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thod_Validation\01_DATA\"/>
    </mc:Choice>
  </mc:AlternateContent>
  <xr:revisionPtr revIDLastSave="0" documentId="13_ncr:1_{024B22B5-6420-484F-956D-ACD612137419}" xr6:coauthVersionLast="47" xr6:coauthVersionMax="47" xr10:uidLastSave="{00000000-0000-0000-0000-000000000000}"/>
  <bookViews>
    <workbookView xWindow="2093" yWindow="2692" windowWidth="16200" windowHeight="9518" firstSheet="4" activeTab="10" xr2:uid="{00000000-000D-0000-FFFF-FFFF00000000}"/>
  </bookViews>
  <sheets>
    <sheet name="Hoja1" sheetId="2" r:id="rId1"/>
    <sheet name="BDE-28" sheetId="1" r:id="rId2"/>
    <sheet name="BDE-47" sheetId="4" r:id="rId3"/>
    <sheet name="BDE-99" sheetId="5" r:id="rId4"/>
    <sheet name="BDE-100" sheetId="6" r:id="rId5"/>
    <sheet name="BDE-153" sheetId="7" r:id="rId6"/>
    <sheet name="BDE-154" sheetId="8" r:id="rId7"/>
    <sheet name="BDE-183" sheetId="9" r:id="rId8"/>
    <sheet name="BDE-209" sheetId="12" r:id="rId9"/>
    <sheet name="cc_real_conc" sheetId="11" r:id="rId10"/>
    <sheet name="ME_REC" sheetId="14" r:id="rId11"/>
    <sheet name="Intra-day precision" sheetId="15" r:id="rId12"/>
    <sheet name="R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AE24" i="9"/>
  <c r="AE24" i="12"/>
  <c r="AE24" i="8"/>
  <c r="AE24" i="7"/>
  <c r="AE24" i="6"/>
  <c r="AE24" i="5"/>
  <c r="AE24" i="4"/>
  <c r="AE24" i="1"/>
  <c r="AD24" i="9"/>
  <c r="AD24" i="12"/>
  <c r="AD24" i="8"/>
  <c r="AD24" i="7"/>
  <c r="AD24" i="6"/>
  <c r="AD24" i="5"/>
  <c r="AD24" i="4"/>
  <c r="AD24" i="1"/>
  <c r="C9" i="15"/>
  <c r="D9" i="15"/>
  <c r="E9" i="15"/>
  <c r="C17" i="15"/>
  <c r="D17" i="15"/>
  <c r="E17" i="15"/>
  <c r="C8" i="15"/>
  <c r="D8" i="15"/>
  <c r="E8" i="15"/>
  <c r="C16" i="15"/>
  <c r="D16" i="15"/>
  <c r="E16" i="15"/>
  <c r="C7" i="15"/>
  <c r="D7" i="15"/>
  <c r="E7" i="15"/>
  <c r="C15" i="15"/>
  <c r="D15" i="15"/>
  <c r="E15" i="15"/>
  <c r="C6" i="15"/>
  <c r="D6" i="15"/>
  <c r="E6" i="15"/>
  <c r="C14" i="15"/>
  <c r="D14" i="15"/>
  <c r="E14" i="15"/>
  <c r="C4" i="15"/>
  <c r="D4" i="15"/>
  <c r="E4" i="15"/>
  <c r="C12" i="15"/>
  <c r="D12" i="15"/>
  <c r="E12" i="15"/>
  <c r="C5" i="15"/>
  <c r="D5" i="15"/>
  <c r="E5" i="15"/>
  <c r="C13" i="15"/>
  <c r="D13" i="15"/>
  <c r="E13" i="15"/>
  <c r="C3" i="15"/>
  <c r="D3" i="15"/>
  <c r="E3" i="15"/>
  <c r="C11" i="15"/>
  <c r="D11" i="15"/>
  <c r="E11" i="15"/>
  <c r="C2" i="15"/>
  <c r="D2" i="15"/>
  <c r="E2" i="15"/>
  <c r="C10" i="15"/>
  <c r="D10" i="15"/>
  <c r="E10" i="15"/>
  <c r="O15" i="9"/>
  <c r="P15" i="9"/>
  <c r="O15" i="8"/>
  <c r="P15" i="8"/>
  <c r="O15" i="7"/>
  <c r="P15" i="7"/>
  <c r="O15" i="6"/>
  <c r="P15" i="6"/>
  <c r="O15" i="5"/>
  <c r="P15" i="5"/>
  <c r="O15" i="4"/>
  <c r="P15" i="4"/>
  <c r="E35" i="12"/>
  <c r="E34" i="12"/>
  <c r="E33" i="12"/>
  <c r="E32" i="12"/>
  <c r="S32" i="12" s="1"/>
  <c r="T32" i="12" s="1"/>
  <c r="U32" i="12" s="1"/>
  <c r="E31" i="12"/>
  <c r="E30" i="12"/>
  <c r="E29" i="12"/>
  <c r="E28" i="12"/>
  <c r="S28" i="12" s="1"/>
  <c r="T28" i="12" s="1"/>
  <c r="U28" i="12" s="1"/>
  <c r="E27" i="12"/>
  <c r="S27" i="12" s="1"/>
  <c r="T27" i="12" s="1"/>
  <c r="U27" i="12" s="1"/>
  <c r="E26" i="12"/>
  <c r="S26" i="12" s="1"/>
  <c r="T26" i="12" s="1"/>
  <c r="U26" i="12" s="1"/>
  <c r="E25" i="12"/>
  <c r="E24" i="12"/>
  <c r="E23" i="12"/>
  <c r="E22" i="12"/>
  <c r="E21" i="12"/>
  <c r="E13" i="12"/>
  <c r="E12" i="12"/>
  <c r="E11" i="12"/>
  <c r="E10" i="12"/>
  <c r="E9" i="12"/>
  <c r="E8" i="12"/>
  <c r="E7" i="12"/>
  <c r="E6" i="12"/>
  <c r="S6" i="12" s="1"/>
  <c r="T6" i="12" s="1"/>
  <c r="U6" i="12" s="1"/>
  <c r="E5" i="12"/>
  <c r="E4" i="12"/>
  <c r="S4" i="12" s="1"/>
  <c r="E3" i="12"/>
  <c r="E35" i="9"/>
  <c r="S35" i="9" s="1"/>
  <c r="D35" i="9"/>
  <c r="E34" i="9"/>
  <c r="S34" i="9" s="1"/>
  <c r="D34" i="9"/>
  <c r="E33" i="9"/>
  <c r="S33" i="9" s="1"/>
  <c r="D33" i="9"/>
  <c r="G33" i="9" s="1"/>
  <c r="E32" i="9"/>
  <c r="S32" i="9" s="1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G25" i="9" s="1"/>
  <c r="E24" i="9"/>
  <c r="S24" i="9" s="1"/>
  <c r="D24" i="9"/>
  <c r="G24" i="9" s="1"/>
  <c r="E23" i="9"/>
  <c r="S23" i="9" s="1"/>
  <c r="D23" i="9"/>
  <c r="G23" i="9" s="1"/>
  <c r="E22" i="9"/>
  <c r="S22" i="9" s="1"/>
  <c r="D22" i="9"/>
  <c r="G22" i="9" s="1"/>
  <c r="E21" i="9"/>
  <c r="S21" i="9" s="1"/>
  <c r="D21" i="9"/>
  <c r="G21" i="9" s="1"/>
  <c r="E35" i="8"/>
  <c r="D35" i="8"/>
  <c r="E34" i="8"/>
  <c r="D34" i="8"/>
  <c r="E33" i="8"/>
  <c r="D33" i="8"/>
  <c r="E32" i="8"/>
  <c r="S32" i="8" s="1"/>
  <c r="D32" i="8"/>
  <c r="E31" i="8"/>
  <c r="D31" i="8"/>
  <c r="E30" i="8"/>
  <c r="S30" i="8" s="1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S23" i="8" s="1"/>
  <c r="D23" i="8"/>
  <c r="G23" i="8" s="1"/>
  <c r="E22" i="8"/>
  <c r="S22" i="8" s="1"/>
  <c r="D22" i="8"/>
  <c r="G22" i="8" s="1"/>
  <c r="E21" i="8"/>
  <c r="S21" i="8" s="1"/>
  <c r="D21" i="8"/>
  <c r="G21" i="8" s="1"/>
  <c r="L21" i="8" s="1"/>
  <c r="M21" i="8" s="1"/>
  <c r="E35" i="7"/>
  <c r="S35" i="7" s="1"/>
  <c r="D35" i="7"/>
  <c r="E34" i="7"/>
  <c r="D34" i="7"/>
  <c r="S34" i="7" s="1"/>
  <c r="E33" i="7"/>
  <c r="S33" i="7" s="1"/>
  <c r="D33" i="7"/>
  <c r="G33" i="7" s="1"/>
  <c r="E32" i="7"/>
  <c r="S32" i="7" s="1"/>
  <c r="D32" i="7"/>
  <c r="G32" i="7" s="1"/>
  <c r="E31" i="7"/>
  <c r="S31" i="7" s="1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G23" i="7" s="1"/>
  <c r="E22" i="7"/>
  <c r="S22" i="7" s="1"/>
  <c r="D22" i="7"/>
  <c r="G22" i="7" s="1"/>
  <c r="E21" i="7"/>
  <c r="S21" i="7" s="1"/>
  <c r="D21" i="7"/>
  <c r="G21" i="7" s="1"/>
  <c r="E35" i="6"/>
  <c r="D35" i="6"/>
  <c r="E34" i="6"/>
  <c r="D34" i="6"/>
  <c r="E33" i="6"/>
  <c r="D33" i="6"/>
  <c r="E32" i="6"/>
  <c r="S32" i="6" s="1"/>
  <c r="D32" i="6"/>
  <c r="G32" i="6" s="1"/>
  <c r="E31" i="6"/>
  <c r="S31" i="6" s="1"/>
  <c r="D31" i="6"/>
  <c r="G31" i="6" s="1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S21" i="6" s="1"/>
  <c r="T21" i="6" s="1"/>
  <c r="U21" i="6" s="1"/>
  <c r="D21" i="6"/>
  <c r="G21" i="6" s="1"/>
  <c r="L21" i="6" s="1"/>
  <c r="M21" i="6" s="1"/>
  <c r="V21" i="6" s="1"/>
  <c r="E35" i="5"/>
  <c r="S35" i="5" s="1"/>
  <c r="T35" i="5" s="1"/>
  <c r="U35" i="5" s="1"/>
  <c r="D35" i="5"/>
  <c r="E34" i="5"/>
  <c r="S34" i="5" s="1"/>
  <c r="T34" i="5" s="1"/>
  <c r="U34" i="5" s="1"/>
  <c r="D34" i="5"/>
  <c r="E33" i="5"/>
  <c r="D33" i="5"/>
  <c r="E32" i="5"/>
  <c r="D32" i="5"/>
  <c r="G32" i="5" s="1"/>
  <c r="E31" i="5"/>
  <c r="S31" i="5" s="1"/>
  <c r="D31" i="5"/>
  <c r="G31" i="5" s="1"/>
  <c r="E30" i="5"/>
  <c r="S30" i="5" s="1"/>
  <c r="T30" i="5" s="1"/>
  <c r="U30" i="5" s="1"/>
  <c r="D30" i="5"/>
  <c r="G30" i="5" s="1"/>
  <c r="L30" i="5" s="1"/>
  <c r="M30" i="5" s="1"/>
  <c r="E29" i="5"/>
  <c r="S29" i="5" s="1"/>
  <c r="T29" i="5" s="1"/>
  <c r="U29" i="5" s="1"/>
  <c r="D29" i="5"/>
  <c r="E28" i="5"/>
  <c r="D28" i="5"/>
  <c r="E27" i="5"/>
  <c r="S27" i="5" s="1"/>
  <c r="D27" i="5"/>
  <c r="G27" i="5" s="1"/>
  <c r="E26" i="5"/>
  <c r="S26" i="5" s="1"/>
  <c r="D26" i="5"/>
  <c r="G26" i="5" s="1"/>
  <c r="E25" i="5"/>
  <c r="S25" i="5" s="1"/>
  <c r="D25" i="5"/>
  <c r="G25" i="5" s="1"/>
  <c r="E24" i="5"/>
  <c r="D24" i="5"/>
  <c r="E23" i="5"/>
  <c r="D23" i="5"/>
  <c r="E22" i="5"/>
  <c r="D22" i="5"/>
  <c r="E21" i="5"/>
  <c r="D21" i="5"/>
  <c r="E35" i="4"/>
  <c r="S35" i="4" s="1"/>
  <c r="T35" i="4" s="1"/>
  <c r="U35" i="4" s="1"/>
  <c r="D35" i="4"/>
  <c r="E34" i="4"/>
  <c r="D34" i="4"/>
  <c r="E33" i="4"/>
  <c r="D33" i="4"/>
  <c r="E32" i="4"/>
  <c r="D32" i="4"/>
  <c r="G32" i="4" s="1"/>
  <c r="L32" i="4" s="1"/>
  <c r="M32" i="4" s="1"/>
  <c r="V32" i="4" s="1"/>
  <c r="E31" i="4"/>
  <c r="S31" i="4" s="1"/>
  <c r="T31" i="4" s="1"/>
  <c r="U31" i="4" s="1"/>
  <c r="D31" i="4"/>
  <c r="G31" i="4" s="1"/>
  <c r="E30" i="4"/>
  <c r="S30" i="4" s="1"/>
  <c r="D30" i="4"/>
  <c r="E29" i="4"/>
  <c r="D29" i="4"/>
  <c r="E28" i="4"/>
  <c r="D28" i="4"/>
  <c r="E27" i="4"/>
  <c r="D27" i="4"/>
  <c r="E26" i="4"/>
  <c r="D26" i="4"/>
  <c r="E25" i="4"/>
  <c r="D25" i="4"/>
  <c r="E24" i="4"/>
  <c r="S24" i="4" s="1"/>
  <c r="T24" i="4" s="1"/>
  <c r="U24" i="4" s="1"/>
  <c r="D24" i="4"/>
  <c r="G24" i="4" s="1"/>
  <c r="L24" i="4" s="1"/>
  <c r="M24" i="4" s="1"/>
  <c r="Y24" i="4" s="1"/>
  <c r="E23" i="4"/>
  <c r="S23" i="4" s="1"/>
  <c r="T23" i="4" s="1"/>
  <c r="U23" i="4" s="1"/>
  <c r="D23" i="4"/>
  <c r="G23" i="4" s="1"/>
  <c r="L23" i="4" s="1"/>
  <c r="M23" i="4" s="1"/>
  <c r="E22" i="4"/>
  <c r="S22" i="4" s="1"/>
  <c r="T22" i="4" s="1"/>
  <c r="U22" i="4" s="1"/>
  <c r="D22" i="4"/>
  <c r="G22" i="4" s="1"/>
  <c r="L22" i="4" s="1"/>
  <c r="M22" i="4" s="1"/>
  <c r="Y22" i="4" s="1"/>
  <c r="E21" i="4"/>
  <c r="S21" i="4" s="1"/>
  <c r="T21" i="4" s="1"/>
  <c r="U21" i="4" s="1"/>
  <c r="D21" i="4"/>
  <c r="G21" i="4" s="1"/>
  <c r="L21" i="4" s="1"/>
  <c r="M21" i="4" s="1"/>
  <c r="E13" i="9"/>
  <c r="S13" i="9" s="1"/>
  <c r="T13" i="9" s="1"/>
  <c r="U13" i="9" s="1"/>
  <c r="D13" i="9"/>
  <c r="G13" i="9" s="1"/>
  <c r="L13" i="9" s="1"/>
  <c r="M13" i="9" s="1"/>
  <c r="V13" i="9" s="1"/>
  <c r="E12" i="9"/>
  <c r="S12" i="9" s="1"/>
  <c r="T12" i="9" s="1"/>
  <c r="U12" i="9" s="1"/>
  <c r="D12" i="9"/>
  <c r="G12" i="9" s="1"/>
  <c r="E11" i="9"/>
  <c r="S11" i="9" s="1"/>
  <c r="T11" i="9" s="1"/>
  <c r="U11" i="9" s="1"/>
  <c r="D11" i="9"/>
  <c r="E10" i="9"/>
  <c r="D10" i="9"/>
  <c r="S10" i="9" s="1"/>
  <c r="T10" i="9" s="1"/>
  <c r="U10" i="9" s="1"/>
  <c r="E9" i="9"/>
  <c r="S9" i="9" s="1"/>
  <c r="T9" i="9" s="1"/>
  <c r="U9" i="9" s="1"/>
  <c r="D9" i="9"/>
  <c r="G9" i="9" s="1"/>
  <c r="L9" i="9" s="1"/>
  <c r="M9" i="9" s="1"/>
  <c r="E8" i="9"/>
  <c r="D8" i="9"/>
  <c r="E7" i="9"/>
  <c r="D7" i="9"/>
  <c r="E6" i="9"/>
  <c r="D6" i="9"/>
  <c r="G6" i="9" s="1"/>
  <c r="L6" i="9" s="1"/>
  <c r="M6" i="9" s="1"/>
  <c r="E5" i="9"/>
  <c r="S5" i="9" s="1"/>
  <c r="T5" i="9" s="1"/>
  <c r="U5" i="9" s="1"/>
  <c r="D5" i="9"/>
  <c r="G5" i="9" s="1"/>
  <c r="E4" i="9"/>
  <c r="D4" i="9"/>
  <c r="E3" i="9"/>
  <c r="D3" i="9"/>
  <c r="G3" i="9" s="1"/>
  <c r="L3" i="9" s="1"/>
  <c r="M3" i="9" s="1"/>
  <c r="E13" i="8"/>
  <c r="D13" i="8"/>
  <c r="E12" i="8"/>
  <c r="S12" i="8" s="1"/>
  <c r="D12" i="8"/>
  <c r="E11" i="8"/>
  <c r="D11" i="8"/>
  <c r="E10" i="8"/>
  <c r="S10" i="8" s="1"/>
  <c r="T10" i="8" s="1"/>
  <c r="U10" i="8" s="1"/>
  <c r="D10" i="8"/>
  <c r="E9" i="8"/>
  <c r="D9" i="8"/>
  <c r="G9" i="8" s="1"/>
  <c r="L9" i="8" s="1"/>
  <c r="M9" i="8" s="1"/>
  <c r="E8" i="8"/>
  <c r="S8" i="8" s="1"/>
  <c r="T8" i="8" s="1"/>
  <c r="U8" i="8" s="1"/>
  <c r="D8" i="8"/>
  <c r="E7" i="8"/>
  <c r="D7" i="8"/>
  <c r="E6" i="8"/>
  <c r="D6" i="8"/>
  <c r="E5" i="8"/>
  <c r="S5" i="8" s="1"/>
  <c r="T5" i="8" s="1"/>
  <c r="U5" i="8" s="1"/>
  <c r="D5" i="8"/>
  <c r="G5" i="8" s="1"/>
  <c r="L5" i="8" s="1"/>
  <c r="M5" i="8" s="1"/>
  <c r="E4" i="8"/>
  <c r="D4" i="8"/>
  <c r="S4" i="8" s="1"/>
  <c r="T4" i="8" s="1"/>
  <c r="U4" i="8" s="1"/>
  <c r="E3" i="8"/>
  <c r="S3" i="8" s="1"/>
  <c r="T3" i="8" s="1"/>
  <c r="U3" i="8" s="1"/>
  <c r="D3" i="8"/>
  <c r="E13" i="7"/>
  <c r="D13" i="7"/>
  <c r="E12" i="7"/>
  <c r="D12" i="7"/>
  <c r="E11" i="7"/>
  <c r="D11" i="7"/>
  <c r="E10" i="7"/>
  <c r="D10" i="7"/>
  <c r="S10" i="7" s="1"/>
  <c r="T10" i="7" s="1"/>
  <c r="U10" i="7" s="1"/>
  <c r="E9" i="7"/>
  <c r="D9" i="7"/>
  <c r="E8" i="7"/>
  <c r="D8" i="7"/>
  <c r="E7" i="7"/>
  <c r="D7" i="7"/>
  <c r="G7" i="7" s="1"/>
  <c r="L7" i="7" s="1"/>
  <c r="M7" i="7" s="1"/>
  <c r="E6" i="7"/>
  <c r="S6" i="7" s="1"/>
  <c r="T6" i="7" s="1"/>
  <c r="U6" i="7" s="1"/>
  <c r="D6" i="7"/>
  <c r="G6" i="7" s="1"/>
  <c r="E5" i="7"/>
  <c r="S5" i="7" s="1"/>
  <c r="T5" i="7" s="1"/>
  <c r="U5" i="7" s="1"/>
  <c r="D5" i="7"/>
  <c r="E4" i="7"/>
  <c r="D4" i="7"/>
  <c r="G4" i="7" s="1"/>
  <c r="L4" i="7" s="1"/>
  <c r="M4" i="7" s="1"/>
  <c r="E3" i="7"/>
  <c r="S3" i="7" s="1"/>
  <c r="D3" i="7"/>
  <c r="G3" i="7" s="1"/>
  <c r="E13" i="6"/>
  <c r="D13" i="6"/>
  <c r="E12" i="6"/>
  <c r="R12" i="6" s="1"/>
  <c r="D12" i="6"/>
  <c r="E11" i="6"/>
  <c r="D11" i="6"/>
  <c r="E10" i="6"/>
  <c r="D10" i="6"/>
  <c r="E9" i="6"/>
  <c r="D9" i="6"/>
  <c r="G9" i="6" s="1"/>
  <c r="L9" i="6" s="1"/>
  <c r="M9" i="6" s="1"/>
  <c r="E8" i="6"/>
  <c r="D8" i="6"/>
  <c r="E7" i="6"/>
  <c r="D7" i="6"/>
  <c r="E6" i="6"/>
  <c r="D6" i="6"/>
  <c r="E5" i="6"/>
  <c r="R5" i="6" s="1"/>
  <c r="D5" i="6"/>
  <c r="G5" i="6" s="1"/>
  <c r="L5" i="6" s="1"/>
  <c r="M5" i="6" s="1"/>
  <c r="E4" i="6"/>
  <c r="D4" i="6"/>
  <c r="E3" i="6"/>
  <c r="S3" i="6" s="1"/>
  <c r="T3" i="6" s="1"/>
  <c r="U3" i="6" s="1"/>
  <c r="D3" i="6"/>
  <c r="G3" i="6" s="1"/>
  <c r="L3" i="6" s="1"/>
  <c r="M3" i="6" s="1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G5" i="5" s="1"/>
  <c r="L5" i="5" s="1"/>
  <c r="M5" i="5" s="1"/>
  <c r="V5" i="5" s="1"/>
  <c r="E4" i="5"/>
  <c r="S4" i="5" s="1"/>
  <c r="T4" i="5" s="1"/>
  <c r="U4" i="5" s="1"/>
  <c r="D4" i="5"/>
  <c r="G4" i="5" s="1"/>
  <c r="L4" i="5" s="1"/>
  <c r="M4" i="5" s="1"/>
  <c r="E3" i="5"/>
  <c r="S3" i="5" s="1"/>
  <c r="D3" i="5"/>
  <c r="D15" i="5" s="1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S11" i="4" s="1"/>
  <c r="T11" i="4" s="1"/>
  <c r="U11" i="4" s="1"/>
  <c r="D12" i="4"/>
  <c r="E12" i="4"/>
  <c r="D13" i="4"/>
  <c r="E13" i="4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2" i="1"/>
  <c r="D13" i="1"/>
  <c r="C21" i="12"/>
  <c r="D21" i="12"/>
  <c r="C22" i="12"/>
  <c r="D22" i="12"/>
  <c r="C23" i="12"/>
  <c r="D23" i="12"/>
  <c r="C24" i="12"/>
  <c r="D24" i="12"/>
  <c r="S24" i="12" s="1"/>
  <c r="T24" i="12" s="1"/>
  <c r="U24" i="12" s="1"/>
  <c r="C25" i="12"/>
  <c r="D25" i="12"/>
  <c r="C26" i="12"/>
  <c r="D26" i="12"/>
  <c r="C27" i="12"/>
  <c r="D27" i="12"/>
  <c r="C28" i="12"/>
  <c r="D28" i="12"/>
  <c r="C29" i="12"/>
  <c r="D29" i="12"/>
  <c r="S29" i="12" s="1"/>
  <c r="T29" i="12" s="1"/>
  <c r="U29" i="12" s="1"/>
  <c r="C30" i="12"/>
  <c r="G30" i="12" s="1"/>
  <c r="L30" i="12" s="1"/>
  <c r="M30" i="12" s="1"/>
  <c r="D30" i="12"/>
  <c r="C31" i="12"/>
  <c r="D31" i="12"/>
  <c r="G31" i="12" s="1"/>
  <c r="L31" i="12" s="1"/>
  <c r="M31" i="12" s="1"/>
  <c r="C32" i="12"/>
  <c r="D32" i="12"/>
  <c r="C33" i="12"/>
  <c r="G33" i="12" s="1"/>
  <c r="L33" i="12" s="1"/>
  <c r="M33" i="12" s="1"/>
  <c r="D33" i="12"/>
  <c r="S33" i="12" s="1"/>
  <c r="T33" i="12" s="1"/>
  <c r="U33" i="12" s="1"/>
  <c r="C34" i="12"/>
  <c r="G34" i="12" s="1"/>
  <c r="L34" i="12" s="1"/>
  <c r="M34" i="12" s="1"/>
  <c r="D34" i="12"/>
  <c r="S34" i="12" s="1"/>
  <c r="T34" i="12" s="1"/>
  <c r="U34" i="12" s="1"/>
  <c r="C35" i="12"/>
  <c r="G35" i="12" s="1"/>
  <c r="L35" i="12" s="1"/>
  <c r="M35" i="12" s="1"/>
  <c r="D35" i="12"/>
  <c r="S35" i="12" s="1"/>
  <c r="T35" i="12" s="1"/>
  <c r="U35" i="12" s="1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S10" i="12" s="1"/>
  <c r="T10" i="12" s="1"/>
  <c r="U10" i="12" s="1"/>
  <c r="C11" i="12"/>
  <c r="D11" i="12"/>
  <c r="C12" i="12"/>
  <c r="D12" i="12"/>
  <c r="D15" i="12" s="1"/>
  <c r="C13" i="12"/>
  <c r="D13" i="12"/>
  <c r="S13" i="12" s="1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" i="9"/>
  <c r="C4" i="9"/>
  <c r="C5" i="9"/>
  <c r="C6" i="9"/>
  <c r="C7" i="9"/>
  <c r="C8" i="9"/>
  <c r="C9" i="9"/>
  <c r="C10" i="9"/>
  <c r="C11" i="9"/>
  <c r="C12" i="9"/>
  <c r="C13" i="9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G35" i="8" s="1"/>
  <c r="C3" i="8"/>
  <c r="C4" i="8"/>
  <c r="C5" i="8"/>
  <c r="C6" i="8"/>
  <c r="C7" i="8"/>
  <c r="C8" i="8"/>
  <c r="C9" i="8"/>
  <c r="C10" i="8"/>
  <c r="C11" i="8"/>
  <c r="C12" i="8"/>
  <c r="C13" i="8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" i="7"/>
  <c r="C4" i="7"/>
  <c r="C5" i="7"/>
  <c r="C6" i="7"/>
  <c r="C7" i="7"/>
  <c r="C8" i="7"/>
  <c r="C9" i="7"/>
  <c r="C10" i="7"/>
  <c r="C11" i="7"/>
  <c r="C12" i="7"/>
  <c r="C13" i="7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" i="6"/>
  <c r="C4" i="6"/>
  <c r="C5" i="6"/>
  <c r="C6" i="6"/>
  <c r="C7" i="6"/>
  <c r="C8" i="6"/>
  <c r="C9" i="6"/>
  <c r="C10" i="6"/>
  <c r="C11" i="6"/>
  <c r="C12" i="6"/>
  <c r="C13" i="6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G35" i="5" s="1"/>
  <c r="L35" i="5" s="1"/>
  <c r="M35" i="5" s="1"/>
  <c r="C13" i="5"/>
  <c r="C12" i="5"/>
  <c r="C11" i="5"/>
  <c r="C10" i="5"/>
  <c r="C9" i="5"/>
  <c r="C8" i="5"/>
  <c r="C7" i="5"/>
  <c r="C6" i="5"/>
  <c r="C5" i="5"/>
  <c r="C4" i="5"/>
  <c r="C3" i="5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G35" i="4" s="1"/>
  <c r="L35" i="4" s="1"/>
  <c r="M35" i="4" s="1"/>
  <c r="C3" i="4"/>
  <c r="C4" i="4"/>
  <c r="C5" i="4"/>
  <c r="C6" i="4"/>
  <c r="C7" i="4"/>
  <c r="C8" i="4"/>
  <c r="C9" i="4"/>
  <c r="C10" i="4"/>
  <c r="C11" i="4"/>
  <c r="K11" i="4" s="1"/>
  <c r="C12" i="4"/>
  <c r="C13" i="4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G33" i="1" s="1"/>
  <c r="C34" i="1"/>
  <c r="G34" i="1" s="1"/>
  <c r="C35" i="1"/>
  <c r="G35" i="1" s="1"/>
  <c r="C3" i="1"/>
  <c r="C4" i="1"/>
  <c r="C5" i="1"/>
  <c r="C6" i="1"/>
  <c r="C7" i="1"/>
  <c r="C8" i="1"/>
  <c r="C9" i="1"/>
  <c r="C10" i="1"/>
  <c r="C11" i="1"/>
  <c r="C12" i="1"/>
  <c r="C13" i="1"/>
  <c r="D3" i="13"/>
  <c r="D5" i="13"/>
  <c r="D4" i="13"/>
  <c r="D7" i="13"/>
  <c r="D6" i="13"/>
  <c r="D8" i="13"/>
  <c r="D9" i="13"/>
  <c r="D2" i="13"/>
  <c r="E18" i="9"/>
  <c r="P4" i="9" s="1"/>
  <c r="E18" i="8"/>
  <c r="P8" i="8" s="1"/>
  <c r="E18" i="7"/>
  <c r="P11" i="7" s="1"/>
  <c r="E18" i="6"/>
  <c r="E18" i="5"/>
  <c r="E18" i="4"/>
  <c r="E18" i="12"/>
  <c r="P3" i="1"/>
  <c r="O3" i="1"/>
  <c r="L21" i="1"/>
  <c r="J3" i="1"/>
  <c r="E18" i="1"/>
  <c r="D15" i="6"/>
  <c r="K9" i="6" s="1"/>
  <c r="D15" i="4"/>
  <c r="R9" i="4" s="1"/>
  <c r="D15" i="1"/>
  <c r="R8" i="1" s="1"/>
  <c r="G32" i="9"/>
  <c r="S31" i="9"/>
  <c r="G31" i="9"/>
  <c r="S30" i="9"/>
  <c r="G30" i="9"/>
  <c r="S29" i="9"/>
  <c r="G29" i="9"/>
  <c r="S28" i="9"/>
  <c r="T28" i="9" s="1"/>
  <c r="U28" i="9" s="1"/>
  <c r="G28" i="9"/>
  <c r="L28" i="9" s="1"/>
  <c r="M28" i="9" s="1"/>
  <c r="S27" i="9"/>
  <c r="T27" i="9" s="1"/>
  <c r="U27" i="9" s="1"/>
  <c r="G27" i="9"/>
  <c r="L27" i="9" s="1"/>
  <c r="M27" i="9" s="1"/>
  <c r="S26" i="9"/>
  <c r="G26" i="9"/>
  <c r="S25" i="9"/>
  <c r="T17" i="9"/>
  <c r="T16" i="9"/>
  <c r="O4" i="9" s="1"/>
  <c r="E16" i="9"/>
  <c r="H13" i="9"/>
  <c r="I13" i="9" s="1"/>
  <c r="J13" i="9" s="1"/>
  <c r="H12" i="9"/>
  <c r="I12" i="9" s="1"/>
  <c r="J12" i="9" s="1"/>
  <c r="P11" i="9"/>
  <c r="O11" i="9"/>
  <c r="H11" i="9"/>
  <c r="I11" i="9" s="1"/>
  <c r="J11" i="9" s="1"/>
  <c r="G11" i="9"/>
  <c r="L11" i="9" s="1"/>
  <c r="M11" i="9" s="1"/>
  <c r="H10" i="9"/>
  <c r="I10" i="9" s="1"/>
  <c r="J10" i="9" s="1"/>
  <c r="I9" i="9"/>
  <c r="J9" i="9" s="1"/>
  <c r="H9" i="9"/>
  <c r="S8" i="9"/>
  <c r="T8" i="9" s="1"/>
  <c r="U8" i="9" s="1"/>
  <c r="H8" i="9"/>
  <c r="I8" i="9" s="1"/>
  <c r="J8" i="9" s="1"/>
  <c r="G8" i="9"/>
  <c r="L8" i="9" s="1"/>
  <c r="M8" i="9" s="1"/>
  <c r="S7" i="9"/>
  <c r="T7" i="9" s="1"/>
  <c r="U7" i="9" s="1"/>
  <c r="H7" i="9"/>
  <c r="I7" i="9" s="1"/>
  <c r="J7" i="9" s="1"/>
  <c r="G7" i="9"/>
  <c r="L7" i="9" s="1"/>
  <c r="M7" i="9" s="1"/>
  <c r="S6" i="9"/>
  <c r="T6" i="9" s="1"/>
  <c r="U6" i="9" s="1"/>
  <c r="H6" i="9"/>
  <c r="I6" i="9" s="1"/>
  <c r="J6" i="9" s="1"/>
  <c r="P5" i="9"/>
  <c r="H5" i="9"/>
  <c r="I5" i="9" s="1"/>
  <c r="J5" i="9" s="1"/>
  <c r="S4" i="9"/>
  <c r="T4" i="9" s="1"/>
  <c r="U4" i="9" s="1"/>
  <c r="H4" i="9"/>
  <c r="I4" i="9" s="1"/>
  <c r="J4" i="9" s="1"/>
  <c r="G4" i="9"/>
  <c r="L4" i="9" s="1"/>
  <c r="M4" i="9" s="1"/>
  <c r="V4" i="9" s="1"/>
  <c r="S3" i="9"/>
  <c r="T3" i="9" s="1"/>
  <c r="U3" i="9" s="1"/>
  <c r="H3" i="9"/>
  <c r="I3" i="9" s="1"/>
  <c r="J3" i="9" s="1"/>
  <c r="S35" i="8"/>
  <c r="S34" i="8"/>
  <c r="G34" i="8"/>
  <c r="S33" i="8"/>
  <c r="G33" i="8"/>
  <c r="G32" i="8"/>
  <c r="S31" i="8"/>
  <c r="G31" i="8"/>
  <c r="G30" i="8"/>
  <c r="S29" i="8"/>
  <c r="T29" i="8" s="1"/>
  <c r="U29" i="8" s="1"/>
  <c r="G29" i="8"/>
  <c r="L29" i="8" s="1"/>
  <c r="M29" i="8" s="1"/>
  <c r="S28" i="8"/>
  <c r="T28" i="8" s="1"/>
  <c r="U28" i="8" s="1"/>
  <c r="G28" i="8"/>
  <c r="L28" i="8" s="1"/>
  <c r="M28" i="8" s="1"/>
  <c r="S27" i="8"/>
  <c r="T27" i="8" s="1"/>
  <c r="U27" i="8" s="1"/>
  <c r="G27" i="8"/>
  <c r="S26" i="8"/>
  <c r="G26" i="8"/>
  <c r="S25" i="8"/>
  <c r="G25" i="8"/>
  <c r="S24" i="8"/>
  <c r="G24" i="8"/>
  <c r="T17" i="8"/>
  <c r="T16" i="8"/>
  <c r="O13" i="8" s="1"/>
  <c r="E16" i="8"/>
  <c r="S13" i="8"/>
  <c r="T13" i="8" s="1"/>
  <c r="U13" i="8" s="1"/>
  <c r="H13" i="8"/>
  <c r="I13" i="8" s="1"/>
  <c r="J13" i="8" s="1"/>
  <c r="G13" i="8"/>
  <c r="L13" i="8" s="1"/>
  <c r="M13" i="8" s="1"/>
  <c r="H12" i="8"/>
  <c r="I12" i="8" s="1"/>
  <c r="J12" i="8" s="1"/>
  <c r="G12" i="8"/>
  <c r="L12" i="8" s="1"/>
  <c r="M12" i="8" s="1"/>
  <c r="S11" i="8"/>
  <c r="T11" i="8" s="1"/>
  <c r="U11" i="8" s="1"/>
  <c r="O11" i="8"/>
  <c r="H11" i="8"/>
  <c r="I11" i="8" s="1"/>
  <c r="J11" i="8" s="1"/>
  <c r="G11" i="8"/>
  <c r="L11" i="8" s="1"/>
  <c r="M11" i="8" s="1"/>
  <c r="H10" i="8"/>
  <c r="I10" i="8" s="1"/>
  <c r="J10" i="8" s="1"/>
  <c r="G10" i="8"/>
  <c r="L10" i="8" s="1"/>
  <c r="M10" i="8" s="1"/>
  <c r="S9" i="8"/>
  <c r="T9" i="8" s="1"/>
  <c r="U9" i="8" s="1"/>
  <c r="H9" i="8"/>
  <c r="I9" i="8" s="1"/>
  <c r="J9" i="8" s="1"/>
  <c r="O8" i="8"/>
  <c r="H8" i="8"/>
  <c r="I8" i="8" s="1"/>
  <c r="J8" i="8" s="1"/>
  <c r="G8" i="8"/>
  <c r="L8" i="8" s="1"/>
  <c r="M8" i="8" s="1"/>
  <c r="S7" i="8"/>
  <c r="T7" i="8" s="1"/>
  <c r="U7" i="8" s="1"/>
  <c r="H7" i="8"/>
  <c r="I7" i="8" s="1"/>
  <c r="J7" i="8" s="1"/>
  <c r="G7" i="8"/>
  <c r="L7" i="8" s="1"/>
  <c r="M7" i="8" s="1"/>
  <c r="S6" i="8"/>
  <c r="T6" i="8" s="1"/>
  <c r="U6" i="8" s="1"/>
  <c r="H6" i="8"/>
  <c r="I6" i="8" s="1"/>
  <c r="J6" i="8" s="1"/>
  <c r="G6" i="8"/>
  <c r="H5" i="8"/>
  <c r="I5" i="8" s="1"/>
  <c r="J5" i="8" s="1"/>
  <c r="P4" i="8"/>
  <c r="O4" i="8"/>
  <c r="H4" i="8"/>
  <c r="I4" i="8" s="1"/>
  <c r="J4" i="8" s="1"/>
  <c r="G4" i="8"/>
  <c r="L4" i="8" s="1"/>
  <c r="M4" i="8" s="1"/>
  <c r="H3" i="8"/>
  <c r="I3" i="8" s="1"/>
  <c r="J3" i="8" s="1"/>
  <c r="G3" i="8"/>
  <c r="G35" i="7"/>
  <c r="G31" i="7"/>
  <c r="S30" i="7"/>
  <c r="G30" i="7"/>
  <c r="S29" i="7"/>
  <c r="G29" i="7"/>
  <c r="S28" i="7"/>
  <c r="T28" i="7" s="1"/>
  <c r="U28" i="7" s="1"/>
  <c r="G28" i="7"/>
  <c r="L28" i="7" s="1"/>
  <c r="M28" i="7" s="1"/>
  <c r="S27" i="7"/>
  <c r="T27" i="7" s="1"/>
  <c r="U27" i="7" s="1"/>
  <c r="G27" i="7"/>
  <c r="S26" i="7"/>
  <c r="G26" i="7"/>
  <c r="S25" i="7"/>
  <c r="G25" i="7"/>
  <c r="S24" i="7"/>
  <c r="G24" i="7"/>
  <c r="S23" i="7"/>
  <c r="T17" i="7"/>
  <c r="T16" i="7"/>
  <c r="O13" i="7" s="1"/>
  <c r="E16" i="7"/>
  <c r="S13" i="7"/>
  <c r="T13" i="7" s="1"/>
  <c r="U13" i="7" s="1"/>
  <c r="H13" i="7"/>
  <c r="I13" i="7" s="1"/>
  <c r="J13" i="7" s="1"/>
  <c r="G13" i="7"/>
  <c r="L13" i="7" s="1"/>
  <c r="M13" i="7" s="1"/>
  <c r="S12" i="7"/>
  <c r="H12" i="7"/>
  <c r="I12" i="7" s="1"/>
  <c r="J12" i="7" s="1"/>
  <c r="G12" i="7"/>
  <c r="L12" i="7" s="1"/>
  <c r="M12" i="7" s="1"/>
  <c r="S11" i="7"/>
  <c r="T11" i="7" s="1"/>
  <c r="U11" i="7" s="1"/>
  <c r="O11" i="7"/>
  <c r="H11" i="7"/>
  <c r="I11" i="7" s="1"/>
  <c r="J11" i="7" s="1"/>
  <c r="G11" i="7"/>
  <c r="L11" i="7" s="1"/>
  <c r="M11" i="7" s="1"/>
  <c r="H10" i="7"/>
  <c r="I10" i="7" s="1"/>
  <c r="J10" i="7" s="1"/>
  <c r="S9" i="7"/>
  <c r="T9" i="7" s="1"/>
  <c r="U9" i="7" s="1"/>
  <c r="H9" i="7"/>
  <c r="I9" i="7" s="1"/>
  <c r="J9" i="7" s="1"/>
  <c r="G9" i="7"/>
  <c r="L9" i="7" s="1"/>
  <c r="M9" i="7" s="1"/>
  <c r="S8" i="7"/>
  <c r="T8" i="7" s="1"/>
  <c r="U8" i="7" s="1"/>
  <c r="H8" i="7"/>
  <c r="I8" i="7" s="1"/>
  <c r="J8" i="7" s="1"/>
  <c r="G8" i="7"/>
  <c r="L8" i="7" s="1"/>
  <c r="M8" i="7" s="1"/>
  <c r="V8" i="7" s="1"/>
  <c r="S7" i="7"/>
  <c r="T7" i="7" s="1"/>
  <c r="U7" i="7" s="1"/>
  <c r="H7" i="7"/>
  <c r="I7" i="7" s="1"/>
  <c r="J7" i="7" s="1"/>
  <c r="H6" i="7"/>
  <c r="I6" i="7" s="1"/>
  <c r="J6" i="7" s="1"/>
  <c r="H5" i="7"/>
  <c r="I5" i="7" s="1"/>
  <c r="J5" i="7" s="1"/>
  <c r="G5" i="7"/>
  <c r="L5" i="7" s="1"/>
  <c r="M5" i="7" s="1"/>
  <c r="S4" i="7"/>
  <c r="T4" i="7" s="1"/>
  <c r="U4" i="7" s="1"/>
  <c r="O4" i="7"/>
  <c r="H4" i="7"/>
  <c r="I4" i="7" s="1"/>
  <c r="J4" i="7" s="1"/>
  <c r="H3" i="7"/>
  <c r="I3" i="7" s="1"/>
  <c r="J3" i="7" s="1"/>
  <c r="S35" i="6"/>
  <c r="T35" i="6" s="1"/>
  <c r="U35" i="6" s="1"/>
  <c r="G35" i="6"/>
  <c r="S34" i="6"/>
  <c r="T34" i="6" s="1"/>
  <c r="U34" i="6" s="1"/>
  <c r="G34" i="6"/>
  <c r="S33" i="6"/>
  <c r="T33" i="6" s="1"/>
  <c r="U33" i="6" s="1"/>
  <c r="G33" i="6"/>
  <c r="S30" i="6"/>
  <c r="G30" i="6"/>
  <c r="S29" i="6"/>
  <c r="G29" i="6"/>
  <c r="L29" i="6" s="1"/>
  <c r="M29" i="6" s="1"/>
  <c r="S28" i="6"/>
  <c r="T28" i="6" s="1"/>
  <c r="U28" i="6" s="1"/>
  <c r="G28" i="6"/>
  <c r="L28" i="6" s="1"/>
  <c r="M28" i="6" s="1"/>
  <c r="S27" i="6"/>
  <c r="T27" i="6" s="1"/>
  <c r="U27" i="6" s="1"/>
  <c r="G27" i="6"/>
  <c r="S26" i="6"/>
  <c r="G26" i="6"/>
  <c r="L26" i="6" s="1"/>
  <c r="M26" i="6" s="1"/>
  <c r="S25" i="6"/>
  <c r="T25" i="6" s="1"/>
  <c r="U25" i="6" s="1"/>
  <c r="G25" i="6"/>
  <c r="L25" i="6" s="1"/>
  <c r="M25" i="6" s="1"/>
  <c r="S24" i="6"/>
  <c r="T24" i="6" s="1"/>
  <c r="U24" i="6" s="1"/>
  <c r="G24" i="6"/>
  <c r="L24" i="6" s="1"/>
  <c r="M24" i="6" s="1"/>
  <c r="Y24" i="6" s="1"/>
  <c r="S23" i="6"/>
  <c r="T23" i="6" s="1"/>
  <c r="U23" i="6" s="1"/>
  <c r="G23" i="6"/>
  <c r="S22" i="6"/>
  <c r="T22" i="6" s="1"/>
  <c r="U22" i="6" s="1"/>
  <c r="G22" i="6"/>
  <c r="L22" i="6" s="1"/>
  <c r="M22" i="6" s="1"/>
  <c r="Y22" i="6" s="1"/>
  <c r="T17" i="6"/>
  <c r="P13" i="6" s="1"/>
  <c r="T16" i="6"/>
  <c r="O4" i="6" s="1"/>
  <c r="E16" i="6"/>
  <c r="S13" i="6"/>
  <c r="T13" i="6" s="1"/>
  <c r="U13" i="6" s="1"/>
  <c r="H13" i="6"/>
  <c r="I13" i="6" s="1"/>
  <c r="J13" i="6" s="1"/>
  <c r="G13" i="6"/>
  <c r="L13" i="6" s="1"/>
  <c r="M13" i="6" s="1"/>
  <c r="S12" i="6"/>
  <c r="T12" i="6" s="1"/>
  <c r="U12" i="6" s="1"/>
  <c r="H12" i="6"/>
  <c r="I12" i="6" s="1"/>
  <c r="J12" i="6" s="1"/>
  <c r="G12" i="6"/>
  <c r="L12" i="6" s="1"/>
  <c r="M12" i="6" s="1"/>
  <c r="S11" i="6"/>
  <c r="T11" i="6" s="1"/>
  <c r="U11" i="6" s="1"/>
  <c r="P11" i="6"/>
  <c r="O11" i="6"/>
  <c r="H11" i="6"/>
  <c r="I11" i="6" s="1"/>
  <c r="J11" i="6" s="1"/>
  <c r="G11" i="6"/>
  <c r="L11" i="6" s="1"/>
  <c r="M11" i="6" s="1"/>
  <c r="V11" i="6" s="1"/>
  <c r="S10" i="6"/>
  <c r="T10" i="6" s="1"/>
  <c r="U10" i="6" s="1"/>
  <c r="H10" i="6"/>
  <c r="I10" i="6" s="1"/>
  <c r="J10" i="6" s="1"/>
  <c r="G10" i="6"/>
  <c r="L10" i="6" s="1"/>
  <c r="M10" i="6" s="1"/>
  <c r="S9" i="6"/>
  <c r="T9" i="6" s="1"/>
  <c r="U9" i="6" s="1"/>
  <c r="H9" i="6"/>
  <c r="I9" i="6" s="1"/>
  <c r="J9" i="6" s="1"/>
  <c r="S8" i="6"/>
  <c r="T8" i="6" s="1"/>
  <c r="U8" i="6" s="1"/>
  <c r="H8" i="6"/>
  <c r="I8" i="6" s="1"/>
  <c r="J8" i="6" s="1"/>
  <c r="G8" i="6"/>
  <c r="L8" i="6" s="1"/>
  <c r="M8" i="6" s="1"/>
  <c r="S7" i="6"/>
  <c r="T7" i="6" s="1"/>
  <c r="U7" i="6" s="1"/>
  <c r="H7" i="6"/>
  <c r="I7" i="6" s="1"/>
  <c r="J7" i="6" s="1"/>
  <c r="G7" i="6"/>
  <c r="L7" i="6" s="1"/>
  <c r="M7" i="6" s="1"/>
  <c r="S6" i="6"/>
  <c r="T6" i="6" s="1"/>
  <c r="U6" i="6" s="1"/>
  <c r="H6" i="6"/>
  <c r="I6" i="6" s="1"/>
  <c r="J6" i="6" s="1"/>
  <c r="G6" i="6"/>
  <c r="S5" i="6"/>
  <c r="T5" i="6" s="1"/>
  <c r="U5" i="6" s="1"/>
  <c r="H5" i="6"/>
  <c r="I5" i="6" s="1"/>
  <c r="J5" i="6" s="1"/>
  <c r="S4" i="6"/>
  <c r="T4" i="6" s="1"/>
  <c r="U4" i="6" s="1"/>
  <c r="P4" i="6"/>
  <c r="H4" i="6"/>
  <c r="I4" i="6" s="1"/>
  <c r="J4" i="6" s="1"/>
  <c r="G4" i="6"/>
  <c r="L4" i="6" s="1"/>
  <c r="M4" i="6" s="1"/>
  <c r="V4" i="6" s="1"/>
  <c r="H3" i="6"/>
  <c r="I3" i="6" s="1"/>
  <c r="J3" i="6" s="1"/>
  <c r="S33" i="5"/>
  <c r="T33" i="5" s="1"/>
  <c r="U33" i="5" s="1"/>
  <c r="G33" i="5"/>
  <c r="L33" i="5" s="1"/>
  <c r="M33" i="5" s="1"/>
  <c r="S32" i="5"/>
  <c r="T32" i="5" s="1"/>
  <c r="U32" i="5" s="1"/>
  <c r="G29" i="5"/>
  <c r="L29" i="5" s="1"/>
  <c r="M29" i="5" s="1"/>
  <c r="S28" i="5"/>
  <c r="G28" i="5"/>
  <c r="S24" i="5"/>
  <c r="G24" i="5"/>
  <c r="S23" i="5"/>
  <c r="G23" i="5"/>
  <c r="S22" i="5"/>
  <c r="G22" i="5"/>
  <c r="S21" i="5"/>
  <c r="T21" i="5" s="1"/>
  <c r="U21" i="5" s="1"/>
  <c r="G21" i="5"/>
  <c r="L21" i="5" s="1"/>
  <c r="M21" i="5" s="1"/>
  <c r="V21" i="5" s="1"/>
  <c r="T17" i="5"/>
  <c r="P8" i="5" s="1"/>
  <c r="T16" i="5"/>
  <c r="O8" i="5" s="1"/>
  <c r="E16" i="5"/>
  <c r="S13" i="5"/>
  <c r="T13" i="5" s="1"/>
  <c r="U13" i="5" s="1"/>
  <c r="P13" i="5"/>
  <c r="O13" i="5"/>
  <c r="H13" i="5"/>
  <c r="I13" i="5" s="1"/>
  <c r="J13" i="5" s="1"/>
  <c r="G13" i="5"/>
  <c r="L13" i="5" s="1"/>
  <c r="M13" i="5" s="1"/>
  <c r="S12" i="5"/>
  <c r="T12" i="5" s="1"/>
  <c r="U12" i="5" s="1"/>
  <c r="H12" i="5"/>
  <c r="I12" i="5" s="1"/>
  <c r="J12" i="5" s="1"/>
  <c r="G12" i="5"/>
  <c r="L12" i="5" s="1"/>
  <c r="M12" i="5" s="1"/>
  <c r="S11" i="5"/>
  <c r="T11" i="5" s="1"/>
  <c r="U11" i="5" s="1"/>
  <c r="O11" i="5"/>
  <c r="H11" i="5"/>
  <c r="I11" i="5" s="1"/>
  <c r="J11" i="5" s="1"/>
  <c r="G11" i="5"/>
  <c r="L11" i="5" s="1"/>
  <c r="M11" i="5" s="1"/>
  <c r="S10" i="5"/>
  <c r="I10" i="5"/>
  <c r="J10" i="5" s="1"/>
  <c r="H10" i="5"/>
  <c r="G10" i="5"/>
  <c r="S9" i="5"/>
  <c r="T9" i="5" s="1"/>
  <c r="U9" i="5" s="1"/>
  <c r="P9" i="5"/>
  <c r="H9" i="5"/>
  <c r="I9" i="5" s="1"/>
  <c r="J9" i="5" s="1"/>
  <c r="G9" i="5"/>
  <c r="L9" i="5" s="1"/>
  <c r="M9" i="5" s="1"/>
  <c r="S8" i="5"/>
  <c r="T8" i="5" s="1"/>
  <c r="U8" i="5" s="1"/>
  <c r="H8" i="5"/>
  <c r="I8" i="5" s="1"/>
  <c r="J8" i="5" s="1"/>
  <c r="G8" i="5"/>
  <c r="L8" i="5" s="1"/>
  <c r="M8" i="5" s="1"/>
  <c r="S7" i="5"/>
  <c r="T7" i="5" s="1"/>
  <c r="U7" i="5" s="1"/>
  <c r="H7" i="5"/>
  <c r="I7" i="5" s="1"/>
  <c r="J7" i="5" s="1"/>
  <c r="G7" i="5"/>
  <c r="L7" i="5" s="1"/>
  <c r="M7" i="5" s="1"/>
  <c r="S6" i="5"/>
  <c r="T6" i="5" s="1"/>
  <c r="U6" i="5" s="1"/>
  <c r="O6" i="5"/>
  <c r="H6" i="5"/>
  <c r="I6" i="5" s="1"/>
  <c r="J6" i="5" s="1"/>
  <c r="G6" i="5"/>
  <c r="S5" i="5"/>
  <c r="T5" i="5" s="1"/>
  <c r="U5" i="5" s="1"/>
  <c r="H5" i="5"/>
  <c r="I5" i="5" s="1"/>
  <c r="J5" i="5" s="1"/>
  <c r="O4" i="5"/>
  <c r="H4" i="5"/>
  <c r="I4" i="5" s="1"/>
  <c r="J4" i="5" s="1"/>
  <c r="H3" i="5"/>
  <c r="I3" i="5" s="1"/>
  <c r="J3" i="5" s="1"/>
  <c r="S34" i="4"/>
  <c r="G34" i="4"/>
  <c r="L34" i="4" s="1"/>
  <c r="M34" i="4" s="1"/>
  <c r="S33" i="4"/>
  <c r="T33" i="4" s="1"/>
  <c r="U33" i="4" s="1"/>
  <c r="G33" i="4"/>
  <c r="L33" i="4" s="1"/>
  <c r="M33" i="4" s="1"/>
  <c r="S32" i="4"/>
  <c r="T32" i="4" s="1"/>
  <c r="U32" i="4" s="1"/>
  <c r="G30" i="4"/>
  <c r="L30" i="4" s="1"/>
  <c r="M30" i="4" s="1"/>
  <c r="S29" i="4"/>
  <c r="T29" i="4" s="1"/>
  <c r="U29" i="4" s="1"/>
  <c r="G29" i="4"/>
  <c r="L29" i="4" s="1"/>
  <c r="M29" i="4" s="1"/>
  <c r="V29" i="4" s="1"/>
  <c r="S28" i="4"/>
  <c r="T28" i="4" s="1"/>
  <c r="U28" i="4" s="1"/>
  <c r="G28" i="4"/>
  <c r="L28" i="4" s="1"/>
  <c r="M28" i="4" s="1"/>
  <c r="V28" i="4" s="1"/>
  <c r="S27" i="4"/>
  <c r="T27" i="4" s="1"/>
  <c r="U27" i="4" s="1"/>
  <c r="G27" i="4"/>
  <c r="L27" i="4" s="1"/>
  <c r="M27" i="4" s="1"/>
  <c r="S26" i="4"/>
  <c r="T26" i="4" s="1"/>
  <c r="U26" i="4" s="1"/>
  <c r="G26" i="4"/>
  <c r="L26" i="4" s="1"/>
  <c r="M26" i="4" s="1"/>
  <c r="S25" i="4"/>
  <c r="T25" i="4" s="1"/>
  <c r="U25" i="4" s="1"/>
  <c r="G25" i="4"/>
  <c r="L25" i="4" s="1"/>
  <c r="M25" i="4" s="1"/>
  <c r="V25" i="4" s="1"/>
  <c r="AA25" i="4" s="1"/>
  <c r="T17" i="4"/>
  <c r="P8" i="4" s="1"/>
  <c r="T16" i="4"/>
  <c r="O4" i="4" s="1"/>
  <c r="E16" i="4"/>
  <c r="S13" i="4"/>
  <c r="T13" i="4" s="1"/>
  <c r="U13" i="4" s="1"/>
  <c r="H13" i="4"/>
  <c r="I13" i="4" s="1"/>
  <c r="J13" i="4" s="1"/>
  <c r="G13" i="4"/>
  <c r="L13" i="4" s="1"/>
  <c r="M13" i="4" s="1"/>
  <c r="V13" i="4" s="1"/>
  <c r="S12" i="4"/>
  <c r="T12" i="4" s="1"/>
  <c r="U12" i="4" s="1"/>
  <c r="H12" i="4"/>
  <c r="I12" i="4" s="1"/>
  <c r="J12" i="4" s="1"/>
  <c r="G12" i="4"/>
  <c r="L12" i="4" s="1"/>
  <c r="M12" i="4" s="1"/>
  <c r="P11" i="4"/>
  <c r="O11" i="4"/>
  <c r="H11" i="4"/>
  <c r="I11" i="4" s="1"/>
  <c r="J11" i="4" s="1"/>
  <c r="G11" i="4"/>
  <c r="L11" i="4" s="1"/>
  <c r="M11" i="4" s="1"/>
  <c r="S10" i="4"/>
  <c r="T10" i="4" s="1"/>
  <c r="U10" i="4" s="1"/>
  <c r="H10" i="4"/>
  <c r="I10" i="4" s="1"/>
  <c r="J10" i="4" s="1"/>
  <c r="G10" i="4"/>
  <c r="L10" i="4" s="1"/>
  <c r="M10" i="4" s="1"/>
  <c r="V10" i="4" s="1"/>
  <c r="S9" i="4"/>
  <c r="T9" i="4" s="1"/>
  <c r="U9" i="4" s="1"/>
  <c r="H9" i="4"/>
  <c r="I9" i="4" s="1"/>
  <c r="J9" i="4" s="1"/>
  <c r="G9" i="4"/>
  <c r="L9" i="4" s="1"/>
  <c r="M9" i="4" s="1"/>
  <c r="V9" i="4" s="1"/>
  <c r="S8" i="4"/>
  <c r="T8" i="4" s="1"/>
  <c r="U8" i="4" s="1"/>
  <c r="H8" i="4"/>
  <c r="I8" i="4" s="1"/>
  <c r="J8" i="4" s="1"/>
  <c r="G8" i="4"/>
  <c r="L8" i="4" s="1"/>
  <c r="M8" i="4" s="1"/>
  <c r="S7" i="4"/>
  <c r="T7" i="4" s="1"/>
  <c r="U7" i="4" s="1"/>
  <c r="H7" i="4"/>
  <c r="I7" i="4" s="1"/>
  <c r="J7" i="4" s="1"/>
  <c r="G7" i="4"/>
  <c r="L7" i="4" s="1"/>
  <c r="M7" i="4" s="1"/>
  <c r="S6" i="4"/>
  <c r="T6" i="4" s="1"/>
  <c r="U6" i="4" s="1"/>
  <c r="H6" i="4"/>
  <c r="I6" i="4" s="1"/>
  <c r="J6" i="4" s="1"/>
  <c r="G6" i="4"/>
  <c r="S5" i="4"/>
  <c r="T5" i="4" s="1"/>
  <c r="U5" i="4" s="1"/>
  <c r="H5" i="4"/>
  <c r="I5" i="4" s="1"/>
  <c r="J5" i="4" s="1"/>
  <c r="G5" i="4"/>
  <c r="L5" i="4" s="1"/>
  <c r="M5" i="4" s="1"/>
  <c r="S4" i="4"/>
  <c r="T4" i="4" s="1"/>
  <c r="U4" i="4" s="1"/>
  <c r="R4" i="4"/>
  <c r="P4" i="4"/>
  <c r="K4" i="4"/>
  <c r="H4" i="4"/>
  <c r="I4" i="4" s="1"/>
  <c r="J4" i="4" s="1"/>
  <c r="G4" i="4"/>
  <c r="L4" i="4" s="1"/>
  <c r="M4" i="4" s="1"/>
  <c r="S3" i="4"/>
  <c r="T3" i="4" s="1"/>
  <c r="U3" i="4" s="1"/>
  <c r="H3" i="4"/>
  <c r="I3" i="4" s="1"/>
  <c r="J3" i="4" s="1"/>
  <c r="G3" i="4"/>
  <c r="L3" i="4" s="1"/>
  <c r="M3" i="4" s="1"/>
  <c r="E16" i="1"/>
  <c r="S35" i="1"/>
  <c r="S34" i="1"/>
  <c r="S33" i="1"/>
  <c r="S32" i="1"/>
  <c r="G32" i="1"/>
  <c r="S31" i="1"/>
  <c r="G31" i="1"/>
  <c r="S30" i="1"/>
  <c r="G30" i="1"/>
  <c r="S29" i="1"/>
  <c r="G29" i="1"/>
  <c r="S28" i="1"/>
  <c r="G28" i="1"/>
  <c r="S27" i="1"/>
  <c r="G27" i="1"/>
  <c r="S26" i="1"/>
  <c r="G26" i="1"/>
  <c r="S25" i="1"/>
  <c r="G25" i="1"/>
  <c r="S24" i="1"/>
  <c r="G24" i="1"/>
  <c r="S23" i="1"/>
  <c r="G23" i="1"/>
  <c r="S22" i="1"/>
  <c r="G22" i="1"/>
  <c r="S21" i="1"/>
  <c r="G21" i="1"/>
  <c r="T17" i="1"/>
  <c r="T16" i="1"/>
  <c r="O4" i="1" s="1"/>
  <c r="S13" i="1"/>
  <c r="H13" i="1"/>
  <c r="I13" i="1" s="1"/>
  <c r="G13" i="1"/>
  <c r="S12" i="1"/>
  <c r="H12" i="1"/>
  <c r="I12" i="1" s="1"/>
  <c r="G12" i="1"/>
  <c r="S11" i="1"/>
  <c r="H11" i="1"/>
  <c r="I11" i="1" s="1"/>
  <c r="G11" i="1"/>
  <c r="S10" i="1"/>
  <c r="H10" i="1"/>
  <c r="I10" i="1" s="1"/>
  <c r="G10" i="1"/>
  <c r="S9" i="1"/>
  <c r="R9" i="1"/>
  <c r="K9" i="1"/>
  <c r="H9" i="1"/>
  <c r="I9" i="1" s="1"/>
  <c r="G9" i="1"/>
  <c r="S8" i="1"/>
  <c r="T8" i="1" s="1"/>
  <c r="U8" i="1" s="1"/>
  <c r="H8" i="1"/>
  <c r="I8" i="1" s="1"/>
  <c r="G8" i="1"/>
  <c r="S7" i="1"/>
  <c r="H7" i="1"/>
  <c r="I7" i="1" s="1"/>
  <c r="G7" i="1"/>
  <c r="S6" i="1"/>
  <c r="H6" i="1"/>
  <c r="I6" i="1" s="1"/>
  <c r="G6" i="1"/>
  <c r="S5" i="1"/>
  <c r="H5" i="1"/>
  <c r="I5" i="1" s="1"/>
  <c r="G5" i="1"/>
  <c r="S4" i="1"/>
  <c r="R4" i="1"/>
  <c r="K4" i="1"/>
  <c r="H4" i="1"/>
  <c r="I4" i="1" s="1"/>
  <c r="G4" i="1"/>
  <c r="S3" i="1"/>
  <c r="H3" i="1"/>
  <c r="I3" i="1" s="1"/>
  <c r="G3" i="1"/>
  <c r="L3" i="1" s="1"/>
  <c r="M3" i="1" s="1"/>
  <c r="T17" i="12"/>
  <c r="T16" i="12"/>
  <c r="M29" i="12"/>
  <c r="M32" i="12"/>
  <c r="L21" i="12"/>
  <c r="M21" i="12" s="1"/>
  <c r="E16" i="12"/>
  <c r="O10" i="12" s="1"/>
  <c r="H4" i="12"/>
  <c r="I4" i="12" s="1"/>
  <c r="H5" i="12"/>
  <c r="H6" i="12"/>
  <c r="I6" i="12" s="1"/>
  <c r="J6" i="12" s="1"/>
  <c r="H7" i="12"/>
  <c r="I7" i="12" s="1"/>
  <c r="J7" i="12" s="1"/>
  <c r="H8" i="12"/>
  <c r="I8" i="12" s="1"/>
  <c r="J8" i="12" s="1"/>
  <c r="H9" i="12"/>
  <c r="I9" i="12" s="1"/>
  <c r="H10" i="12"/>
  <c r="I10" i="12" s="1"/>
  <c r="H11" i="12"/>
  <c r="I11" i="12" s="1"/>
  <c r="J11" i="12" s="1"/>
  <c r="H12" i="12"/>
  <c r="H13" i="12"/>
  <c r="I13" i="12" s="1"/>
  <c r="H3" i="12"/>
  <c r="I3" i="12" s="1"/>
  <c r="J3" i="12" s="1"/>
  <c r="G32" i="12"/>
  <c r="L32" i="12" s="1"/>
  <c r="S30" i="12"/>
  <c r="T30" i="12" s="1"/>
  <c r="U30" i="12" s="1"/>
  <c r="G29" i="12"/>
  <c r="L29" i="12" s="1"/>
  <c r="G28" i="12"/>
  <c r="L28" i="12" s="1"/>
  <c r="M28" i="12" s="1"/>
  <c r="G27" i="12"/>
  <c r="L27" i="12" s="1"/>
  <c r="M27" i="12" s="1"/>
  <c r="G26" i="12"/>
  <c r="L26" i="12" s="1"/>
  <c r="S25" i="12"/>
  <c r="T25" i="12" s="1"/>
  <c r="U25" i="12" s="1"/>
  <c r="G25" i="12"/>
  <c r="L25" i="12" s="1"/>
  <c r="S23" i="12"/>
  <c r="T23" i="12" s="1"/>
  <c r="U23" i="12" s="1"/>
  <c r="G23" i="12"/>
  <c r="L23" i="12" s="1"/>
  <c r="S22" i="12"/>
  <c r="T22" i="12" s="1"/>
  <c r="U22" i="12" s="1"/>
  <c r="G22" i="12"/>
  <c r="L22" i="12" s="1"/>
  <c r="M22" i="12" s="1"/>
  <c r="Y22" i="12" s="1"/>
  <c r="S21" i="12"/>
  <c r="T21" i="12" s="1"/>
  <c r="U21" i="12" s="1"/>
  <c r="G21" i="12"/>
  <c r="P13" i="12"/>
  <c r="G13" i="12"/>
  <c r="P12" i="12"/>
  <c r="O12" i="12"/>
  <c r="I12" i="12"/>
  <c r="J12" i="12" s="1"/>
  <c r="G12" i="12"/>
  <c r="L12" i="12" s="1"/>
  <c r="M12" i="12" s="1"/>
  <c r="S11" i="12"/>
  <c r="T11" i="12" s="1"/>
  <c r="U11" i="12" s="1"/>
  <c r="P11" i="12"/>
  <c r="O11" i="12"/>
  <c r="P10" i="12"/>
  <c r="S9" i="12"/>
  <c r="P9" i="12"/>
  <c r="G9" i="12"/>
  <c r="S8" i="12"/>
  <c r="P8" i="12"/>
  <c r="G8" i="12"/>
  <c r="L8" i="12" s="1"/>
  <c r="M8" i="12" s="1"/>
  <c r="S7" i="12"/>
  <c r="T7" i="12" s="1"/>
  <c r="U7" i="12" s="1"/>
  <c r="P7" i="12"/>
  <c r="O7" i="12"/>
  <c r="G7" i="12"/>
  <c r="L7" i="12" s="1"/>
  <c r="M7" i="12" s="1"/>
  <c r="P6" i="12"/>
  <c r="O6" i="12"/>
  <c r="G6" i="12"/>
  <c r="L6" i="12" s="1"/>
  <c r="M6" i="12" s="1"/>
  <c r="S5" i="12"/>
  <c r="T5" i="12" s="1"/>
  <c r="U5" i="12" s="1"/>
  <c r="P5" i="12"/>
  <c r="I5" i="12"/>
  <c r="G5" i="12"/>
  <c r="P4" i="12"/>
  <c r="G4" i="12"/>
  <c r="S3" i="12"/>
  <c r="P3" i="12"/>
  <c r="O3" i="12"/>
  <c r="G3" i="12"/>
  <c r="L3" i="12" s="1"/>
  <c r="M3" i="12" s="1"/>
  <c r="V6" i="9" l="1"/>
  <c r="V29" i="8"/>
  <c r="V3" i="6"/>
  <c r="G35" i="9"/>
  <c r="L35" i="9" s="1"/>
  <c r="M35" i="9" s="1"/>
  <c r="G34" i="9"/>
  <c r="L34" i="9" s="1"/>
  <c r="M34" i="9" s="1"/>
  <c r="G34" i="7"/>
  <c r="L34" i="7" s="1"/>
  <c r="M34" i="7" s="1"/>
  <c r="G34" i="5"/>
  <c r="L34" i="5" s="1"/>
  <c r="M34" i="5" s="1"/>
  <c r="V34" i="5" s="1"/>
  <c r="V29" i="5"/>
  <c r="T31" i="5"/>
  <c r="U31" i="5" s="1"/>
  <c r="V35" i="4"/>
  <c r="R13" i="9"/>
  <c r="G10" i="9"/>
  <c r="L10" i="9" s="1"/>
  <c r="M10" i="9" s="1"/>
  <c r="V11" i="9"/>
  <c r="D15" i="9"/>
  <c r="K9" i="9" s="1"/>
  <c r="R11" i="9"/>
  <c r="R5" i="9"/>
  <c r="R13" i="8"/>
  <c r="V8" i="8"/>
  <c r="R8" i="8"/>
  <c r="V10" i="8"/>
  <c r="R3" i="8"/>
  <c r="R10" i="8"/>
  <c r="D15" i="8"/>
  <c r="V4" i="8"/>
  <c r="G10" i="7"/>
  <c r="D15" i="7"/>
  <c r="R4" i="6"/>
  <c r="R11" i="6"/>
  <c r="K5" i="6"/>
  <c r="K12" i="6"/>
  <c r="R7" i="6"/>
  <c r="K7" i="6"/>
  <c r="R9" i="6"/>
  <c r="K4" i="6"/>
  <c r="V10" i="6"/>
  <c r="K3" i="6"/>
  <c r="K10" i="6"/>
  <c r="K13" i="6"/>
  <c r="R3" i="6"/>
  <c r="R10" i="6"/>
  <c r="R6" i="6"/>
  <c r="R5" i="5"/>
  <c r="K12" i="5"/>
  <c r="K5" i="5"/>
  <c r="R13" i="5"/>
  <c r="R10" i="5"/>
  <c r="R8" i="5"/>
  <c r="R11" i="5"/>
  <c r="K10" i="5"/>
  <c r="K8" i="5"/>
  <c r="K4" i="5"/>
  <c r="K11" i="5"/>
  <c r="R7" i="5"/>
  <c r="R12" i="5"/>
  <c r="R9" i="5"/>
  <c r="K13" i="5"/>
  <c r="K9" i="5"/>
  <c r="K7" i="5"/>
  <c r="K3" i="5"/>
  <c r="R6" i="5"/>
  <c r="K6" i="5"/>
  <c r="G3" i="5"/>
  <c r="L3" i="5" s="1"/>
  <c r="M3" i="5" s="1"/>
  <c r="R3" i="5"/>
  <c r="R15" i="5" s="1"/>
  <c r="R4" i="5"/>
  <c r="K8" i="4"/>
  <c r="R8" i="4"/>
  <c r="K10" i="4"/>
  <c r="R10" i="4"/>
  <c r="R3" i="1"/>
  <c r="K10" i="1"/>
  <c r="R10" i="1"/>
  <c r="K12" i="1"/>
  <c r="R12" i="1"/>
  <c r="K6" i="1"/>
  <c r="R6" i="1"/>
  <c r="K3" i="1"/>
  <c r="R13" i="1"/>
  <c r="K5" i="1"/>
  <c r="K7" i="1"/>
  <c r="R7" i="1"/>
  <c r="K13" i="1"/>
  <c r="K11" i="1"/>
  <c r="R11" i="1"/>
  <c r="K8" i="1"/>
  <c r="R5" i="1"/>
  <c r="S31" i="12"/>
  <c r="T31" i="12" s="1"/>
  <c r="U31" i="12" s="1"/>
  <c r="G24" i="12"/>
  <c r="L24" i="12" s="1"/>
  <c r="M24" i="12" s="1"/>
  <c r="Y24" i="12" s="1"/>
  <c r="R5" i="12"/>
  <c r="R11" i="12"/>
  <c r="K5" i="12"/>
  <c r="R7" i="12"/>
  <c r="R10" i="12"/>
  <c r="K8" i="12"/>
  <c r="K12" i="12"/>
  <c r="R4" i="12"/>
  <c r="R13" i="12"/>
  <c r="K6" i="12"/>
  <c r="K4" i="12"/>
  <c r="R8" i="12"/>
  <c r="K13" i="12"/>
  <c r="R9" i="12"/>
  <c r="R3" i="12"/>
  <c r="K9" i="12"/>
  <c r="K3" i="12"/>
  <c r="R12" i="12"/>
  <c r="K7" i="12"/>
  <c r="R6" i="12"/>
  <c r="K11" i="12"/>
  <c r="K10" i="12"/>
  <c r="S12" i="12"/>
  <c r="T12" i="12" s="1"/>
  <c r="U12" i="12" s="1"/>
  <c r="V12" i="12" s="1"/>
  <c r="G10" i="12"/>
  <c r="L10" i="12" s="1"/>
  <c r="M10" i="12" s="1"/>
  <c r="V10" i="12" s="1"/>
  <c r="G11" i="12"/>
  <c r="L11" i="12" s="1"/>
  <c r="M11" i="12" s="1"/>
  <c r="V11" i="12" s="1"/>
  <c r="L6" i="8"/>
  <c r="M6" i="8" s="1"/>
  <c r="V6" i="8" s="1"/>
  <c r="L6" i="4"/>
  <c r="M6" i="4" s="1"/>
  <c r="T29" i="9"/>
  <c r="U29" i="9" s="1"/>
  <c r="L30" i="9"/>
  <c r="M30" i="9" s="1"/>
  <c r="L31" i="9"/>
  <c r="M31" i="9" s="1"/>
  <c r="T31" i="9"/>
  <c r="U31" i="9" s="1"/>
  <c r="L32" i="9"/>
  <c r="M32" i="9" s="1"/>
  <c r="P7" i="9"/>
  <c r="T32" i="9"/>
  <c r="U32" i="9" s="1"/>
  <c r="L33" i="9"/>
  <c r="M33" i="9" s="1"/>
  <c r="T33" i="9"/>
  <c r="U33" i="9" s="1"/>
  <c r="T30" i="9"/>
  <c r="U30" i="9" s="1"/>
  <c r="T35" i="9"/>
  <c r="U35" i="9" s="1"/>
  <c r="T34" i="9"/>
  <c r="U34" i="9" s="1"/>
  <c r="L21" i="9"/>
  <c r="M21" i="9" s="1"/>
  <c r="T21" i="9"/>
  <c r="U21" i="9" s="1"/>
  <c r="L22" i="9"/>
  <c r="M22" i="9" s="1"/>
  <c r="Y22" i="9" s="1"/>
  <c r="P13" i="9"/>
  <c r="T22" i="9"/>
  <c r="U22" i="9" s="1"/>
  <c r="P9" i="9"/>
  <c r="L23" i="9"/>
  <c r="M23" i="9" s="1"/>
  <c r="T23" i="9"/>
  <c r="U23" i="9" s="1"/>
  <c r="L29" i="9"/>
  <c r="M29" i="9" s="1"/>
  <c r="L24" i="9"/>
  <c r="M24" i="9" s="1"/>
  <c r="Y24" i="9" s="1"/>
  <c r="T24" i="9"/>
  <c r="U24" i="9" s="1"/>
  <c r="L25" i="9"/>
  <c r="M25" i="9" s="1"/>
  <c r="T25" i="9"/>
  <c r="U25" i="9" s="1"/>
  <c r="L26" i="9"/>
  <c r="M26" i="9" s="1"/>
  <c r="T26" i="9"/>
  <c r="U26" i="9" s="1"/>
  <c r="P11" i="8"/>
  <c r="L30" i="8"/>
  <c r="M30" i="8" s="1"/>
  <c r="T30" i="8"/>
  <c r="U30" i="8" s="1"/>
  <c r="L31" i="8"/>
  <c r="M31" i="8" s="1"/>
  <c r="T32" i="8"/>
  <c r="U32" i="8" s="1"/>
  <c r="P13" i="8"/>
  <c r="T34" i="8"/>
  <c r="U34" i="8" s="1"/>
  <c r="P6" i="8"/>
  <c r="L34" i="8"/>
  <c r="M34" i="8" s="1"/>
  <c r="V34" i="8" s="1"/>
  <c r="T21" i="8"/>
  <c r="U21" i="8" s="1"/>
  <c r="V21" i="8" s="1"/>
  <c r="L22" i="8"/>
  <c r="M22" i="8" s="1"/>
  <c r="Y22" i="8" s="1"/>
  <c r="L23" i="8"/>
  <c r="M23" i="8" s="1"/>
  <c r="T31" i="8"/>
  <c r="U31" i="8" s="1"/>
  <c r="L32" i="8"/>
  <c r="M32" i="8" s="1"/>
  <c r="L33" i="8"/>
  <c r="M33" i="8" s="1"/>
  <c r="T33" i="8"/>
  <c r="U33" i="8" s="1"/>
  <c r="V33" i="8" s="1"/>
  <c r="L35" i="8"/>
  <c r="M35" i="8" s="1"/>
  <c r="T35" i="8"/>
  <c r="U35" i="8" s="1"/>
  <c r="T23" i="8"/>
  <c r="U23" i="8" s="1"/>
  <c r="L24" i="8"/>
  <c r="M24" i="8" s="1"/>
  <c r="Y24" i="8" s="1"/>
  <c r="T24" i="8"/>
  <c r="U24" i="8" s="1"/>
  <c r="L25" i="8"/>
  <c r="M25" i="8" s="1"/>
  <c r="T25" i="8"/>
  <c r="U25" i="8" s="1"/>
  <c r="L26" i="8"/>
  <c r="M26" i="8" s="1"/>
  <c r="T26" i="8"/>
  <c r="U26" i="8" s="1"/>
  <c r="L27" i="8"/>
  <c r="M27" i="8" s="1"/>
  <c r="V27" i="8" s="1"/>
  <c r="T29" i="7"/>
  <c r="U29" i="7" s="1"/>
  <c r="L32" i="7"/>
  <c r="M32" i="7" s="1"/>
  <c r="T32" i="7"/>
  <c r="U32" i="7" s="1"/>
  <c r="L33" i="7"/>
  <c r="M33" i="7" s="1"/>
  <c r="P4" i="7"/>
  <c r="T33" i="7"/>
  <c r="U33" i="7" s="1"/>
  <c r="P13" i="7"/>
  <c r="L29" i="7"/>
  <c r="M29" i="7" s="1"/>
  <c r="L35" i="7"/>
  <c r="M35" i="7" s="1"/>
  <c r="T35" i="7"/>
  <c r="U35" i="7" s="1"/>
  <c r="P6" i="7"/>
  <c r="L21" i="7"/>
  <c r="M21" i="7" s="1"/>
  <c r="T21" i="7"/>
  <c r="U21" i="7" s="1"/>
  <c r="L22" i="7"/>
  <c r="M22" i="7" s="1"/>
  <c r="Y22" i="7" s="1"/>
  <c r="L23" i="7"/>
  <c r="M23" i="7" s="1"/>
  <c r="T23" i="7"/>
  <c r="U23" i="7" s="1"/>
  <c r="L24" i="7"/>
  <c r="M24" i="7" s="1"/>
  <c r="Y24" i="7" s="1"/>
  <c r="T30" i="7"/>
  <c r="U30" i="7" s="1"/>
  <c r="L25" i="7"/>
  <c r="M25" i="7" s="1"/>
  <c r="T31" i="7"/>
  <c r="U31" i="7" s="1"/>
  <c r="T24" i="7"/>
  <c r="U24" i="7" s="1"/>
  <c r="T25" i="7"/>
  <c r="U25" i="7" s="1"/>
  <c r="L30" i="7"/>
  <c r="M30" i="7" s="1"/>
  <c r="L26" i="7"/>
  <c r="M26" i="7" s="1"/>
  <c r="L27" i="7"/>
  <c r="M27" i="7" s="1"/>
  <c r="V27" i="7" s="1"/>
  <c r="T29" i="6"/>
  <c r="U29" i="6" s="1"/>
  <c r="V29" i="6" s="1"/>
  <c r="L30" i="6"/>
  <c r="M30" i="6" s="1"/>
  <c r="T30" i="6"/>
  <c r="U30" i="6" s="1"/>
  <c r="L31" i="6"/>
  <c r="M31" i="6" s="1"/>
  <c r="T31" i="6"/>
  <c r="U31" i="6" s="1"/>
  <c r="L32" i="6"/>
  <c r="M32" i="6" s="1"/>
  <c r="T32" i="6"/>
  <c r="U32" i="6" s="1"/>
  <c r="L33" i="6"/>
  <c r="M33" i="6" s="1"/>
  <c r="V33" i="6" s="1"/>
  <c r="L34" i="6"/>
  <c r="M34" i="6" s="1"/>
  <c r="V34" i="6" s="1"/>
  <c r="L35" i="6"/>
  <c r="M35" i="6" s="1"/>
  <c r="V35" i="6" s="1"/>
  <c r="P4" i="5"/>
  <c r="L22" i="5"/>
  <c r="M22" i="5" s="1"/>
  <c r="Y22" i="5" s="1"/>
  <c r="T22" i="5"/>
  <c r="U22" i="5" s="1"/>
  <c r="L23" i="5"/>
  <c r="M23" i="5" s="1"/>
  <c r="T23" i="5"/>
  <c r="U23" i="5" s="1"/>
  <c r="L24" i="5"/>
  <c r="M24" i="5" s="1"/>
  <c r="Y24" i="5" s="1"/>
  <c r="T24" i="5"/>
  <c r="U24" i="5" s="1"/>
  <c r="T25" i="5"/>
  <c r="U25" i="5" s="1"/>
  <c r="T26" i="5"/>
  <c r="U26" i="5" s="1"/>
  <c r="P5" i="5"/>
  <c r="L25" i="5"/>
  <c r="M25" i="5" s="1"/>
  <c r="L27" i="5"/>
  <c r="M27" i="5" s="1"/>
  <c r="T27" i="5"/>
  <c r="U27" i="5" s="1"/>
  <c r="V27" i="5" s="1"/>
  <c r="P11" i="5"/>
  <c r="L28" i="5"/>
  <c r="M28" i="5" s="1"/>
  <c r="V28" i="5" s="1"/>
  <c r="P6" i="5"/>
  <c r="T28" i="5"/>
  <c r="U28" i="5" s="1"/>
  <c r="L31" i="5"/>
  <c r="M31" i="5" s="1"/>
  <c r="L32" i="5"/>
  <c r="M32" i="5" s="1"/>
  <c r="V32" i="5" s="1"/>
  <c r="M26" i="12"/>
  <c r="V26" i="12" s="1"/>
  <c r="M23" i="12"/>
  <c r="V23" i="12" s="1"/>
  <c r="M25" i="12"/>
  <c r="V25" i="12" s="1"/>
  <c r="AA25" i="12" s="1"/>
  <c r="V28" i="9"/>
  <c r="V28" i="7"/>
  <c r="V25" i="6"/>
  <c r="AA25" i="6" s="1"/>
  <c r="V28" i="6"/>
  <c r="V27" i="4"/>
  <c r="M21" i="1"/>
  <c r="L27" i="1"/>
  <c r="M27" i="1" s="1"/>
  <c r="V9" i="9"/>
  <c r="V5" i="8"/>
  <c r="V4" i="7"/>
  <c r="V9" i="6"/>
  <c r="V30" i="5"/>
  <c r="V35" i="5"/>
  <c r="V12" i="5"/>
  <c r="V11" i="4"/>
  <c r="V4" i="4"/>
  <c r="V7" i="4"/>
  <c r="V8" i="4"/>
  <c r="V23" i="4"/>
  <c r="K4" i="9"/>
  <c r="K5" i="8"/>
  <c r="R5" i="8"/>
  <c r="K11" i="8"/>
  <c r="R11" i="8"/>
  <c r="K6" i="8"/>
  <c r="R6" i="8"/>
  <c r="K12" i="8"/>
  <c r="R12" i="8"/>
  <c r="K7" i="8"/>
  <c r="R7" i="8"/>
  <c r="K13" i="8"/>
  <c r="K4" i="7"/>
  <c r="K10" i="7"/>
  <c r="R10" i="7"/>
  <c r="R4" i="7"/>
  <c r="K11" i="7"/>
  <c r="K5" i="7"/>
  <c r="R5" i="7"/>
  <c r="R11" i="7"/>
  <c r="K6" i="7"/>
  <c r="K12" i="7"/>
  <c r="R6" i="7"/>
  <c r="R12" i="7"/>
  <c r="K8" i="7"/>
  <c r="R8" i="7"/>
  <c r="K3" i="7"/>
  <c r="K9" i="7"/>
  <c r="R3" i="7"/>
  <c r="K6" i="6"/>
  <c r="R13" i="6"/>
  <c r="K11" i="6"/>
  <c r="K8" i="6"/>
  <c r="R8" i="6"/>
  <c r="K5" i="4"/>
  <c r="R5" i="4"/>
  <c r="R11" i="4"/>
  <c r="K6" i="4"/>
  <c r="R6" i="4"/>
  <c r="R12" i="4"/>
  <c r="R7" i="4"/>
  <c r="K13" i="4"/>
  <c r="K12" i="4"/>
  <c r="K7" i="4"/>
  <c r="R13" i="4"/>
  <c r="K9" i="4"/>
  <c r="K3" i="4"/>
  <c r="R3" i="4"/>
  <c r="V27" i="9"/>
  <c r="V8" i="9"/>
  <c r="V3" i="9"/>
  <c r="V7" i="8"/>
  <c r="V13" i="8"/>
  <c r="V13" i="7"/>
  <c r="V9" i="7"/>
  <c r="V5" i="6"/>
  <c r="V7" i="6"/>
  <c r="V13" i="6"/>
  <c r="V8" i="6"/>
  <c r="V11" i="5"/>
  <c r="V13" i="5"/>
  <c r="V21" i="4"/>
  <c r="V3" i="4"/>
  <c r="L12" i="9"/>
  <c r="M12" i="9" s="1"/>
  <c r="V12" i="9" s="1"/>
  <c r="L31" i="7"/>
  <c r="M31" i="7" s="1"/>
  <c r="L6" i="7"/>
  <c r="M6" i="7" s="1"/>
  <c r="V6" i="7" s="1"/>
  <c r="L6" i="6"/>
  <c r="M6" i="6" s="1"/>
  <c r="V6" i="6" s="1"/>
  <c r="L26" i="5"/>
  <c r="M26" i="5" s="1"/>
  <c r="L6" i="5"/>
  <c r="M6" i="5" s="1"/>
  <c r="V6" i="5" s="1"/>
  <c r="V10" i="9"/>
  <c r="V7" i="9"/>
  <c r="O9" i="9"/>
  <c r="O7" i="9"/>
  <c r="O10" i="9"/>
  <c r="P10" i="9"/>
  <c r="L5" i="9"/>
  <c r="M5" i="9" s="1"/>
  <c r="V5" i="9" s="1"/>
  <c r="O3" i="9"/>
  <c r="P3" i="9"/>
  <c r="P8" i="9"/>
  <c r="O8" i="9"/>
  <c r="P12" i="9"/>
  <c r="O6" i="9"/>
  <c r="O12" i="9"/>
  <c r="P6" i="9"/>
  <c r="O5" i="9"/>
  <c r="O13" i="9"/>
  <c r="V11" i="8"/>
  <c r="V28" i="8"/>
  <c r="V9" i="8"/>
  <c r="O9" i="8"/>
  <c r="P9" i="8"/>
  <c r="O7" i="8"/>
  <c r="P7" i="8"/>
  <c r="O5" i="8"/>
  <c r="O3" i="8"/>
  <c r="L3" i="8"/>
  <c r="M3" i="8" s="1"/>
  <c r="V3" i="8" s="1"/>
  <c r="O12" i="8"/>
  <c r="P12" i="8"/>
  <c r="P3" i="8"/>
  <c r="P5" i="8"/>
  <c r="O10" i="8"/>
  <c r="T12" i="8"/>
  <c r="U12" i="8" s="1"/>
  <c r="V12" i="8" s="1"/>
  <c r="T22" i="8"/>
  <c r="U22" i="8" s="1"/>
  <c r="P10" i="8"/>
  <c r="O6" i="8"/>
  <c r="V5" i="7"/>
  <c r="V11" i="7"/>
  <c r="V7" i="7"/>
  <c r="V35" i="7"/>
  <c r="O7" i="7"/>
  <c r="P7" i="7"/>
  <c r="O5" i="7"/>
  <c r="P9" i="7"/>
  <c r="O3" i="7"/>
  <c r="L10" i="7"/>
  <c r="M10" i="7" s="1"/>
  <c r="V10" i="7" s="1"/>
  <c r="P3" i="7"/>
  <c r="P5" i="7"/>
  <c r="L3" i="7"/>
  <c r="M3" i="7" s="1"/>
  <c r="O12" i="7"/>
  <c r="P12" i="7"/>
  <c r="T12" i="7"/>
  <c r="U12" i="7" s="1"/>
  <c r="V12" i="7" s="1"/>
  <c r="P10" i="7"/>
  <c r="O10" i="7"/>
  <c r="T22" i="7"/>
  <c r="U22" i="7" s="1"/>
  <c r="T3" i="7"/>
  <c r="U3" i="7" s="1"/>
  <c r="T34" i="7"/>
  <c r="U34" i="7" s="1"/>
  <c r="O8" i="7"/>
  <c r="P8" i="7"/>
  <c r="O9" i="7"/>
  <c r="T26" i="7"/>
  <c r="U26" i="7" s="1"/>
  <c r="O6" i="7"/>
  <c r="V22" i="6"/>
  <c r="Z22" i="6" s="1"/>
  <c r="V12" i="6"/>
  <c r="V24" i="6"/>
  <c r="Z24" i="6" s="1"/>
  <c r="O7" i="6"/>
  <c r="O10" i="6"/>
  <c r="P7" i="6"/>
  <c r="P12" i="6"/>
  <c r="O3" i="6"/>
  <c r="P3" i="6"/>
  <c r="P10" i="6"/>
  <c r="P9" i="6"/>
  <c r="O8" i="6"/>
  <c r="P8" i="6"/>
  <c r="O9" i="6"/>
  <c r="P5" i="6"/>
  <c r="T26" i="6"/>
  <c r="U26" i="6" s="1"/>
  <c r="V26" i="6" s="1"/>
  <c r="O6" i="6"/>
  <c r="O5" i="6"/>
  <c r="O12" i="6"/>
  <c r="P6" i="6"/>
  <c r="L23" i="6"/>
  <c r="M23" i="6" s="1"/>
  <c r="V23" i="6" s="1"/>
  <c r="AA23" i="6" s="1"/>
  <c r="L27" i="6"/>
  <c r="M27" i="6" s="1"/>
  <c r="V27" i="6" s="1"/>
  <c r="O13" i="6"/>
  <c r="V24" i="5"/>
  <c r="Z24" i="5" s="1"/>
  <c r="V25" i="5"/>
  <c r="V7" i="5"/>
  <c r="V8" i="5"/>
  <c r="V33" i="5"/>
  <c r="V9" i="5"/>
  <c r="V4" i="5"/>
  <c r="O9" i="5"/>
  <c r="O7" i="5"/>
  <c r="P7" i="5"/>
  <c r="O5" i="5"/>
  <c r="P12" i="5"/>
  <c r="O3" i="5"/>
  <c r="L10" i="5"/>
  <c r="M10" i="5" s="1"/>
  <c r="P3" i="5"/>
  <c r="O10" i="5"/>
  <c r="P10" i="5"/>
  <c r="T3" i="5"/>
  <c r="U3" i="5" s="1"/>
  <c r="O12" i="5"/>
  <c r="T10" i="5"/>
  <c r="U10" i="5" s="1"/>
  <c r="V5" i="4"/>
  <c r="V26" i="4"/>
  <c r="V12" i="4"/>
  <c r="V22" i="4"/>
  <c r="Z22" i="4" s="1"/>
  <c r="V24" i="4"/>
  <c r="Z24" i="4" s="1"/>
  <c r="V33" i="4"/>
  <c r="V6" i="4"/>
  <c r="P12" i="4"/>
  <c r="O3" i="4"/>
  <c r="P3" i="4"/>
  <c r="O10" i="4"/>
  <c r="O12" i="4"/>
  <c r="P10" i="4"/>
  <c r="T30" i="4"/>
  <c r="U30" i="4" s="1"/>
  <c r="V30" i="4" s="1"/>
  <c r="T34" i="4"/>
  <c r="U34" i="4" s="1"/>
  <c r="V34" i="4" s="1"/>
  <c r="O8" i="4"/>
  <c r="P9" i="4"/>
  <c r="P5" i="4"/>
  <c r="O9" i="4"/>
  <c r="L31" i="4"/>
  <c r="M31" i="4" s="1"/>
  <c r="V31" i="4" s="1"/>
  <c r="P6" i="4"/>
  <c r="O6" i="4"/>
  <c r="O13" i="4"/>
  <c r="O5" i="4"/>
  <c r="P13" i="4"/>
  <c r="O7" i="4"/>
  <c r="P7" i="4"/>
  <c r="L11" i="1"/>
  <c r="M11" i="1" s="1"/>
  <c r="T25" i="1"/>
  <c r="U25" i="1" s="1"/>
  <c r="P4" i="1"/>
  <c r="L26" i="1"/>
  <c r="M26" i="1" s="1"/>
  <c r="T26" i="1"/>
  <c r="U26" i="1" s="1"/>
  <c r="T23" i="1"/>
  <c r="U23" i="1" s="1"/>
  <c r="L28" i="1"/>
  <c r="M28" i="1" s="1"/>
  <c r="T28" i="1"/>
  <c r="U28" i="1" s="1"/>
  <c r="T21" i="1"/>
  <c r="U21" i="1" s="1"/>
  <c r="P11" i="1"/>
  <c r="L29" i="1"/>
  <c r="M29" i="1" s="1"/>
  <c r="T29" i="1"/>
  <c r="U29" i="1" s="1"/>
  <c r="L30" i="1"/>
  <c r="M30" i="1" s="1"/>
  <c r="T30" i="1"/>
  <c r="U30" i="1" s="1"/>
  <c r="L25" i="1"/>
  <c r="M25" i="1" s="1"/>
  <c r="L31" i="1"/>
  <c r="M31" i="1" s="1"/>
  <c r="L22" i="1"/>
  <c r="L24" i="1"/>
  <c r="M24" i="1" s="1"/>
  <c r="Y24" i="1" s="1"/>
  <c r="T27" i="1"/>
  <c r="U27" i="1" s="1"/>
  <c r="T31" i="1"/>
  <c r="U31" i="1" s="1"/>
  <c r="T22" i="1"/>
  <c r="U22" i="1" s="1"/>
  <c r="L32" i="1"/>
  <c r="M32" i="1" s="1"/>
  <c r="T32" i="1"/>
  <c r="U32" i="1" s="1"/>
  <c r="L33" i="1"/>
  <c r="M33" i="1" s="1"/>
  <c r="T24" i="1"/>
  <c r="U24" i="1" s="1"/>
  <c r="T34" i="1"/>
  <c r="U34" i="1" s="1"/>
  <c r="L35" i="1"/>
  <c r="M35" i="1" s="1"/>
  <c r="L34" i="1"/>
  <c r="M34" i="1" s="1"/>
  <c r="T35" i="1"/>
  <c r="U35" i="1" s="1"/>
  <c r="T33" i="1"/>
  <c r="U33" i="1" s="1"/>
  <c r="P13" i="1"/>
  <c r="J4" i="1"/>
  <c r="T4" i="1"/>
  <c r="U4" i="1" s="1"/>
  <c r="L6" i="1"/>
  <c r="M6" i="1" s="1"/>
  <c r="J6" i="1"/>
  <c r="J9" i="1"/>
  <c r="L9" i="1"/>
  <c r="M9" i="1" s="1"/>
  <c r="L4" i="1"/>
  <c r="M4" i="1" s="1"/>
  <c r="J10" i="1"/>
  <c r="T5" i="1"/>
  <c r="U5" i="1" s="1"/>
  <c r="T11" i="1"/>
  <c r="U11" i="1" s="1"/>
  <c r="L12" i="1"/>
  <c r="M12" i="1" s="1"/>
  <c r="T3" i="1"/>
  <c r="U3" i="1" s="1"/>
  <c r="L5" i="1"/>
  <c r="M5" i="1" s="1"/>
  <c r="J5" i="1"/>
  <c r="O11" i="1"/>
  <c r="J12" i="1"/>
  <c r="L7" i="1"/>
  <c r="M7" i="1" s="1"/>
  <c r="T9" i="1"/>
  <c r="U9" i="1" s="1"/>
  <c r="J11" i="1"/>
  <c r="J7" i="1"/>
  <c r="T12" i="1"/>
  <c r="U12" i="1" s="1"/>
  <c r="L10" i="1"/>
  <c r="M10" i="1" s="1"/>
  <c r="L13" i="1"/>
  <c r="M13" i="1" s="1"/>
  <c r="T7" i="1"/>
  <c r="U7" i="1" s="1"/>
  <c r="J13" i="1"/>
  <c r="L8" i="1"/>
  <c r="M8" i="1" s="1"/>
  <c r="V8" i="1" s="1"/>
  <c r="J8" i="1"/>
  <c r="T13" i="1"/>
  <c r="U13" i="1" s="1"/>
  <c r="P7" i="1"/>
  <c r="O5" i="1"/>
  <c r="O10" i="1"/>
  <c r="P12" i="1"/>
  <c r="P10" i="1"/>
  <c r="P5" i="1"/>
  <c r="O12" i="1"/>
  <c r="P8" i="1"/>
  <c r="O9" i="1"/>
  <c r="O7" i="1"/>
  <c r="P9" i="1"/>
  <c r="O6" i="1"/>
  <c r="P6" i="1"/>
  <c r="L23" i="1"/>
  <c r="M23" i="1" s="1"/>
  <c r="T10" i="1"/>
  <c r="U10" i="1" s="1"/>
  <c r="O13" i="1"/>
  <c r="O8" i="1"/>
  <c r="T6" i="1"/>
  <c r="U6" i="1" s="1"/>
  <c r="V28" i="12"/>
  <c r="O8" i="12"/>
  <c r="L13" i="12"/>
  <c r="J4" i="12"/>
  <c r="J13" i="12"/>
  <c r="L4" i="12"/>
  <c r="M4" i="12" s="1"/>
  <c r="T8" i="12"/>
  <c r="U8" i="12" s="1"/>
  <c r="V8" i="12" s="1"/>
  <c r="O13" i="12"/>
  <c r="O4" i="12"/>
  <c r="L9" i="12"/>
  <c r="M9" i="12" s="1"/>
  <c r="J9" i="12"/>
  <c r="T13" i="12"/>
  <c r="U13" i="12" s="1"/>
  <c r="T3" i="12"/>
  <c r="U3" i="12" s="1"/>
  <c r="V3" i="12" s="1"/>
  <c r="T4" i="12"/>
  <c r="U4" i="12" s="1"/>
  <c r="V4" i="12" s="1"/>
  <c r="O9" i="12"/>
  <c r="L5" i="12"/>
  <c r="M5" i="12" s="1"/>
  <c r="J5" i="12"/>
  <c r="T9" i="12"/>
  <c r="U9" i="12" s="1"/>
  <c r="O5" i="12"/>
  <c r="J10" i="12"/>
  <c r="V27" i="12"/>
  <c r="V30" i="12"/>
  <c r="V34" i="12"/>
  <c r="V5" i="12"/>
  <c r="V31" i="12"/>
  <c r="V32" i="12"/>
  <c r="V33" i="12"/>
  <c r="V7" i="12"/>
  <c r="V29" i="12"/>
  <c r="V24" i="12"/>
  <c r="Z24" i="12" s="1"/>
  <c r="V6" i="12"/>
  <c r="V21" i="12"/>
  <c r="V35" i="12"/>
  <c r="V22" i="12"/>
  <c r="Z22" i="12" s="1"/>
  <c r="V33" i="9" l="1"/>
  <c r="V29" i="9"/>
  <c r="V34" i="9"/>
  <c r="V23" i="8"/>
  <c r="V23" i="7"/>
  <c r="V21" i="7"/>
  <c r="V32" i="7"/>
  <c r="V30" i="9"/>
  <c r="V25" i="9"/>
  <c r="AA25" i="9" s="1"/>
  <c r="V22" i="9"/>
  <c r="Z22" i="9" s="1"/>
  <c r="V31" i="8"/>
  <c r="V35" i="8"/>
  <c r="V26" i="7"/>
  <c r="Z32" i="7" s="1"/>
  <c r="V29" i="7"/>
  <c r="V33" i="7"/>
  <c r="V32" i="6"/>
  <c r="V30" i="6"/>
  <c r="Z32" i="6" s="1"/>
  <c r="V31" i="5"/>
  <c r="R9" i="9"/>
  <c r="K5" i="9"/>
  <c r="K10" i="9"/>
  <c r="R3" i="9"/>
  <c r="K11" i="9"/>
  <c r="R6" i="9"/>
  <c r="R4" i="9"/>
  <c r="R10" i="9"/>
  <c r="K8" i="9"/>
  <c r="K3" i="9"/>
  <c r="R8" i="9"/>
  <c r="R7" i="9"/>
  <c r="K7" i="9"/>
  <c r="K13" i="9"/>
  <c r="R12" i="9"/>
  <c r="K6" i="9"/>
  <c r="K12" i="9"/>
  <c r="K4" i="8"/>
  <c r="R4" i="8"/>
  <c r="R15" i="8" s="1"/>
  <c r="K10" i="8"/>
  <c r="K3" i="8"/>
  <c r="R9" i="8"/>
  <c r="K9" i="8"/>
  <c r="K8" i="8"/>
  <c r="R9" i="7"/>
  <c r="K13" i="7"/>
  <c r="R7" i="7"/>
  <c r="R15" i="7" s="1"/>
  <c r="K7" i="7"/>
  <c r="R13" i="7"/>
  <c r="R15" i="6"/>
  <c r="R15" i="4"/>
  <c r="R15" i="1"/>
  <c r="AA23" i="12"/>
  <c r="AE22" i="12" s="1"/>
  <c r="R15" i="12"/>
  <c r="V24" i="9"/>
  <c r="Z24" i="9" s="1"/>
  <c r="V32" i="8"/>
  <c r="V24" i="8"/>
  <c r="Z24" i="8" s="1"/>
  <c r="V22" i="5"/>
  <c r="Z22" i="5" s="1"/>
  <c r="AA23" i="4"/>
  <c r="AE22" i="4" s="1"/>
  <c r="V26" i="9"/>
  <c r="Y32" i="9" s="1"/>
  <c r="V23" i="9"/>
  <c r="AA23" i="9" s="1"/>
  <c r="AE22" i="9" s="1"/>
  <c r="V21" i="9"/>
  <c r="V31" i="9"/>
  <c r="V35" i="9"/>
  <c r="V32" i="9"/>
  <c r="V26" i="8"/>
  <c r="Y32" i="8" s="1"/>
  <c r="V25" i="8"/>
  <c r="AA25" i="8" s="1"/>
  <c r="V30" i="8"/>
  <c r="AA23" i="8"/>
  <c r="AE22" i="8" s="1"/>
  <c r="V22" i="8"/>
  <c r="Z22" i="8" s="1"/>
  <c r="AA23" i="7"/>
  <c r="V30" i="7"/>
  <c r="V24" i="7"/>
  <c r="Z24" i="7" s="1"/>
  <c r="V25" i="7"/>
  <c r="AA25" i="7" s="1"/>
  <c r="V22" i="7"/>
  <c r="Z22" i="7" s="1"/>
  <c r="AD22" i="7" s="1"/>
  <c r="V31" i="7"/>
  <c r="V31" i="6"/>
  <c r="Z33" i="6" s="1"/>
  <c r="AA25" i="5"/>
  <c r="V26" i="5"/>
  <c r="Z32" i="5" s="1"/>
  <c r="V23" i="5"/>
  <c r="AA23" i="5" s="1"/>
  <c r="AE22" i="5" s="1"/>
  <c r="AE22" i="6"/>
  <c r="M22" i="1"/>
  <c r="V22" i="1" s="1"/>
  <c r="Z22" i="1" s="1"/>
  <c r="V27" i="1"/>
  <c r="AC22" i="8"/>
  <c r="V3" i="5"/>
  <c r="Y32" i="12"/>
  <c r="V34" i="1"/>
  <c r="AC22" i="7"/>
  <c r="AC22" i="4"/>
  <c r="AD22" i="9"/>
  <c r="AC22" i="9"/>
  <c r="V34" i="7"/>
  <c r="V3" i="7"/>
  <c r="AD22" i="6"/>
  <c r="AC22" i="6"/>
  <c r="V10" i="5"/>
  <c r="AD22" i="5"/>
  <c r="AC22" i="5"/>
  <c r="Z33" i="5"/>
  <c r="Y33" i="5"/>
  <c r="Z33" i="4"/>
  <c r="Y33" i="4"/>
  <c r="AD22" i="4"/>
  <c r="Z32" i="4"/>
  <c r="Y32" i="4"/>
  <c r="V3" i="1"/>
  <c r="V11" i="1"/>
  <c r="V21" i="1"/>
  <c r="V6" i="1"/>
  <c r="V31" i="1"/>
  <c r="V23" i="1"/>
  <c r="AA23" i="1" s="1"/>
  <c r="V26" i="1"/>
  <c r="V10" i="1"/>
  <c r="V32" i="1"/>
  <c r="V35" i="1"/>
  <c r="V33" i="1"/>
  <c r="V25" i="1"/>
  <c r="AA25" i="1" s="1"/>
  <c r="V30" i="1"/>
  <c r="V29" i="1"/>
  <c r="V24" i="1"/>
  <c r="Z24" i="1" s="1"/>
  <c r="V28" i="1"/>
  <c r="V7" i="1"/>
  <c r="V5" i="1"/>
  <c r="V12" i="1"/>
  <c r="V4" i="1"/>
  <c r="V13" i="1"/>
  <c r="V9" i="1"/>
  <c r="Z33" i="12"/>
  <c r="V9" i="12"/>
  <c r="Z32" i="12"/>
  <c r="Y33" i="12"/>
  <c r="AD22" i="12"/>
  <c r="M13" i="12"/>
  <c r="V13" i="12" s="1"/>
  <c r="AC22" i="12"/>
  <c r="Y33" i="8" l="1"/>
  <c r="AD22" i="8"/>
  <c r="Z32" i="8"/>
  <c r="AA32" i="8" s="1"/>
  <c r="Z33" i="8"/>
  <c r="AA33" i="8" s="1"/>
  <c r="Y32" i="7"/>
  <c r="AA32" i="7" s="1"/>
  <c r="Y32" i="6"/>
  <c r="AA32" i="6" s="1"/>
  <c r="R15" i="9"/>
  <c r="AE22" i="7"/>
  <c r="Y32" i="5"/>
  <c r="AA32" i="5" s="1"/>
  <c r="Z33" i="9"/>
  <c r="Z32" i="9"/>
  <c r="AA32" i="9" s="1"/>
  <c r="Y33" i="9"/>
  <c r="Z33" i="7"/>
  <c r="Y33" i="6"/>
  <c r="AA33" i="6" s="1"/>
  <c r="Y22" i="1"/>
  <c r="AC22" i="1" s="1"/>
  <c r="Z32" i="1"/>
  <c r="Z33" i="1"/>
  <c r="Y33" i="7"/>
  <c r="AA33" i="5"/>
  <c r="Y33" i="1"/>
  <c r="AA32" i="12"/>
  <c r="AA33" i="12"/>
  <c r="AA32" i="4"/>
  <c r="AA33" i="4"/>
  <c r="AD22" i="1"/>
  <c r="AE22" i="1"/>
  <c r="Y32" i="1"/>
  <c r="AA33" i="7" l="1"/>
  <c r="AA33" i="9"/>
  <c r="AA32" i="1"/>
  <c r="AA33" i="1"/>
</calcChain>
</file>

<file path=xl/sharedStrings.xml><?xml version="1.0" encoding="utf-8"?>
<sst xmlns="http://schemas.openxmlformats.org/spreadsheetml/2006/main" count="852" uniqueCount="106">
  <si>
    <t>Sample</t>
  </si>
  <si>
    <t>c_cc</t>
  </si>
  <si>
    <t>BDE-209</t>
  </si>
  <si>
    <t>ISTD</t>
  </si>
  <si>
    <t>Surrogate</t>
  </si>
  <si>
    <t>At/Aistd</t>
  </si>
  <si>
    <t>Conc_vial</t>
  </si>
  <si>
    <t>Conc_vial*2</t>
  </si>
  <si>
    <t>Conc_calc</t>
  </si>
  <si>
    <t>Aratio</t>
  </si>
  <si>
    <t>pg/col</t>
  </si>
  <si>
    <t>Serum</t>
  </si>
  <si>
    <t>c_cc_PCB-209/c_cc_ISTD</t>
  </si>
  <si>
    <t>c_sample_PCB-209/c_sample_ISTD</t>
  </si>
  <si>
    <t>Asurr/istd_ave</t>
  </si>
  <si>
    <t>Asurr/Aistd</t>
  </si>
  <si>
    <t>Recovery</t>
  </si>
  <si>
    <t>Conc in sample</t>
  </si>
  <si>
    <t>BDE-209c</t>
  </si>
  <si>
    <t>PCB-209</t>
  </si>
  <si>
    <t>istd_average</t>
  </si>
  <si>
    <t>c_real_istd_recta</t>
  </si>
  <si>
    <t>a=</t>
  </si>
  <si>
    <t>b=</t>
  </si>
  <si>
    <t>average</t>
  </si>
  <si>
    <t>c_real_PCB-209</t>
  </si>
  <si>
    <t>c_real_istd_mostra</t>
  </si>
  <si>
    <t>c_sample</t>
  </si>
  <si>
    <t>Recovery mitjà</t>
  </si>
  <si>
    <t>Sense aplicar</t>
  </si>
  <si>
    <t>Aplicant</t>
  </si>
  <si>
    <t>recovery individual</t>
  </si>
  <si>
    <t>Efecte Matriu</t>
  </si>
  <si>
    <t>Efecte Matriu mitjà</t>
  </si>
  <si>
    <t>BL1</t>
  </si>
  <si>
    <t>Pre_QCL</t>
  </si>
  <si>
    <t>Post_QCL</t>
  </si>
  <si>
    <t>Pre_QCH</t>
  </si>
  <si>
    <t>Post_QCH</t>
  </si>
  <si>
    <t>3.3_1</t>
  </si>
  <si>
    <t>3.3_2</t>
  </si>
  <si>
    <t>3.3_3</t>
  </si>
  <si>
    <t>3.3_4</t>
  </si>
  <si>
    <t>3.3_5</t>
  </si>
  <si>
    <t>33_1</t>
  </si>
  <si>
    <t>mean</t>
  </si>
  <si>
    <t>sd</t>
  </si>
  <si>
    <t>CV</t>
  </si>
  <si>
    <t>33_2</t>
  </si>
  <si>
    <t>33_3</t>
  </si>
  <si>
    <t>33_4</t>
  </si>
  <si>
    <t>33_5</t>
  </si>
  <si>
    <t>id</t>
  </si>
  <si>
    <t>sample</t>
  </si>
  <si>
    <t>PBDEs_004.D</t>
  </si>
  <si>
    <t>BDE-118</t>
  </si>
  <si>
    <t>TBB</t>
  </si>
  <si>
    <t>BDE-28</t>
  </si>
  <si>
    <t>BDE-47</t>
  </si>
  <si>
    <t>BDE-100</t>
  </si>
  <si>
    <t>BDE-99</t>
  </si>
  <si>
    <t>BDE-154</t>
  </si>
  <si>
    <t>BDE-153</t>
  </si>
  <si>
    <t>BDE-183</t>
  </si>
  <si>
    <t>PBDEs_005.D</t>
  </si>
  <si>
    <t>PBDEs_006.D</t>
  </si>
  <si>
    <t>PBDEs_007.D</t>
  </si>
  <si>
    <t>PBDEs_009.D</t>
  </si>
  <si>
    <t>PBDEs_010.D</t>
  </si>
  <si>
    <t>PBDEs_011.D</t>
  </si>
  <si>
    <t>PBDEs_012.D</t>
  </si>
  <si>
    <t>PBDEs_014.D</t>
  </si>
  <si>
    <t>PBDEs_015.D</t>
  </si>
  <si>
    <t>PBDEs_016.D</t>
  </si>
  <si>
    <t>PBDEs_019.D</t>
  </si>
  <si>
    <t>PBDEs_020.D</t>
  </si>
  <si>
    <t>PBDEs_021.D</t>
  </si>
  <si>
    <t>PBDEs_023.D</t>
  </si>
  <si>
    <t>PBDEs_024.D</t>
  </si>
  <si>
    <t>PBDEs_026.D</t>
  </si>
  <si>
    <t>PBDEs_027.D</t>
  </si>
  <si>
    <t>PBDEs_028.D</t>
  </si>
  <si>
    <t>PBDEs_029.D</t>
  </si>
  <si>
    <t>PBDEs_030.D</t>
  </si>
  <si>
    <t>PBDEs_032.D</t>
  </si>
  <si>
    <t>PBDEs_033.D</t>
  </si>
  <si>
    <t>PBDEs_034.D</t>
  </si>
  <si>
    <t>PBDEs_035.D</t>
  </si>
  <si>
    <t>PBDEs_036.D</t>
  </si>
  <si>
    <t>Conc (ppb)</t>
  </si>
  <si>
    <t>BDE28</t>
  </si>
  <si>
    <t>BDE47</t>
  </si>
  <si>
    <t>BDE100</t>
  </si>
  <si>
    <t>BDE99</t>
  </si>
  <si>
    <t>BDE154</t>
  </si>
  <si>
    <t>BDE153</t>
  </si>
  <si>
    <t>BDE183</t>
  </si>
  <si>
    <t>BDE209</t>
  </si>
  <si>
    <t>BDE-188</t>
  </si>
  <si>
    <t>Compound</t>
  </si>
  <si>
    <t>R2_1</t>
  </si>
  <si>
    <t>R2_2</t>
  </si>
  <si>
    <t>R2_mean</t>
  </si>
  <si>
    <t>sd=</t>
  </si>
  <si>
    <t>Test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</si>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</sst>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4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8" borderId="0" xfId="0" applyFill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AratioY/Conc_calcX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'BDE-28'!$J$2:$J$11</c:f>
              <c:numCache>
                <c:formatCode>General</c:formatCode>
                <c:ptCount val="10"/>
                <c:pt idx="0">
                  <c:v>0</c:v>
                </c:pt>
                <c:pt idx="1">
                  <c:v>5.9482592936570202E-4</c:v>
                </c:pt>
                <c:pt idx="2">
                  <c:v>1.186474645018898E-3</c:v>
                </c:pt>
                <c:pt idx="3">
                  <c:v>4.5999012252137339E-3</c:v>
                </c:pt>
                <c:pt idx="4">
                  <c:v>1.1675010514214287E-2</c:v>
                </c:pt>
                <c:pt idx="5">
                  <c:v>4.6206627303797071E-2</c:v>
                </c:pt>
                <c:pt idx="6">
                  <c:v>9.6237067594517792E-2</c:v>
                </c:pt>
                <c:pt idx="7">
                  <c:v>0.24075380556401174</c:v>
                </c:pt>
                <c:pt idx="8">
                  <c:v>0.48648457683324642</c:v>
                </c:pt>
                <c:pt idx="9">
                  <c:v>0.95649466268339733</c:v>
                </c:pt>
              </c:numCache>
            </c:numRef>
          </c:xVal>
          <c:yVal>
            <c:numRef>
              <c:f>'BDE-28'!$K$2:$K$11</c:f>
              <c:numCache>
                <c:formatCode>General</c:formatCode>
                <c:ptCount val="10"/>
                <c:pt idx="0">
                  <c:v>0</c:v>
                </c:pt>
                <c:pt idx="1">
                  <c:v>6.7388576474415574E-4</c:v>
                </c:pt>
                <c:pt idx="2">
                  <c:v>1.7776641725147557E-3</c:v>
                </c:pt>
                <c:pt idx="3">
                  <c:v>6.5645768462146209E-3</c:v>
                </c:pt>
                <c:pt idx="4">
                  <c:v>1.4720918343635266E-2</c:v>
                </c:pt>
                <c:pt idx="5">
                  <c:v>6.1881303155644371E-2</c:v>
                </c:pt>
                <c:pt idx="6">
                  <c:v>0.15023005065761955</c:v>
                </c:pt>
                <c:pt idx="7">
                  <c:v>0.40746851326857836</c:v>
                </c:pt>
                <c:pt idx="8">
                  <c:v>0.84660965748013195</c:v>
                </c:pt>
                <c:pt idx="9">
                  <c:v>1.7621531812055584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E-46B4-9693-43B44E3D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AratioY/Conc_calcX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'BDE-209'!$J$2:$J$11</c:f>
              <c:numCache>
                <c:formatCode>General</c:formatCode>
                <c:ptCount val="10"/>
                <c:pt idx="0">
                  <c:v>0</c:v>
                </c:pt>
                <c:pt idx="1">
                  <c:v>5.9332134725234077E-4</c:v>
                </c:pt>
                <c:pt idx="2">
                  <c:v>1.1834735173936182E-3</c:v>
                </c:pt>
                <c:pt idx="3">
                  <c:v>4.5882660076399717E-3</c:v>
                </c:pt>
                <c:pt idx="4">
                  <c:v>1.164547916541831E-2</c:v>
                </c:pt>
                <c:pt idx="5">
                  <c:v>4.6089749976283498E-2</c:v>
                </c:pt>
                <c:pt idx="6">
                  <c:v>9.5993640797875882E-2</c:v>
                </c:pt>
                <c:pt idx="7">
                  <c:v>0.24014483098558084</c:v>
                </c:pt>
                <c:pt idx="8">
                  <c:v>0.48525403869327344</c:v>
                </c:pt>
                <c:pt idx="9">
                  <c:v>0.9540752577954269</c:v>
                </c:pt>
              </c:numCache>
            </c:numRef>
          </c:xVal>
          <c:yVal>
            <c:numRef>
              <c:f>'BDE-209'!$K$2:$K$11</c:f>
              <c:numCache>
                <c:formatCode>General</c:formatCode>
                <c:ptCount val="10"/>
                <c:pt idx="0">
                  <c:v>0</c:v>
                </c:pt>
                <c:pt idx="1">
                  <c:v>1.1392056409408914E-2</c:v>
                </c:pt>
                <c:pt idx="2">
                  <c:v>1.2482785214565086E-2</c:v>
                </c:pt>
                <c:pt idx="3">
                  <c:v>1.1998016856717898E-2</c:v>
                </c:pt>
                <c:pt idx="4">
                  <c:v>1.5876163719495399E-2</c:v>
                </c:pt>
                <c:pt idx="5">
                  <c:v>2.5207954608053765E-2</c:v>
                </c:pt>
                <c:pt idx="6">
                  <c:v>5.6839089957582772E-2</c:v>
                </c:pt>
                <c:pt idx="7">
                  <c:v>0.18106098165592466</c:v>
                </c:pt>
                <c:pt idx="8">
                  <c:v>0.38708753374097948</c:v>
                </c:pt>
                <c:pt idx="9">
                  <c:v>0.75078499421583211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B-470A-B1B9-1BF211D4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3376"/>
        <c:axId val="138100448"/>
      </c:scatterChart>
      <c:valAx>
        <c:axId val="1380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0448"/>
        <c:crosses val="autoZero"/>
        <c:crossBetween val="midCat"/>
      </c:valAx>
      <c:valAx>
        <c:axId val="1381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'BDE-209'!$O$3:$O$13</c:f>
              <c:numCache>
                <c:formatCode>General</c:formatCode>
                <c:ptCount val="11"/>
                <c:pt idx="0">
                  <c:v>2.5720364544744192</c:v>
                </c:pt>
                <c:pt idx="1">
                  <c:v>2.5720364544744192</c:v>
                </c:pt>
                <c:pt idx="2">
                  <c:v>2.5720364544744192</c:v>
                </c:pt>
                <c:pt idx="3">
                  <c:v>2.5720364544744192</c:v>
                </c:pt>
                <c:pt idx="4">
                  <c:v>2.5720364544744192</c:v>
                </c:pt>
                <c:pt idx="5">
                  <c:v>2.5720364544744192</c:v>
                </c:pt>
                <c:pt idx="6">
                  <c:v>2.5720364544744192</c:v>
                </c:pt>
                <c:pt idx="7">
                  <c:v>2.5720364544744192</c:v>
                </c:pt>
                <c:pt idx="8">
                  <c:v>2.5720364544744192</c:v>
                </c:pt>
                <c:pt idx="9">
                  <c:v>2.5720364544744192</c:v>
                </c:pt>
                <c:pt idx="10">
                  <c:v>2.5720364544744192</c:v>
                </c:pt>
              </c:numCache>
            </c:numRef>
          </c:xVal>
          <c:yVal>
            <c:numRef>
              <c:f>'BDE-209'!$R$3:$R$13</c:f>
              <c:numCache>
                <c:formatCode>General</c:formatCode>
                <c:ptCount val="11"/>
                <c:pt idx="0">
                  <c:v>25.857059439211152</c:v>
                </c:pt>
                <c:pt idx="1">
                  <c:v>27.595681154630089</c:v>
                </c:pt>
                <c:pt idx="2">
                  <c:v>28.054635597421914</c:v>
                </c:pt>
                <c:pt idx="3">
                  <c:v>28.801906021043354</c:v>
                </c:pt>
                <c:pt idx="4">
                  <c:v>30.219974659835842</c:v>
                </c:pt>
                <c:pt idx="5">
                  <c:v>31.229019996694763</c:v>
                </c:pt>
                <c:pt idx="6">
                  <c:v>33.409265686112491</c:v>
                </c:pt>
                <c:pt idx="7">
                  <c:v>35.580300776731121</c:v>
                </c:pt>
                <c:pt idx="8">
                  <c:v>37.856288216823664</c:v>
                </c:pt>
                <c:pt idx="9">
                  <c:v>39.533344350796014</c:v>
                </c:pt>
                <c:pt idx="10">
                  <c:v>41.292932297691841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2-4929-8C3F-24701313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0816"/>
        <c:axId val="138117504"/>
      </c:scatterChart>
      <c:valAx>
        <c:axId val="138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7504"/>
        <c:crosses val="autoZero"/>
        <c:crossBetween val="midCat"/>
      </c:valAx>
      <c:valAx>
        <c:axId val="138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'BDE-209'!$P$3:$P$13</c:f>
              <c:numCache>
                <c:formatCode>General</c:formatCode>
                <c:ptCount val="11"/>
                <c:pt idx="0">
                  <c:v>2.5672863204687824</c:v>
                </c:pt>
                <c:pt idx="1">
                  <c:v>2.5672863204687824</c:v>
                </c:pt>
                <c:pt idx="2">
                  <c:v>2.5672863204687824</c:v>
                </c:pt>
                <c:pt idx="3">
                  <c:v>2.5672863204687824</c:v>
                </c:pt>
                <c:pt idx="4">
                  <c:v>2.5672863204687824</c:v>
                </c:pt>
                <c:pt idx="5">
                  <c:v>2.5672863204687824</c:v>
                </c:pt>
                <c:pt idx="6">
                  <c:v>2.5672863204687824</c:v>
                </c:pt>
                <c:pt idx="7">
                  <c:v>2.5672863204687824</c:v>
                </c:pt>
                <c:pt idx="8">
                  <c:v>2.5672863204687824</c:v>
                </c:pt>
                <c:pt idx="9">
                  <c:v>2.5672863204687824</c:v>
                </c:pt>
                <c:pt idx="10">
                  <c:v>2.5672863204687824</c:v>
                </c:pt>
              </c:numCache>
            </c:numRef>
          </c:xVal>
          <c:yVal>
            <c:numRef>
              <c:f>'BDE-209'!$R$3:$R$13</c:f>
              <c:numCache>
                <c:formatCode>General</c:formatCode>
                <c:ptCount val="11"/>
                <c:pt idx="0">
                  <c:v>25.857059439211152</c:v>
                </c:pt>
                <c:pt idx="1">
                  <c:v>27.595681154630089</c:v>
                </c:pt>
                <c:pt idx="2">
                  <c:v>28.054635597421914</c:v>
                </c:pt>
                <c:pt idx="3">
                  <c:v>28.801906021043354</c:v>
                </c:pt>
                <c:pt idx="4">
                  <c:v>30.219974659835842</c:v>
                </c:pt>
                <c:pt idx="5">
                  <c:v>31.229019996694763</c:v>
                </c:pt>
                <c:pt idx="6">
                  <c:v>33.409265686112491</c:v>
                </c:pt>
                <c:pt idx="7">
                  <c:v>35.580300776731121</c:v>
                </c:pt>
                <c:pt idx="8">
                  <c:v>37.856288216823664</c:v>
                </c:pt>
                <c:pt idx="9">
                  <c:v>39.533344350796014</c:v>
                </c:pt>
                <c:pt idx="10">
                  <c:v>41.292932297691841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6-48D4-A191-20EF7986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29088"/>
        <c:axId val="1040030752"/>
      </c:scatterChart>
      <c:valAx>
        <c:axId val="10400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0752"/>
        <c:crosses val="autoZero"/>
        <c:crossBetween val="midCat"/>
      </c:valAx>
      <c:valAx>
        <c:axId val="1040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'BDE-28'!$O$3:$O$13</c:f>
              <c:numCache>
                <c:formatCode>General</c:formatCode>
                <c:ptCount val="11"/>
                <c:pt idx="0">
                  <c:v>2.536459869558839</c:v>
                </c:pt>
                <c:pt idx="1">
                  <c:v>2.536459869558839</c:v>
                </c:pt>
                <c:pt idx="2">
                  <c:v>2.536459869558839</c:v>
                </c:pt>
                <c:pt idx="3">
                  <c:v>2.536459869558839</c:v>
                </c:pt>
                <c:pt idx="4">
                  <c:v>2.536459869558839</c:v>
                </c:pt>
                <c:pt idx="5">
                  <c:v>2.536459869558839</c:v>
                </c:pt>
                <c:pt idx="6">
                  <c:v>2.536459869558839</c:v>
                </c:pt>
                <c:pt idx="7">
                  <c:v>2.536459869558839</c:v>
                </c:pt>
                <c:pt idx="8">
                  <c:v>2.536459869558839</c:v>
                </c:pt>
                <c:pt idx="9">
                  <c:v>2.536459869558839</c:v>
                </c:pt>
                <c:pt idx="10">
                  <c:v>2.536459869558839</c:v>
                </c:pt>
              </c:numCache>
            </c:numRef>
          </c:xVal>
          <c:yVal>
            <c:numRef>
              <c:f>'BDE-28'!$R$3:$R$13</c:f>
              <c:numCache>
                <c:formatCode>General</c:formatCode>
                <c:ptCount val="11"/>
                <c:pt idx="0">
                  <c:v>2.4789236417716225</c:v>
                </c:pt>
                <c:pt idx="1">
                  <c:v>2.6456058000650646</c:v>
                </c:pt>
                <c:pt idx="2">
                  <c:v>2.6896058930148254</c:v>
                </c:pt>
                <c:pt idx="3">
                  <c:v>2.7612469210391781</c:v>
                </c:pt>
                <c:pt idx="4">
                  <c:v>2.8971975647162709</c:v>
                </c:pt>
                <c:pt idx="5">
                  <c:v>2.9939350281173027</c:v>
                </c:pt>
                <c:pt idx="6">
                  <c:v>3.2029558023888089</c:v>
                </c:pt>
                <c:pt idx="7">
                  <c:v>3.4110935539340987</c:v>
                </c:pt>
                <c:pt idx="8">
                  <c:v>3.6292931170702234</c:v>
                </c:pt>
                <c:pt idx="9">
                  <c:v>3.7900729655621137</c:v>
                </c:pt>
                <c:pt idx="10">
                  <c:v>3.9587651624297067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A-4F81-8ECE-40A43BC3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0816"/>
        <c:axId val="138117504"/>
      </c:scatterChart>
      <c:valAx>
        <c:axId val="138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7504"/>
        <c:crosses val="autoZero"/>
        <c:crossBetween val="midCat"/>
      </c:valAx>
      <c:valAx>
        <c:axId val="138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'BDE-28'!$P$3:$P$13</c:f>
              <c:numCache>
                <c:formatCode>General</c:formatCode>
                <c:ptCount val="11"/>
                <c:pt idx="0">
                  <c:v>2.531787861891297</c:v>
                </c:pt>
                <c:pt idx="1">
                  <c:v>2.531787861891297</c:v>
                </c:pt>
                <c:pt idx="2">
                  <c:v>2.531787861891297</c:v>
                </c:pt>
                <c:pt idx="3">
                  <c:v>2.531787861891297</c:v>
                </c:pt>
                <c:pt idx="4">
                  <c:v>2.531787861891297</c:v>
                </c:pt>
                <c:pt idx="5">
                  <c:v>2.531787861891297</c:v>
                </c:pt>
                <c:pt idx="6">
                  <c:v>2.531787861891297</c:v>
                </c:pt>
                <c:pt idx="7">
                  <c:v>2.531787861891297</c:v>
                </c:pt>
                <c:pt idx="8">
                  <c:v>2.531787861891297</c:v>
                </c:pt>
                <c:pt idx="9">
                  <c:v>2.531787861891297</c:v>
                </c:pt>
                <c:pt idx="10">
                  <c:v>2.531787861891297</c:v>
                </c:pt>
              </c:numCache>
            </c:numRef>
          </c:xVal>
          <c:yVal>
            <c:numRef>
              <c:f>'BDE-28'!$R$3:$R$13</c:f>
              <c:numCache>
                <c:formatCode>General</c:formatCode>
                <c:ptCount val="11"/>
                <c:pt idx="0">
                  <c:v>2.4789236417716225</c:v>
                </c:pt>
                <c:pt idx="1">
                  <c:v>2.6456058000650646</c:v>
                </c:pt>
                <c:pt idx="2">
                  <c:v>2.6896058930148254</c:v>
                </c:pt>
                <c:pt idx="3">
                  <c:v>2.7612469210391781</c:v>
                </c:pt>
                <c:pt idx="4">
                  <c:v>2.8971975647162709</c:v>
                </c:pt>
                <c:pt idx="5">
                  <c:v>2.9939350281173027</c:v>
                </c:pt>
                <c:pt idx="6">
                  <c:v>3.2029558023888089</c:v>
                </c:pt>
                <c:pt idx="7">
                  <c:v>3.4110935539340987</c:v>
                </c:pt>
                <c:pt idx="8">
                  <c:v>3.6292931170702234</c:v>
                </c:pt>
                <c:pt idx="9">
                  <c:v>3.7900729655621137</c:v>
                </c:pt>
                <c:pt idx="10">
                  <c:v>3.9587651624297067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F-4E17-B720-A8B57F27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29088"/>
        <c:axId val="1040030752"/>
      </c:scatterChart>
      <c:valAx>
        <c:axId val="10400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30752"/>
        <c:crosses val="autoZero"/>
        <c:crossBetween val="midCat"/>
      </c:valAx>
      <c:valAx>
        <c:axId val="1040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AratioY/Conc_calcX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'BDE-47'!$J$2:$J$11</c:f>
              <c:numCache>
                <c:formatCode>General</c:formatCode>
                <c:ptCount val="10"/>
                <c:pt idx="0">
                  <c:v>0</c:v>
                </c:pt>
                <c:pt idx="1">
                  <c:v>5.9482592936570202E-4</c:v>
                </c:pt>
                <c:pt idx="2">
                  <c:v>1.186474645018898E-3</c:v>
                </c:pt>
                <c:pt idx="3">
                  <c:v>4.5999012252137339E-3</c:v>
                </c:pt>
                <c:pt idx="4">
                  <c:v>1.1675010514214287E-2</c:v>
                </c:pt>
                <c:pt idx="5">
                  <c:v>4.6206627303797071E-2</c:v>
                </c:pt>
                <c:pt idx="6">
                  <c:v>9.6237067594517792E-2</c:v>
                </c:pt>
                <c:pt idx="7">
                  <c:v>0.24075380556401174</c:v>
                </c:pt>
                <c:pt idx="8">
                  <c:v>0.48648457683324642</c:v>
                </c:pt>
                <c:pt idx="9">
                  <c:v>0.95649466268339733</c:v>
                </c:pt>
              </c:numCache>
            </c:numRef>
          </c:xVal>
          <c:yVal>
            <c:numRef>
              <c:f>'BDE-47'!$K$2:$K$11</c:f>
              <c:numCache>
                <c:formatCode>General</c:formatCode>
                <c:ptCount val="10"/>
                <c:pt idx="0">
                  <c:v>0</c:v>
                </c:pt>
                <c:pt idx="1">
                  <c:v>5.1122368359901474E-4</c:v>
                </c:pt>
                <c:pt idx="2">
                  <c:v>1.76604545243296E-3</c:v>
                </c:pt>
                <c:pt idx="3">
                  <c:v>5.6583166798345498E-3</c:v>
                </c:pt>
                <c:pt idx="4">
                  <c:v>1.2896779290793326E-2</c:v>
                </c:pt>
                <c:pt idx="5">
                  <c:v>5.1389598921782777E-2</c:v>
                </c:pt>
                <c:pt idx="6">
                  <c:v>0.12469210391783241</c:v>
                </c:pt>
                <c:pt idx="7">
                  <c:v>0.35634614490867689</c:v>
                </c:pt>
                <c:pt idx="8">
                  <c:v>0.73036436306176511</c:v>
                </c:pt>
                <c:pt idx="9">
                  <c:v>1.5633568806060325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3-46B9-AD14-10B61783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'BDE-99'!$J$2:$J$13</c:f>
              <c:numCache>
                <c:formatCode>General</c:formatCode>
                <c:ptCount val="12"/>
                <c:pt idx="0">
                  <c:v>0</c:v>
                </c:pt>
                <c:pt idx="1">
                  <c:v>5.4772542720368301E-4</c:v>
                </c:pt>
                <c:pt idx="2">
                  <c:v>1.0925252241480133E-3</c:v>
                </c:pt>
                <c:pt idx="3">
                  <c:v>4.2356641486049722E-3</c:v>
                </c:pt>
                <c:pt idx="4">
                  <c:v>1.0750540293905072E-2</c:v>
                </c:pt>
                <c:pt idx="5">
                  <c:v>4.2547816815251507E-2</c:v>
                </c:pt>
                <c:pt idx="6">
                  <c:v>8.8616663058462067E-2</c:v>
                </c:pt>
                <c:pt idx="7">
                  <c:v>0.22169003483771857</c:v>
                </c:pt>
                <c:pt idx="8">
                  <c:v>0.4479629409533894</c:v>
                </c:pt>
                <c:pt idx="9">
                  <c:v>0.88075590163826289</c:v>
                </c:pt>
                <c:pt idx="10">
                  <c:v>2.6991808099679204</c:v>
                </c:pt>
                <c:pt idx="11">
                  <c:v>6.2319788319875178</c:v>
                </c:pt>
              </c:numCache>
            </c:numRef>
          </c:xVal>
          <c:yVal>
            <c:numRef>
              <c:f>'BDE-99'!$K$2:$K$13</c:f>
              <c:numCache>
                <c:formatCode>General</c:formatCode>
                <c:ptCount val="12"/>
                <c:pt idx="0">
                  <c:v>0</c:v>
                </c:pt>
                <c:pt idx="1">
                  <c:v>1.2780592089975367E-3</c:v>
                </c:pt>
                <c:pt idx="2">
                  <c:v>1.3129153692429242E-3</c:v>
                </c:pt>
                <c:pt idx="3">
                  <c:v>4.2524515499372589E-3</c:v>
                </c:pt>
                <c:pt idx="4">
                  <c:v>1.147929544081424E-2</c:v>
                </c:pt>
                <c:pt idx="5">
                  <c:v>4.2640702700190547E-2</c:v>
                </c:pt>
                <c:pt idx="6">
                  <c:v>0.10777524747873775</c:v>
                </c:pt>
                <c:pt idx="7">
                  <c:v>0.32824046103081284</c:v>
                </c:pt>
                <c:pt idx="8">
                  <c:v>0.68329692801041042</c:v>
                </c:pt>
                <c:pt idx="9">
                  <c:v>1.4385950643677092</c:v>
                </c:pt>
                <c:pt idx="10">
                  <c:v>4.8416136078449599</c:v>
                </c:pt>
                <c:pt idx="11">
                  <c:v>10.751243203048752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B-49E5-8347-705A7747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'BDE-100'!$J$2:$J$11</c:f>
              <c:numCache>
                <c:formatCode>General</c:formatCode>
                <c:ptCount val="10"/>
                <c:pt idx="0">
                  <c:v>0</c:v>
                </c:pt>
                <c:pt idx="1">
                  <c:v>5.8681398827628659E-4</c:v>
                </c:pt>
                <c:pt idx="2">
                  <c:v>1.1704935579635411E-3</c:v>
                </c:pt>
                <c:pt idx="3">
                  <c:v>4.5379433719761626E-3</c:v>
                </c:pt>
                <c:pt idx="4">
                  <c:v>1.1517755270553444E-2</c:v>
                </c:pt>
                <c:pt idx="5">
                  <c:v>4.558425232378676E-2</c:v>
                </c:pt>
                <c:pt idx="6">
                  <c:v>9.4940813214673292E-2</c:v>
                </c:pt>
                <c:pt idx="7">
                  <c:v>0.23751099920335367</c:v>
                </c:pt>
                <c:pt idx="8">
                  <c:v>0.47993192743100271</c:v>
                </c:pt>
                <c:pt idx="9">
                  <c:v>0.94361126518602934</c:v>
                </c:pt>
              </c:numCache>
            </c:numRef>
          </c:xVal>
          <c:yVal>
            <c:numRef>
              <c:f>'BDE-100'!$K$2:$K$11</c:f>
              <c:numCache>
                <c:formatCode>General</c:formatCode>
                <c:ptCount val="10"/>
                <c:pt idx="0">
                  <c:v>0</c:v>
                </c:pt>
                <c:pt idx="1">
                  <c:v>2.532880977831482E-3</c:v>
                </c:pt>
                <c:pt idx="2">
                  <c:v>2.6142120184040525E-3</c:v>
                </c:pt>
                <c:pt idx="3">
                  <c:v>7.1338941302226148E-3</c:v>
                </c:pt>
                <c:pt idx="4">
                  <c:v>1.479063066412604E-2</c:v>
                </c:pt>
                <c:pt idx="5">
                  <c:v>5.6583166798345491E-2</c:v>
                </c:pt>
                <c:pt idx="6">
                  <c:v>0.13682204768322723</c:v>
                </c:pt>
                <c:pt idx="7">
                  <c:v>0.38474229678858579</c:v>
                </c:pt>
                <c:pt idx="8">
                  <c:v>0.7723544174373751</c:v>
                </c:pt>
                <c:pt idx="9">
                  <c:v>1.6567713900636707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9CF-87B2-2CEA759C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'BDE-153'!$J$2:$J$13</c:f>
              <c:numCache>
                <c:formatCode>General</c:formatCode>
                <c:ptCount val="12"/>
                <c:pt idx="0">
                  <c:v>0</c:v>
                </c:pt>
                <c:pt idx="1">
                  <c:v>5.9482592936570202E-4</c:v>
                </c:pt>
                <c:pt idx="2">
                  <c:v>1.186474645018898E-3</c:v>
                </c:pt>
                <c:pt idx="3">
                  <c:v>4.5999012252137339E-3</c:v>
                </c:pt>
                <c:pt idx="4">
                  <c:v>1.1675010514214287E-2</c:v>
                </c:pt>
                <c:pt idx="5">
                  <c:v>4.6206627303797071E-2</c:v>
                </c:pt>
                <c:pt idx="6">
                  <c:v>9.6237067594517792E-2</c:v>
                </c:pt>
                <c:pt idx="7">
                  <c:v>0.24075380556401174</c:v>
                </c:pt>
                <c:pt idx="8">
                  <c:v>0.48648457683324642</c:v>
                </c:pt>
                <c:pt idx="9">
                  <c:v>0.95649466268339733</c:v>
                </c:pt>
                <c:pt idx="10">
                  <c:v>2.9312912164988498</c:v>
                </c:pt>
                <c:pt idx="11">
                  <c:v>6.7678848131070115</c:v>
                </c:pt>
              </c:numCache>
            </c:numRef>
          </c:xVal>
          <c:yVal>
            <c:numRef>
              <c:f>'BDE-153'!$K$2:$K$13</c:f>
              <c:numCache>
                <c:formatCode>General</c:formatCode>
                <c:ptCount val="12"/>
                <c:pt idx="0">
                  <c:v>0</c:v>
                </c:pt>
                <c:pt idx="1">
                  <c:v>7.7961611748849748E-3</c:v>
                </c:pt>
                <c:pt idx="2">
                  <c:v>7.5405493330854669E-3</c:v>
                </c:pt>
                <c:pt idx="3">
                  <c:v>1.2768973369893572E-2</c:v>
                </c:pt>
                <c:pt idx="4">
                  <c:v>2.0739415346005485E-2</c:v>
                </c:pt>
                <c:pt idx="5">
                  <c:v>5.9824789701166517E-2</c:v>
                </c:pt>
                <c:pt idx="6">
                  <c:v>0.13692661616396337</c:v>
                </c:pt>
                <c:pt idx="7">
                  <c:v>0.40394804108379423</c:v>
                </c:pt>
                <c:pt idx="8">
                  <c:v>0.84055630431751638</c:v>
                </c:pt>
                <c:pt idx="9">
                  <c:v>1.7686248082911187</c:v>
                </c:pt>
                <c:pt idx="10">
                  <c:v>6.033032021192545</c:v>
                </c:pt>
                <c:pt idx="11">
                  <c:v>13.101652181995631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9-4FEE-84A3-5CF23CC7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AratioY/Calc_concX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'BDE-154'!$J$2:$J$13</c:f>
              <c:numCache>
                <c:formatCode>General</c:formatCode>
                <c:ptCount val="12"/>
                <c:pt idx="0">
                  <c:v>0</c:v>
                </c:pt>
                <c:pt idx="1">
                  <c:v>5.7661697234430312E-4</c:v>
                </c:pt>
                <c:pt idx="2">
                  <c:v>1.1501539926203604E-3</c:v>
                </c:pt>
                <c:pt idx="3">
                  <c:v>4.4590879224010701E-3</c:v>
                </c:pt>
                <c:pt idx="4">
                  <c:v>1.1317612233166914E-2</c:v>
                </c:pt>
                <c:pt idx="5">
                  <c:v>4.479213871286452E-2</c:v>
                </c:pt>
                <c:pt idx="6">
                  <c:v>9.3291034913052989E-2</c:v>
                </c:pt>
                <c:pt idx="7">
                  <c:v>0.23338379110797058</c:v>
                </c:pt>
                <c:pt idx="8">
                  <c:v>0.47159219182814704</c:v>
                </c:pt>
                <c:pt idx="9">
                  <c:v>0.92721421382574254</c:v>
                </c:pt>
                <c:pt idx="10">
                  <c:v>2.8415578119121503</c:v>
                </c:pt>
                <c:pt idx="11">
                  <c:v>6.5607046657670018</c:v>
                </c:pt>
              </c:numCache>
            </c:numRef>
          </c:xVal>
          <c:yVal>
            <c:numRef>
              <c:f>'BDE-154'!$K$2:$K$13</c:f>
              <c:numCache>
                <c:formatCode>General</c:formatCode>
                <c:ptCount val="12"/>
                <c:pt idx="0">
                  <c:v>0</c:v>
                </c:pt>
                <c:pt idx="1">
                  <c:v>1.1734907282613747E-3</c:v>
                </c:pt>
                <c:pt idx="2">
                  <c:v>2.2191755356229959E-3</c:v>
                </c:pt>
                <c:pt idx="3">
                  <c:v>6.0882093228609938E-3</c:v>
                </c:pt>
                <c:pt idx="4">
                  <c:v>1.3779802017009806E-2</c:v>
                </c:pt>
                <c:pt idx="5">
                  <c:v>5.5061114467630248E-2</c:v>
                </c:pt>
                <c:pt idx="6">
                  <c:v>0.1354626574336571</c:v>
                </c:pt>
                <c:pt idx="7">
                  <c:v>0.39733698935725242</c:v>
                </c:pt>
                <c:pt idx="8">
                  <c:v>0.79623088720546542</c:v>
                </c:pt>
                <c:pt idx="9">
                  <c:v>1.693323883441</c:v>
                </c:pt>
                <c:pt idx="10">
                  <c:v>5.520181716782079</c:v>
                </c:pt>
                <c:pt idx="11">
                  <c:v>12.198761444439281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44-49D3-8BCC-D2FF6220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'BDE-183'!$J$2:$J$13</c:f>
              <c:numCache>
                <c:formatCode>General</c:formatCode>
                <c:ptCount val="12"/>
                <c:pt idx="0">
                  <c:v>0</c:v>
                </c:pt>
                <c:pt idx="1">
                  <c:v>5.996816512380751E-4</c:v>
                </c:pt>
                <c:pt idx="2">
                  <c:v>1.1961601523251741E-3</c:v>
                </c:pt>
                <c:pt idx="3">
                  <c:v>4.6374514392971125E-3</c:v>
                </c:pt>
                <c:pt idx="4">
                  <c:v>1.1770316722493585E-2</c:v>
                </c:pt>
                <c:pt idx="5">
                  <c:v>4.6583824261379095E-2</c:v>
                </c:pt>
                <c:pt idx="6">
                  <c:v>9.7022676309575076E-2</c:v>
                </c:pt>
                <c:pt idx="7">
                  <c:v>0.24271914275228945</c:v>
                </c:pt>
                <c:pt idx="8">
                  <c:v>0.4904558795012729</c:v>
                </c:pt>
                <c:pt idx="9">
                  <c:v>0.96430278237877221</c:v>
                </c:pt>
                <c:pt idx="10">
                  <c:v>2.9552201243886365</c:v>
                </c:pt>
                <c:pt idx="11">
                  <c:v>6.8231328523976806</c:v>
                </c:pt>
              </c:numCache>
            </c:numRef>
          </c:xVal>
          <c:yVal>
            <c:numRef>
              <c:f>'BDE-183'!$K$2:$K$13</c:f>
              <c:numCache>
                <c:formatCode>General</c:formatCode>
                <c:ptCount val="12"/>
                <c:pt idx="0">
                  <c:v>0</c:v>
                </c:pt>
                <c:pt idx="1">
                  <c:v>1.0224473671980295E-3</c:v>
                </c:pt>
                <c:pt idx="2">
                  <c:v>1.219965608588558E-3</c:v>
                </c:pt>
                <c:pt idx="3">
                  <c:v>4.4034949110006039E-3</c:v>
                </c:pt>
                <c:pt idx="4">
                  <c:v>1.0573035274434168E-2</c:v>
                </c:pt>
                <c:pt idx="5">
                  <c:v>3.8504438351071243E-2</c:v>
                </c:pt>
                <c:pt idx="6">
                  <c:v>9.286842961379374E-2</c:v>
                </c:pt>
                <c:pt idx="7">
                  <c:v>0.29273365246084493</c:v>
                </c:pt>
                <c:pt idx="8">
                  <c:v>0.62000975972486871</c:v>
                </c:pt>
                <c:pt idx="9">
                  <c:v>1.3116489287540085</c:v>
                </c:pt>
                <c:pt idx="10">
                  <c:v>4.5592206162569129</c:v>
                </c:pt>
                <c:pt idx="11">
                  <c:v>9.6918134498303665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AratioY/Calc_concX</c:v>
                </c15:tx>
              </c15:filteredSeriesTitle>
            </c:ext>
            <c:ext xmlns:c16="http://schemas.microsoft.com/office/drawing/2014/chart" uri="{C3380CC4-5D6E-409C-BE32-E72D297353CC}">
              <c16:uniqueId val="{00000002-E732-4545-A29B-16F5930F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6992"/>
        <c:axId val="1999544512"/>
      </c:scatterChart>
      <c:valAx>
        <c:axId val="1999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4512"/>
        <c:crosses val="autoZero"/>
        <c:crossBetween val="midCat"/>
      </c:valAx>
      <c:valAx>
        <c:axId val="1999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20</xdr:row>
      <xdr:rowOff>28575</xdr:rowOff>
    </xdr:from>
    <xdr:to>
      <xdr:col>10</xdr:col>
      <xdr:colOff>657226</xdr:colOff>
      <xdr:row>32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967B03-A8FA-4F34-9FD2-FC008AB0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376237</xdr:colOff>
      <xdr:row>16</xdr:row>
      <xdr:rowOff>38100</xdr:rowOff>
    </xdr:from>
    <xdr:to>
      <xdr:col>17</xdr:col>
      <xdr:colOff>228600</xdr:colOff>
      <xdr:row>25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BDA4F3-87EA-4666-B6A4-84CEE434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25</xdr:row>
      <xdr:rowOff>104775</xdr:rowOff>
    </xdr:from>
    <xdr:to>
      <xdr:col>17</xdr:col>
      <xdr:colOff>257175</xdr:colOff>
      <xdr:row>34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C303C1-F199-420F-8C1C-3DB790C1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66675</xdr:rowOff>
    </xdr:from>
    <xdr:to>
      <xdr:col>10</xdr:col>
      <xdr:colOff>666750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C8CB2E-13D3-4189-B5E2-A014AD1C5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9525</xdr:rowOff>
    </xdr:from>
    <xdr:to>
      <xdr:col>10</xdr:col>
      <xdr:colOff>666750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85DB4D-B203-4415-A53C-FC584D33F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9525</xdr:rowOff>
    </xdr:from>
    <xdr:to>
      <xdr:col>10</xdr:col>
      <xdr:colOff>666750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19F721-235C-46EA-B900-58EC0AE75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20</xdr:row>
      <xdr:rowOff>47625</xdr:rowOff>
    </xdr:from>
    <xdr:to>
      <xdr:col>10</xdr:col>
      <xdr:colOff>695325</xdr:colOff>
      <xdr:row>32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CFB15-6AE1-42D0-8F78-402B7D50F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95250</xdr:rowOff>
    </xdr:from>
    <xdr:to>
      <xdr:col>10</xdr:col>
      <xdr:colOff>666750</xdr:colOff>
      <xdr:row>32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4F6A67-9EAA-4B2D-928B-3620E8875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20</xdr:row>
      <xdr:rowOff>57150</xdr:rowOff>
    </xdr:from>
    <xdr:to>
      <xdr:col>10</xdr:col>
      <xdr:colOff>676275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BB476-2E9A-4852-AC0F-F9ECAD54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100013</xdr:colOff>
      <xdr:row>20</xdr:row>
      <xdr:rowOff>0</xdr:rowOff>
    </xdr:from>
    <xdr:to>
      <xdr:col>10</xdr:col>
      <xdr:colOff>638175</xdr:colOff>
      <xdr:row>31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AB9CC4-2268-47A1-904C-E3303EA62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347662</xdr:colOff>
      <xdr:row>16</xdr:row>
      <xdr:rowOff>9525</xdr:rowOff>
    </xdr:from>
    <xdr:to>
      <xdr:col>17</xdr:col>
      <xdr:colOff>200025</xdr:colOff>
      <xdr:row>25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63D6D8-0B29-4C45-BCA1-AF9D33A75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25</xdr:row>
      <xdr:rowOff>76200</xdr:rowOff>
    </xdr:from>
    <xdr:to>
      <xdr:col>17</xdr:col>
      <xdr:colOff>228600</xdr:colOff>
      <xdr:row>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93D5C1-084B-4434-AE38-4214D80D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AFB7-4137-47CD-8EDF-1F7E85EDDA60}">
  <dimension ref="A1:N29"/>
  <sheetViews>
    <sheetView workbookViewId="0">
      <selection activeCell="M15" sqref="M15:M29"/>
    </sheetView>
  </sheetViews>
  <sheetFormatPr baseColWidth="10" defaultRowHeight="14.25" x14ac:dyDescent="0.45"/>
  <sheetData>
    <row r="1" spans="1:14" x14ac:dyDescent="0.45">
      <c r="A1" t="s">
        <v>52</v>
      </c>
      <c r="B1" t="s">
        <v>53</v>
      </c>
      <c r="C1" s="1" t="s">
        <v>57</v>
      </c>
      <c r="D1" s="1" t="s">
        <v>58</v>
      </c>
      <c r="E1" s="1" t="s">
        <v>60</v>
      </c>
      <c r="F1" s="1" t="s">
        <v>59</v>
      </c>
      <c r="G1" s="1" t="s">
        <v>62</v>
      </c>
      <c r="H1" s="1" t="s">
        <v>61</v>
      </c>
      <c r="I1" s="1" t="s">
        <v>63</v>
      </c>
      <c r="J1" s="2" t="s">
        <v>55</v>
      </c>
      <c r="K1" s="3" t="s">
        <v>2</v>
      </c>
      <c r="L1" s="4" t="s">
        <v>18</v>
      </c>
      <c r="M1" s="5" t="s">
        <v>19</v>
      </c>
      <c r="N1" t="s">
        <v>56</v>
      </c>
    </row>
    <row r="2" spans="1:14" x14ac:dyDescent="0.45">
      <c r="A2">
        <v>0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  <c r="K2" s="3">
        <v>0</v>
      </c>
      <c r="L2" s="4">
        <v>0</v>
      </c>
      <c r="M2" s="5">
        <v>0</v>
      </c>
      <c r="N2">
        <v>0</v>
      </c>
    </row>
    <row r="3" spans="1:14" x14ac:dyDescent="0.45">
      <c r="A3" t="s">
        <v>54</v>
      </c>
      <c r="B3">
        <v>0.02</v>
      </c>
      <c r="C3" s="1">
        <v>58</v>
      </c>
      <c r="D3" s="1">
        <v>44</v>
      </c>
      <c r="E3" s="1">
        <v>110</v>
      </c>
      <c r="F3" s="1">
        <v>218</v>
      </c>
      <c r="G3" s="1">
        <v>671</v>
      </c>
      <c r="H3" s="1">
        <v>101</v>
      </c>
      <c r="I3" s="1">
        <v>88</v>
      </c>
      <c r="J3" s="2">
        <v>63396</v>
      </c>
      <c r="K3" s="3">
        <v>94</v>
      </c>
      <c r="L3" s="4">
        <v>5871</v>
      </c>
      <c r="M3" s="5">
        <v>213356</v>
      </c>
      <c r="N3">
        <v>714710</v>
      </c>
    </row>
    <row r="4" spans="1:14" x14ac:dyDescent="0.45">
      <c r="A4" t="s">
        <v>64</v>
      </c>
      <c r="B4">
        <v>0.04</v>
      </c>
      <c r="C4" s="1">
        <v>153</v>
      </c>
      <c r="D4" s="1">
        <v>152</v>
      </c>
      <c r="E4" s="1">
        <v>113</v>
      </c>
      <c r="F4" s="1">
        <v>225</v>
      </c>
      <c r="G4" s="1">
        <v>649</v>
      </c>
      <c r="H4" s="1">
        <v>191</v>
      </c>
      <c r="I4" s="1">
        <v>105</v>
      </c>
      <c r="J4" s="2">
        <v>55560</v>
      </c>
      <c r="K4" s="3">
        <v>103</v>
      </c>
      <c r="L4" s="4">
        <v>5029</v>
      </c>
      <c r="M4" s="5">
        <v>227702</v>
      </c>
      <c r="N4">
        <v>710627</v>
      </c>
    </row>
    <row r="5" spans="1:14" x14ac:dyDescent="0.45">
      <c r="A5" t="s">
        <v>65</v>
      </c>
      <c r="B5">
        <v>0.16</v>
      </c>
      <c r="C5" s="1">
        <v>565</v>
      </c>
      <c r="D5" s="1">
        <v>487</v>
      </c>
      <c r="E5" s="1">
        <v>366</v>
      </c>
      <c r="F5" s="1">
        <v>614</v>
      </c>
      <c r="G5" s="1">
        <v>1099</v>
      </c>
      <c r="H5" s="1">
        <v>524</v>
      </c>
      <c r="I5" s="1">
        <v>379</v>
      </c>
      <c r="J5" s="2">
        <v>68712</v>
      </c>
      <c r="K5" s="3">
        <v>99</v>
      </c>
      <c r="L5" s="4">
        <v>6223</v>
      </c>
      <c r="M5" s="5">
        <v>231489</v>
      </c>
      <c r="N5">
        <v>761675</v>
      </c>
    </row>
    <row r="6" spans="1:14" x14ac:dyDescent="0.45">
      <c r="A6" t="s">
        <v>66</v>
      </c>
      <c r="B6">
        <v>0.4</v>
      </c>
      <c r="C6" s="1">
        <v>1267</v>
      </c>
      <c r="D6" s="1">
        <v>1110</v>
      </c>
      <c r="E6" s="1">
        <v>988</v>
      </c>
      <c r="F6" s="1">
        <v>1273</v>
      </c>
      <c r="G6" s="1">
        <v>1785</v>
      </c>
      <c r="H6" s="1">
        <v>1186</v>
      </c>
      <c r="I6" s="1">
        <v>910</v>
      </c>
      <c r="J6" s="2">
        <v>70596</v>
      </c>
      <c r="K6" s="3">
        <v>131</v>
      </c>
      <c r="L6" s="4">
        <v>6812</v>
      </c>
      <c r="M6" s="5">
        <v>237655</v>
      </c>
      <c r="N6">
        <v>781813</v>
      </c>
    </row>
    <row r="7" spans="1:14" x14ac:dyDescent="0.45">
      <c r="A7" t="s">
        <v>67</v>
      </c>
      <c r="B7">
        <v>1.6</v>
      </c>
      <c r="C7" s="1">
        <v>5326</v>
      </c>
      <c r="D7" s="1">
        <v>4423</v>
      </c>
      <c r="E7" s="1">
        <v>3670</v>
      </c>
      <c r="F7" s="1">
        <v>4870</v>
      </c>
      <c r="G7" s="1">
        <v>5149</v>
      </c>
      <c r="H7" s="1">
        <v>4739</v>
      </c>
      <c r="I7" s="1">
        <v>3314</v>
      </c>
      <c r="J7" s="2">
        <v>67117</v>
      </c>
      <c r="K7" s="3">
        <v>208</v>
      </c>
      <c r="L7" s="4">
        <v>5041</v>
      </c>
      <c r="M7" s="5">
        <v>249356</v>
      </c>
      <c r="N7">
        <v>813379</v>
      </c>
    </row>
    <row r="8" spans="1:14" x14ac:dyDescent="0.45">
      <c r="A8" t="s">
        <v>68</v>
      </c>
      <c r="B8">
        <v>3.3</v>
      </c>
      <c r="C8" s="1">
        <v>12930</v>
      </c>
      <c r="D8" s="1">
        <v>10732</v>
      </c>
      <c r="E8" s="1">
        <v>9276</v>
      </c>
      <c r="F8" s="1">
        <v>11776</v>
      </c>
      <c r="G8" s="1">
        <v>11785</v>
      </c>
      <c r="H8" s="1">
        <v>11659</v>
      </c>
      <c r="I8" s="1">
        <v>7993</v>
      </c>
      <c r="J8" s="2">
        <v>74359</v>
      </c>
      <c r="K8" s="3">
        <v>469</v>
      </c>
      <c r="L8" s="4">
        <v>5967</v>
      </c>
      <c r="M8" s="5">
        <v>257682</v>
      </c>
      <c r="N8">
        <v>827960</v>
      </c>
    </row>
    <row r="9" spans="1:14" x14ac:dyDescent="0.45">
      <c r="A9" t="s">
        <v>69</v>
      </c>
      <c r="B9">
        <v>8.3000000000000007</v>
      </c>
      <c r="C9" s="1">
        <v>35070</v>
      </c>
      <c r="D9" s="1">
        <v>30670</v>
      </c>
      <c r="E9" s="1">
        <v>28251</v>
      </c>
      <c r="F9" s="1">
        <v>33114</v>
      </c>
      <c r="G9" s="1">
        <v>34767</v>
      </c>
      <c r="H9" s="1">
        <v>34198</v>
      </c>
      <c r="I9" s="1">
        <v>25195</v>
      </c>
      <c r="J9" s="2">
        <v>91157</v>
      </c>
      <c r="K9" s="3">
        <v>1494</v>
      </c>
      <c r="L9" s="4">
        <v>8862</v>
      </c>
      <c r="M9" s="5">
        <v>275672</v>
      </c>
      <c r="N9">
        <v>841928</v>
      </c>
    </row>
    <row r="10" spans="1:14" x14ac:dyDescent="0.45">
      <c r="A10" t="s">
        <v>70</v>
      </c>
      <c r="B10">
        <v>16.600000000000001</v>
      </c>
      <c r="C10" s="1">
        <v>72866</v>
      </c>
      <c r="D10" s="1">
        <v>62861</v>
      </c>
      <c r="E10" s="1">
        <v>58810</v>
      </c>
      <c r="F10" s="1">
        <v>66475</v>
      </c>
      <c r="G10" s="1">
        <v>72345</v>
      </c>
      <c r="H10" s="1">
        <v>68530</v>
      </c>
      <c r="I10" s="1">
        <v>53363</v>
      </c>
      <c r="J10" s="2">
        <v>101700</v>
      </c>
      <c r="K10" s="3">
        <v>3194</v>
      </c>
      <c r="L10" s="4">
        <v>10400</v>
      </c>
      <c r="M10" s="5">
        <v>293586</v>
      </c>
      <c r="N10">
        <v>861310</v>
      </c>
    </row>
    <row r="11" spans="1:14" x14ac:dyDescent="0.45">
      <c r="A11" t="s">
        <v>71</v>
      </c>
      <c r="B11">
        <v>33</v>
      </c>
      <c r="C11" s="1">
        <v>151665</v>
      </c>
      <c r="D11" s="1">
        <v>134555</v>
      </c>
      <c r="E11" s="1">
        <v>123817</v>
      </c>
      <c r="F11" s="1">
        <v>142595</v>
      </c>
      <c r="G11" s="1">
        <v>152222</v>
      </c>
      <c r="H11" s="1">
        <v>145741</v>
      </c>
      <c r="I11" s="1">
        <v>112891</v>
      </c>
      <c r="J11" s="2">
        <v>102258</v>
      </c>
      <c r="K11" s="3">
        <v>6195</v>
      </c>
      <c r="L11" s="4">
        <v>9768</v>
      </c>
      <c r="M11" s="5">
        <v>312366</v>
      </c>
      <c r="N11">
        <v>900366</v>
      </c>
    </row>
    <row r="12" spans="1:14" x14ac:dyDescent="0.45">
      <c r="A12" t="s">
        <v>72</v>
      </c>
      <c r="B12">
        <v>100</v>
      </c>
      <c r="C12" s="1">
        <v>454618</v>
      </c>
      <c r="D12" s="1">
        <v>415448</v>
      </c>
      <c r="E12" s="1">
        <v>416708</v>
      </c>
      <c r="F12" s="1">
        <v>449327</v>
      </c>
      <c r="G12" s="1">
        <v>519251</v>
      </c>
      <c r="H12" s="1">
        <v>475111</v>
      </c>
      <c r="I12" s="1">
        <v>392403</v>
      </c>
      <c r="J12" s="2">
        <v>127572</v>
      </c>
      <c r="K12" s="3">
        <v>27664</v>
      </c>
      <c r="L12" s="4">
        <v>15419</v>
      </c>
      <c r="M12" s="5">
        <v>326204</v>
      </c>
      <c r="N12">
        <v>936823</v>
      </c>
    </row>
    <row r="13" spans="1:14" x14ac:dyDescent="0.45">
      <c r="A13" t="s">
        <v>73</v>
      </c>
      <c r="B13">
        <v>233</v>
      </c>
      <c r="C13" s="1">
        <v>947713</v>
      </c>
      <c r="D13" s="1">
        <v>909339</v>
      </c>
      <c r="E13" s="1">
        <v>925338</v>
      </c>
      <c r="F13" s="1">
        <v>977685</v>
      </c>
      <c r="G13" s="1">
        <v>1127633</v>
      </c>
      <c r="H13" s="1">
        <v>1049923</v>
      </c>
      <c r="I13" s="1">
        <v>834155</v>
      </c>
      <c r="J13" s="2">
        <v>124321</v>
      </c>
      <c r="K13" s="3">
        <v>48212</v>
      </c>
      <c r="L13" s="4">
        <v>11373</v>
      </c>
      <c r="M13" s="5">
        <v>340723</v>
      </c>
      <c r="N13">
        <v>947287</v>
      </c>
    </row>
    <row r="14" spans="1:14" x14ac:dyDescent="0.45">
      <c r="C14" s="1"/>
      <c r="D14" s="1"/>
      <c r="E14" s="1"/>
      <c r="F14" s="1"/>
      <c r="G14" s="1"/>
      <c r="H14" s="1"/>
      <c r="I14" s="1"/>
      <c r="J14" s="2"/>
      <c r="K14" s="3"/>
      <c r="L14" s="4"/>
      <c r="M14" s="5"/>
    </row>
    <row r="15" spans="1:14" x14ac:dyDescent="0.45">
      <c r="A15" t="s">
        <v>74</v>
      </c>
      <c r="B15" t="s">
        <v>34</v>
      </c>
      <c r="C15" s="1">
        <v>312</v>
      </c>
      <c r="D15" s="1">
        <v>83</v>
      </c>
      <c r="E15" s="1">
        <v>138</v>
      </c>
      <c r="F15" s="1">
        <v>20</v>
      </c>
      <c r="G15" s="1">
        <v>1140</v>
      </c>
      <c r="H15" s="1">
        <v>177</v>
      </c>
      <c r="I15" s="1">
        <v>137</v>
      </c>
      <c r="J15" s="2">
        <v>100783</v>
      </c>
      <c r="K15" s="3">
        <v>127</v>
      </c>
      <c r="L15" s="4">
        <v>9106</v>
      </c>
      <c r="M15" s="5">
        <v>250385</v>
      </c>
      <c r="N15">
        <v>188563</v>
      </c>
    </row>
    <row r="16" spans="1:14" x14ac:dyDescent="0.45">
      <c r="A16" t="s">
        <v>75</v>
      </c>
      <c r="B16" t="s">
        <v>35</v>
      </c>
      <c r="C16" s="1">
        <v>12402</v>
      </c>
      <c r="D16" s="1">
        <v>10807</v>
      </c>
      <c r="E16" s="1">
        <v>10960</v>
      </c>
      <c r="F16" s="1">
        <v>13053</v>
      </c>
      <c r="G16" s="1">
        <v>14587</v>
      </c>
      <c r="H16" s="1">
        <v>13343</v>
      </c>
      <c r="I16" s="1">
        <v>11723</v>
      </c>
      <c r="J16" s="2">
        <v>137152</v>
      </c>
      <c r="K16" s="3">
        <v>792</v>
      </c>
      <c r="L16" s="4">
        <v>13705</v>
      </c>
      <c r="M16" s="5">
        <v>310471</v>
      </c>
      <c r="N16">
        <v>458810</v>
      </c>
    </row>
    <row r="17" spans="1:14" x14ac:dyDescent="0.45">
      <c r="A17" t="s">
        <v>76</v>
      </c>
      <c r="B17" t="s">
        <v>36</v>
      </c>
      <c r="C17" s="1">
        <v>16656</v>
      </c>
      <c r="D17" s="1">
        <v>14658</v>
      </c>
      <c r="E17" s="1">
        <v>14674</v>
      </c>
      <c r="F17" s="1">
        <v>17017</v>
      </c>
      <c r="G17" s="1">
        <v>19002</v>
      </c>
      <c r="H17" s="1">
        <v>17563</v>
      </c>
      <c r="I17" s="1">
        <v>15405</v>
      </c>
      <c r="J17" s="2">
        <v>140898</v>
      </c>
      <c r="K17" s="3">
        <v>814</v>
      </c>
      <c r="L17" s="4">
        <v>11966</v>
      </c>
      <c r="M17" s="5">
        <v>334708</v>
      </c>
      <c r="N17">
        <v>551350</v>
      </c>
    </row>
    <row r="18" spans="1:14" x14ac:dyDescent="0.45">
      <c r="A18" t="s">
        <v>77</v>
      </c>
      <c r="B18" t="s">
        <v>37</v>
      </c>
      <c r="C18" s="1">
        <v>110802</v>
      </c>
      <c r="D18" s="1">
        <v>103310</v>
      </c>
      <c r="E18" s="1">
        <v>101795</v>
      </c>
      <c r="F18" s="1">
        <v>116692</v>
      </c>
      <c r="G18" s="1">
        <v>124153</v>
      </c>
      <c r="H18" s="1">
        <v>123035</v>
      </c>
      <c r="I18" s="1">
        <v>104279</v>
      </c>
      <c r="J18" s="2">
        <v>150613</v>
      </c>
      <c r="K18" s="3">
        <v>5041</v>
      </c>
      <c r="L18" s="4">
        <v>14020</v>
      </c>
      <c r="M18" s="5">
        <v>288608</v>
      </c>
      <c r="N18">
        <v>404248</v>
      </c>
    </row>
    <row r="19" spans="1:14" x14ac:dyDescent="0.45">
      <c r="A19" t="s">
        <v>78</v>
      </c>
      <c r="B19" t="s">
        <v>38</v>
      </c>
      <c r="C19" s="1">
        <v>184211</v>
      </c>
      <c r="D19" s="1">
        <v>173150</v>
      </c>
      <c r="E19" s="1">
        <v>175312</v>
      </c>
      <c r="F19" s="1">
        <v>196776</v>
      </c>
      <c r="G19" s="1">
        <v>223699</v>
      </c>
      <c r="H19" s="1">
        <v>210480</v>
      </c>
      <c r="I19" s="1">
        <v>198761</v>
      </c>
      <c r="J19" s="2">
        <v>167178</v>
      </c>
      <c r="K19" s="3">
        <v>10130</v>
      </c>
      <c r="L19" s="4">
        <v>17679</v>
      </c>
      <c r="M19" s="5">
        <v>413831</v>
      </c>
      <c r="N19">
        <v>618091</v>
      </c>
    </row>
    <row r="20" spans="1:14" x14ac:dyDescent="0.45">
      <c r="A20" t="s">
        <v>79</v>
      </c>
      <c r="B20" t="s">
        <v>39</v>
      </c>
      <c r="C20" s="1">
        <v>20196</v>
      </c>
      <c r="D20" s="1">
        <v>17226</v>
      </c>
      <c r="E20" s="1">
        <v>15442</v>
      </c>
      <c r="F20" s="1">
        <v>19542</v>
      </c>
      <c r="G20" s="1">
        <v>19140</v>
      </c>
      <c r="H20" s="1">
        <v>19782</v>
      </c>
      <c r="I20" s="1">
        <v>13344</v>
      </c>
      <c r="J20" s="2">
        <v>121308</v>
      </c>
      <c r="K20" s="3">
        <v>640</v>
      </c>
      <c r="L20" s="4">
        <v>8107</v>
      </c>
      <c r="M20" s="5">
        <v>416041</v>
      </c>
      <c r="N20">
        <v>1113177</v>
      </c>
    </row>
    <row r="21" spans="1:14" x14ac:dyDescent="0.45">
      <c r="A21" t="s">
        <v>80</v>
      </c>
      <c r="B21" t="s">
        <v>40</v>
      </c>
      <c r="C21" s="1">
        <v>19611</v>
      </c>
      <c r="D21" s="1">
        <v>17516</v>
      </c>
      <c r="E21" s="1">
        <v>15316</v>
      </c>
      <c r="F21" s="1">
        <v>19694</v>
      </c>
      <c r="G21" s="1">
        <v>19353</v>
      </c>
      <c r="H21" s="1">
        <v>19898</v>
      </c>
      <c r="I21" s="1">
        <v>13241</v>
      </c>
      <c r="J21" s="2">
        <v>124376</v>
      </c>
      <c r="K21" s="3">
        <v>654</v>
      </c>
      <c r="L21" s="4">
        <v>8566</v>
      </c>
      <c r="M21" s="5">
        <v>406823</v>
      </c>
      <c r="N21">
        <v>1139284</v>
      </c>
    </row>
    <row r="22" spans="1:14" x14ac:dyDescent="0.45">
      <c r="A22" t="s">
        <v>81</v>
      </c>
      <c r="B22" t="s">
        <v>41</v>
      </c>
      <c r="C22" s="1">
        <v>20096</v>
      </c>
      <c r="D22" s="1">
        <v>18273</v>
      </c>
      <c r="E22" s="1">
        <v>16787</v>
      </c>
      <c r="F22" s="1">
        <v>20202</v>
      </c>
      <c r="G22" s="1">
        <v>22713</v>
      </c>
      <c r="H22" s="1">
        <v>20880</v>
      </c>
      <c r="I22" s="1">
        <v>16407</v>
      </c>
      <c r="J22" s="2">
        <v>142940</v>
      </c>
      <c r="K22" s="3">
        <v>1336</v>
      </c>
      <c r="L22" s="4">
        <v>18126</v>
      </c>
      <c r="M22" s="5">
        <v>412134</v>
      </c>
      <c r="N22">
        <v>1100091</v>
      </c>
    </row>
    <row r="23" spans="1:14" x14ac:dyDescent="0.45">
      <c r="A23" t="s">
        <v>82</v>
      </c>
      <c r="B23" t="s">
        <v>42</v>
      </c>
      <c r="C23" s="1">
        <v>19705</v>
      </c>
      <c r="D23" s="1">
        <v>17437</v>
      </c>
      <c r="E23" s="1">
        <v>15941</v>
      </c>
      <c r="F23" s="1">
        <v>19418</v>
      </c>
      <c r="G23" s="1">
        <v>21355</v>
      </c>
      <c r="H23" s="1">
        <v>19686</v>
      </c>
      <c r="I23" s="1">
        <v>14664</v>
      </c>
      <c r="J23" s="2">
        <v>130882</v>
      </c>
      <c r="K23" s="3">
        <v>968</v>
      </c>
      <c r="L23" s="4">
        <v>13194</v>
      </c>
      <c r="M23" s="5">
        <v>402774</v>
      </c>
      <c r="N23">
        <v>1125275</v>
      </c>
    </row>
    <row r="24" spans="1:14" x14ac:dyDescent="0.45">
      <c r="A24" t="s">
        <v>83</v>
      </c>
      <c r="B24" t="s">
        <v>43</v>
      </c>
      <c r="C24" s="1">
        <v>19726</v>
      </c>
      <c r="D24" s="1">
        <v>17514</v>
      </c>
      <c r="E24" s="1">
        <v>16888</v>
      </c>
      <c r="F24" s="1">
        <v>20000</v>
      </c>
      <c r="G24" s="1">
        <v>23222</v>
      </c>
      <c r="H24" s="1">
        <v>20466</v>
      </c>
      <c r="I24" s="1">
        <v>16558</v>
      </c>
      <c r="J24" s="2">
        <v>143529</v>
      </c>
      <c r="K24" s="3">
        <v>1391</v>
      </c>
      <c r="L24" s="4">
        <v>18353</v>
      </c>
      <c r="M24" s="5">
        <v>406638</v>
      </c>
      <c r="N24">
        <v>1113834</v>
      </c>
    </row>
    <row r="25" spans="1:14" x14ac:dyDescent="0.45">
      <c r="A25" t="s">
        <v>84</v>
      </c>
      <c r="B25" t="s">
        <v>44</v>
      </c>
      <c r="C25" s="1">
        <v>213040</v>
      </c>
      <c r="D25" s="1">
        <v>190303</v>
      </c>
      <c r="E25" s="1">
        <v>187403</v>
      </c>
      <c r="F25" s="1">
        <v>208962</v>
      </c>
      <c r="G25" s="1">
        <v>244009</v>
      </c>
      <c r="H25" s="1">
        <v>221412</v>
      </c>
      <c r="I25" s="1">
        <v>186601</v>
      </c>
      <c r="J25" s="2">
        <v>174419</v>
      </c>
      <c r="K25" s="3">
        <v>15053</v>
      </c>
      <c r="L25" s="4">
        <v>25745</v>
      </c>
      <c r="M25" s="5">
        <v>461689</v>
      </c>
      <c r="N25">
        <v>1214950</v>
      </c>
    </row>
    <row r="26" spans="1:14" x14ac:dyDescent="0.45">
      <c r="A26" t="s">
        <v>85</v>
      </c>
      <c r="B26" t="s">
        <v>48</v>
      </c>
      <c r="C26" s="1">
        <v>202587</v>
      </c>
      <c r="D26" s="1">
        <v>178337</v>
      </c>
      <c r="E26" s="1">
        <v>171189</v>
      </c>
      <c r="F26" s="1">
        <v>193493</v>
      </c>
      <c r="G26" s="1">
        <v>210513</v>
      </c>
      <c r="H26" s="1">
        <v>201906</v>
      </c>
      <c r="I26" s="1">
        <v>154629</v>
      </c>
      <c r="J26" s="2">
        <v>151485</v>
      </c>
      <c r="K26" s="3">
        <v>8460</v>
      </c>
      <c r="L26" s="4">
        <v>14523</v>
      </c>
      <c r="M26" s="5">
        <v>437323</v>
      </c>
      <c r="N26">
        <v>1176380</v>
      </c>
    </row>
    <row r="27" spans="1:14" x14ac:dyDescent="0.45">
      <c r="A27" t="s">
        <v>86</v>
      </c>
      <c r="B27" t="s">
        <v>49</v>
      </c>
      <c r="C27" s="1">
        <v>190633</v>
      </c>
      <c r="D27" s="1">
        <v>167707</v>
      </c>
      <c r="E27" s="1">
        <v>155715</v>
      </c>
      <c r="F27" s="1">
        <v>181129</v>
      </c>
      <c r="G27" s="1">
        <v>191183</v>
      </c>
      <c r="H27" s="1">
        <v>191636</v>
      </c>
      <c r="I27" s="1">
        <v>142911</v>
      </c>
      <c r="J27" s="2">
        <v>132568</v>
      </c>
      <c r="K27" s="3">
        <v>8125</v>
      </c>
      <c r="L27" s="4">
        <v>13791</v>
      </c>
      <c r="M27" s="5">
        <v>434117</v>
      </c>
      <c r="N27">
        <v>1162863</v>
      </c>
    </row>
    <row r="28" spans="1:14" x14ac:dyDescent="0.45">
      <c r="A28" t="s">
        <v>87</v>
      </c>
      <c r="B28" t="s">
        <v>50</v>
      </c>
      <c r="C28" s="1">
        <v>195015</v>
      </c>
      <c r="D28" s="1">
        <v>172899</v>
      </c>
      <c r="E28" s="1">
        <v>165991</v>
      </c>
      <c r="F28" s="1">
        <v>193218</v>
      </c>
      <c r="G28" s="1">
        <v>207146</v>
      </c>
      <c r="H28" s="1">
        <v>204533</v>
      </c>
      <c r="I28" s="1">
        <v>157987</v>
      </c>
      <c r="J28" s="2">
        <v>147116</v>
      </c>
      <c r="K28" s="3">
        <v>10214</v>
      </c>
      <c r="L28" s="4">
        <v>17491</v>
      </c>
      <c r="M28" s="5">
        <v>441485</v>
      </c>
      <c r="N28">
        <v>1209830</v>
      </c>
    </row>
    <row r="29" spans="1:14" x14ac:dyDescent="0.45">
      <c r="A29" t="s">
        <v>88</v>
      </c>
      <c r="B29" t="s">
        <v>51</v>
      </c>
      <c r="C29" s="1">
        <v>202803</v>
      </c>
      <c r="D29" s="1">
        <v>173317</v>
      </c>
      <c r="E29" s="1">
        <v>169618</v>
      </c>
      <c r="F29" s="1">
        <v>191710</v>
      </c>
      <c r="G29" s="1">
        <v>211607</v>
      </c>
      <c r="H29" s="1">
        <v>202218</v>
      </c>
      <c r="I29" s="1">
        <v>164396</v>
      </c>
      <c r="J29" s="2">
        <v>153639</v>
      </c>
      <c r="K29" s="3">
        <v>12034</v>
      </c>
      <c r="L29" s="4">
        <v>20607</v>
      </c>
      <c r="M29" s="5">
        <v>439885</v>
      </c>
      <c r="N29">
        <v>1200905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751B-3E48-427F-B092-6AF647DB761D}">
  <dimension ref="A1:I14"/>
  <sheetViews>
    <sheetView workbookViewId="0">
      <selection activeCell="F31" sqref="F31"/>
    </sheetView>
  </sheetViews>
  <sheetFormatPr baseColWidth="10" defaultRowHeight="14.25" x14ac:dyDescent="0.45"/>
  <sheetData>
    <row r="1" spans="1:9" x14ac:dyDescent="0.45">
      <c r="A1" s="6" t="s">
        <v>89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97</v>
      </c>
    </row>
    <row r="2" spans="1:9" x14ac:dyDescent="0.45">
      <c r="A2" s="6">
        <v>0.02</v>
      </c>
      <c r="B2" s="7">
        <v>1.9863802922746809E-2</v>
      </c>
      <c r="C2" s="7">
        <v>1.9863802922746809E-2</v>
      </c>
      <c r="D2" s="7">
        <v>1.9596249658889408E-2</v>
      </c>
      <c r="E2" s="7">
        <v>1.8290914038251751E-2</v>
      </c>
      <c r="F2" s="7">
        <v>1.9255727323070893E-2</v>
      </c>
      <c r="G2" s="7">
        <v>1.9863802922746809E-2</v>
      </c>
      <c r="H2" s="7">
        <v>2.002595641599372E-2</v>
      </c>
      <c r="I2" s="7">
        <v>1.9539495936252985E-2</v>
      </c>
    </row>
    <row r="3" spans="1:9" x14ac:dyDescent="0.45">
      <c r="A3" s="6">
        <v>0.04</v>
      </c>
      <c r="B3" s="7">
        <v>3.9621504978142444E-2</v>
      </c>
      <c r="C3" s="7">
        <v>3.9621504978142444E-2</v>
      </c>
      <c r="D3" s="7">
        <v>3.9087827564151141E-2</v>
      </c>
      <c r="E3" s="7">
        <v>3.6484128665587479E-2</v>
      </c>
      <c r="F3" s="7">
        <v>3.8408601764525846E-2</v>
      </c>
      <c r="G3" s="7">
        <v>3.9621504978142444E-2</v>
      </c>
      <c r="H3" s="7">
        <v>3.9944945835106861E-2</v>
      </c>
      <c r="I3" s="7">
        <v>3.8974623264213588E-2</v>
      </c>
    </row>
    <row r="4" spans="1:9" x14ac:dyDescent="0.45">
      <c r="A4" s="6">
        <v>0.16</v>
      </c>
      <c r="B4" s="7">
        <v>0.15361053863133045</v>
      </c>
      <c r="C4" s="7">
        <v>0.15361053863133045</v>
      </c>
      <c r="D4" s="7">
        <v>0.15154149872323502</v>
      </c>
      <c r="E4" s="7">
        <v>0.1414470918988904</v>
      </c>
      <c r="F4" s="7">
        <v>0.14890817520384078</v>
      </c>
      <c r="G4" s="7">
        <v>0.15361053863133045</v>
      </c>
      <c r="H4" s="7">
        <v>0.15486450221199441</v>
      </c>
      <c r="I4" s="7">
        <v>0.15110261147000259</v>
      </c>
    </row>
    <row r="5" spans="1:9" x14ac:dyDescent="0.45">
      <c r="A5" s="6">
        <v>0.4</v>
      </c>
      <c r="B5" s="7">
        <v>0.38987894865754918</v>
      </c>
      <c r="C5" s="7">
        <v>0.38987894865754918</v>
      </c>
      <c r="D5" s="7">
        <v>0.38462751792052918</v>
      </c>
      <c r="E5" s="7">
        <v>0.3590069012944615</v>
      </c>
      <c r="F5" s="7">
        <v>0.37794387880068553</v>
      </c>
      <c r="G5" s="7">
        <v>0.38987894865754918</v>
      </c>
      <c r="H5" s="7">
        <v>0.39306163395271276</v>
      </c>
      <c r="I5" s="7">
        <v>0.38351357806722186</v>
      </c>
    </row>
    <row r="6" spans="1:9" x14ac:dyDescent="0.45">
      <c r="A6" s="6">
        <v>1.6</v>
      </c>
      <c r="B6" s="7">
        <v>1.5430385482122191</v>
      </c>
      <c r="C6" s="7">
        <v>1.5430385482122191</v>
      </c>
      <c r="D6" s="7">
        <v>1.5222547636852795</v>
      </c>
      <c r="E6" s="7">
        <v>1.4208550876599046</v>
      </c>
      <c r="F6" s="7">
        <v>1.4958026742873556</v>
      </c>
      <c r="G6" s="7">
        <v>1.5430385482122191</v>
      </c>
      <c r="H6" s="7">
        <v>1.5556347812588498</v>
      </c>
      <c r="I6" s="7">
        <v>1.5178460821189583</v>
      </c>
    </row>
    <row r="7" spans="1:9" x14ac:dyDescent="0.45">
      <c r="A7" s="6">
        <v>3.33</v>
      </c>
      <c r="B7" s="7">
        <v>3.2137707019582238</v>
      </c>
      <c r="C7" s="7">
        <v>3.2137707019582238</v>
      </c>
      <c r="D7" s="7">
        <v>3.1704831782175629</v>
      </c>
      <c r="E7" s="7">
        <v>2.9592925320888779</v>
      </c>
      <c r="F7" s="7">
        <v>3.1153899661839932</v>
      </c>
      <c r="G7" s="7">
        <v>3.2137707019582238</v>
      </c>
      <c r="H7" s="7">
        <v>3.2400055648313519</v>
      </c>
      <c r="I7" s="7">
        <v>3.1613009762119675</v>
      </c>
    </row>
    <row r="8" spans="1:9" x14ac:dyDescent="0.45">
      <c r="A8" s="6">
        <v>8.33</v>
      </c>
      <c r="B8" s="7">
        <v>8.0398078001146782</v>
      </c>
      <c r="C8" s="7">
        <v>8.0398078001146782</v>
      </c>
      <c r="D8" s="7">
        <v>7.931516511378442</v>
      </c>
      <c r="E8" s="7">
        <v>7.4031862845137608</v>
      </c>
      <c r="F8" s="7">
        <v>7.7936912348050464</v>
      </c>
      <c r="G8" s="7">
        <v>8.0398078001146782</v>
      </c>
      <c r="H8" s="7">
        <v>8.1054388841972482</v>
      </c>
      <c r="I8" s="7">
        <v>7.9085456319495409</v>
      </c>
    </row>
    <row r="9" spans="1:9" x14ac:dyDescent="0.45">
      <c r="A9" s="6">
        <v>16</v>
      </c>
      <c r="B9" s="7">
        <v>16.245817947909863</v>
      </c>
      <c r="C9" s="7">
        <v>16.245817947909863</v>
      </c>
      <c r="D9" s="7">
        <v>16.026996726570669</v>
      </c>
      <c r="E9" s="7">
        <v>14.959414404279448</v>
      </c>
      <c r="F9" s="7">
        <v>15.748496990320785</v>
      </c>
      <c r="G9" s="7">
        <v>16.245817947909863</v>
      </c>
      <c r="H9" s="7">
        <v>16.378436869933616</v>
      </c>
      <c r="I9" s="7">
        <v>15.980580103862357</v>
      </c>
    </row>
    <row r="10" spans="1:9" x14ac:dyDescent="0.45">
      <c r="A10" s="6">
        <v>33</v>
      </c>
      <c r="B10" s="7">
        <v>31.941481596914599</v>
      </c>
      <c r="C10" s="7">
        <v>31.941481596914599</v>
      </c>
      <c r="D10" s="7">
        <v>31.511249395813309</v>
      </c>
      <c r="E10" s="7">
        <v>29.41223774801605</v>
      </c>
      <c r="F10" s="7">
        <v>30.963681139866196</v>
      </c>
      <c r="G10" s="7">
        <v>31.941481596914599</v>
      </c>
      <c r="H10" s="7">
        <v>32.202228385460842</v>
      </c>
      <c r="I10" s="7">
        <v>31.419988019822117</v>
      </c>
    </row>
    <row r="11" spans="1:9" x14ac:dyDescent="0.45">
      <c r="A11" s="6">
        <v>100</v>
      </c>
      <c r="B11" s="7">
        <v>97.888454687579539</v>
      </c>
      <c r="C11" s="7">
        <v>97.888454687579539</v>
      </c>
      <c r="D11" s="7">
        <v>96.569957134644795</v>
      </c>
      <c r="E11" s="7">
        <v>90.137287255175281</v>
      </c>
      <c r="F11" s="7">
        <v>94.891869340000568</v>
      </c>
      <c r="G11" s="7">
        <v>97.888454687579539</v>
      </c>
      <c r="H11" s="7">
        <v>98.687544113600595</v>
      </c>
      <c r="I11" s="7">
        <v>96.290275835537429</v>
      </c>
    </row>
    <row r="12" spans="1:9" x14ac:dyDescent="0.45">
      <c r="A12" s="6">
        <v>233</v>
      </c>
      <c r="B12" s="7">
        <v>226.00885989413035</v>
      </c>
      <c r="C12" s="7">
        <v>226.00885989413035</v>
      </c>
      <c r="D12" s="7">
        <v>222.96465892412783</v>
      </c>
      <c r="E12" s="7">
        <v>208.11264813108491</v>
      </c>
      <c r="F12" s="7">
        <v>219.09022132594271</v>
      </c>
      <c r="G12" s="7">
        <v>226.00885989413035</v>
      </c>
      <c r="H12" s="7">
        <v>227.85383017898039</v>
      </c>
      <c r="I12" s="7">
        <v>222.31891932443028</v>
      </c>
    </row>
    <row r="14" spans="1:9" x14ac:dyDescent="0.45">
      <c r="A14" s="6">
        <v>1000</v>
      </c>
      <c r="B14" s="7">
        <v>977.58332771219784</v>
      </c>
      <c r="C14" s="7">
        <v>977.58332771219784</v>
      </c>
      <c r="D14" s="7">
        <v>964.41587880831935</v>
      </c>
      <c r="E14" s="7">
        <v>900.17468870151765</v>
      </c>
      <c r="F14" s="7">
        <v>947.65730747611019</v>
      </c>
      <c r="G14" s="7">
        <v>977.58332771219784</v>
      </c>
      <c r="H14" s="7">
        <v>985.56359977515456</v>
      </c>
      <c r="I14" s="7">
        <v>961.62278358628441</v>
      </c>
    </row>
  </sheetData>
  <sortState xmlns:xlrd2="http://schemas.microsoft.com/office/spreadsheetml/2017/richdata2" ref="A2:I13">
    <sortCondition ref="A2:A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98A4-E44D-465A-BE9E-06B3D61F65E8}">
  <dimension ref="A1:D17"/>
  <sheetViews>
    <sheetView tabSelected="1" workbookViewId="0">
      <selection activeCell="G12" sqref="G12"/>
    </sheetView>
  </sheetViews>
  <sheetFormatPr baseColWidth="10" defaultRowHeight="14.25" x14ac:dyDescent="0.45"/>
  <cols>
    <col min="2" max="2" width="18.1328125" bestFit="1" customWidth="1"/>
    <col min="3" max="3" width="18.1328125" customWidth="1"/>
    <col min="4" max="4" width="18" bestFit="1" customWidth="1"/>
  </cols>
  <sheetData>
    <row r="1" spans="1:4" x14ac:dyDescent="0.45">
      <c r="A1" t="s">
        <v>99</v>
      </c>
      <c r="B1" t="s">
        <v>104</v>
      </c>
      <c r="C1" t="s">
        <v>45</v>
      </c>
      <c r="D1" t="s">
        <v>46</v>
      </c>
    </row>
    <row r="2" spans="1:4" x14ac:dyDescent="0.45">
      <c r="A2" t="s">
        <v>90</v>
      </c>
      <c r="B2" t="s">
        <v>16</v>
      </c>
      <c r="C2" s="15">
        <f>'BDE-28'!AD22</f>
        <v>72.55189861292078</v>
      </c>
      <c r="D2" s="15">
        <f>'BDE-28'!$AD$24</f>
        <v>7.7986197098637184</v>
      </c>
    </row>
    <row r="3" spans="1:4" x14ac:dyDescent="0.45">
      <c r="A3" t="s">
        <v>91</v>
      </c>
      <c r="B3" t="s">
        <v>16</v>
      </c>
      <c r="C3" s="15">
        <f>'BDE-47'!AD22</f>
        <v>75.189594605229658</v>
      </c>
      <c r="D3" s="15">
        <f>'BDE-47'!$AD$24</f>
        <v>6.0274102225258721</v>
      </c>
    </row>
    <row r="4" spans="1:4" x14ac:dyDescent="0.45">
      <c r="A4" t="s">
        <v>92</v>
      </c>
      <c r="B4" t="s">
        <v>16</v>
      </c>
      <c r="C4" s="15">
        <f>'BDE-100'!AD22</f>
        <v>80.285166579441949</v>
      </c>
      <c r="D4" s="15">
        <f>'BDE-100'!$AD$24</f>
        <v>8.3440268888746232</v>
      </c>
    </row>
    <row r="5" spans="1:4" x14ac:dyDescent="0.45">
      <c r="A5" t="s">
        <v>93</v>
      </c>
      <c r="B5" t="s">
        <v>16</v>
      </c>
      <c r="C5" s="15">
        <f>'BDE-99'!AD22</f>
        <v>73.577813305096441</v>
      </c>
      <c r="D5" s="15">
        <f>'BDE-99'!$AD$24</f>
        <v>10.902798361635064</v>
      </c>
    </row>
    <row r="6" spans="1:4" x14ac:dyDescent="0.45">
      <c r="A6" t="s">
        <v>94</v>
      </c>
      <c r="B6" t="s">
        <v>16</v>
      </c>
      <c r="C6" s="15">
        <f>'BDE-154'!AD22</f>
        <v>76.735807897580429</v>
      </c>
      <c r="D6" s="15">
        <f>'BDE-154'!$AD$24</f>
        <v>5.8666948623330102</v>
      </c>
    </row>
    <row r="7" spans="1:4" x14ac:dyDescent="0.45">
      <c r="A7" t="s">
        <v>95</v>
      </c>
      <c r="B7" t="s">
        <v>16</v>
      </c>
      <c r="C7" s="15">
        <f>'BDE-153'!AD22</f>
        <v>78.166647254184639</v>
      </c>
      <c r="D7" s="15">
        <f>'BDE-153'!$AD$24</f>
        <v>10.97711435029599</v>
      </c>
    </row>
    <row r="8" spans="1:4" x14ac:dyDescent="0.45">
      <c r="A8" t="s">
        <v>96</v>
      </c>
      <c r="B8" t="s">
        <v>16</v>
      </c>
      <c r="C8" s="15">
        <f>'BDE-183'!AD22</f>
        <v>86.514187070748051</v>
      </c>
      <c r="D8" s="15">
        <f>'BDE-183'!$AD$24</f>
        <v>9.0102245950332502</v>
      </c>
    </row>
    <row r="9" spans="1:4" x14ac:dyDescent="0.45">
      <c r="A9" t="s">
        <v>97</v>
      </c>
      <c r="B9" t="s">
        <v>16</v>
      </c>
      <c r="C9" s="15">
        <f>'BDE-209'!AD22</f>
        <v>87.625114566716263</v>
      </c>
      <c r="D9" s="15">
        <f>'BDE-209'!$AD$24</f>
        <v>22.313477993731453</v>
      </c>
    </row>
    <row r="10" spans="1:4" x14ac:dyDescent="0.45">
      <c r="A10" t="s">
        <v>90</v>
      </c>
      <c r="B10" t="s">
        <v>105</v>
      </c>
      <c r="C10" s="15">
        <f>'BDE-28'!AE22</f>
        <v>85.885337194749155</v>
      </c>
      <c r="D10" s="15">
        <f>'BDE-28'!$AE$24</f>
        <v>12.148291361973911</v>
      </c>
    </row>
    <row r="11" spans="1:4" x14ac:dyDescent="0.45">
      <c r="A11" t="s">
        <v>91</v>
      </c>
      <c r="B11" t="s">
        <v>105</v>
      </c>
      <c r="C11" s="15">
        <f>'BDE-47'!AE22</f>
        <v>89.349529553667452</v>
      </c>
      <c r="D11" s="15">
        <f>'BDE-47'!$AE$24</f>
        <v>9.8949097371571089</v>
      </c>
    </row>
    <row r="12" spans="1:4" x14ac:dyDescent="0.45">
      <c r="A12" t="s">
        <v>92</v>
      </c>
      <c r="B12" t="s">
        <v>105</v>
      </c>
      <c r="C12" s="15">
        <f>'BDE-100'!AE22</f>
        <v>94.319702396762978</v>
      </c>
      <c r="D12" s="15">
        <f>'BDE-100'!$AE$24</f>
        <v>10.351301930100577</v>
      </c>
    </row>
    <row r="13" spans="1:4" x14ac:dyDescent="0.45">
      <c r="A13" t="s">
        <v>93</v>
      </c>
      <c r="B13" t="s">
        <v>105</v>
      </c>
      <c r="C13" s="15">
        <f>'BDE-99'!AE22</f>
        <v>87.075623426597062</v>
      </c>
      <c r="D13" s="15">
        <f>'BDE-99'!$AE$24</f>
        <v>12.503724805488391</v>
      </c>
    </row>
    <row r="14" spans="1:4" x14ac:dyDescent="0.45">
      <c r="A14" t="s">
        <v>94</v>
      </c>
      <c r="B14" t="s">
        <v>105</v>
      </c>
      <c r="C14" s="15">
        <f>'BDE-154'!AE22</f>
        <v>91.290053028504587</v>
      </c>
      <c r="D14" s="15">
        <f>'BDE-154'!$AE$24</f>
        <v>7.2420375511197603</v>
      </c>
    </row>
    <row r="15" spans="1:4" x14ac:dyDescent="0.45">
      <c r="A15" t="s">
        <v>95</v>
      </c>
      <c r="B15" t="s">
        <v>105</v>
      </c>
      <c r="C15" s="15">
        <f>'BDE-153'!AE22</f>
        <v>94.529984742224258</v>
      </c>
      <c r="D15" s="15">
        <f>'BDE-153'!$AE$24</f>
        <v>9.4068663054522368</v>
      </c>
    </row>
    <row r="16" spans="1:4" x14ac:dyDescent="0.45">
      <c r="A16" t="s">
        <v>96</v>
      </c>
      <c r="B16" t="s">
        <v>105</v>
      </c>
      <c r="C16" s="15">
        <f>'BDE-183'!AE22</f>
        <v>108.14934996431984</v>
      </c>
      <c r="D16" s="15">
        <f>'BDE-183'!$AE$24</f>
        <v>3.2519467607593344</v>
      </c>
    </row>
    <row r="17" spans="1:4" x14ac:dyDescent="0.45">
      <c r="A17" t="s">
        <v>97</v>
      </c>
      <c r="B17" t="s">
        <v>105</v>
      </c>
      <c r="C17" s="15">
        <f>'BDE-209'!AE22</f>
        <v>99.817922365564058</v>
      </c>
      <c r="D17" s="15">
        <f>'BDE-209'!$AE$24</f>
        <v>1.381568814569516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0585-4458-42FB-85A9-2FE390CC5EAA}">
  <dimension ref="A1:E17"/>
  <sheetViews>
    <sheetView workbookViewId="0">
      <selection activeCell="E14" sqref="E14:E17"/>
    </sheetView>
  </sheetViews>
  <sheetFormatPr baseColWidth="10" defaultRowHeight="14.25" x14ac:dyDescent="0.45"/>
  <sheetData>
    <row r="1" spans="1:5" x14ac:dyDescent="0.45">
      <c r="A1" t="s">
        <v>99</v>
      </c>
      <c r="B1" t="s">
        <v>0</v>
      </c>
      <c r="C1" t="s">
        <v>45</v>
      </c>
      <c r="D1" t="s">
        <v>46</v>
      </c>
      <c r="E1" t="s">
        <v>47</v>
      </c>
    </row>
    <row r="2" spans="1:5" x14ac:dyDescent="0.45">
      <c r="A2" t="s">
        <v>90</v>
      </c>
      <c r="B2">
        <v>3.3</v>
      </c>
      <c r="C2" s="13">
        <f>'BDE-28'!Y32</f>
        <v>9.0387179653092106E-2</v>
      </c>
      <c r="D2" s="13">
        <f>'BDE-28'!Z32</f>
        <v>8.528883416685358E-4</v>
      </c>
      <c r="E2" s="14">
        <f>'BDE-28'!AA32</f>
        <v>0.94359437360689769</v>
      </c>
    </row>
    <row r="3" spans="1:5" x14ac:dyDescent="0.45">
      <c r="A3" t="s">
        <v>91</v>
      </c>
      <c r="B3">
        <v>3.3</v>
      </c>
      <c r="C3" s="13">
        <f>'BDE-47'!Y32</f>
        <v>9.2279510462336428E-2</v>
      </c>
      <c r="D3" s="13">
        <f>'BDE-47'!Z32</f>
        <v>2.6149756544038279E-3</v>
      </c>
      <c r="E3" s="14">
        <f>'BDE-47'!AA32</f>
        <v>2.8337554472302076</v>
      </c>
    </row>
    <row r="4" spans="1:5" x14ac:dyDescent="0.45">
      <c r="A4" t="s">
        <v>92</v>
      </c>
      <c r="B4">
        <v>3.3</v>
      </c>
      <c r="C4" s="13">
        <f>'BDE-100'!Y32</f>
        <v>9.4942527897437026E-2</v>
      </c>
      <c r="D4" s="13">
        <f>'BDE-100'!Z32</f>
        <v>2.139839545844222E-3</v>
      </c>
      <c r="E4" s="14">
        <f>'BDE-100'!AA32</f>
        <v>2.2538261759322578</v>
      </c>
    </row>
    <row r="5" spans="1:5" x14ac:dyDescent="0.45">
      <c r="A5" t="s">
        <v>93</v>
      </c>
      <c r="B5">
        <v>3.3</v>
      </c>
      <c r="C5" s="13">
        <f>'BDE-99'!Y32</f>
        <v>8.3931653754147434E-2</v>
      </c>
      <c r="D5" s="13">
        <f>'BDE-99'!Z32</f>
        <v>4.4827787946653376E-3</v>
      </c>
      <c r="E5" s="14">
        <f>'BDE-99'!AA32</f>
        <v>5.3409870938517328</v>
      </c>
    </row>
    <row r="6" spans="1:5" x14ac:dyDescent="0.45">
      <c r="A6" t="s">
        <v>94</v>
      </c>
      <c r="B6">
        <v>3.3</v>
      </c>
      <c r="C6" s="13">
        <f>'BDE-154'!Y32</f>
        <v>8.9115824249747594E-2</v>
      </c>
      <c r="D6" s="13">
        <f>'BDE-154'!Z32</f>
        <v>2.6048482411124281E-3</v>
      </c>
      <c r="E6" s="14">
        <f>'BDE-154'!AA32</f>
        <v>2.9229918064970439</v>
      </c>
    </row>
    <row r="7" spans="1:5" x14ac:dyDescent="0.45">
      <c r="A7" t="s">
        <v>95</v>
      </c>
      <c r="B7">
        <v>3.3</v>
      </c>
      <c r="C7" s="13">
        <f>'BDE-153'!Y32</f>
        <v>9.0859402812028311E-2</v>
      </c>
      <c r="D7" s="13">
        <f>'BDE-153'!Z32</f>
        <v>8.3226651522515845E-3</v>
      </c>
      <c r="E7" s="14">
        <f>'BDE-153'!AA32</f>
        <v>9.1599382063622787</v>
      </c>
    </row>
    <row r="8" spans="1:5" x14ac:dyDescent="0.45">
      <c r="A8" t="s">
        <v>96</v>
      </c>
      <c r="B8">
        <v>3.3</v>
      </c>
      <c r="C8" s="13">
        <f>'BDE-183'!Y32</f>
        <v>8.6956789114508368E-2</v>
      </c>
      <c r="D8" s="13">
        <f>'BDE-183'!Z32</f>
        <v>9.334080660961178E-3</v>
      </c>
      <c r="E8" s="14">
        <f>'BDE-183'!AA32</f>
        <v>10.734159754530111</v>
      </c>
    </row>
    <row r="9" spans="1:5" x14ac:dyDescent="0.45">
      <c r="A9" t="s">
        <v>97</v>
      </c>
      <c r="B9">
        <v>3.3</v>
      </c>
      <c r="C9" s="13">
        <f>'BDE-209'!Y32</f>
        <v>9.9402850988935781E-2</v>
      </c>
      <c r="D9" s="13">
        <f>'BDE-209'!Z32</f>
        <v>3.588099732293358E-2</v>
      </c>
      <c r="E9" s="14">
        <f>'BDE-209'!AA32</f>
        <v>36.096547499354301</v>
      </c>
    </row>
    <row r="10" spans="1:5" x14ac:dyDescent="0.45">
      <c r="A10" t="s">
        <v>90</v>
      </c>
      <c r="B10">
        <v>33</v>
      </c>
      <c r="C10" s="13">
        <f>'BDE-28'!Y33</f>
        <v>0.78567201745934379</v>
      </c>
      <c r="D10" s="13">
        <f>'BDE-28'!Z33</f>
        <v>2.0772104625368631E-2</v>
      </c>
      <c r="E10" s="14">
        <f>'BDE-28'!AA33</f>
        <v>2.6438646361035159</v>
      </c>
    </row>
    <row r="11" spans="1:5" x14ac:dyDescent="0.45">
      <c r="A11" t="s">
        <v>91</v>
      </c>
      <c r="B11">
        <v>33</v>
      </c>
      <c r="C11" s="13">
        <f>'BDE-47'!Y33</f>
        <v>0.78299012373575771</v>
      </c>
      <c r="D11" s="13">
        <f>'BDE-47'!Z33</f>
        <v>2.2097899766004365E-2</v>
      </c>
      <c r="E11" s="14">
        <f>'BDE-47'!AA33</f>
        <v>2.8222450189501918</v>
      </c>
    </row>
    <row r="12" spans="1:5" x14ac:dyDescent="0.45">
      <c r="A12" t="s">
        <v>92</v>
      </c>
      <c r="B12">
        <v>33</v>
      </c>
      <c r="C12" s="13">
        <f>'BDE-100'!Y33</f>
        <v>0.79918021685513552</v>
      </c>
      <c r="D12" s="13">
        <f>'BDE-100'!Z33</f>
        <v>2.3921927283286022E-2</v>
      </c>
      <c r="E12" s="14">
        <f>'BDE-100'!AA33</f>
        <v>2.9933082399638855</v>
      </c>
    </row>
    <row r="13" spans="1:5" x14ac:dyDescent="0.45">
      <c r="A13" t="s">
        <v>93</v>
      </c>
      <c r="B13">
        <v>33</v>
      </c>
      <c r="C13" s="13">
        <f>'BDE-99'!Y33</f>
        <v>0.70735564556307029</v>
      </c>
      <c r="D13" s="13">
        <f>'BDE-99'!Z33</f>
        <v>3.2895156892323897E-2</v>
      </c>
      <c r="E13" s="14">
        <f>'BDE-99'!AA33</f>
        <v>4.6504409908453681</v>
      </c>
    </row>
    <row r="14" spans="1:5" x14ac:dyDescent="0.45">
      <c r="A14" t="s">
        <v>94</v>
      </c>
      <c r="B14">
        <v>33</v>
      </c>
      <c r="C14" s="13">
        <f>'BDE-154'!Y33</f>
        <v>0.78078466240890187</v>
      </c>
      <c r="D14" s="13">
        <f>'BDE-154'!Z33</f>
        <v>2.3243749722489399E-2</v>
      </c>
      <c r="E14" s="14">
        <f>'BDE-154'!AA33</f>
        <v>2.9769731452942527</v>
      </c>
    </row>
    <row r="15" spans="1:5" x14ac:dyDescent="0.45">
      <c r="A15" t="s">
        <v>95</v>
      </c>
      <c r="B15">
        <v>33</v>
      </c>
      <c r="C15" s="13">
        <f>'BDE-153'!Y33</f>
        <v>0.78012404821522818</v>
      </c>
      <c r="D15" s="13">
        <f>'BDE-153'!Z33</f>
        <v>5.1726792792014427E-2</v>
      </c>
      <c r="E15" s="14">
        <f>'BDE-153'!AA33</f>
        <v>6.6305855985795139</v>
      </c>
    </row>
    <row r="16" spans="1:5" x14ac:dyDescent="0.45">
      <c r="A16" t="s">
        <v>96</v>
      </c>
      <c r="B16">
        <v>33</v>
      </c>
      <c r="C16" s="13">
        <f>'BDE-183'!Y33</f>
        <v>0.80241417882519195</v>
      </c>
      <c r="D16" s="13">
        <f>'BDE-183'!Z33</f>
        <v>6.1053261923422995E-2</v>
      </c>
      <c r="E16" s="14">
        <f>'BDE-183'!AA33</f>
        <v>7.6086967970594168</v>
      </c>
    </row>
    <row r="17" spans="1:5" x14ac:dyDescent="0.45">
      <c r="A17" t="s">
        <v>97</v>
      </c>
      <c r="B17">
        <v>33</v>
      </c>
      <c r="C17" s="13">
        <f>'BDE-209'!Y33</f>
        <v>0.99781328838147232</v>
      </c>
      <c r="D17" s="13">
        <f>'BDE-209'!Z33</f>
        <v>0.23954974226190084</v>
      </c>
      <c r="E17" s="14">
        <f>'BDE-209'!AA33</f>
        <v>24.007471643364102</v>
      </c>
    </row>
  </sheetData>
  <sortState xmlns:xlrd2="http://schemas.microsoft.com/office/spreadsheetml/2017/richdata2" ref="A2:E17">
    <sortCondition ref="B2:B17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58D9-1EAD-4AA3-B757-18683AA95C51}">
  <dimension ref="A1:D9"/>
  <sheetViews>
    <sheetView workbookViewId="0">
      <selection activeCell="D6" sqref="D6:D9"/>
    </sheetView>
  </sheetViews>
  <sheetFormatPr baseColWidth="10" defaultRowHeight="14.25" x14ac:dyDescent="0.45"/>
  <sheetData>
    <row r="1" spans="1:4" x14ac:dyDescent="0.45">
      <c r="A1" t="s">
        <v>99</v>
      </c>
      <c r="B1" t="s">
        <v>100</v>
      </c>
      <c r="C1" t="s">
        <v>101</v>
      </c>
      <c r="D1" t="s">
        <v>102</v>
      </c>
    </row>
    <row r="2" spans="1:4" x14ac:dyDescent="0.45">
      <c r="A2" t="s">
        <v>90</v>
      </c>
      <c r="B2">
        <v>0.999</v>
      </c>
      <c r="C2">
        <v>0.99929999999999997</v>
      </c>
      <c r="D2" s="12">
        <f>(B2+C2)/2</f>
        <v>0.99914999999999998</v>
      </c>
    </row>
    <row r="3" spans="1:4" x14ac:dyDescent="0.45">
      <c r="A3" t="s">
        <v>91</v>
      </c>
      <c r="B3">
        <v>0.99819999999999998</v>
      </c>
      <c r="C3">
        <v>0.99960000000000004</v>
      </c>
      <c r="D3" s="12">
        <f t="shared" ref="D3" si="0">(B3+C3)/2</f>
        <v>0.99890000000000001</v>
      </c>
    </row>
    <row r="4" spans="1:4" x14ac:dyDescent="0.45">
      <c r="A4" t="s">
        <v>92</v>
      </c>
      <c r="B4">
        <v>0.99819999999999998</v>
      </c>
      <c r="C4">
        <v>0.99970000000000003</v>
      </c>
      <c r="D4" s="12">
        <f t="shared" ref="D4:D9" si="1">(B4+C4)/2</f>
        <v>0.99895</v>
      </c>
    </row>
    <row r="5" spans="1:4" x14ac:dyDescent="0.45">
      <c r="A5" t="s">
        <v>93</v>
      </c>
      <c r="B5">
        <v>0.99960000000000004</v>
      </c>
      <c r="C5">
        <v>0.99860000000000004</v>
      </c>
      <c r="D5" s="12">
        <f t="shared" si="1"/>
        <v>0.9991000000000001</v>
      </c>
    </row>
    <row r="6" spans="1:4" x14ac:dyDescent="0.45">
      <c r="A6" t="s">
        <v>94</v>
      </c>
      <c r="B6">
        <v>0.99960000000000004</v>
      </c>
      <c r="C6">
        <v>0.99829999999999997</v>
      </c>
      <c r="D6" s="12">
        <f t="shared" si="1"/>
        <v>0.99895</v>
      </c>
    </row>
    <row r="7" spans="1:4" x14ac:dyDescent="0.45">
      <c r="A7" t="s">
        <v>95</v>
      </c>
      <c r="B7">
        <v>0.99919999999999998</v>
      </c>
      <c r="C7">
        <v>0.99780000000000002</v>
      </c>
      <c r="D7" s="12">
        <f t="shared" si="1"/>
        <v>0.99849999999999994</v>
      </c>
    </row>
    <row r="8" spans="1:4" x14ac:dyDescent="0.45">
      <c r="A8" t="s">
        <v>96</v>
      </c>
      <c r="B8">
        <v>0.99860000000000004</v>
      </c>
      <c r="C8">
        <v>0.997</v>
      </c>
      <c r="D8" s="12">
        <f t="shared" si="1"/>
        <v>0.99780000000000002</v>
      </c>
    </row>
    <row r="9" spans="1:4" x14ac:dyDescent="0.45">
      <c r="A9" t="s">
        <v>97</v>
      </c>
      <c r="B9">
        <v>0.99829999999999997</v>
      </c>
      <c r="C9">
        <v>0.99109999999999998</v>
      </c>
      <c r="D9" s="12">
        <f t="shared" si="1"/>
        <v>0.99469999999999992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topLeftCell="Q1" workbookViewId="0">
      <selection activeCell="AE24" sqref="AE24"/>
    </sheetView>
  </sheetViews>
  <sheetFormatPr baseColWidth="10" defaultRowHeight="14.25" x14ac:dyDescent="0.45"/>
  <cols>
    <col min="30" max="30" width="11.19921875" bestFit="1" customWidth="1"/>
  </cols>
  <sheetData>
    <row r="1" spans="1:22" x14ac:dyDescent="0.45">
      <c r="A1" t="s">
        <v>0</v>
      </c>
      <c r="B1" s="8" t="s">
        <v>1</v>
      </c>
      <c r="C1" s="1" t="s">
        <v>57</v>
      </c>
      <c r="D1" s="2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1">
        <v>0</v>
      </c>
      <c r="D2" s="2" t="s">
        <v>98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1.9863802922746809E-2</v>
      </c>
      <c r="C3" s="1">
        <f>Hoja1!C3</f>
        <v>58</v>
      </c>
      <c r="D3" s="2">
        <f>Hoja1!J3</f>
        <v>63396</v>
      </c>
      <c r="E3" s="5">
        <f>Hoja1!M3</f>
        <v>213356</v>
      </c>
      <c r="G3">
        <f>C3/D3</f>
        <v>9.1488421982459465E-4</v>
      </c>
      <c r="H3">
        <f>15*B3/50</f>
        <v>5.959140876824043E-3</v>
      </c>
      <c r="I3">
        <f t="shared" ref="I3:I13" si="0">H3*2</f>
        <v>1.1918281753648086E-2</v>
      </c>
      <c r="J3">
        <f>I3/$E$16</f>
        <v>5.9482592936570202E-4</v>
      </c>
      <c r="K3">
        <f>C3/$D$15</f>
        <v>6.7388576474415574E-4</v>
      </c>
      <c r="L3">
        <f>((G3-$K$15)/$I$15)*$E$16</f>
        <v>0.14678271125814832</v>
      </c>
      <c r="M3">
        <f>((L3/2)*50)/500</f>
        <v>7.3391355629074152E-3</v>
      </c>
      <c r="O3">
        <f>$T$16/$E$16</f>
        <v>2.536459869558839</v>
      </c>
      <c r="P3">
        <f>$T$17/$E$18</f>
        <v>2.531787861891297</v>
      </c>
      <c r="R3">
        <f>E3/$D$15</f>
        <v>2.4789236417716225</v>
      </c>
      <c r="S3">
        <f>E3/D3</f>
        <v>3.3654489242223482</v>
      </c>
      <c r="T3">
        <f>S3/$O$15*$E$16</f>
        <v>54.600900155612699</v>
      </c>
      <c r="U3" s="9">
        <f t="shared" ref="U3:U13" si="1">T3/$T$16*100</f>
        <v>107.43555970959957</v>
      </c>
      <c r="V3">
        <f>M3/U3*100</f>
        <v>6.8311977735725886E-3</v>
      </c>
    </row>
    <row r="4" spans="1:22" x14ac:dyDescent="0.45">
      <c r="A4">
        <v>0.04</v>
      </c>
      <c r="B4" s="8">
        <v>3.9621504978142444E-2</v>
      </c>
      <c r="C4" s="1">
        <f>Hoja1!C4</f>
        <v>153</v>
      </c>
      <c r="D4" s="2">
        <f>Hoja1!J4</f>
        <v>55560</v>
      </c>
      <c r="E4" s="5">
        <f>Hoja1!M4</f>
        <v>227702</v>
      </c>
      <c r="G4">
        <f t="shared" ref="G4:G13" si="2">C4/D4</f>
        <v>2.7537796976241902E-3</v>
      </c>
      <c r="H4">
        <f t="shared" ref="H4:H13" si="3">15*B4/50</f>
        <v>1.1886451493442734E-2</v>
      </c>
      <c r="I4">
        <f t="shared" si="0"/>
        <v>2.3772902986885468E-2</v>
      </c>
      <c r="J4">
        <f t="shared" ref="J4:J13" si="4">I4/$E$16</f>
        <v>1.186474645018898E-3</v>
      </c>
      <c r="K4">
        <f t="shared" ref="K4:K13" si="5">C4/$D$15</f>
        <v>1.7776641725147557E-3</v>
      </c>
      <c r="L4">
        <f t="shared" ref="L4:L13" si="6">((G4-$K$15)/$I$15)*$E$16</f>
        <v>0.16690350093689088</v>
      </c>
      <c r="M4">
        <f t="shared" ref="M4:M13" si="7">((L4/2)*50)/500</f>
        <v>8.3451750468445437E-3</v>
      </c>
      <c r="O4">
        <f t="shared" ref="O4:O13" si="8">$T$16/$E$16</f>
        <v>2.536459869558839</v>
      </c>
      <c r="P4">
        <f t="shared" ref="P4:P13" si="9">$T$17/$E$18</f>
        <v>2.531787861891297</v>
      </c>
      <c r="R4">
        <f>E4/$D$15</f>
        <v>2.6456058000650646</v>
      </c>
      <c r="S4">
        <f t="shared" ref="S4:S13" si="10">E4/D4</f>
        <v>4.0983081353491722</v>
      </c>
      <c r="T4">
        <f t="shared" ref="T4:T13" si="11">S4/$O$15*$E$16</f>
        <v>66.490776815708799</v>
      </c>
      <c r="U4" s="9">
        <f t="shared" si="1"/>
        <v>130.8306969731785</v>
      </c>
      <c r="V4">
        <f t="shared" ref="V4:V13" si="12">M4/U4*100</f>
        <v>6.3786062750666086E-3</v>
      </c>
    </row>
    <row r="5" spans="1:22" x14ac:dyDescent="0.45">
      <c r="A5">
        <v>0.16</v>
      </c>
      <c r="B5" s="8">
        <v>0.15361053863133045</v>
      </c>
      <c r="C5" s="1">
        <f>Hoja1!C5</f>
        <v>565</v>
      </c>
      <c r="D5" s="2">
        <f>Hoja1!J5</f>
        <v>68712</v>
      </c>
      <c r="E5" s="5">
        <f>Hoja1!M5</f>
        <v>231489</v>
      </c>
      <c r="G5">
        <f t="shared" si="2"/>
        <v>8.2227267435091393E-3</v>
      </c>
      <c r="H5">
        <f t="shared" si="3"/>
        <v>4.6083161589399138E-2</v>
      </c>
      <c r="I5">
        <f t="shared" si="0"/>
        <v>9.2166323178798276E-2</v>
      </c>
      <c r="J5">
        <f t="shared" si="4"/>
        <v>4.5999012252137339E-3</v>
      </c>
      <c r="K5">
        <f t="shared" si="5"/>
        <v>6.5645768462146209E-3</v>
      </c>
      <c r="L5">
        <f t="shared" si="6"/>
        <v>0.2267435160997448</v>
      </c>
      <c r="M5">
        <f t="shared" si="7"/>
        <v>1.133717580498724E-2</v>
      </c>
      <c r="O5">
        <f t="shared" si="8"/>
        <v>2.536459869558839</v>
      </c>
      <c r="P5">
        <f t="shared" si="9"/>
        <v>2.531787861891297</v>
      </c>
      <c r="R5">
        <f>E5/$D$15</f>
        <v>2.6896058930148254</v>
      </c>
      <c r="S5">
        <f t="shared" si="10"/>
        <v>3.3689748515543139</v>
      </c>
      <c r="T5">
        <f t="shared" si="11"/>
        <v>54.658104650627614</v>
      </c>
      <c r="U5" s="9">
        <f t="shared" si="1"/>
        <v>107.54811823743182</v>
      </c>
      <c r="V5">
        <f t="shared" si="12"/>
        <v>1.0541491558186433E-2</v>
      </c>
    </row>
    <row r="6" spans="1:22" x14ac:dyDescent="0.45">
      <c r="A6">
        <v>0.4</v>
      </c>
      <c r="B6" s="8">
        <v>0.38987894865754918</v>
      </c>
      <c r="C6" s="1">
        <f>Hoja1!C6</f>
        <v>1267</v>
      </c>
      <c r="D6" s="2">
        <f>Hoja1!J6</f>
        <v>70596</v>
      </c>
      <c r="E6" s="5">
        <f>Hoja1!M6</f>
        <v>237655</v>
      </c>
      <c r="G6">
        <f>C6/D6</f>
        <v>1.7947192475494363E-2</v>
      </c>
      <c r="H6">
        <f t="shared" si="3"/>
        <v>0.11696368459726475</v>
      </c>
      <c r="I6">
        <f t="shared" si="0"/>
        <v>0.2339273691945295</v>
      </c>
      <c r="J6">
        <f t="shared" si="4"/>
        <v>1.1675010514214287E-2</v>
      </c>
      <c r="K6">
        <f>C6/$D$15</f>
        <v>1.4720918343635266E-2</v>
      </c>
      <c r="L6">
        <f t="shared" si="6"/>
        <v>0.33314648032125849</v>
      </c>
      <c r="M6">
        <f t="shared" si="7"/>
        <v>1.6657324016062923E-2</v>
      </c>
      <c r="O6">
        <f t="shared" si="8"/>
        <v>2.536459869558839</v>
      </c>
      <c r="P6">
        <f t="shared" si="9"/>
        <v>2.531787861891297</v>
      </c>
      <c r="R6">
        <f t="shared" ref="R6:R13" si="13">E6/$D$15</f>
        <v>2.7612469210391781</v>
      </c>
      <c r="S6">
        <f t="shared" si="10"/>
        <v>3.3664088616918804</v>
      </c>
      <c r="T6">
        <f t="shared" si="11"/>
        <v>54.616474140275585</v>
      </c>
      <c r="U6" s="9">
        <f t="shared" si="1"/>
        <v>107.4662038886222</v>
      </c>
      <c r="V6">
        <f t="shared" si="12"/>
        <v>1.5500058077166796E-2</v>
      </c>
    </row>
    <row r="7" spans="1:22" x14ac:dyDescent="0.45">
      <c r="A7">
        <v>1.6</v>
      </c>
      <c r="B7" s="8">
        <v>1.5430385482122191</v>
      </c>
      <c r="C7" s="1">
        <f>Hoja1!C7</f>
        <v>5326</v>
      </c>
      <c r="D7" s="2">
        <f>Hoja1!J7</f>
        <v>67117</v>
      </c>
      <c r="E7" s="5">
        <f>Hoja1!M7</f>
        <v>249356</v>
      </c>
      <c r="G7">
        <f t="shared" si="2"/>
        <v>7.9353963973359948E-2</v>
      </c>
      <c r="H7">
        <f t="shared" si="3"/>
        <v>0.46291156446366571</v>
      </c>
      <c r="I7">
        <f>H7*2</f>
        <v>0.92582312892733143</v>
      </c>
      <c r="J7">
        <f t="shared" si="4"/>
        <v>4.6206627303797071E-2</v>
      </c>
      <c r="K7">
        <f t="shared" si="5"/>
        <v>6.1881303155644371E-2</v>
      </c>
      <c r="L7">
        <f t="shared" si="6"/>
        <v>1.00504586181172</v>
      </c>
      <c r="M7">
        <f t="shared" si="7"/>
        <v>5.0252293090586E-2</v>
      </c>
      <c r="O7">
        <f t="shared" si="8"/>
        <v>2.536459869558839</v>
      </c>
      <c r="P7">
        <f t="shared" si="9"/>
        <v>2.531787861891297</v>
      </c>
      <c r="R7">
        <f t="shared" si="13"/>
        <v>2.8971975647162709</v>
      </c>
      <c r="S7">
        <f t="shared" si="10"/>
        <v>3.7152435299551527</v>
      </c>
      <c r="T7">
        <f t="shared" si="11"/>
        <v>60.275952956184312</v>
      </c>
      <c r="U7" s="9">
        <f t="shared" si="1"/>
        <v>118.60208759235036</v>
      </c>
      <c r="V7">
        <f>M7/U7*100</f>
        <v>4.237049626251873E-2</v>
      </c>
    </row>
    <row r="8" spans="1:22" x14ac:dyDescent="0.45">
      <c r="A8">
        <v>3.3</v>
      </c>
      <c r="B8" s="8">
        <v>3.2137707019582238</v>
      </c>
      <c r="C8" s="1">
        <f>Hoja1!C8</f>
        <v>12930</v>
      </c>
      <c r="D8" s="2">
        <f>Hoja1!J8</f>
        <v>74359</v>
      </c>
      <c r="E8" s="5">
        <f>Hoja1!M8</f>
        <v>257682</v>
      </c>
      <c r="G8">
        <f t="shared" si="2"/>
        <v>0.17388614693581139</v>
      </c>
      <c r="H8">
        <f t="shared" si="3"/>
        <v>0.96413121058746709</v>
      </c>
      <c r="I8">
        <f t="shared" si="0"/>
        <v>1.9282624211749342</v>
      </c>
      <c r="J8">
        <f t="shared" si="4"/>
        <v>9.6237067594517792E-2</v>
      </c>
      <c r="K8">
        <f t="shared" si="5"/>
        <v>0.15023005065761955</v>
      </c>
      <c r="L8">
        <f t="shared" si="6"/>
        <v>2.0393962064739855</v>
      </c>
      <c r="M8">
        <f t="shared" si="7"/>
        <v>0.10196981032369928</v>
      </c>
      <c r="O8">
        <f t="shared" si="8"/>
        <v>2.536459869558839</v>
      </c>
      <c r="P8">
        <f t="shared" si="9"/>
        <v>2.531787861891297</v>
      </c>
      <c r="R8">
        <f t="shared" si="13"/>
        <v>2.9939350281173027</v>
      </c>
      <c r="S8">
        <f t="shared" si="10"/>
        <v>3.4653774257319223</v>
      </c>
      <c r="T8">
        <f t="shared" si="11"/>
        <v>56.222135912409989</v>
      </c>
      <c r="U8" s="9">
        <f t="shared" si="1"/>
        <v>110.62558717171693</v>
      </c>
      <c r="V8">
        <f t="shared" si="12"/>
        <v>9.2175610480980455E-2</v>
      </c>
    </row>
    <row r="9" spans="1:22" x14ac:dyDescent="0.45">
      <c r="A9">
        <v>8.3000000000000007</v>
      </c>
      <c r="B9" s="8">
        <v>8.0398078001146782</v>
      </c>
      <c r="C9" s="1">
        <f>Hoja1!C9</f>
        <v>35070</v>
      </c>
      <c r="D9" s="2">
        <f>Hoja1!J9</f>
        <v>91157</v>
      </c>
      <c r="E9" s="5">
        <f>Hoja1!M9</f>
        <v>275672</v>
      </c>
      <c r="G9">
        <f t="shared" si="2"/>
        <v>0.38472086619787838</v>
      </c>
      <c r="H9">
        <f t="shared" si="3"/>
        <v>2.4119423400344036</v>
      </c>
      <c r="I9">
        <f t="shared" si="0"/>
        <v>4.8238846800688071</v>
      </c>
      <c r="J9">
        <f t="shared" si="4"/>
        <v>0.24075380556401174</v>
      </c>
      <c r="K9">
        <f t="shared" si="5"/>
        <v>0.40746851326857836</v>
      </c>
      <c r="L9">
        <f t="shared" si="6"/>
        <v>4.346303311561277</v>
      </c>
      <c r="M9">
        <f t="shared" si="7"/>
        <v>0.21731516557806385</v>
      </c>
      <c r="O9">
        <f t="shared" si="8"/>
        <v>2.536459869558839</v>
      </c>
      <c r="P9">
        <f t="shared" si="9"/>
        <v>2.531787861891297</v>
      </c>
      <c r="R9">
        <f t="shared" si="13"/>
        <v>3.2029558023888089</v>
      </c>
      <c r="S9">
        <f t="shared" si="10"/>
        <v>3.0241451561591539</v>
      </c>
      <c r="T9">
        <f t="shared" si="11"/>
        <v>49.063602344130111</v>
      </c>
      <c r="U9" s="9">
        <f t="shared" si="1"/>
        <v>96.540085679686158</v>
      </c>
      <c r="V9">
        <f t="shared" si="12"/>
        <v>0.2251035557385993</v>
      </c>
    </row>
    <row r="10" spans="1:22" x14ac:dyDescent="0.45">
      <c r="A10">
        <v>16.600000000000001</v>
      </c>
      <c r="B10" s="8">
        <v>16.245817947909863</v>
      </c>
      <c r="C10" s="1">
        <f>Hoja1!C10</f>
        <v>72866</v>
      </c>
      <c r="D10" s="2">
        <f>Hoja1!J10</f>
        <v>101700</v>
      </c>
      <c r="E10" s="5">
        <f>Hoja1!M10</f>
        <v>293586</v>
      </c>
      <c r="G10">
        <f t="shared" si="2"/>
        <v>0.71647984267453291</v>
      </c>
      <c r="H10">
        <f t="shared" si="3"/>
        <v>4.8737453843729588</v>
      </c>
      <c r="I10">
        <f t="shared" si="0"/>
        <v>9.7474907687459176</v>
      </c>
      <c r="J10">
        <f t="shared" si="4"/>
        <v>0.48648457683324642</v>
      </c>
      <c r="K10">
        <f t="shared" si="5"/>
        <v>0.84660965748013195</v>
      </c>
      <c r="L10">
        <f t="shared" si="6"/>
        <v>7.9763370303396801</v>
      </c>
      <c r="M10">
        <f t="shared" si="7"/>
        <v>0.39881685151698398</v>
      </c>
      <c r="O10">
        <f t="shared" si="8"/>
        <v>2.536459869558839</v>
      </c>
      <c r="P10">
        <f t="shared" si="9"/>
        <v>2.531787861891297</v>
      </c>
      <c r="R10">
        <f t="shared" si="13"/>
        <v>3.4110935539340987</v>
      </c>
      <c r="S10">
        <f t="shared" si="10"/>
        <v>2.8867846607669616</v>
      </c>
      <c r="T10">
        <f t="shared" si="11"/>
        <v>46.835071511213769</v>
      </c>
      <c r="U10" s="9">
        <f t="shared" si="1"/>
        <v>92.155112965278335</v>
      </c>
      <c r="V10">
        <f t="shared" si="12"/>
        <v>0.43276692815432594</v>
      </c>
    </row>
    <row r="11" spans="1:22" x14ac:dyDescent="0.45">
      <c r="A11">
        <v>33</v>
      </c>
      <c r="B11" s="8">
        <v>31.941481596914599</v>
      </c>
      <c r="C11" s="1">
        <f>Hoja1!C11</f>
        <v>151665</v>
      </c>
      <c r="D11" s="2">
        <f>Hoja1!J11</f>
        <v>102258</v>
      </c>
      <c r="E11" s="5">
        <f>Hoja1!M11</f>
        <v>312366</v>
      </c>
      <c r="G11">
        <f t="shared" si="2"/>
        <v>1.4831602417414775</v>
      </c>
      <c r="H11">
        <f t="shared" si="3"/>
        <v>9.582444479074379</v>
      </c>
      <c r="I11">
        <f t="shared" si="0"/>
        <v>19.164888958148758</v>
      </c>
      <c r="J11">
        <f t="shared" si="4"/>
        <v>0.95649466268339733</v>
      </c>
      <c r="K11">
        <f t="shared" si="5"/>
        <v>1.7621531812055584</v>
      </c>
      <c r="L11">
        <f t="shared" si="6"/>
        <v>16.365185252914703</v>
      </c>
      <c r="M11">
        <f t="shared" si="7"/>
        <v>0.81825926264573512</v>
      </c>
      <c r="O11">
        <f t="shared" si="8"/>
        <v>2.536459869558839</v>
      </c>
      <c r="P11">
        <f t="shared" si="9"/>
        <v>2.531787861891297</v>
      </c>
      <c r="R11">
        <f t="shared" si="13"/>
        <v>3.6292931170702234</v>
      </c>
      <c r="S11">
        <f>E11/D11</f>
        <v>3.0546852080032858</v>
      </c>
      <c r="T11">
        <f t="shared" si="11"/>
        <v>49.559082845850689</v>
      </c>
      <c r="U11" s="9">
        <f t="shared" si="1"/>
        <v>97.515018782910317</v>
      </c>
      <c r="V11">
        <f t="shared" si="12"/>
        <v>0.83911101372739161</v>
      </c>
    </row>
    <row r="12" spans="1:22" x14ac:dyDescent="0.45">
      <c r="A12">
        <v>100</v>
      </c>
      <c r="B12" s="8">
        <v>97.888454687579539</v>
      </c>
      <c r="C12" s="1">
        <f>Hoja1!C12</f>
        <v>454618</v>
      </c>
      <c r="D12" s="2">
        <f>Hoja1!J12</f>
        <v>127572</v>
      </c>
      <c r="E12" s="5">
        <f>Hoja1!M12</f>
        <v>326204</v>
      </c>
      <c r="G12">
        <f t="shared" si="2"/>
        <v>3.5636189759508357</v>
      </c>
      <c r="H12">
        <f t="shared" si="3"/>
        <v>29.366536406273863</v>
      </c>
      <c r="I12">
        <f t="shared" si="0"/>
        <v>58.733072812547725</v>
      </c>
      <c r="J12">
        <f t="shared" si="4"/>
        <v>2.9312912164988498</v>
      </c>
      <c r="K12">
        <f t="shared" si="5"/>
        <v>5.2820792861458381</v>
      </c>
      <c r="L12">
        <f t="shared" si="6"/>
        <v>39.129106928560581</v>
      </c>
      <c r="M12">
        <f t="shared" si="7"/>
        <v>1.956455346428029</v>
      </c>
      <c r="O12">
        <f t="shared" si="8"/>
        <v>2.536459869558839</v>
      </c>
      <c r="P12">
        <f t="shared" si="9"/>
        <v>2.531787861891297</v>
      </c>
      <c r="R12">
        <f t="shared" si="13"/>
        <v>3.7900729655621137</v>
      </c>
      <c r="S12">
        <f t="shared" si="10"/>
        <v>2.5570187815508105</v>
      </c>
      <c r="T12">
        <f t="shared" si="11"/>
        <v>41.484963917478886</v>
      </c>
      <c r="U12" s="9">
        <f t="shared" si="1"/>
        <v>81.62796410507039</v>
      </c>
      <c r="V12">
        <f t="shared" si="12"/>
        <v>2.3967954706180183</v>
      </c>
    </row>
    <row r="13" spans="1:22" x14ac:dyDescent="0.45">
      <c r="A13">
        <v>233</v>
      </c>
      <c r="B13" s="8">
        <v>226.00885989413035</v>
      </c>
      <c r="C13" s="1">
        <f>Hoja1!C13</f>
        <v>947713</v>
      </c>
      <c r="D13" s="2">
        <f>Hoja1!J13</f>
        <v>124321</v>
      </c>
      <c r="E13" s="5">
        <f>Hoja1!M13</f>
        <v>340723</v>
      </c>
      <c r="G13">
        <f t="shared" si="2"/>
        <v>7.6231127484495778</v>
      </c>
      <c r="H13">
        <f t="shared" si="3"/>
        <v>67.802657968239103</v>
      </c>
      <c r="I13">
        <f t="shared" si="0"/>
        <v>135.60531593647821</v>
      </c>
      <c r="J13">
        <f t="shared" si="4"/>
        <v>6.7678848131070115</v>
      </c>
      <c r="K13">
        <f t="shared" si="5"/>
        <v>11.011212064878933</v>
      </c>
      <c r="L13">
        <f t="shared" si="6"/>
        <v>83.547194516850269</v>
      </c>
      <c r="M13">
        <f t="shared" si="7"/>
        <v>4.1773597258425132</v>
      </c>
      <c r="O13">
        <f t="shared" si="8"/>
        <v>2.536459869558839</v>
      </c>
      <c r="P13">
        <f t="shared" si="9"/>
        <v>2.531787861891297</v>
      </c>
      <c r="R13">
        <f t="shared" si="13"/>
        <v>3.9587651624297067</v>
      </c>
      <c r="S13">
        <f t="shared" si="10"/>
        <v>2.7406713266463427</v>
      </c>
      <c r="T13">
        <f t="shared" si="11"/>
        <v>44.464534995177644</v>
      </c>
      <c r="U13" s="9">
        <f t="shared" si="1"/>
        <v>87.490722512253811</v>
      </c>
      <c r="V13">
        <f t="shared" si="12"/>
        <v>4.7746316476669159</v>
      </c>
    </row>
    <row r="15" spans="1:22" x14ac:dyDescent="0.45">
      <c r="C15" t="s">
        <v>20</v>
      </c>
      <c r="D15">
        <f>AVERAGE(D3:D13)</f>
        <v>86068</v>
      </c>
      <c r="E15" s="8">
        <v>50.091468635022572</v>
      </c>
      <c r="F15" s="8" t="s">
        <v>21</v>
      </c>
      <c r="H15" t="s">
        <v>22</v>
      </c>
      <c r="I15">
        <v>1.8311999999999999</v>
      </c>
      <c r="J15" t="s">
        <v>23</v>
      </c>
      <c r="K15">
        <v>-1.2500000000000001E-2</v>
      </c>
      <c r="N15" t="s">
        <v>22</v>
      </c>
      <c r="O15">
        <v>1.2350000000000001</v>
      </c>
      <c r="P15">
        <v>1.2373000000000001</v>
      </c>
      <c r="Q15" t="s">
        <v>24</v>
      </c>
      <c r="R15">
        <f>AVERAGE(R3:R13)</f>
        <v>3.132608677282656</v>
      </c>
      <c r="S15" s="8" t="s">
        <v>25</v>
      </c>
      <c r="T15" s="8">
        <v>50.822000000000003</v>
      </c>
    </row>
    <row r="16" spans="1:22" x14ac:dyDescent="0.45">
      <c r="E16">
        <f>E15*10/50*2</f>
        <v>20.03658745400903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10.036780878243674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20.073561756487347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1">
        <f>Hoja1!C15</f>
        <v>312</v>
      </c>
      <c r="D21" s="2">
        <f>Hoja1!J15</f>
        <v>100783</v>
      </c>
      <c r="E21" s="5">
        <f>Hoja1!M15</f>
        <v>250385</v>
      </c>
      <c r="G21">
        <f t="shared" ref="G21:G30" si="14">C21/D21</f>
        <v>3.0957601976523818E-3</v>
      </c>
      <c r="L21">
        <f>((G21-$K$15)/$I$15)*$E$18</f>
        <v>0.17096027493826038</v>
      </c>
      <c r="M21">
        <f>((L21/2)*50)/500</f>
        <v>8.5480137469130194E-3</v>
      </c>
      <c r="S21">
        <f t="shared" ref="S21:S30" si="15">E21/D21</f>
        <v>2.4843971701576653</v>
      </c>
      <c r="T21">
        <f t="shared" ref="T21:T35" si="16">S21/$P$15*$E$18</f>
        <v>40.306069686254183</v>
      </c>
      <c r="U21" s="9">
        <f>T21/$T$17*100</f>
        <v>79.308310743878991</v>
      </c>
      <c r="V21" s="10">
        <f>M21/U21*100</f>
        <v>1.0778206806747242E-2</v>
      </c>
      <c r="W21" t="s">
        <v>34</v>
      </c>
      <c r="X21" t="s">
        <v>34</v>
      </c>
    </row>
    <row r="22" spans="1:31" x14ac:dyDescent="0.45">
      <c r="A22" t="s">
        <v>35</v>
      </c>
      <c r="B22" t="s">
        <v>35</v>
      </c>
      <c r="C22" s="1">
        <f>Hoja1!C16</f>
        <v>12402</v>
      </c>
      <c r="D22" s="2">
        <f>Hoja1!J16</f>
        <v>137152</v>
      </c>
      <c r="E22" s="5">
        <f>Hoja1!M16</f>
        <v>310471</v>
      </c>
      <c r="G22">
        <f t="shared" si="14"/>
        <v>9.0425221651889875E-2</v>
      </c>
      <c r="L22">
        <f t="shared" ref="L22:L35" si="17">((G22-$K$15)/$I$15)*$E$18</f>
        <v>1.1282633208439057</v>
      </c>
      <c r="M22">
        <f>((L22/2)*50)/500</f>
        <v>5.6413166042195283E-2</v>
      </c>
      <c r="S22">
        <f>E22/D22</f>
        <v>2.2637001283247784</v>
      </c>
      <c r="T22">
        <f t="shared" si="16"/>
        <v>36.725551058026163</v>
      </c>
      <c r="U22" s="9">
        <f t="shared" ref="U22:U30" si="18">T22/$T$17*100</f>
        <v>72.263096804584933</v>
      </c>
      <c r="V22" s="10">
        <f>M22/U22*100</f>
        <v>7.8066355493660478E-2</v>
      </c>
      <c r="W22" t="s">
        <v>35</v>
      </c>
      <c r="X22" t="s">
        <v>35</v>
      </c>
      <c r="Y22" s="9">
        <f>M22/0.1*100</f>
        <v>56.413166042195286</v>
      </c>
      <c r="Z22" s="9">
        <f>V22/0.1*100</f>
        <v>78.066355493660481</v>
      </c>
      <c r="AC22">
        <f>(Y22+Y24)/2</f>
        <v>48.710225317173517</v>
      </c>
      <c r="AD22">
        <f>(Z22+Z24)/2</f>
        <v>72.55189861292078</v>
      </c>
      <c r="AE22">
        <f>(AA23+AA25)/2</f>
        <v>85.885337194749155</v>
      </c>
    </row>
    <row r="23" spans="1:31" x14ac:dyDescent="0.45">
      <c r="A23" t="s">
        <v>36</v>
      </c>
      <c r="B23" t="s">
        <v>36</v>
      </c>
      <c r="C23" s="1">
        <f>Hoja1!C17</f>
        <v>16656</v>
      </c>
      <c r="D23" s="2">
        <f>Hoja1!J17</f>
        <v>140898</v>
      </c>
      <c r="E23" s="5">
        <f>Hoja1!M17</f>
        <v>334708</v>
      </c>
      <c r="G23">
        <f t="shared" si="14"/>
        <v>0.11821317548865136</v>
      </c>
      <c r="L23">
        <f t="shared" si="17"/>
        <v>1.4328740719517319</v>
      </c>
      <c r="M23">
        <f t="shared" ref="M23:M35" si="19">((L23/2)*50)/500</f>
        <v>7.1643703597586594E-2</v>
      </c>
      <c r="S23">
        <f t="shared" si="15"/>
        <v>2.3755340742948801</v>
      </c>
      <c r="T23">
        <f t="shared" si="16"/>
        <v>38.539909435867024</v>
      </c>
      <c r="U23" s="9">
        <f t="shared" si="18"/>
        <v>75.833122340456924</v>
      </c>
      <c r="V23" s="10">
        <f t="shared" ref="V23:V30" si="20">M23/U23*100</f>
        <v>9.447547639663087E-2</v>
      </c>
      <c r="W23" t="s">
        <v>36</v>
      </c>
      <c r="X23" t="s">
        <v>36</v>
      </c>
      <c r="AA23" s="9">
        <f>V23/0.1*100</f>
        <v>94.475476396630867</v>
      </c>
    </row>
    <row r="24" spans="1:31" x14ac:dyDescent="0.45">
      <c r="A24" t="s">
        <v>37</v>
      </c>
      <c r="B24" t="s">
        <v>37</v>
      </c>
      <c r="C24" s="1">
        <f>Hoja1!C18</f>
        <v>110802</v>
      </c>
      <c r="D24" s="2">
        <f>Hoja1!J18</f>
        <v>150613</v>
      </c>
      <c r="E24" s="5">
        <f>Hoja1!M18</f>
        <v>288608</v>
      </c>
      <c r="G24">
        <f t="shared" si="14"/>
        <v>0.73567354743614433</v>
      </c>
      <c r="L24">
        <f t="shared" si="17"/>
        <v>8.2014569184303507</v>
      </c>
      <c r="M24">
        <f t="shared" si="19"/>
        <v>0.41007284592151749</v>
      </c>
      <c r="S24">
        <f t="shared" si="15"/>
        <v>1.9162223712428541</v>
      </c>
      <c r="T24">
        <f t="shared" si="16"/>
        <v>31.088182420032371</v>
      </c>
      <c r="U24" s="9">
        <f t="shared" si="18"/>
        <v>61.170718232325306</v>
      </c>
      <c r="V24" s="10">
        <f>M24/U24*100</f>
        <v>0.6703744173218108</v>
      </c>
      <c r="W24" t="s">
        <v>37</v>
      </c>
      <c r="X24" t="s">
        <v>37</v>
      </c>
      <c r="Y24" s="9">
        <f>M24/1*100</f>
        <v>41.007284592151748</v>
      </c>
      <c r="Z24" s="9">
        <f>V24/1*100</f>
        <v>67.03744173218108</v>
      </c>
      <c r="AC24" t="s">
        <v>103</v>
      </c>
      <c r="AD24" s="15">
        <f>_xlfn.STDEV.S(Z22,Z24)</f>
        <v>7.7986197098637184</v>
      </c>
      <c r="AE24">
        <f>_xlfn.STDEV.S(AA23,AA25)</f>
        <v>12.148291361973911</v>
      </c>
    </row>
    <row r="25" spans="1:31" x14ac:dyDescent="0.45">
      <c r="A25" t="s">
        <v>38</v>
      </c>
      <c r="B25" t="s">
        <v>38</v>
      </c>
      <c r="C25" s="1">
        <f>Hoja1!C19</f>
        <v>184211</v>
      </c>
      <c r="D25" s="2">
        <f>Hoja1!J19</f>
        <v>167178</v>
      </c>
      <c r="E25" s="5">
        <f>Hoja1!M19</f>
        <v>413831</v>
      </c>
      <c r="G25">
        <f t="shared" si="14"/>
        <v>1.1018854155451077</v>
      </c>
      <c r="L25">
        <f t="shared" si="17"/>
        <v>12.215860888747015</v>
      </c>
      <c r="M25">
        <f t="shared" si="19"/>
        <v>0.61079304443735072</v>
      </c>
      <c r="S25">
        <f t="shared" si="15"/>
        <v>2.4753914988814318</v>
      </c>
      <c r="T25">
        <f t="shared" si="16"/>
        <v>40.159964539141839</v>
      </c>
      <c r="U25" s="9">
        <f t="shared" si="18"/>
        <v>79.020826687540506</v>
      </c>
      <c r="V25" s="10">
        <f t="shared" si="20"/>
        <v>0.77295197992867437</v>
      </c>
      <c r="W25" t="s">
        <v>38</v>
      </c>
      <c r="X25" t="s">
        <v>38</v>
      </c>
      <c r="AA25" s="9">
        <f>V25/1*100</f>
        <v>77.295197992867443</v>
      </c>
    </row>
    <row r="26" spans="1:31" x14ac:dyDescent="0.45">
      <c r="A26" t="s">
        <v>39</v>
      </c>
      <c r="B26" t="s">
        <v>39</v>
      </c>
      <c r="C26" s="1">
        <f>Hoja1!C20</f>
        <v>20196</v>
      </c>
      <c r="D26" s="2">
        <f>Hoja1!J20</f>
        <v>121308</v>
      </c>
      <c r="E26" s="5">
        <f>Hoja1!M20</f>
        <v>416041</v>
      </c>
      <c r="G26">
        <f t="shared" si="14"/>
        <v>0.16648531011969533</v>
      </c>
      <c r="L26">
        <f t="shared" si="17"/>
        <v>1.9620318240452952</v>
      </c>
      <c r="M26">
        <f t="shared" si="19"/>
        <v>9.8101591202264762E-2</v>
      </c>
      <c r="S26">
        <f t="shared" si="15"/>
        <v>3.42962541629571</v>
      </c>
      <c r="T26">
        <f t="shared" si="16"/>
        <v>55.641152182680486</v>
      </c>
      <c r="U26" s="9">
        <f t="shared" si="18"/>
        <v>109.4824134876244</v>
      </c>
      <c r="V26" s="10">
        <f t="shared" si="20"/>
        <v>8.9604885458022823E-2</v>
      </c>
      <c r="W26" t="s">
        <v>39</v>
      </c>
    </row>
    <row r="27" spans="1:31" x14ac:dyDescent="0.45">
      <c r="A27" t="s">
        <v>40</v>
      </c>
      <c r="B27" t="s">
        <v>40</v>
      </c>
      <c r="C27" s="1">
        <f>Hoja1!C21</f>
        <v>19611</v>
      </c>
      <c r="D27" s="2">
        <f>Hoja1!J21</f>
        <v>124376</v>
      </c>
      <c r="E27" s="5">
        <f>Hoja1!M21</f>
        <v>406823</v>
      </c>
      <c r="G27">
        <f t="shared" si="14"/>
        <v>0.15767511416993632</v>
      </c>
      <c r="L27">
        <f t="shared" si="17"/>
        <v>1.8654547093203924</v>
      </c>
      <c r="M27">
        <f t="shared" si="19"/>
        <v>9.3272735466019607E-2</v>
      </c>
      <c r="S27">
        <f>E27/D27</f>
        <v>3.2709123946742138</v>
      </c>
      <c r="T27">
        <f t="shared" si="16"/>
        <v>53.066242588339726</v>
      </c>
      <c r="U27" s="9">
        <f t="shared" si="18"/>
        <v>104.41588797831591</v>
      </c>
      <c r="V27" s="10">
        <f t="shared" si="20"/>
        <v>8.9328106356179812E-2</v>
      </c>
      <c r="W27" t="s">
        <v>40</v>
      </c>
    </row>
    <row r="28" spans="1:31" x14ac:dyDescent="0.45">
      <c r="A28" t="s">
        <v>41</v>
      </c>
      <c r="B28" t="s">
        <v>41</v>
      </c>
      <c r="C28" s="1">
        <f>Hoja1!C22</f>
        <v>20096</v>
      </c>
      <c r="D28" s="2">
        <f>Hoja1!J22</f>
        <v>142940</v>
      </c>
      <c r="E28" s="5">
        <f>Hoja1!M22</f>
        <v>412134</v>
      </c>
      <c r="G28">
        <f t="shared" si="14"/>
        <v>0.14059045753462993</v>
      </c>
      <c r="L28">
        <f t="shared" si="17"/>
        <v>1.6781731944355056</v>
      </c>
      <c r="M28">
        <f t="shared" si="19"/>
        <v>8.3908659721775275E-2</v>
      </c>
      <c r="S28">
        <f t="shared" si="15"/>
        <v>2.8832657058905835</v>
      </c>
      <c r="T28">
        <f t="shared" si="16"/>
        <v>46.777185975557025</v>
      </c>
      <c r="U28" s="9">
        <f t="shared" si="18"/>
        <v>92.041214386598355</v>
      </c>
      <c r="V28" s="10">
        <f t="shared" si="20"/>
        <v>9.1164224940944255E-2</v>
      </c>
      <c r="W28" t="s">
        <v>41</v>
      </c>
    </row>
    <row r="29" spans="1:31" x14ac:dyDescent="0.45">
      <c r="A29" t="s">
        <v>42</v>
      </c>
      <c r="B29" t="s">
        <v>42</v>
      </c>
      <c r="C29" s="1">
        <f>Hoja1!C23</f>
        <v>19705</v>
      </c>
      <c r="D29" s="2">
        <f>Hoja1!J23</f>
        <v>130882</v>
      </c>
      <c r="E29" s="5">
        <f>Hoja1!M23</f>
        <v>402774</v>
      </c>
      <c r="G29">
        <f t="shared" si="14"/>
        <v>0.15055546217203283</v>
      </c>
      <c r="L29">
        <f t="shared" si="17"/>
        <v>1.7874092887958102</v>
      </c>
      <c r="M29">
        <f t="shared" si="19"/>
        <v>8.9370464439790506E-2</v>
      </c>
      <c r="S29">
        <f t="shared" si="15"/>
        <v>3.0773826805825095</v>
      </c>
      <c r="T29">
        <f t="shared" si="16"/>
        <v>49.926478046567183</v>
      </c>
      <c r="U29" s="9">
        <f t="shared" si="18"/>
        <v>98.23792461250477</v>
      </c>
      <c r="V29" s="10">
        <f t="shared" si="20"/>
        <v>9.0973485842976043E-2</v>
      </c>
      <c r="W29" t="s">
        <v>42</v>
      </c>
    </row>
    <row r="30" spans="1:31" x14ac:dyDescent="0.45">
      <c r="A30" t="s">
        <v>43</v>
      </c>
      <c r="B30" t="s">
        <v>43</v>
      </c>
      <c r="C30" s="1">
        <f>Hoja1!C24</f>
        <v>19726</v>
      </c>
      <c r="D30" s="2">
        <f>Hoja1!J24</f>
        <v>143529</v>
      </c>
      <c r="E30" s="5">
        <f>Hoja1!M24</f>
        <v>406638</v>
      </c>
      <c r="G30">
        <f t="shared" si="14"/>
        <v>0.13743564018421364</v>
      </c>
      <c r="L30">
        <f t="shared" si="17"/>
        <v>1.6435901773352333</v>
      </c>
      <c r="M30">
        <f t="shared" si="19"/>
        <v>8.2179508866761661E-2</v>
      </c>
      <c r="S30">
        <f t="shared" si="15"/>
        <v>2.8331417344230085</v>
      </c>
      <c r="T30">
        <f t="shared" si="16"/>
        <v>45.963990601165392</v>
      </c>
      <c r="U30" s="9">
        <f t="shared" si="18"/>
        <v>90.441129040898389</v>
      </c>
      <c r="V30" s="10">
        <f t="shared" si="20"/>
        <v>9.0865195667337653E-2</v>
      </c>
      <c r="W30" t="s">
        <v>43</v>
      </c>
    </row>
    <row r="31" spans="1:31" x14ac:dyDescent="0.45">
      <c r="A31" t="s">
        <v>44</v>
      </c>
      <c r="B31" t="s">
        <v>44</v>
      </c>
      <c r="C31" s="1">
        <f>Hoja1!C25</f>
        <v>213040</v>
      </c>
      <c r="D31" s="2">
        <f>Hoja1!J25</f>
        <v>174419</v>
      </c>
      <c r="E31" s="5">
        <f>Hoja1!M25</f>
        <v>461689</v>
      </c>
      <c r="G31">
        <f>C31/D31</f>
        <v>1.2214265647664533</v>
      </c>
      <c r="L31">
        <f t="shared" si="17"/>
        <v>13.526267529931019</v>
      </c>
      <c r="M31">
        <f t="shared" si="19"/>
        <v>0.67631337649655099</v>
      </c>
      <c r="S31">
        <f>E31/D31</f>
        <v>2.6470109334418841</v>
      </c>
      <c r="T31">
        <f t="shared" si="16"/>
        <v>42.944263672951493</v>
      </c>
      <c r="U31" s="9">
        <f>T31/$T$17*100</f>
        <v>84.499357901994188</v>
      </c>
      <c r="V31" s="10">
        <f>M31/U31*100</f>
        <v>0.80037694165790807</v>
      </c>
      <c r="W31" t="s">
        <v>44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1">
        <f>Hoja1!C26</f>
        <v>202587</v>
      </c>
      <c r="D32" s="2">
        <f>Hoja1!J26</f>
        <v>151485</v>
      </c>
      <c r="E32" s="5">
        <f>Hoja1!M26</f>
        <v>437323</v>
      </c>
      <c r="G32">
        <f t="shared" ref="G32:G35" si="21">C32/D32</f>
        <v>1.3373403307258145</v>
      </c>
      <c r="L32">
        <f t="shared" si="17"/>
        <v>14.796910900077513</v>
      </c>
      <c r="M32">
        <f t="shared" si="19"/>
        <v>0.73984554500387567</v>
      </c>
      <c r="S32">
        <f t="shared" ref="S32:S35" si="22">E32/D32</f>
        <v>2.8869062943525763</v>
      </c>
      <c r="T32">
        <f t="shared" si="16"/>
        <v>46.836249725109901</v>
      </c>
      <c r="U32" s="9">
        <f t="shared" ref="U32:U35" si="23">T32/$T$17*100</f>
        <v>92.157431279976961</v>
      </c>
      <c r="V32" s="10">
        <f t="shared" ref="V32:V35" si="24">M32/U32*100</f>
        <v>0.80280617062361836</v>
      </c>
      <c r="W32" t="s">
        <v>48</v>
      </c>
      <c r="X32" t="s">
        <v>39</v>
      </c>
      <c r="Y32" s="10">
        <f>AVERAGE(V26:V30)</f>
        <v>9.0387179653092106E-2</v>
      </c>
      <c r="Z32">
        <f>_xlfn.STDEV.S(V26:V30)</f>
        <v>8.528883416685358E-4</v>
      </c>
      <c r="AA32">
        <f>Z32/Y32*100</f>
        <v>0.94359437360689769</v>
      </c>
    </row>
    <row r="33" spans="1:27" x14ac:dyDescent="0.45">
      <c r="A33" t="s">
        <v>49</v>
      </c>
      <c r="B33" t="s">
        <v>49</v>
      </c>
      <c r="C33" s="1">
        <f>Hoja1!C27</f>
        <v>190633</v>
      </c>
      <c r="D33" s="2">
        <f>Hoja1!J27</f>
        <v>132568</v>
      </c>
      <c r="E33" s="5">
        <f>Hoja1!M27</f>
        <v>434117</v>
      </c>
      <c r="G33">
        <f t="shared" si="21"/>
        <v>1.4380016293524833</v>
      </c>
      <c r="L33">
        <f t="shared" si="17"/>
        <v>15.900357161802422</v>
      </c>
      <c r="M33">
        <f t="shared" si="19"/>
        <v>0.79501785809012104</v>
      </c>
      <c r="S33">
        <f t="shared" si="22"/>
        <v>3.274674129503349</v>
      </c>
      <c r="T33">
        <f t="shared" si="16"/>
        <v>53.12727177803032</v>
      </c>
      <c r="U33" s="9">
        <f t="shared" si="23"/>
        <v>104.53597217352781</v>
      </c>
      <c r="V33" s="10">
        <f t="shared" si="24"/>
        <v>0.76052084422231792</v>
      </c>
      <c r="W33" t="s">
        <v>49</v>
      </c>
      <c r="X33" t="s">
        <v>44</v>
      </c>
      <c r="Y33" s="10">
        <f>AVERAGE(V31:V35)</f>
        <v>0.78567201745934379</v>
      </c>
      <c r="Z33">
        <f>_xlfn.STDEV.S(V31:V35)</f>
        <v>2.0772104625368631E-2</v>
      </c>
      <c r="AA33">
        <f>Z33/Y33*100</f>
        <v>2.6438646361035159</v>
      </c>
    </row>
    <row r="34" spans="1:27" x14ac:dyDescent="0.45">
      <c r="A34" t="s">
        <v>50</v>
      </c>
      <c r="B34" t="s">
        <v>50</v>
      </c>
      <c r="C34" s="1">
        <f>Hoja1!C28</f>
        <v>195015</v>
      </c>
      <c r="D34" s="2">
        <f>Hoja1!J28</f>
        <v>147116</v>
      </c>
      <c r="E34" s="5">
        <f>Hoja1!M28</f>
        <v>441485</v>
      </c>
      <c r="G34">
        <f t="shared" si="21"/>
        <v>1.3255866119252835</v>
      </c>
      <c r="L34">
        <f t="shared" si="17"/>
        <v>14.668066972483125</v>
      </c>
      <c r="M34">
        <f t="shared" si="19"/>
        <v>0.73340334862415624</v>
      </c>
      <c r="S34">
        <f t="shared" si="22"/>
        <v>3.0009312379346911</v>
      </c>
      <c r="T34">
        <f t="shared" si="16"/>
        <v>48.6861541515025</v>
      </c>
      <c r="U34" s="9">
        <f t="shared" si="23"/>
        <v>95.797399062418819</v>
      </c>
      <c r="V34" s="10">
        <f t="shared" si="24"/>
        <v>0.7655775165109564</v>
      </c>
      <c r="W34" t="s">
        <v>50</v>
      </c>
    </row>
    <row r="35" spans="1:27" x14ac:dyDescent="0.45">
      <c r="A35" t="s">
        <v>51</v>
      </c>
      <c r="B35" t="s">
        <v>51</v>
      </c>
      <c r="C35" s="1">
        <f>Hoja1!C29</f>
        <v>202803</v>
      </c>
      <c r="D35" s="2">
        <f>Hoja1!J29</f>
        <v>153639</v>
      </c>
      <c r="E35" s="5">
        <f>Hoja1!M29</f>
        <v>439885</v>
      </c>
      <c r="G35">
        <f t="shared" si="21"/>
        <v>1.3199968757932556</v>
      </c>
      <c r="L35">
        <f t="shared" si="17"/>
        <v>14.606792445698105</v>
      </c>
      <c r="M35">
        <f t="shared" si="19"/>
        <v>0.73033962228490523</v>
      </c>
      <c r="S35">
        <f t="shared" si="22"/>
        <v>2.8631076744836923</v>
      </c>
      <c r="T35">
        <f t="shared" si="16"/>
        <v>46.450148483974189</v>
      </c>
      <c r="U35" s="9">
        <f t="shared" si="23"/>
        <v>91.397718476199643</v>
      </c>
      <c r="V35" s="10">
        <f t="shared" si="24"/>
        <v>0.79907861428191862</v>
      </c>
      <c r="W35" t="s">
        <v>51</v>
      </c>
    </row>
    <row r="36" spans="1:27" x14ac:dyDescent="0.45"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389A-DCA4-4EFD-A634-55F0A92360E8}">
  <dimension ref="A1:AE46"/>
  <sheetViews>
    <sheetView topLeftCell="O1" workbookViewId="0">
      <selection activeCell="AE24" sqref="AE24"/>
    </sheetView>
  </sheetViews>
  <sheetFormatPr baseColWidth="10" defaultRowHeight="14.25" x14ac:dyDescent="0.45"/>
  <sheetData>
    <row r="1" spans="1:22" x14ac:dyDescent="0.45">
      <c r="A1" t="s">
        <v>0</v>
      </c>
      <c r="B1" s="8" t="s">
        <v>1</v>
      </c>
      <c r="C1" s="1" t="s">
        <v>58</v>
      </c>
      <c r="D1" s="2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1">
        <v>0</v>
      </c>
      <c r="D2" s="2" t="s">
        <v>98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1.9863802922746809E-2</v>
      </c>
      <c r="C3" s="1">
        <f>Hoja1!D3</f>
        <v>44</v>
      </c>
      <c r="D3" s="2">
        <f>'BDE-28'!D3</f>
        <v>63396</v>
      </c>
      <c r="E3" s="5">
        <f>'BDE-28'!E3</f>
        <v>213356</v>
      </c>
      <c r="G3">
        <f>C3/D3</f>
        <v>6.9405009779796828E-4</v>
      </c>
      <c r="H3">
        <f>15*B3/50</f>
        <v>5.959140876824043E-3</v>
      </c>
      <c r="I3">
        <f t="shared" ref="I3:I13" si="0">H3*2</f>
        <v>1.1918281753648086E-2</v>
      </c>
      <c r="J3">
        <f t="shared" ref="J3:J13" si="1">I3/$E$16</f>
        <v>5.9482592936570202E-4</v>
      </c>
      <c r="K3">
        <f>C3/$D$15</f>
        <v>5.1122368359901474E-4</v>
      </c>
      <c r="L3">
        <f t="shared" ref="L3:L13" si="2">((G3-$K$15)/$I$15)*$E$16</f>
        <v>0.17941020717076486</v>
      </c>
      <c r="M3">
        <f>((L3/2)*50)/500</f>
        <v>8.9705103585382435E-3</v>
      </c>
      <c r="O3">
        <f t="shared" ref="O3:O13" si="3">$T$16/$E$16</f>
        <v>2.536459869558839</v>
      </c>
      <c r="P3">
        <f t="shared" ref="P3:P13" si="4">$T$17/$E$18</f>
        <v>2.531787861891297</v>
      </c>
      <c r="R3">
        <f>E3/$D$15</f>
        <v>2.4789236417716225</v>
      </c>
      <c r="S3">
        <f>E3/D3</f>
        <v>3.3654489242223482</v>
      </c>
      <c r="T3">
        <f>S3/$O$15*$E$16</f>
        <v>54.600900155612699</v>
      </c>
      <c r="U3" s="9">
        <f t="shared" ref="U3:U13" si="5">T3/$T$16*100</f>
        <v>107.43555970959957</v>
      </c>
      <c r="V3">
        <f>M3/U3*100</f>
        <v>8.34966596049363E-3</v>
      </c>
    </row>
    <row r="4" spans="1:22" x14ac:dyDescent="0.45">
      <c r="A4">
        <v>0.04</v>
      </c>
      <c r="B4" s="8">
        <v>3.9621504978142444E-2</v>
      </c>
      <c r="C4" s="1">
        <f>Hoja1!D4</f>
        <v>152</v>
      </c>
      <c r="D4" s="2">
        <f>'BDE-28'!D4</f>
        <v>55560</v>
      </c>
      <c r="E4" s="5">
        <f>'BDE-28'!E4</f>
        <v>227702</v>
      </c>
      <c r="G4">
        <f t="shared" ref="G4:G13" si="6">C4/D4</f>
        <v>2.7357811375089995E-3</v>
      </c>
      <c r="H4">
        <f t="shared" ref="H4:H13" si="7">15*B4/50</f>
        <v>1.1886451493442734E-2</v>
      </c>
      <c r="I4">
        <f t="shared" si="0"/>
        <v>2.3772902986885468E-2</v>
      </c>
      <c r="J4">
        <f t="shared" si="1"/>
        <v>1.186474645018898E-3</v>
      </c>
      <c r="K4">
        <f t="shared" ref="K4:K13" si="8">C4/$D$15</f>
        <v>1.76604545243296E-3</v>
      </c>
      <c r="L4">
        <f t="shared" si="2"/>
        <v>0.20468315616362018</v>
      </c>
      <c r="M4">
        <f t="shared" ref="M4:M13" si="9">((L4/2)*50)/500</f>
        <v>1.0234157808181009E-2</v>
      </c>
      <c r="O4">
        <f t="shared" si="3"/>
        <v>2.536459869558839</v>
      </c>
      <c r="P4">
        <f t="shared" si="4"/>
        <v>2.531787861891297</v>
      </c>
      <c r="R4">
        <f>E4/$D$15</f>
        <v>2.6456058000650646</v>
      </c>
      <c r="S4">
        <f t="shared" ref="S4:S13" si="10">E4/D4</f>
        <v>4.0983081353491722</v>
      </c>
      <c r="T4">
        <f t="shared" ref="T4:T13" si="11">S4/$O$15*$E$16</f>
        <v>66.490776815708799</v>
      </c>
      <c r="U4" s="9">
        <f t="shared" si="5"/>
        <v>130.8306969731785</v>
      </c>
      <c r="V4">
        <f t="shared" ref="V4:V13" si="12">M4/U4*100</f>
        <v>7.8224438491519346E-3</v>
      </c>
    </row>
    <row r="5" spans="1:22" x14ac:dyDescent="0.45">
      <c r="A5">
        <v>0.16</v>
      </c>
      <c r="B5" s="8">
        <v>0.15361053863133045</v>
      </c>
      <c r="C5" s="1">
        <f>Hoja1!D5</f>
        <v>487</v>
      </c>
      <c r="D5" s="2">
        <f>'BDE-28'!D5</f>
        <v>68712</v>
      </c>
      <c r="E5" s="5">
        <f>'BDE-28'!E5</f>
        <v>231489</v>
      </c>
      <c r="G5">
        <f t="shared" si="6"/>
        <v>7.0875538479450457E-3</v>
      </c>
      <c r="H5">
        <f t="shared" si="7"/>
        <v>4.6083161589399138E-2</v>
      </c>
      <c r="I5">
        <f t="shared" si="0"/>
        <v>9.2166323178798276E-2</v>
      </c>
      <c r="J5">
        <f t="shared" si="1"/>
        <v>4.5999012252137339E-3</v>
      </c>
      <c r="K5">
        <f t="shared" si="8"/>
        <v>5.6583166798345498E-3</v>
      </c>
      <c r="L5">
        <f t="shared" si="2"/>
        <v>0.2585502559922615</v>
      </c>
      <c r="M5">
        <f t="shared" si="9"/>
        <v>1.2927512799613074E-2</v>
      </c>
      <c r="O5">
        <f t="shared" si="3"/>
        <v>2.536459869558839</v>
      </c>
      <c r="P5">
        <f t="shared" si="4"/>
        <v>2.531787861891297</v>
      </c>
      <c r="R5">
        <f>E5/$D$15</f>
        <v>2.6896058930148254</v>
      </c>
      <c r="S5">
        <f t="shared" si="10"/>
        <v>3.3689748515543139</v>
      </c>
      <c r="T5">
        <f t="shared" si="11"/>
        <v>54.658104650627614</v>
      </c>
      <c r="U5" s="9">
        <f t="shared" si="5"/>
        <v>107.54811823743182</v>
      </c>
      <c r="V5">
        <f t="shared" si="12"/>
        <v>1.2020212916299719E-2</v>
      </c>
    </row>
    <row r="6" spans="1:22" x14ac:dyDescent="0.45">
      <c r="A6">
        <v>0.4</v>
      </c>
      <c r="B6" s="8">
        <v>0.38987894865754918</v>
      </c>
      <c r="C6" s="1">
        <f>Hoja1!D6</f>
        <v>1110</v>
      </c>
      <c r="D6" s="2">
        <f>'BDE-28'!D6</f>
        <v>70596</v>
      </c>
      <c r="E6" s="5">
        <f>'BDE-28'!E6</f>
        <v>237655</v>
      </c>
      <c r="G6">
        <f>C6/D6</f>
        <v>1.5723270440251572E-2</v>
      </c>
      <c r="H6">
        <f t="shared" si="7"/>
        <v>0.11696368459726475</v>
      </c>
      <c r="I6">
        <f t="shared" si="0"/>
        <v>0.2339273691945295</v>
      </c>
      <c r="J6">
        <f t="shared" si="1"/>
        <v>1.1675010514214287E-2</v>
      </c>
      <c r="K6">
        <f>C6/$D$15</f>
        <v>1.2896779290793326E-2</v>
      </c>
      <c r="L6">
        <f t="shared" si="2"/>
        <v>0.36544485704853297</v>
      </c>
      <c r="M6">
        <f t="shared" si="9"/>
        <v>1.8272242852426648E-2</v>
      </c>
      <c r="O6">
        <f t="shared" si="3"/>
        <v>2.536459869558839</v>
      </c>
      <c r="P6">
        <f t="shared" si="4"/>
        <v>2.531787861891297</v>
      </c>
      <c r="R6">
        <f t="shared" ref="R6:R13" si="13">E6/$D$15</f>
        <v>2.7612469210391781</v>
      </c>
      <c r="S6">
        <f t="shared" si="10"/>
        <v>3.3664088616918804</v>
      </c>
      <c r="T6">
        <f t="shared" si="11"/>
        <v>54.616474140275585</v>
      </c>
      <c r="U6" s="9">
        <f t="shared" si="5"/>
        <v>107.4662038886222</v>
      </c>
      <c r="V6">
        <f t="shared" si="12"/>
        <v>1.7002780587061558E-2</v>
      </c>
    </row>
    <row r="7" spans="1:22" x14ac:dyDescent="0.45">
      <c r="A7">
        <v>1.6</v>
      </c>
      <c r="B7" s="8">
        <v>1.5430385482122191</v>
      </c>
      <c r="C7" s="1">
        <f>Hoja1!D7</f>
        <v>4423</v>
      </c>
      <c r="D7" s="2">
        <f>'BDE-28'!D7</f>
        <v>67117</v>
      </c>
      <c r="E7" s="5">
        <f>'BDE-28'!E7</f>
        <v>249356</v>
      </c>
      <c r="G7">
        <f t="shared" si="6"/>
        <v>6.5899846536644963E-2</v>
      </c>
      <c r="H7">
        <f t="shared" si="7"/>
        <v>0.46291156446366571</v>
      </c>
      <c r="I7">
        <f>H7*2</f>
        <v>0.92582312892733143</v>
      </c>
      <c r="J7">
        <f t="shared" si="1"/>
        <v>4.6206627303797071E-2</v>
      </c>
      <c r="K7">
        <f t="shared" si="8"/>
        <v>5.1389598921782777E-2</v>
      </c>
      <c r="L7">
        <f t="shared" si="2"/>
        <v>0.98654039982861907</v>
      </c>
      <c r="M7">
        <f t="shared" si="9"/>
        <v>4.9327019991430951E-2</v>
      </c>
      <c r="O7">
        <f t="shared" si="3"/>
        <v>2.536459869558839</v>
      </c>
      <c r="P7">
        <f t="shared" si="4"/>
        <v>2.531787861891297</v>
      </c>
      <c r="R7">
        <f t="shared" si="13"/>
        <v>2.8971975647162709</v>
      </c>
      <c r="S7">
        <f t="shared" si="10"/>
        <v>3.7152435299551527</v>
      </c>
      <c r="T7">
        <f t="shared" si="11"/>
        <v>60.275952956184312</v>
      </c>
      <c r="U7" s="9">
        <f t="shared" si="5"/>
        <v>118.60208759235036</v>
      </c>
      <c r="V7">
        <f>M7/U7*100</f>
        <v>4.1590347179194562E-2</v>
      </c>
    </row>
    <row r="8" spans="1:22" x14ac:dyDescent="0.45">
      <c r="A8">
        <v>3.3</v>
      </c>
      <c r="B8" s="8">
        <v>3.2137707019582238</v>
      </c>
      <c r="C8" s="1">
        <f>Hoja1!D8</f>
        <v>10732</v>
      </c>
      <c r="D8" s="2">
        <f>'BDE-28'!D8</f>
        <v>74359</v>
      </c>
      <c r="E8" s="5">
        <f>'BDE-28'!E8</f>
        <v>257682</v>
      </c>
      <c r="G8">
        <f t="shared" si="6"/>
        <v>0.14432684678384594</v>
      </c>
      <c r="H8">
        <f t="shared" si="7"/>
        <v>0.96413121058746709</v>
      </c>
      <c r="I8">
        <f t="shared" si="0"/>
        <v>1.9282624211749342</v>
      </c>
      <c r="J8">
        <f t="shared" si="1"/>
        <v>9.6237067594517792E-2</v>
      </c>
      <c r="K8">
        <f t="shared" si="8"/>
        <v>0.12469210391783241</v>
      </c>
      <c r="L8">
        <f t="shared" si="2"/>
        <v>1.9573252575592857</v>
      </c>
      <c r="M8">
        <f t="shared" si="9"/>
        <v>9.7866262877964294E-2</v>
      </c>
      <c r="O8">
        <f t="shared" si="3"/>
        <v>2.536459869558839</v>
      </c>
      <c r="P8">
        <f t="shared" si="4"/>
        <v>2.531787861891297</v>
      </c>
      <c r="R8">
        <f t="shared" si="13"/>
        <v>2.9939350281173027</v>
      </c>
      <c r="S8">
        <f t="shared" si="10"/>
        <v>3.4653774257319223</v>
      </c>
      <c r="T8">
        <f t="shared" si="11"/>
        <v>56.222135912409989</v>
      </c>
      <c r="U8" s="9">
        <f t="shared" si="5"/>
        <v>110.62558717171693</v>
      </c>
      <c r="V8">
        <f t="shared" si="12"/>
        <v>8.8466208749746866E-2</v>
      </c>
    </row>
    <row r="9" spans="1:22" x14ac:dyDescent="0.45">
      <c r="A9">
        <v>8.3000000000000007</v>
      </c>
      <c r="B9" s="8">
        <v>8.0398078001146782</v>
      </c>
      <c r="C9" s="1">
        <f>Hoja1!D9</f>
        <v>30670</v>
      </c>
      <c r="D9" s="2">
        <f>'BDE-28'!D9</f>
        <v>91157</v>
      </c>
      <c r="E9" s="5">
        <f>'BDE-28'!E9</f>
        <v>275672</v>
      </c>
      <c r="G9">
        <f t="shared" si="6"/>
        <v>0.33645249404872912</v>
      </c>
      <c r="H9">
        <f t="shared" si="7"/>
        <v>2.4119423400344036</v>
      </c>
      <c r="I9">
        <f t="shared" si="0"/>
        <v>4.8238846800688071</v>
      </c>
      <c r="J9">
        <f t="shared" si="1"/>
        <v>0.24075380556401174</v>
      </c>
      <c r="K9">
        <f t="shared" si="8"/>
        <v>0.35634614490867689</v>
      </c>
      <c r="L9">
        <f t="shared" si="2"/>
        <v>4.3354943646087216</v>
      </c>
      <c r="M9">
        <f t="shared" si="9"/>
        <v>0.21677471823043609</v>
      </c>
      <c r="O9">
        <f t="shared" si="3"/>
        <v>2.536459869558839</v>
      </c>
      <c r="P9">
        <f t="shared" si="4"/>
        <v>2.531787861891297</v>
      </c>
      <c r="R9">
        <f t="shared" si="13"/>
        <v>3.2029558023888089</v>
      </c>
      <c r="S9">
        <f t="shared" si="10"/>
        <v>3.0241451561591539</v>
      </c>
      <c r="T9">
        <f t="shared" si="11"/>
        <v>49.063602344130111</v>
      </c>
      <c r="U9" s="9">
        <f t="shared" si="5"/>
        <v>96.540085679686158</v>
      </c>
      <c r="V9">
        <f t="shared" si="12"/>
        <v>0.22454373921904397</v>
      </c>
    </row>
    <row r="10" spans="1:22" x14ac:dyDescent="0.45">
      <c r="A10">
        <v>16.600000000000001</v>
      </c>
      <c r="B10" s="8">
        <v>16.245817947909863</v>
      </c>
      <c r="C10" s="1">
        <f>Hoja1!D10</f>
        <v>62861</v>
      </c>
      <c r="D10" s="2">
        <f>'BDE-28'!D10</f>
        <v>101700</v>
      </c>
      <c r="E10" s="5">
        <f>'BDE-28'!E10</f>
        <v>293586</v>
      </c>
      <c r="G10">
        <f t="shared" si="6"/>
        <v>0.61810226155358894</v>
      </c>
      <c r="H10">
        <f t="shared" si="7"/>
        <v>4.8737453843729588</v>
      </c>
      <c r="I10">
        <f t="shared" si="0"/>
        <v>9.7474907687459176</v>
      </c>
      <c r="J10">
        <f t="shared" si="1"/>
        <v>0.48648457683324642</v>
      </c>
      <c r="K10">
        <f t="shared" si="8"/>
        <v>0.73036436306176511</v>
      </c>
      <c r="L10">
        <f t="shared" si="2"/>
        <v>7.8218106665871208</v>
      </c>
      <c r="M10">
        <f t="shared" si="9"/>
        <v>0.39109053332935606</v>
      </c>
      <c r="O10">
        <f t="shared" si="3"/>
        <v>2.536459869558839</v>
      </c>
      <c r="P10">
        <f t="shared" si="4"/>
        <v>2.531787861891297</v>
      </c>
      <c r="R10">
        <f t="shared" si="13"/>
        <v>3.4110935539340987</v>
      </c>
      <c r="S10">
        <f t="shared" si="10"/>
        <v>2.8867846607669616</v>
      </c>
      <c r="T10">
        <f t="shared" si="11"/>
        <v>46.835071511213769</v>
      </c>
      <c r="U10" s="9">
        <f t="shared" si="5"/>
        <v>92.155112965278335</v>
      </c>
      <c r="V10">
        <f t="shared" si="12"/>
        <v>0.4243828917845382</v>
      </c>
    </row>
    <row r="11" spans="1:22" x14ac:dyDescent="0.45">
      <c r="A11">
        <v>33</v>
      </c>
      <c r="B11" s="8">
        <v>31.941481596914599</v>
      </c>
      <c r="C11" s="1">
        <f>Hoja1!D11</f>
        <v>134555</v>
      </c>
      <c r="D11" s="2">
        <f>'BDE-28'!D11</f>
        <v>102258</v>
      </c>
      <c r="E11" s="5">
        <f>'BDE-28'!E11</f>
        <v>312366</v>
      </c>
      <c r="G11">
        <f t="shared" si="6"/>
        <v>1.3158383696141134</v>
      </c>
      <c r="H11">
        <f t="shared" si="7"/>
        <v>9.582444479074379</v>
      </c>
      <c r="I11">
        <f t="shared" si="0"/>
        <v>19.164888958148758</v>
      </c>
      <c r="J11">
        <f t="shared" si="1"/>
        <v>0.95649466268339733</v>
      </c>
      <c r="K11">
        <f t="shared" si="8"/>
        <v>1.5633568806060325</v>
      </c>
      <c r="L11">
        <f t="shared" si="2"/>
        <v>16.458525653289161</v>
      </c>
      <c r="M11">
        <f t="shared" si="9"/>
        <v>0.82292628266445811</v>
      </c>
      <c r="O11">
        <f t="shared" si="3"/>
        <v>2.536459869558839</v>
      </c>
      <c r="P11">
        <f t="shared" si="4"/>
        <v>2.531787861891297</v>
      </c>
      <c r="R11">
        <f t="shared" si="13"/>
        <v>3.6292931170702234</v>
      </c>
      <c r="S11">
        <f>E11/D11</f>
        <v>3.0546852080032858</v>
      </c>
      <c r="T11">
        <f t="shared" si="11"/>
        <v>49.559082845850689</v>
      </c>
      <c r="U11" s="9">
        <f t="shared" si="5"/>
        <v>97.515018782910317</v>
      </c>
      <c r="V11">
        <f t="shared" si="12"/>
        <v>0.84389696370409506</v>
      </c>
    </row>
    <row r="12" spans="1:22" x14ac:dyDescent="0.45">
      <c r="A12">
        <v>100</v>
      </c>
      <c r="B12" s="8">
        <v>97.888454687579539</v>
      </c>
      <c r="C12" s="1">
        <f>Hoja1!D12</f>
        <v>415448</v>
      </c>
      <c r="D12" s="2">
        <f>'BDE-28'!D12</f>
        <v>127572</v>
      </c>
      <c r="E12" s="5">
        <f>'BDE-28'!E12</f>
        <v>326204</v>
      </c>
      <c r="G12">
        <f t="shared" si="6"/>
        <v>3.2565766782679586</v>
      </c>
      <c r="H12">
        <f t="shared" si="7"/>
        <v>29.366536406273863</v>
      </c>
      <c r="I12">
        <f t="shared" si="0"/>
        <v>58.733072812547725</v>
      </c>
      <c r="J12">
        <f t="shared" si="1"/>
        <v>2.9312912164988498</v>
      </c>
      <c r="K12">
        <f t="shared" si="8"/>
        <v>4.8269740205418969</v>
      </c>
      <c r="L12">
        <f t="shared" si="2"/>
        <v>40.481366727415519</v>
      </c>
      <c r="M12">
        <f t="shared" si="9"/>
        <v>2.0240683363707759</v>
      </c>
      <c r="O12">
        <f t="shared" si="3"/>
        <v>2.536459869558839</v>
      </c>
      <c r="P12">
        <f t="shared" si="4"/>
        <v>2.531787861891297</v>
      </c>
      <c r="R12">
        <f t="shared" si="13"/>
        <v>3.7900729655621137</v>
      </c>
      <c r="S12">
        <f t="shared" si="10"/>
        <v>2.5570187815508105</v>
      </c>
      <c r="T12">
        <f t="shared" si="11"/>
        <v>41.484963917478886</v>
      </c>
      <c r="U12" s="9">
        <f t="shared" si="5"/>
        <v>81.62796410507039</v>
      </c>
      <c r="V12">
        <f t="shared" si="12"/>
        <v>2.4796261410678122</v>
      </c>
    </row>
    <row r="13" spans="1:22" x14ac:dyDescent="0.45">
      <c r="A13">
        <v>233</v>
      </c>
      <c r="B13" s="8">
        <v>226.00885989413035</v>
      </c>
      <c r="C13" s="1">
        <f>Hoja1!D13</f>
        <v>909339</v>
      </c>
      <c r="D13" s="2">
        <f>'BDE-28'!D13</f>
        <v>124321</v>
      </c>
      <c r="E13" s="5">
        <f>'BDE-28'!E13</f>
        <v>340723</v>
      </c>
      <c r="G13">
        <f t="shared" si="6"/>
        <v>7.314444060134651</v>
      </c>
      <c r="H13">
        <f t="shared" si="7"/>
        <v>67.802657968239103</v>
      </c>
      <c r="I13">
        <f t="shared" si="0"/>
        <v>135.60531593647821</v>
      </c>
      <c r="J13">
        <f t="shared" si="1"/>
        <v>6.7678848131070115</v>
      </c>
      <c r="K13">
        <f t="shared" si="8"/>
        <v>10.565355300460102</v>
      </c>
      <c r="L13">
        <f t="shared" si="2"/>
        <v>90.710448505102946</v>
      </c>
      <c r="M13">
        <f t="shared" si="9"/>
        <v>4.5355224252551469</v>
      </c>
      <c r="O13">
        <f t="shared" si="3"/>
        <v>2.536459869558839</v>
      </c>
      <c r="P13">
        <f t="shared" si="4"/>
        <v>2.531787861891297</v>
      </c>
      <c r="R13">
        <f t="shared" si="13"/>
        <v>3.9587651624297067</v>
      </c>
      <c r="S13">
        <f t="shared" si="10"/>
        <v>2.7406713266463427</v>
      </c>
      <c r="T13">
        <f t="shared" si="11"/>
        <v>44.464534995177644</v>
      </c>
      <c r="U13" s="9">
        <f t="shared" si="5"/>
        <v>87.490722512253811</v>
      </c>
      <c r="V13">
        <f t="shared" si="12"/>
        <v>5.1840038520883276</v>
      </c>
    </row>
    <row r="15" spans="1:22" x14ac:dyDescent="0.45">
      <c r="C15" t="s">
        <v>20</v>
      </c>
      <c r="D15">
        <f>AVERAGE(D3:D13)</f>
        <v>86068</v>
      </c>
      <c r="E15" s="8">
        <v>50.091468635022572</v>
      </c>
      <c r="F15" s="8" t="s">
        <v>21</v>
      </c>
      <c r="H15" t="s">
        <v>22</v>
      </c>
      <c r="I15">
        <v>1.6187</v>
      </c>
      <c r="J15" t="s">
        <v>23</v>
      </c>
      <c r="K15">
        <v>-1.38E-2</v>
      </c>
      <c r="N15" t="s">
        <v>22</v>
      </c>
      <c r="O15">
        <f>'BDE-28'!O15</f>
        <v>1.2350000000000001</v>
      </c>
      <c r="P15">
        <f>'BDE-28'!P15</f>
        <v>1.2373000000000001</v>
      </c>
      <c r="Q15" t="s">
        <v>24</v>
      </c>
      <c r="R15">
        <f>AVERAGE(R3:R13)</f>
        <v>3.132608677282656</v>
      </c>
      <c r="S15" s="8" t="s">
        <v>25</v>
      </c>
      <c r="T15" s="8">
        <v>50.822000000000003</v>
      </c>
    </row>
    <row r="16" spans="1:22" x14ac:dyDescent="0.45">
      <c r="E16">
        <f>E15*10/50*2</f>
        <v>20.03658745400903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10.036780878243674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20.073561756487347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1">
        <f>Hoja1!D15</f>
        <v>83</v>
      </c>
      <c r="D21" s="2">
        <f>Hoja1!J15</f>
        <v>100783</v>
      </c>
      <c r="E21" s="5">
        <f>Hoja1!M15</f>
        <v>250385</v>
      </c>
      <c r="G21">
        <f t="shared" ref="G21:G30" si="14">C21/D21</f>
        <v>8.2355159104214009E-4</v>
      </c>
      <c r="L21">
        <f>((G21-$K$15)/$I$15)*$E$18</f>
        <v>0.18134723294122643</v>
      </c>
      <c r="M21">
        <f>((L21/2)*50)/500</f>
        <v>9.0673616470613224E-3</v>
      </c>
      <c r="S21">
        <f t="shared" ref="S21:S30" si="15">E21/D21</f>
        <v>2.4843971701576653</v>
      </c>
      <c r="T21">
        <f t="shared" ref="T21:T35" si="16">S21/$P$15*$E$18</f>
        <v>40.306069686254183</v>
      </c>
      <c r="U21" s="9">
        <f>T21/$T$17*100</f>
        <v>79.308310743878991</v>
      </c>
      <c r="V21" s="10">
        <f>M21/U21*100</f>
        <v>1.1433053562751797E-2</v>
      </c>
      <c r="X21" t="s">
        <v>34</v>
      </c>
    </row>
    <row r="22" spans="1:31" x14ac:dyDescent="0.45">
      <c r="A22" t="s">
        <v>35</v>
      </c>
      <c r="B22" t="s">
        <v>35</v>
      </c>
      <c r="C22" s="1">
        <f>Hoja1!D16</f>
        <v>10807</v>
      </c>
      <c r="D22" s="2">
        <f>Hoja1!J16</f>
        <v>137152</v>
      </c>
      <c r="E22" s="5">
        <f>Hoja1!M16</f>
        <v>310471</v>
      </c>
      <c r="G22">
        <f t="shared" si="14"/>
        <v>7.8795788614092394E-2</v>
      </c>
      <c r="L22">
        <f t="shared" ref="L22:L35" si="17">((G22-$K$15)/$I$15)*$E$18</f>
        <v>1.1482839816739554</v>
      </c>
      <c r="M22">
        <f t="shared" ref="M22:M35" si="18">((L22/2)*50)/500</f>
        <v>5.741419908369777E-2</v>
      </c>
      <c r="S22">
        <f>E22/D22</f>
        <v>2.2637001283247784</v>
      </c>
      <c r="T22">
        <f t="shared" si="16"/>
        <v>36.725551058026163</v>
      </c>
      <c r="U22" s="9">
        <f t="shared" ref="U22:U30" si="19">T22/$T$17*100</f>
        <v>72.263096804584933</v>
      </c>
      <c r="V22" s="10">
        <f>M22/U22*100</f>
        <v>7.9451617246570821E-2</v>
      </c>
      <c r="X22" t="s">
        <v>35</v>
      </c>
      <c r="Y22" s="9">
        <f>M22/0.1*100</f>
        <v>57.414199083697767</v>
      </c>
      <c r="Z22" s="9">
        <f>V22/0.1*100</f>
        <v>79.451617246570819</v>
      </c>
      <c r="AC22">
        <f>(Y22+Y24)/2</f>
        <v>50.400552139378874</v>
      </c>
      <c r="AD22">
        <f>(Z22+Z24)/2</f>
        <v>75.189594605229658</v>
      </c>
      <c r="AE22">
        <f>(AA23+AA25)/2</f>
        <v>89.349529553667452</v>
      </c>
    </row>
    <row r="23" spans="1:31" x14ac:dyDescent="0.45">
      <c r="A23" t="s">
        <v>36</v>
      </c>
      <c r="B23" t="s">
        <v>36</v>
      </c>
      <c r="C23" s="1">
        <f>Hoja1!D17</f>
        <v>14658</v>
      </c>
      <c r="D23" s="2">
        <f>Hoja1!J17</f>
        <v>140898</v>
      </c>
      <c r="E23" s="5">
        <f>Hoja1!M17</f>
        <v>334708</v>
      </c>
      <c r="G23">
        <f t="shared" si="14"/>
        <v>0.10403270450964527</v>
      </c>
      <c r="L23">
        <f t="shared" si="17"/>
        <v>1.4612479587992151</v>
      </c>
      <c r="M23">
        <f t="shared" si="18"/>
        <v>7.3062397939960763E-2</v>
      </c>
      <c r="S23">
        <f t="shared" si="15"/>
        <v>2.3755340742948801</v>
      </c>
      <c r="T23">
        <f t="shared" si="16"/>
        <v>38.539909435867024</v>
      </c>
      <c r="U23" s="9">
        <f t="shared" si="19"/>
        <v>75.833122340456924</v>
      </c>
      <c r="V23" s="10">
        <f t="shared" ref="V23:V30" si="20">M23/U23*100</f>
        <v>9.6346287328040056E-2</v>
      </c>
      <c r="X23" t="s">
        <v>36</v>
      </c>
      <c r="AA23" s="9">
        <f>V23/0.1*100</f>
        <v>96.346287328040049</v>
      </c>
    </row>
    <row r="24" spans="1:31" x14ac:dyDescent="0.45">
      <c r="A24" t="s">
        <v>37</v>
      </c>
      <c r="B24" t="s">
        <v>37</v>
      </c>
      <c r="C24" s="1">
        <f>Hoja1!D18</f>
        <v>103310</v>
      </c>
      <c r="D24" s="2">
        <f>Hoja1!J18</f>
        <v>150613</v>
      </c>
      <c r="E24" s="5">
        <f>Hoja1!M18</f>
        <v>288608</v>
      </c>
      <c r="G24">
        <f t="shared" si="14"/>
        <v>0.68593016539076967</v>
      </c>
      <c r="L24">
        <f t="shared" si="17"/>
        <v>8.6773810390119976</v>
      </c>
      <c r="M24">
        <f t="shared" si="18"/>
        <v>0.43386905195059988</v>
      </c>
      <c r="S24">
        <f t="shared" si="15"/>
        <v>1.9162223712428541</v>
      </c>
      <c r="T24">
        <f t="shared" si="16"/>
        <v>31.088182420032371</v>
      </c>
      <c r="U24" s="9">
        <f t="shared" si="19"/>
        <v>61.170718232325306</v>
      </c>
      <c r="V24" s="10">
        <f>M24/U24*100</f>
        <v>0.70927571963888492</v>
      </c>
      <c r="X24" t="s">
        <v>37</v>
      </c>
      <c r="Y24" s="9">
        <f>M24/1*100</f>
        <v>43.386905195059988</v>
      </c>
      <c r="Z24" s="9">
        <f>V24/1*100</f>
        <v>70.927571963888496</v>
      </c>
      <c r="AC24" t="s">
        <v>103</v>
      </c>
      <c r="AD24" s="15">
        <f>_xlfn.STDEV.S(Z22,Z24)</f>
        <v>6.0274102225258721</v>
      </c>
      <c r="AE24">
        <f>_xlfn.STDEV.S(AA23,AA25)</f>
        <v>9.8949097371571089</v>
      </c>
    </row>
    <row r="25" spans="1:31" x14ac:dyDescent="0.45">
      <c r="A25" t="s">
        <v>38</v>
      </c>
      <c r="B25" t="s">
        <v>38</v>
      </c>
      <c r="C25" s="1">
        <f>Hoja1!D19</f>
        <v>173150</v>
      </c>
      <c r="D25" s="2">
        <f>Hoja1!J19</f>
        <v>167178</v>
      </c>
      <c r="E25" s="5">
        <f>Hoja1!M19</f>
        <v>413831</v>
      </c>
      <c r="G25">
        <f t="shared" si="14"/>
        <v>1.0357224036655541</v>
      </c>
      <c r="L25">
        <f t="shared" si="17"/>
        <v>13.015168212020475</v>
      </c>
      <c r="M25">
        <f t="shared" si="18"/>
        <v>0.6507584106010238</v>
      </c>
      <c r="S25">
        <f t="shared" si="15"/>
        <v>2.4753914988814318</v>
      </c>
      <c r="T25">
        <f t="shared" si="16"/>
        <v>40.159964539141839</v>
      </c>
      <c r="U25" s="9">
        <f t="shared" si="19"/>
        <v>79.020826687540506</v>
      </c>
      <c r="V25" s="10">
        <f t="shared" si="20"/>
        <v>0.82352771779294875</v>
      </c>
      <c r="X25" t="s">
        <v>38</v>
      </c>
      <c r="AA25" s="9">
        <f>V25/1*100</f>
        <v>82.352771779294869</v>
      </c>
    </row>
    <row r="26" spans="1:31" x14ac:dyDescent="0.45">
      <c r="A26" t="s">
        <v>39</v>
      </c>
      <c r="B26" t="s">
        <v>39</v>
      </c>
      <c r="C26" s="1">
        <f>Hoja1!D20</f>
        <v>17226</v>
      </c>
      <c r="D26" s="2">
        <f>Hoja1!J20</f>
        <v>121308</v>
      </c>
      <c r="E26" s="5">
        <f>Hoja1!M20</f>
        <v>416041</v>
      </c>
      <c r="G26">
        <f t="shared" si="14"/>
        <v>0.14200217627856365</v>
      </c>
      <c r="L26">
        <f t="shared" si="17"/>
        <v>1.9321088573070213</v>
      </c>
      <c r="M26">
        <f t="shared" si="18"/>
        <v>9.6605442865351068E-2</v>
      </c>
      <c r="S26">
        <f t="shared" si="15"/>
        <v>3.42962541629571</v>
      </c>
      <c r="T26">
        <f t="shared" si="16"/>
        <v>55.641152182680486</v>
      </c>
      <c r="U26" s="9">
        <f t="shared" si="19"/>
        <v>109.4824134876244</v>
      </c>
      <c r="V26" s="10">
        <f t="shared" si="20"/>
        <v>8.8238320464383152E-2</v>
      </c>
    </row>
    <row r="27" spans="1:31" x14ac:dyDescent="0.45">
      <c r="A27" t="s">
        <v>40</v>
      </c>
      <c r="B27" t="s">
        <v>40</v>
      </c>
      <c r="C27" s="1">
        <f>Hoja1!D21</f>
        <v>17516</v>
      </c>
      <c r="D27" s="2">
        <f>Hoja1!J21</f>
        <v>124376</v>
      </c>
      <c r="E27" s="5">
        <f>Hoja1!M21</f>
        <v>406823</v>
      </c>
      <c r="G27">
        <f t="shared" si="14"/>
        <v>0.14083102849424325</v>
      </c>
      <c r="L27">
        <f t="shared" si="17"/>
        <v>1.9175854080115813</v>
      </c>
      <c r="M27">
        <f t="shared" si="18"/>
        <v>9.5879270400579059E-2</v>
      </c>
      <c r="S27">
        <f>E27/D27</f>
        <v>3.2709123946742138</v>
      </c>
      <c r="T27">
        <f t="shared" si="16"/>
        <v>53.066242588339726</v>
      </c>
      <c r="U27" s="9">
        <f t="shared" si="19"/>
        <v>104.41588797831591</v>
      </c>
      <c r="V27" s="10">
        <f t="shared" si="20"/>
        <v>9.1824407431645216E-2</v>
      </c>
    </row>
    <row r="28" spans="1:31" x14ac:dyDescent="0.45">
      <c r="A28" t="s">
        <v>41</v>
      </c>
      <c r="B28" t="s">
        <v>41</v>
      </c>
      <c r="C28" s="1">
        <f>Hoja1!D22</f>
        <v>18273</v>
      </c>
      <c r="D28" s="2">
        <f>Hoja1!J22</f>
        <v>142940</v>
      </c>
      <c r="E28" s="5">
        <f>Hoja1!M22</f>
        <v>412134</v>
      </c>
      <c r="G28">
        <f t="shared" si="14"/>
        <v>0.1278368546243179</v>
      </c>
      <c r="L28">
        <f t="shared" si="17"/>
        <v>1.7564441516623623</v>
      </c>
      <c r="M28">
        <f t="shared" si="18"/>
        <v>8.7822207583118109E-2</v>
      </c>
      <c r="S28">
        <f t="shared" si="15"/>
        <v>2.8832657058905835</v>
      </c>
      <c r="T28">
        <f t="shared" si="16"/>
        <v>46.777185975557025</v>
      </c>
      <c r="U28" s="9">
        <f t="shared" si="19"/>
        <v>92.041214386598355</v>
      </c>
      <c r="V28" s="10">
        <f t="shared" si="20"/>
        <v>9.5416176512231513E-2</v>
      </c>
    </row>
    <row r="29" spans="1:31" x14ac:dyDescent="0.45">
      <c r="A29" t="s">
        <v>42</v>
      </c>
      <c r="B29" t="s">
        <v>42</v>
      </c>
      <c r="C29" s="1">
        <f>Hoja1!D23</f>
        <v>17437</v>
      </c>
      <c r="D29" s="2">
        <f>Hoja1!J23</f>
        <v>130882</v>
      </c>
      <c r="E29" s="5">
        <f>Hoja1!M23</f>
        <v>402774</v>
      </c>
      <c r="G29">
        <f t="shared" si="14"/>
        <v>0.13322687611741874</v>
      </c>
      <c r="L29">
        <f t="shared" si="17"/>
        <v>1.8232860181666892</v>
      </c>
      <c r="M29">
        <f t="shared" si="18"/>
        <v>9.1164300908334467E-2</v>
      </c>
      <c r="S29">
        <f t="shared" si="15"/>
        <v>3.0773826805825095</v>
      </c>
      <c r="T29">
        <f t="shared" si="16"/>
        <v>49.926478046567183</v>
      </c>
      <c r="U29" s="9">
        <f t="shared" si="19"/>
        <v>98.23792461250477</v>
      </c>
      <c r="V29" s="10">
        <f t="shared" si="20"/>
        <v>9.2799498022711785E-2</v>
      </c>
    </row>
    <row r="30" spans="1:31" x14ac:dyDescent="0.45">
      <c r="A30" t="s">
        <v>43</v>
      </c>
      <c r="B30" t="s">
        <v>43</v>
      </c>
      <c r="C30" s="1">
        <f>Hoja1!D24</f>
        <v>17514</v>
      </c>
      <c r="D30" s="2">
        <f>Hoja1!J24</f>
        <v>143529</v>
      </c>
      <c r="E30" s="5">
        <f>Hoja1!M24</f>
        <v>406638</v>
      </c>
      <c r="G30">
        <f t="shared" si="14"/>
        <v>0.12202412056100161</v>
      </c>
      <c r="L30">
        <f t="shared" si="17"/>
        <v>1.684360210108018</v>
      </c>
      <c r="M30">
        <f t="shared" si="18"/>
        <v>8.4218010505400898E-2</v>
      </c>
      <c r="S30">
        <f t="shared" si="15"/>
        <v>2.8331417344230085</v>
      </c>
      <c r="T30">
        <f t="shared" si="16"/>
        <v>45.963990601165392</v>
      </c>
      <c r="U30" s="9">
        <f t="shared" si="19"/>
        <v>90.441129040898389</v>
      </c>
      <c r="V30" s="10">
        <f t="shared" si="20"/>
        <v>9.3119149880710433E-2</v>
      </c>
    </row>
    <row r="31" spans="1:31" x14ac:dyDescent="0.45">
      <c r="A31" t="s">
        <v>44</v>
      </c>
      <c r="B31" t="s">
        <v>44</v>
      </c>
      <c r="C31" s="1">
        <f>Hoja1!D25</f>
        <v>190303</v>
      </c>
      <c r="D31" s="2">
        <f>Hoja1!J25</f>
        <v>174419</v>
      </c>
      <c r="E31" s="5">
        <f>Hoja1!M25</f>
        <v>461689</v>
      </c>
      <c r="G31">
        <f>C31/D31</f>
        <v>1.0910680602457301</v>
      </c>
      <c r="L31">
        <f t="shared" si="17"/>
        <v>13.701511855262275</v>
      </c>
      <c r="M31">
        <f t="shared" si="18"/>
        <v>0.68507559276311369</v>
      </c>
      <c r="S31">
        <f>E31/D31</f>
        <v>2.6470109334418841</v>
      </c>
      <c r="T31">
        <f t="shared" si="16"/>
        <v>42.944263672951493</v>
      </c>
      <c r="U31" s="9">
        <f>T31/$T$17*100</f>
        <v>84.499357901994188</v>
      </c>
      <c r="V31" s="10">
        <f>M31/U31*100</f>
        <v>0.81074650716008101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1">
        <f>Hoja1!D26</f>
        <v>178337</v>
      </c>
      <c r="D32" s="2">
        <f>Hoja1!J26</f>
        <v>151485</v>
      </c>
      <c r="E32" s="5">
        <f>Hoja1!M26</f>
        <v>437323</v>
      </c>
      <c r="G32">
        <f t="shared" ref="G32:G35" si="21">C32/D32</f>
        <v>1.1772584744364127</v>
      </c>
      <c r="L32">
        <f t="shared" si="17"/>
        <v>14.770362539190051</v>
      </c>
      <c r="M32">
        <f t="shared" si="18"/>
        <v>0.73851812695950247</v>
      </c>
      <c r="S32">
        <f t="shared" ref="S32:S35" si="22">E32/D32</f>
        <v>2.8869062943525763</v>
      </c>
      <c r="T32">
        <f t="shared" si="16"/>
        <v>46.836249725109901</v>
      </c>
      <c r="U32" s="9">
        <f t="shared" ref="U32:U35" si="23">T32/$T$17*100</f>
        <v>92.157431279976961</v>
      </c>
      <c r="V32" s="10">
        <f t="shared" ref="V32:V35" si="24">M32/U32*100</f>
        <v>0.80136578971679762</v>
      </c>
      <c r="X32" t="s">
        <v>39</v>
      </c>
      <c r="Y32" s="10">
        <f>AVERAGE(V26:V30)</f>
        <v>9.2279510462336428E-2</v>
      </c>
      <c r="Z32">
        <f>_xlfn.STDEV.S(V26:V30)</f>
        <v>2.6149756544038279E-3</v>
      </c>
      <c r="AA32">
        <f>Z32/Y32*100</f>
        <v>2.8337554472302076</v>
      </c>
    </row>
    <row r="33" spans="1:27" x14ac:dyDescent="0.45">
      <c r="A33" t="s">
        <v>49</v>
      </c>
      <c r="B33" t="s">
        <v>49</v>
      </c>
      <c r="C33" s="1">
        <f>Hoja1!D27</f>
        <v>167707</v>
      </c>
      <c r="D33" s="2">
        <f>Hoja1!J27</f>
        <v>132568</v>
      </c>
      <c r="E33" s="5">
        <f>Hoja1!M27</f>
        <v>434117</v>
      </c>
      <c r="G33">
        <f t="shared" si="21"/>
        <v>1.2650639671715649</v>
      </c>
      <c r="L33">
        <f t="shared" si="17"/>
        <v>15.859241875063207</v>
      </c>
      <c r="M33">
        <f t="shared" si="18"/>
        <v>0.7929620937531604</v>
      </c>
      <c r="S33">
        <f t="shared" si="22"/>
        <v>3.274674129503349</v>
      </c>
      <c r="T33">
        <f t="shared" si="16"/>
        <v>53.12727177803032</v>
      </c>
      <c r="U33" s="9">
        <f t="shared" si="23"/>
        <v>104.53597217352781</v>
      </c>
      <c r="V33" s="10">
        <f t="shared" si="24"/>
        <v>0.75855428257447854</v>
      </c>
      <c r="X33" t="s">
        <v>44</v>
      </c>
      <c r="Y33" s="10">
        <f>AVERAGE(V31:V35)</f>
        <v>0.78299012373575771</v>
      </c>
      <c r="Z33">
        <f>_xlfn.STDEV.S(V31:V35)</f>
        <v>2.2097899766004365E-2</v>
      </c>
      <c r="AA33">
        <f>Z33/Y33*100</f>
        <v>2.8222450189501918</v>
      </c>
    </row>
    <row r="34" spans="1:27" x14ac:dyDescent="0.45">
      <c r="A34" t="s">
        <v>50</v>
      </c>
      <c r="B34" t="s">
        <v>50</v>
      </c>
      <c r="C34" s="1">
        <f>Hoja1!D28</f>
        <v>172899</v>
      </c>
      <c r="D34" s="2">
        <f>Hoja1!J28</f>
        <v>147116</v>
      </c>
      <c r="E34" s="5">
        <f>Hoja1!M28</f>
        <v>441485</v>
      </c>
      <c r="G34">
        <f t="shared" si="21"/>
        <v>1.1752562603659698</v>
      </c>
      <c r="L34">
        <f t="shared" si="17"/>
        <v>14.745533004506203</v>
      </c>
      <c r="M34">
        <f t="shared" si="18"/>
        <v>0.73727665022531019</v>
      </c>
      <c r="S34">
        <f t="shared" si="22"/>
        <v>3.0009312379346911</v>
      </c>
      <c r="T34">
        <f t="shared" si="16"/>
        <v>48.6861541515025</v>
      </c>
      <c r="U34" s="9">
        <f t="shared" si="23"/>
        <v>95.797399062418819</v>
      </c>
      <c r="V34" s="10">
        <f t="shared" si="24"/>
        <v>0.76962073860160019</v>
      </c>
    </row>
    <row r="35" spans="1:27" x14ac:dyDescent="0.45">
      <c r="A35" t="s">
        <v>51</v>
      </c>
      <c r="B35" t="s">
        <v>51</v>
      </c>
      <c r="C35" s="1">
        <f>Hoja1!D29</f>
        <v>173317</v>
      </c>
      <c r="D35" s="2">
        <f>Hoja1!J29</f>
        <v>153639</v>
      </c>
      <c r="E35" s="5">
        <f>Hoja1!M29</f>
        <v>439885</v>
      </c>
      <c r="G35">
        <f t="shared" si="21"/>
        <v>1.1280794589915322</v>
      </c>
      <c r="L35">
        <f t="shared" si="17"/>
        <v>14.160491652888664</v>
      </c>
      <c r="M35">
        <f t="shared" si="18"/>
        <v>0.70802458264443313</v>
      </c>
      <c r="S35">
        <f t="shared" si="22"/>
        <v>2.8631076744836923</v>
      </c>
      <c r="T35">
        <f t="shared" si="16"/>
        <v>46.450148483974189</v>
      </c>
      <c r="U35" s="9">
        <f t="shared" si="23"/>
        <v>91.397718476199643</v>
      </c>
      <c r="V35" s="10">
        <f t="shared" si="24"/>
        <v>0.774663300625831</v>
      </c>
    </row>
    <row r="36" spans="1:27" x14ac:dyDescent="0.45"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7AF4-2021-485F-A1D8-C7269D5D81C7}">
  <dimension ref="A1:AE46"/>
  <sheetViews>
    <sheetView topLeftCell="O1" workbookViewId="0">
      <selection activeCell="AE24" sqref="AE24"/>
    </sheetView>
  </sheetViews>
  <sheetFormatPr baseColWidth="10" defaultRowHeight="14.25" x14ac:dyDescent="0.45"/>
  <sheetData>
    <row r="1" spans="1:22" x14ac:dyDescent="0.45">
      <c r="A1" t="s">
        <v>0</v>
      </c>
      <c r="B1" s="8" t="s">
        <v>1</v>
      </c>
      <c r="C1" s="1" t="s">
        <v>60</v>
      </c>
      <c r="D1" s="2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1">
        <v>0</v>
      </c>
      <c r="D2" s="2" t="s">
        <v>98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1.8290914038251751E-2</v>
      </c>
      <c r="C3" s="1">
        <f>Hoja1!E3</f>
        <v>110</v>
      </c>
      <c r="D3" s="2">
        <f>Hoja1!J3</f>
        <v>63396</v>
      </c>
      <c r="E3" s="5">
        <f>Hoja1!M3</f>
        <v>213356</v>
      </c>
      <c r="G3">
        <f>C3/D3</f>
        <v>1.7351252444949207E-3</v>
      </c>
      <c r="H3">
        <f>15*B3/50</f>
        <v>5.4872742114755258E-3</v>
      </c>
      <c r="I3">
        <f t="shared" ref="I3:I13" si="0">H3*2</f>
        <v>1.0974548422951052E-2</v>
      </c>
      <c r="J3">
        <f t="shared" ref="J3:J13" si="1">I3/$E$16</f>
        <v>5.4772542720368301E-4</v>
      </c>
      <c r="K3">
        <f>C3/$D$15</f>
        <v>1.2780592089975367E-3</v>
      </c>
      <c r="L3">
        <f t="shared" ref="L3:L13" si="2">((G3-$K$15)/$I$15)*$E$16</f>
        <v>0.27134104102789464</v>
      </c>
      <c r="M3">
        <f>((L3/2)*50)/500</f>
        <v>1.3567052051394732E-2</v>
      </c>
      <c r="O3">
        <f t="shared" ref="O3:O13" si="3">$T$16/$E$16</f>
        <v>2.536459869558839</v>
      </c>
      <c r="P3">
        <f t="shared" ref="P3:P13" si="4">$T$17/$E$18</f>
        <v>2.531787861891297</v>
      </c>
      <c r="R3">
        <f>E3/$D$15</f>
        <v>2.4789236417716225</v>
      </c>
      <c r="S3">
        <f>E3/D3</f>
        <v>3.3654489242223482</v>
      </c>
      <c r="T3">
        <f>S3/$O$15*$E$16</f>
        <v>54.600900155612699</v>
      </c>
      <c r="U3" s="9">
        <f t="shared" ref="U3:U13" si="5">T3/$T$16*100</f>
        <v>107.43555970959957</v>
      </c>
      <c r="V3">
        <f>M3/U3*100</f>
        <v>1.2628083372085314E-2</v>
      </c>
    </row>
    <row r="4" spans="1:22" x14ac:dyDescent="0.45">
      <c r="A4">
        <v>0.04</v>
      </c>
      <c r="B4" s="8">
        <v>3.6484128665587479E-2</v>
      </c>
      <c r="C4" s="1">
        <f>Hoja1!E4</f>
        <v>113</v>
      </c>
      <c r="D4" s="2">
        <f>Hoja1!J4</f>
        <v>55560</v>
      </c>
      <c r="E4" s="5">
        <f>Hoja1!M4</f>
        <v>227702</v>
      </c>
      <c r="G4">
        <f t="shared" ref="G4:G13" si="6">C4/D4</f>
        <v>2.0338372930165586E-3</v>
      </c>
      <c r="H4">
        <f t="shared" ref="H4:H13" si="7">15*B4/50</f>
        <v>1.0945238599676244E-2</v>
      </c>
      <c r="I4">
        <f t="shared" si="0"/>
        <v>2.1890477199352488E-2</v>
      </c>
      <c r="J4">
        <f t="shared" si="1"/>
        <v>1.0925252241480133E-3</v>
      </c>
      <c r="K4">
        <f t="shared" ref="K4:K13" si="8">C4/$D$15</f>
        <v>1.3129153692429242E-3</v>
      </c>
      <c r="L4">
        <f t="shared" si="2"/>
        <v>0.27478495039193751</v>
      </c>
      <c r="M4">
        <f t="shared" ref="M4:M13" si="9">((L4/2)*50)/500</f>
        <v>1.3739247519596877E-2</v>
      </c>
      <c r="O4">
        <f t="shared" si="3"/>
        <v>2.536459869558839</v>
      </c>
      <c r="P4">
        <f t="shared" si="4"/>
        <v>2.531787861891297</v>
      </c>
      <c r="R4">
        <f>E4/$D$15</f>
        <v>2.6456058000650646</v>
      </c>
      <c r="S4">
        <f t="shared" ref="S4:S13" si="10">E4/D4</f>
        <v>4.0983081353491722</v>
      </c>
      <c r="T4">
        <f t="shared" ref="T4:T13" si="11">S4/$O$15*$E$16</f>
        <v>66.490776815708799</v>
      </c>
      <c r="U4" s="9">
        <f t="shared" si="5"/>
        <v>130.8306969731785</v>
      </c>
      <c r="V4">
        <f t="shared" ref="V4:V13" si="12">M4/U4*100</f>
        <v>1.0501547295443628E-2</v>
      </c>
    </row>
    <row r="5" spans="1:22" x14ac:dyDescent="0.45">
      <c r="A5">
        <v>0.16</v>
      </c>
      <c r="B5" s="8">
        <v>0.1414470918988904</v>
      </c>
      <c r="C5" s="1">
        <f>Hoja1!E5</f>
        <v>366</v>
      </c>
      <c r="D5" s="2">
        <f>Hoja1!J5</f>
        <v>68712</v>
      </c>
      <c r="E5" s="5">
        <f>Hoja1!M5</f>
        <v>231489</v>
      </c>
      <c r="G5">
        <f t="shared" si="6"/>
        <v>5.3265805099545933E-3</v>
      </c>
      <c r="H5">
        <f t="shared" si="7"/>
        <v>4.2434127569667114E-2</v>
      </c>
      <c r="I5">
        <f t="shared" si="0"/>
        <v>8.4868255139334228E-2</v>
      </c>
      <c r="J5">
        <f t="shared" si="1"/>
        <v>4.2356641486049722E-3</v>
      </c>
      <c r="K5">
        <f t="shared" si="8"/>
        <v>4.2524515499372589E-3</v>
      </c>
      <c r="L5">
        <f t="shared" si="2"/>
        <v>0.31274762800847117</v>
      </c>
      <c r="M5">
        <f t="shared" si="9"/>
        <v>1.5637381400423558E-2</v>
      </c>
      <c r="O5">
        <f t="shared" si="3"/>
        <v>2.536459869558839</v>
      </c>
      <c r="P5">
        <f t="shared" si="4"/>
        <v>2.531787861891297</v>
      </c>
      <c r="R5">
        <f>E5/$D$15</f>
        <v>2.6896058930148254</v>
      </c>
      <c r="S5">
        <f t="shared" si="10"/>
        <v>3.3689748515543139</v>
      </c>
      <c r="T5">
        <f t="shared" si="11"/>
        <v>54.658104650627614</v>
      </c>
      <c r="U5" s="9">
        <f t="shared" si="5"/>
        <v>107.54811823743182</v>
      </c>
      <c r="V5">
        <f t="shared" si="12"/>
        <v>1.4539893079208718E-2</v>
      </c>
    </row>
    <row r="6" spans="1:22" x14ac:dyDescent="0.45">
      <c r="A6">
        <v>0.4</v>
      </c>
      <c r="B6" s="8">
        <v>0.3590069012944615</v>
      </c>
      <c r="C6" s="1">
        <f>Hoja1!E6</f>
        <v>988</v>
      </c>
      <c r="D6" s="2">
        <f>Hoja1!J6</f>
        <v>70596</v>
      </c>
      <c r="E6" s="5">
        <f>Hoja1!M6</f>
        <v>237655</v>
      </c>
      <c r="G6">
        <f>C6/D6</f>
        <v>1.3995127202674372E-2</v>
      </c>
      <c r="H6">
        <f t="shared" si="7"/>
        <v>0.10770207038833846</v>
      </c>
      <c r="I6">
        <f t="shared" si="0"/>
        <v>0.21540414077667691</v>
      </c>
      <c r="J6">
        <f t="shared" si="1"/>
        <v>1.0750540293905072E-2</v>
      </c>
      <c r="K6">
        <f>C6/$D$15</f>
        <v>1.147929544081424E-2</v>
      </c>
      <c r="L6">
        <f t="shared" si="2"/>
        <v>0.41268899051945607</v>
      </c>
      <c r="M6">
        <f t="shared" si="9"/>
        <v>2.0634449525972806E-2</v>
      </c>
      <c r="O6">
        <f t="shared" si="3"/>
        <v>2.536459869558839</v>
      </c>
      <c r="P6">
        <f t="shared" si="4"/>
        <v>2.531787861891297</v>
      </c>
      <c r="R6">
        <f t="shared" ref="R6:R13" si="13">E6/$D$15</f>
        <v>2.7612469210391781</v>
      </c>
      <c r="S6">
        <f t="shared" si="10"/>
        <v>3.3664088616918804</v>
      </c>
      <c r="T6">
        <f t="shared" si="11"/>
        <v>54.616474140275585</v>
      </c>
      <c r="U6" s="9">
        <f t="shared" si="5"/>
        <v>107.4662038886222</v>
      </c>
      <c r="V6">
        <f t="shared" si="12"/>
        <v>1.9200873185544282E-2</v>
      </c>
    </row>
    <row r="7" spans="1:22" x14ac:dyDescent="0.45">
      <c r="A7">
        <v>1.6</v>
      </c>
      <c r="B7" s="8">
        <v>1.4208550876599046</v>
      </c>
      <c r="C7" s="1">
        <f>Hoja1!E7</f>
        <v>3670</v>
      </c>
      <c r="D7" s="2">
        <f>Hoja1!J7</f>
        <v>67117</v>
      </c>
      <c r="E7" s="5">
        <f>Hoja1!M7</f>
        <v>249356</v>
      </c>
      <c r="G7">
        <f t="shared" si="6"/>
        <v>5.4680632328620173E-2</v>
      </c>
      <c r="H7">
        <f t="shared" si="7"/>
        <v>0.42625652629797139</v>
      </c>
      <c r="I7">
        <f>H7*2</f>
        <v>0.85251305259594279</v>
      </c>
      <c r="J7">
        <f t="shared" si="1"/>
        <v>4.2547816815251507E-2</v>
      </c>
      <c r="K7">
        <f t="shared" si="8"/>
        <v>4.2640702700190547E-2</v>
      </c>
      <c r="L7">
        <f t="shared" si="2"/>
        <v>0.88176010023034035</v>
      </c>
      <c r="M7">
        <f t="shared" si="9"/>
        <v>4.4088005011517016E-2</v>
      </c>
      <c r="O7">
        <f t="shared" si="3"/>
        <v>2.536459869558839</v>
      </c>
      <c r="P7">
        <f t="shared" si="4"/>
        <v>2.531787861891297</v>
      </c>
      <c r="R7">
        <f t="shared" si="13"/>
        <v>2.8971975647162709</v>
      </c>
      <c r="S7">
        <f t="shared" si="10"/>
        <v>3.7152435299551527</v>
      </c>
      <c r="T7">
        <f t="shared" si="11"/>
        <v>60.275952956184312</v>
      </c>
      <c r="U7" s="9">
        <f t="shared" si="5"/>
        <v>118.60208759235036</v>
      </c>
      <c r="V7">
        <f>M7/U7*100</f>
        <v>3.7173042993183053E-2</v>
      </c>
    </row>
    <row r="8" spans="1:22" x14ac:dyDescent="0.45">
      <c r="A8">
        <v>3.3</v>
      </c>
      <c r="B8" s="8">
        <v>2.9592925320888779</v>
      </c>
      <c r="C8" s="1">
        <f>Hoja1!E8</f>
        <v>9276</v>
      </c>
      <c r="D8" s="2">
        <f>Hoja1!J8</f>
        <v>74359</v>
      </c>
      <c r="E8" s="5">
        <f>Hoja1!M8</f>
        <v>257682</v>
      </c>
      <c r="G8">
        <f t="shared" si="6"/>
        <v>0.12474616388063314</v>
      </c>
      <c r="H8">
        <f t="shared" si="7"/>
        <v>0.88778775962666334</v>
      </c>
      <c r="I8">
        <f t="shared" si="0"/>
        <v>1.7755755192533267</v>
      </c>
      <c r="J8">
        <f t="shared" si="1"/>
        <v>8.8616663058462067E-2</v>
      </c>
      <c r="K8">
        <f t="shared" si="8"/>
        <v>0.10777524747873775</v>
      </c>
      <c r="L8">
        <f t="shared" si="2"/>
        <v>1.6895592546428708</v>
      </c>
      <c r="M8">
        <f t="shared" si="9"/>
        <v>8.4477962732143544E-2</v>
      </c>
      <c r="O8">
        <f t="shared" si="3"/>
        <v>2.536459869558839</v>
      </c>
      <c r="P8">
        <f t="shared" si="4"/>
        <v>2.531787861891297</v>
      </c>
      <c r="R8">
        <f t="shared" si="13"/>
        <v>2.9939350281173027</v>
      </c>
      <c r="S8">
        <f t="shared" si="10"/>
        <v>3.4653774257319223</v>
      </c>
      <c r="T8">
        <f t="shared" si="11"/>
        <v>56.222135912409989</v>
      </c>
      <c r="U8" s="9">
        <f t="shared" si="5"/>
        <v>110.62558717171693</v>
      </c>
      <c r="V8">
        <f t="shared" si="12"/>
        <v>7.6363854775309686E-2</v>
      </c>
    </row>
    <row r="9" spans="1:22" x14ac:dyDescent="0.45">
      <c r="A9">
        <v>8.3000000000000007</v>
      </c>
      <c r="B9" s="8">
        <v>7.4031862845137608</v>
      </c>
      <c r="C9" s="1">
        <f>Hoja1!E9</f>
        <v>28251</v>
      </c>
      <c r="D9" s="2">
        <f>Hoja1!J9</f>
        <v>91157</v>
      </c>
      <c r="E9" s="5">
        <f>Hoja1!M9</f>
        <v>275672</v>
      </c>
      <c r="G9">
        <f t="shared" si="6"/>
        <v>0.30991585945127637</v>
      </c>
      <c r="H9">
        <f t="shared" si="7"/>
        <v>2.2209558853541282</v>
      </c>
      <c r="I9">
        <f t="shared" si="0"/>
        <v>4.4419117707082565</v>
      </c>
      <c r="J9">
        <f t="shared" si="1"/>
        <v>0.22169003483771857</v>
      </c>
      <c r="K9">
        <f t="shared" si="8"/>
        <v>0.32824046103081284</v>
      </c>
      <c r="L9">
        <f t="shared" si="2"/>
        <v>3.8244167258054356</v>
      </c>
      <c r="M9">
        <f t="shared" si="9"/>
        <v>0.19122083629027178</v>
      </c>
      <c r="O9">
        <f t="shared" si="3"/>
        <v>2.536459869558839</v>
      </c>
      <c r="P9">
        <f t="shared" si="4"/>
        <v>2.531787861891297</v>
      </c>
      <c r="R9">
        <f t="shared" si="13"/>
        <v>3.2029558023888089</v>
      </c>
      <c r="S9">
        <f t="shared" si="10"/>
        <v>3.0241451561591539</v>
      </c>
      <c r="T9">
        <f t="shared" si="11"/>
        <v>49.063602344130111</v>
      </c>
      <c r="U9" s="9">
        <f t="shared" si="5"/>
        <v>96.540085679686158</v>
      </c>
      <c r="V9">
        <f t="shared" si="12"/>
        <v>0.1980740279480695</v>
      </c>
    </row>
    <row r="10" spans="1:22" x14ac:dyDescent="0.45">
      <c r="A10">
        <v>16.600000000000001</v>
      </c>
      <c r="B10" s="8">
        <v>14.959414404279448</v>
      </c>
      <c r="C10" s="1">
        <f>Hoja1!E10</f>
        <v>58810</v>
      </c>
      <c r="D10" s="2">
        <f>Hoja1!J10</f>
        <v>101700</v>
      </c>
      <c r="E10" s="5">
        <f>Hoja1!M10</f>
        <v>293586</v>
      </c>
      <c r="G10">
        <f t="shared" si="6"/>
        <v>0.57826941986234026</v>
      </c>
      <c r="H10">
        <f t="shared" si="7"/>
        <v>4.4878243212838349</v>
      </c>
      <c r="I10">
        <f t="shared" si="0"/>
        <v>8.9756486425676698</v>
      </c>
      <c r="J10">
        <f t="shared" si="1"/>
        <v>0.4479629409533894</v>
      </c>
      <c r="K10">
        <f t="shared" si="8"/>
        <v>0.68329692801041042</v>
      </c>
      <c r="L10">
        <f t="shared" si="2"/>
        <v>6.9183171698879367</v>
      </c>
      <c r="M10">
        <f t="shared" si="9"/>
        <v>0.34591585849439682</v>
      </c>
      <c r="O10">
        <f t="shared" si="3"/>
        <v>2.536459869558839</v>
      </c>
      <c r="P10">
        <f t="shared" si="4"/>
        <v>2.531787861891297</v>
      </c>
      <c r="R10">
        <f t="shared" si="13"/>
        <v>3.4110935539340987</v>
      </c>
      <c r="S10">
        <f t="shared" si="10"/>
        <v>2.8867846607669616</v>
      </c>
      <c r="T10">
        <f t="shared" si="11"/>
        <v>46.835071511213769</v>
      </c>
      <c r="U10" s="9">
        <f t="shared" si="5"/>
        <v>92.155112965278335</v>
      </c>
      <c r="V10">
        <f t="shared" si="12"/>
        <v>0.37536263302583001</v>
      </c>
    </row>
    <row r="11" spans="1:22" x14ac:dyDescent="0.45">
      <c r="A11">
        <v>33</v>
      </c>
      <c r="B11" s="8">
        <v>29.41223774801605</v>
      </c>
      <c r="C11" s="1">
        <f>Hoja1!E11</f>
        <v>123817</v>
      </c>
      <c r="D11" s="2">
        <f>Hoja1!J11</f>
        <v>102258</v>
      </c>
      <c r="E11" s="5">
        <f>Hoja1!M11</f>
        <v>312366</v>
      </c>
      <c r="G11">
        <f t="shared" si="6"/>
        <v>1.210829470554871</v>
      </c>
      <c r="H11">
        <f t="shared" si="7"/>
        <v>8.8236713244048151</v>
      </c>
      <c r="I11">
        <f t="shared" si="0"/>
        <v>17.64734264880963</v>
      </c>
      <c r="J11">
        <f t="shared" si="1"/>
        <v>0.88075590163826289</v>
      </c>
      <c r="K11">
        <f t="shared" si="8"/>
        <v>1.4385950643677092</v>
      </c>
      <c r="L11">
        <f t="shared" si="2"/>
        <v>14.211225148260269</v>
      </c>
      <c r="M11">
        <f t="shared" si="9"/>
        <v>0.71056125741301346</v>
      </c>
      <c r="O11">
        <f t="shared" si="3"/>
        <v>2.536459869558839</v>
      </c>
      <c r="P11">
        <f t="shared" si="4"/>
        <v>2.531787861891297</v>
      </c>
      <c r="R11">
        <f t="shared" si="13"/>
        <v>3.6292931170702234</v>
      </c>
      <c r="S11">
        <f>E11/D11</f>
        <v>3.0546852080032858</v>
      </c>
      <c r="T11">
        <f t="shared" si="11"/>
        <v>49.559082845850689</v>
      </c>
      <c r="U11" s="9">
        <f t="shared" si="5"/>
        <v>97.515018782910317</v>
      </c>
      <c r="V11">
        <f t="shared" si="12"/>
        <v>0.72866853360801542</v>
      </c>
    </row>
    <row r="12" spans="1:22" x14ac:dyDescent="0.45">
      <c r="A12">
        <v>100</v>
      </c>
      <c r="B12" s="8">
        <v>90.137287255175281</v>
      </c>
      <c r="C12" s="1">
        <f>Hoja1!E12</f>
        <v>416708</v>
      </c>
      <c r="D12" s="2">
        <f>Hoja1!J12</f>
        <v>127572</v>
      </c>
      <c r="E12" s="5">
        <f>Hoja1!M12</f>
        <v>326204</v>
      </c>
      <c r="G12">
        <f t="shared" si="6"/>
        <v>3.2664534537359295</v>
      </c>
      <c r="H12">
        <f t="shared" si="7"/>
        <v>27.041186176552582</v>
      </c>
      <c r="I12">
        <f t="shared" si="0"/>
        <v>54.082372353105164</v>
      </c>
      <c r="J12">
        <f t="shared" si="1"/>
        <v>2.6991808099679204</v>
      </c>
      <c r="K12">
        <f t="shared" si="8"/>
        <v>4.8416136078449599</v>
      </c>
      <c r="L12">
        <f t="shared" si="2"/>
        <v>37.910914262458824</v>
      </c>
      <c r="M12">
        <f t="shared" si="9"/>
        <v>1.8955457131229412</v>
      </c>
      <c r="O12">
        <f t="shared" si="3"/>
        <v>2.536459869558839</v>
      </c>
      <c r="P12">
        <f t="shared" si="4"/>
        <v>2.531787861891297</v>
      </c>
      <c r="R12">
        <f t="shared" si="13"/>
        <v>3.7900729655621137</v>
      </c>
      <c r="S12">
        <f t="shared" si="10"/>
        <v>2.5570187815508105</v>
      </c>
      <c r="T12">
        <f t="shared" si="11"/>
        <v>41.484963917478886</v>
      </c>
      <c r="U12" s="9">
        <f t="shared" si="5"/>
        <v>81.62796410507039</v>
      </c>
      <c r="V12">
        <f t="shared" si="12"/>
        <v>2.3221768837490799</v>
      </c>
    </row>
    <row r="13" spans="1:22" x14ac:dyDescent="0.45">
      <c r="A13">
        <v>233</v>
      </c>
      <c r="B13" s="8">
        <v>208.11264813108491</v>
      </c>
      <c r="C13" s="1">
        <f>Hoja1!E13</f>
        <v>925338</v>
      </c>
      <c r="D13" s="2">
        <f>Hoja1!J13</f>
        <v>124321</v>
      </c>
      <c r="E13" s="5">
        <f>Hoja1!M13</f>
        <v>340723</v>
      </c>
      <c r="G13">
        <f t="shared" si="6"/>
        <v>7.4431351099170699</v>
      </c>
      <c r="H13">
        <f t="shared" si="7"/>
        <v>62.433794439325474</v>
      </c>
      <c r="I13">
        <f t="shared" si="0"/>
        <v>124.86758887865095</v>
      </c>
      <c r="J13">
        <f t="shared" si="1"/>
        <v>6.2319788319875178</v>
      </c>
      <c r="K13">
        <f t="shared" si="8"/>
        <v>10.751243203048752</v>
      </c>
      <c r="L13">
        <f t="shared" si="2"/>
        <v>86.064690240149531</v>
      </c>
      <c r="M13">
        <f t="shared" si="9"/>
        <v>4.3032345120074771</v>
      </c>
      <c r="O13">
        <f t="shared" si="3"/>
        <v>2.536459869558839</v>
      </c>
      <c r="P13">
        <f t="shared" si="4"/>
        <v>2.531787861891297</v>
      </c>
      <c r="R13">
        <f t="shared" si="13"/>
        <v>3.9587651624297067</v>
      </c>
      <c r="S13">
        <f t="shared" si="10"/>
        <v>2.7406713266463427</v>
      </c>
      <c r="T13">
        <f t="shared" si="11"/>
        <v>44.464534995177644</v>
      </c>
      <c r="U13" s="9">
        <f t="shared" si="5"/>
        <v>87.490722512253811</v>
      </c>
      <c r="V13">
        <f t="shared" si="12"/>
        <v>4.918503800679864</v>
      </c>
    </row>
    <row r="15" spans="1:22" x14ac:dyDescent="0.45">
      <c r="C15" t="s">
        <v>20</v>
      </c>
      <c r="D15">
        <f>AVERAGE(D3:D13)</f>
        <v>86068</v>
      </c>
      <c r="E15" s="8">
        <v>50.091468635022572</v>
      </c>
      <c r="F15" s="8" t="s">
        <v>21</v>
      </c>
      <c r="H15" t="s">
        <v>22</v>
      </c>
      <c r="I15">
        <v>1.7379</v>
      </c>
      <c r="J15" t="s">
        <v>23</v>
      </c>
      <c r="K15">
        <v>-2.18E-2</v>
      </c>
      <c r="N15" t="s">
        <v>22</v>
      </c>
      <c r="O15">
        <f>'BDE-28'!O15</f>
        <v>1.2350000000000001</v>
      </c>
      <c r="P15">
        <f>'BDE-28'!P15</f>
        <v>1.2373000000000001</v>
      </c>
      <c r="Q15" t="s">
        <v>24</v>
      </c>
      <c r="R15">
        <f>AVERAGE(R3:R13)</f>
        <v>3.132608677282656</v>
      </c>
      <c r="S15" s="8" t="s">
        <v>25</v>
      </c>
      <c r="T15" s="8">
        <v>50.822000000000003</v>
      </c>
    </row>
    <row r="16" spans="1:22" x14ac:dyDescent="0.45">
      <c r="E16">
        <f>E15*10/50*2</f>
        <v>20.03658745400903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10.036780878243674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20.073561756487347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1">
        <f>Hoja1!E15</f>
        <v>138</v>
      </c>
      <c r="D21" s="2">
        <f>Hoja1!J15</f>
        <v>100783</v>
      </c>
      <c r="E21" s="5">
        <f>Hoja1!M15</f>
        <v>250385</v>
      </c>
      <c r="G21">
        <f t="shared" ref="G21:G30" si="14">C21/D21</f>
        <v>1.3692785489616305E-3</v>
      </c>
      <c r="L21">
        <f>((G21-$K$15)/$I$15)*$E$18</f>
        <v>0.26761605604801131</v>
      </c>
      <c r="M21">
        <f>((L21/2)*50)/500</f>
        <v>1.3380802802400565E-2</v>
      </c>
      <c r="S21">
        <f t="shared" ref="S21:S30" si="15">E21/D21</f>
        <v>2.4843971701576653</v>
      </c>
      <c r="T21">
        <f t="shared" ref="T21:T35" si="16">S21/$P$15*$E$18</f>
        <v>40.306069686254183</v>
      </c>
      <c r="U21" s="9">
        <f>T21/$T$17*100</f>
        <v>79.308310743878991</v>
      </c>
      <c r="V21" s="10">
        <f>M21/U21*100</f>
        <v>1.6871879727224294E-2</v>
      </c>
      <c r="X21" t="s">
        <v>34</v>
      </c>
    </row>
    <row r="22" spans="1:31" x14ac:dyDescent="0.45">
      <c r="A22" t="s">
        <v>35</v>
      </c>
      <c r="B22" t="s">
        <v>35</v>
      </c>
      <c r="C22" s="1">
        <f>Hoja1!E16</f>
        <v>10960</v>
      </c>
      <c r="D22" s="2">
        <f>Hoja1!J16</f>
        <v>137152</v>
      </c>
      <c r="E22" s="5">
        <f>Hoja1!M16</f>
        <v>310471</v>
      </c>
      <c r="G22">
        <f t="shared" si="14"/>
        <v>7.9911339244050403E-2</v>
      </c>
      <c r="L22">
        <f t="shared" ref="L22:L35" si="17">((G22-$K$15)/$I$15)*$E$18</f>
        <v>1.1748137692907998</v>
      </c>
      <c r="M22">
        <f t="shared" ref="M22:M35" si="18">((L22/2)*50)/500</f>
        <v>5.8740688464539996E-2</v>
      </c>
      <c r="S22">
        <f>E22/D22</f>
        <v>2.2637001283247784</v>
      </c>
      <c r="T22">
        <f t="shared" si="16"/>
        <v>36.725551058026163</v>
      </c>
      <c r="U22" s="9">
        <f t="shared" ref="U22:U30" si="19">T22/$T$17*100</f>
        <v>72.263096804584933</v>
      </c>
      <c r="V22" s="10">
        <f>M22/U22*100</f>
        <v>8.1287255960518195E-2</v>
      </c>
      <c r="X22" t="s">
        <v>35</v>
      </c>
      <c r="Y22" s="9">
        <f>M22/0.1*100</f>
        <v>58.740688464539993</v>
      </c>
      <c r="Z22" s="9">
        <f>V22/0.1*100</f>
        <v>81.287255960518195</v>
      </c>
      <c r="AC22">
        <f>(Y22+Y24)/2</f>
        <v>49.516421939438075</v>
      </c>
      <c r="AD22">
        <f>(Z22+Z24)/2</f>
        <v>73.577813305096441</v>
      </c>
      <c r="AE22">
        <f>(AA23+AA25)/2</f>
        <v>87.075623426597062</v>
      </c>
    </row>
    <row r="23" spans="1:31" x14ac:dyDescent="0.45">
      <c r="A23" t="s">
        <v>36</v>
      </c>
      <c r="B23" t="s">
        <v>36</v>
      </c>
      <c r="C23" s="1">
        <f>Hoja1!E17</f>
        <v>14674</v>
      </c>
      <c r="D23" s="2">
        <f>Hoja1!J17</f>
        <v>140898</v>
      </c>
      <c r="E23" s="5">
        <f>Hoja1!M17</f>
        <v>334708</v>
      </c>
      <c r="G23">
        <f t="shared" si="14"/>
        <v>0.10414626183480248</v>
      </c>
      <c r="L23">
        <f t="shared" si="17"/>
        <v>1.454738514839538</v>
      </c>
      <c r="M23">
        <f t="shared" si="18"/>
        <v>7.2736925741976904E-2</v>
      </c>
      <c r="S23">
        <f t="shared" si="15"/>
        <v>2.3755340742948801</v>
      </c>
      <c r="T23">
        <f t="shared" si="16"/>
        <v>38.539909435867024</v>
      </c>
      <c r="U23" s="9">
        <f t="shared" si="19"/>
        <v>75.833122340456924</v>
      </c>
      <c r="V23" s="10">
        <f t="shared" ref="V23:V30" si="20">M23/U23*100</f>
        <v>9.591709202664836E-2</v>
      </c>
      <c r="X23" t="s">
        <v>36</v>
      </c>
      <c r="AA23" s="9">
        <f>V23/0.1*100</f>
        <v>95.917092026648348</v>
      </c>
    </row>
    <row r="24" spans="1:31" x14ac:dyDescent="0.45">
      <c r="A24" t="s">
        <v>37</v>
      </c>
      <c r="B24" t="s">
        <v>37</v>
      </c>
      <c r="C24" s="1">
        <f>Hoja1!E18</f>
        <v>101795</v>
      </c>
      <c r="D24" s="2">
        <f>Hoja1!J18</f>
        <v>150613</v>
      </c>
      <c r="E24" s="5">
        <f>Hoja1!M18</f>
        <v>288608</v>
      </c>
      <c r="G24">
        <f t="shared" si="14"/>
        <v>0.67587127273210146</v>
      </c>
      <c r="L24">
        <f t="shared" si="17"/>
        <v>8.0584310828672336</v>
      </c>
      <c r="M24">
        <f t="shared" si="18"/>
        <v>0.40292155414336167</v>
      </c>
      <c r="S24">
        <f t="shared" si="15"/>
        <v>1.9162223712428541</v>
      </c>
      <c r="T24">
        <f t="shared" si="16"/>
        <v>31.088182420032371</v>
      </c>
      <c r="U24" s="9">
        <f t="shared" si="19"/>
        <v>61.170718232325306</v>
      </c>
      <c r="V24" s="10">
        <f>M24/U24*100</f>
        <v>0.6586837064967469</v>
      </c>
      <c r="X24" t="s">
        <v>37</v>
      </c>
      <c r="Y24" s="9">
        <f>M24/1*100</f>
        <v>40.292155414336165</v>
      </c>
      <c r="Z24" s="9">
        <f>V24/1*100</f>
        <v>65.868370649674688</v>
      </c>
      <c r="AC24" t="s">
        <v>103</v>
      </c>
      <c r="AD24" s="15">
        <f>_xlfn.STDEV.S(Z22,Z24)</f>
        <v>10.902798361635064</v>
      </c>
      <c r="AE24">
        <f>_xlfn.STDEV.S(AA23,AA25)</f>
        <v>12.503724805488391</v>
      </c>
    </row>
    <row r="25" spans="1:31" x14ac:dyDescent="0.45">
      <c r="A25" t="s">
        <v>38</v>
      </c>
      <c r="B25" t="s">
        <v>38</v>
      </c>
      <c r="C25" s="1">
        <f>Hoja1!E19</f>
        <v>175312</v>
      </c>
      <c r="D25" s="2">
        <f>Hoja1!J19</f>
        <v>167178</v>
      </c>
      <c r="E25" s="5">
        <f>Hoja1!M19</f>
        <v>413831</v>
      </c>
      <c r="G25">
        <f t="shared" si="14"/>
        <v>1.0486547272966538</v>
      </c>
      <c r="L25">
        <f t="shared" si="17"/>
        <v>12.364255179189369</v>
      </c>
      <c r="M25">
        <f t="shared" si="18"/>
        <v>0.61821275895946848</v>
      </c>
      <c r="S25">
        <f t="shared" si="15"/>
        <v>2.4753914988814318</v>
      </c>
      <c r="T25">
        <f t="shared" si="16"/>
        <v>40.159964539141839</v>
      </c>
      <c r="U25" s="9">
        <f t="shared" si="19"/>
        <v>79.020826687540506</v>
      </c>
      <c r="V25" s="10">
        <f t="shared" si="20"/>
        <v>0.78234154826545776</v>
      </c>
      <c r="X25" t="s">
        <v>38</v>
      </c>
      <c r="AA25" s="9">
        <f>V25/1*100</f>
        <v>78.234154826545776</v>
      </c>
    </row>
    <row r="26" spans="1:31" x14ac:dyDescent="0.45">
      <c r="A26" t="s">
        <v>39</v>
      </c>
      <c r="B26" t="s">
        <v>39</v>
      </c>
      <c r="C26" s="1">
        <f>Hoja1!E20</f>
        <v>15442</v>
      </c>
      <c r="D26" s="2">
        <f>Hoja1!J20</f>
        <v>121308</v>
      </c>
      <c r="E26" s="5">
        <f>Hoja1!M20</f>
        <v>416041</v>
      </c>
      <c r="G26">
        <f t="shared" si="14"/>
        <v>0.12729580901506907</v>
      </c>
      <c r="L26">
        <f t="shared" si="17"/>
        <v>1.72212666430602</v>
      </c>
      <c r="M26">
        <f t="shared" si="18"/>
        <v>8.6106333215301006E-2</v>
      </c>
      <c r="S26">
        <f t="shared" si="15"/>
        <v>3.42962541629571</v>
      </c>
      <c r="T26">
        <f t="shared" si="16"/>
        <v>55.641152182680486</v>
      </c>
      <c r="U26" s="9">
        <f t="shared" si="19"/>
        <v>109.4824134876244</v>
      </c>
      <c r="V26" s="10">
        <f t="shared" si="20"/>
        <v>7.8648552285554285E-2</v>
      </c>
    </row>
    <row r="27" spans="1:31" x14ac:dyDescent="0.45">
      <c r="A27" t="s">
        <v>40</v>
      </c>
      <c r="B27" t="s">
        <v>40</v>
      </c>
      <c r="C27" s="1">
        <f>Hoja1!E21</f>
        <v>15316</v>
      </c>
      <c r="D27" s="2">
        <f>Hoja1!J21</f>
        <v>124376</v>
      </c>
      <c r="E27" s="5">
        <f>Hoja1!M21</f>
        <v>406823</v>
      </c>
      <c r="G27">
        <f t="shared" si="14"/>
        <v>0.12314272850067537</v>
      </c>
      <c r="L27">
        <f t="shared" si="17"/>
        <v>1.6741566325519797</v>
      </c>
      <c r="M27">
        <f t="shared" si="18"/>
        <v>8.3707831627598983E-2</v>
      </c>
      <c r="S27">
        <f>E27/D27</f>
        <v>3.2709123946742138</v>
      </c>
      <c r="T27">
        <f t="shared" si="16"/>
        <v>53.066242588339726</v>
      </c>
      <c r="U27" s="9">
        <f t="shared" si="19"/>
        <v>104.41588797831591</v>
      </c>
      <c r="V27" s="10">
        <f t="shared" si="20"/>
        <v>8.0167715132569303E-2</v>
      </c>
    </row>
    <row r="28" spans="1:31" x14ac:dyDescent="0.45">
      <c r="A28" t="s">
        <v>41</v>
      </c>
      <c r="B28" t="s">
        <v>41</v>
      </c>
      <c r="C28" s="1">
        <f>Hoja1!E22</f>
        <v>16787</v>
      </c>
      <c r="D28" s="2">
        <f>Hoja1!J22</f>
        <v>142940</v>
      </c>
      <c r="E28" s="5">
        <f>Hoja1!M22</f>
        <v>412134</v>
      </c>
      <c r="G28">
        <f t="shared" si="14"/>
        <v>0.11744088428711347</v>
      </c>
      <c r="L28">
        <f t="shared" si="17"/>
        <v>1.6082976522039707</v>
      </c>
      <c r="M28">
        <f t="shared" si="18"/>
        <v>8.0414882610198538E-2</v>
      </c>
      <c r="S28">
        <f t="shared" si="15"/>
        <v>2.8832657058905835</v>
      </c>
      <c r="T28">
        <f t="shared" si="16"/>
        <v>46.777185975557025</v>
      </c>
      <c r="U28" s="9">
        <f t="shared" si="19"/>
        <v>92.041214386598355</v>
      </c>
      <c r="V28" s="10">
        <f t="shared" si="20"/>
        <v>8.7368341613175554E-2</v>
      </c>
    </row>
    <row r="29" spans="1:31" x14ac:dyDescent="0.45">
      <c r="A29" t="s">
        <v>42</v>
      </c>
      <c r="B29" t="s">
        <v>42</v>
      </c>
      <c r="C29" s="1">
        <f>Hoja1!E23</f>
        <v>15941</v>
      </c>
      <c r="D29" s="2">
        <f>Hoja1!J23</f>
        <v>130882</v>
      </c>
      <c r="E29" s="5">
        <f>Hoja1!M23</f>
        <v>402774</v>
      </c>
      <c r="G29">
        <f t="shared" si="14"/>
        <v>0.12179673293501016</v>
      </c>
      <c r="L29">
        <f t="shared" si="17"/>
        <v>1.6586097511943996</v>
      </c>
      <c r="M29">
        <f t="shared" si="18"/>
        <v>8.2930487559719976E-2</v>
      </c>
      <c r="S29">
        <f t="shared" si="15"/>
        <v>3.0773826805825095</v>
      </c>
      <c r="T29">
        <f t="shared" si="16"/>
        <v>49.926478046567183</v>
      </c>
      <c r="U29" s="9">
        <f t="shared" si="19"/>
        <v>98.23792461250477</v>
      </c>
      <c r="V29" s="10">
        <f t="shared" si="20"/>
        <v>8.4417996295051714E-2</v>
      </c>
    </row>
    <row r="30" spans="1:31" x14ac:dyDescent="0.45">
      <c r="A30" t="s">
        <v>43</v>
      </c>
      <c r="B30" t="s">
        <v>43</v>
      </c>
      <c r="C30" s="1">
        <f>Hoja1!E24</f>
        <v>16888</v>
      </c>
      <c r="D30" s="2">
        <f>Hoja1!J24</f>
        <v>143529</v>
      </c>
      <c r="E30" s="5">
        <f>Hoja1!M24</f>
        <v>406638</v>
      </c>
      <c r="G30">
        <f t="shared" si="14"/>
        <v>0.11766263263870019</v>
      </c>
      <c r="L30">
        <f t="shared" si="17"/>
        <v>1.6108589498793118</v>
      </c>
      <c r="M30">
        <f t="shared" si="18"/>
        <v>8.054294749396558E-2</v>
      </c>
      <c r="S30">
        <f t="shared" si="15"/>
        <v>2.8331417344230085</v>
      </c>
      <c r="T30">
        <f t="shared" si="16"/>
        <v>45.963990601165392</v>
      </c>
      <c r="U30" s="9">
        <f t="shared" si="19"/>
        <v>90.441129040898389</v>
      </c>
      <c r="V30" s="10">
        <f t="shared" si="20"/>
        <v>8.9055663444386299E-2</v>
      </c>
    </row>
    <row r="31" spans="1:31" x14ac:dyDescent="0.45">
      <c r="A31" t="s">
        <v>44</v>
      </c>
      <c r="B31" t="s">
        <v>44</v>
      </c>
      <c r="C31" s="1">
        <f>Hoja1!E25</f>
        <v>187403</v>
      </c>
      <c r="D31" s="2">
        <f>Hoja1!J25</f>
        <v>174419</v>
      </c>
      <c r="E31" s="5">
        <f>Hoja1!M25</f>
        <v>461689</v>
      </c>
      <c r="G31">
        <f>C31/D31</f>
        <v>1.074441431266089</v>
      </c>
      <c r="L31">
        <f t="shared" si="17"/>
        <v>12.662103728948685</v>
      </c>
      <c r="M31">
        <f t="shared" si="18"/>
        <v>0.63310518644743419</v>
      </c>
      <c r="S31">
        <f>E31/D31</f>
        <v>2.6470109334418841</v>
      </c>
      <c r="T31">
        <f t="shared" si="16"/>
        <v>42.944263672951493</v>
      </c>
      <c r="U31" s="9">
        <f>T31/$T$17*100</f>
        <v>84.499357901994188</v>
      </c>
      <c r="V31" s="10">
        <f>M31/U31*100</f>
        <v>0.74924260037778689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1">
        <f>Hoja1!E26</f>
        <v>171189</v>
      </c>
      <c r="D32" s="2">
        <f>Hoja1!J26</f>
        <v>151485</v>
      </c>
      <c r="E32" s="5">
        <f>Hoja1!M26</f>
        <v>437323</v>
      </c>
      <c r="G32">
        <f t="shared" ref="G32:G35" si="21">C32/D32</f>
        <v>1.1300722843845925</v>
      </c>
      <c r="L32">
        <f t="shared" si="17"/>
        <v>13.304666227159373</v>
      </c>
      <c r="M32">
        <f t="shared" si="18"/>
        <v>0.6652333113579687</v>
      </c>
      <c r="S32">
        <f t="shared" ref="S32:S35" si="22">E32/D32</f>
        <v>2.8869062943525763</v>
      </c>
      <c r="T32">
        <f t="shared" si="16"/>
        <v>46.836249725109901</v>
      </c>
      <c r="U32" s="9">
        <f t="shared" ref="U32:U35" si="23">T32/$T$17*100</f>
        <v>92.157431279976961</v>
      </c>
      <c r="V32" s="10">
        <f t="shared" ref="V32:V35" si="24">M32/U32*100</f>
        <v>0.7218444591158043</v>
      </c>
      <c r="X32" t="s">
        <v>39</v>
      </c>
      <c r="Y32" s="10">
        <f>AVERAGE(V26:V30)</f>
        <v>8.3931653754147434E-2</v>
      </c>
      <c r="Z32">
        <f>_xlfn.STDEV.S(V26:V30)</f>
        <v>4.4827787946653376E-3</v>
      </c>
      <c r="AA32">
        <f>Z32/Y32*100</f>
        <v>5.3409870938517328</v>
      </c>
    </row>
    <row r="33" spans="1:27" x14ac:dyDescent="0.45">
      <c r="A33" t="s">
        <v>49</v>
      </c>
      <c r="B33" t="s">
        <v>49</v>
      </c>
      <c r="C33" s="1">
        <f>Hoja1!E27</f>
        <v>155715</v>
      </c>
      <c r="D33" s="2">
        <f>Hoja1!J27</f>
        <v>132568</v>
      </c>
      <c r="E33" s="5">
        <f>Hoja1!M27</f>
        <v>434117</v>
      </c>
      <c r="G33">
        <f t="shared" si="21"/>
        <v>1.1746047311568402</v>
      </c>
      <c r="L33">
        <f t="shared" si="17"/>
        <v>13.819036916180721</v>
      </c>
      <c r="M33">
        <f t="shared" si="18"/>
        <v>0.69095184580903601</v>
      </c>
      <c r="S33">
        <f t="shared" si="22"/>
        <v>3.274674129503349</v>
      </c>
      <c r="T33">
        <f t="shared" si="16"/>
        <v>53.12727177803032</v>
      </c>
      <c r="U33" s="9">
        <f t="shared" si="23"/>
        <v>104.53597217352781</v>
      </c>
      <c r="V33" s="10">
        <f t="shared" si="24"/>
        <v>0.66097041185216943</v>
      </c>
      <c r="X33" t="s">
        <v>44</v>
      </c>
      <c r="Y33" s="10">
        <f>AVERAGE(V31:V35)</f>
        <v>0.70735564556307029</v>
      </c>
      <c r="Z33">
        <f>_xlfn.STDEV.S(V31:V35)</f>
        <v>3.2895156892323897E-2</v>
      </c>
      <c r="AA33">
        <f>Z33/Y33*100</f>
        <v>4.6504409908453681</v>
      </c>
    </row>
    <row r="34" spans="1:27" x14ac:dyDescent="0.45">
      <c r="A34" t="s">
        <v>50</v>
      </c>
      <c r="B34" t="s">
        <v>50</v>
      </c>
      <c r="C34" s="1">
        <f>Hoja1!E28</f>
        <v>165991</v>
      </c>
      <c r="D34" s="2">
        <f>Hoja1!J28</f>
        <v>147116</v>
      </c>
      <c r="E34" s="5">
        <f>Hoja1!M28</f>
        <v>441485</v>
      </c>
      <c r="G34">
        <f t="shared" si="21"/>
        <v>1.1283001169145437</v>
      </c>
      <c r="L34">
        <f t="shared" si="17"/>
        <v>13.284196860019225</v>
      </c>
      <c r="M34">
        <f t="shared" si="18"/>
        <v>0.66420984300096131</v>
      </c>
      <c r="S34">
        <f t="shared" si="22"/>
        <v>3.0009312379346911</v>
      </c>
      <c r="T34">
        <f t="shared" si="16"/>
        <v>48.6861541515025</v>
      </c>
      <c r="U34" s="9">
        <f t="shared" si="23"/>
        <v>95.797399062418819</v>
      </c>
      <c r="V34" s="10">
        <f t="shared" si="24"/>
        <v>0.69334851415765619</v>
      </c>
    </row>
    <row r="35" spans="1:27" x14ac:dyDescent="0.45">
      <c r="A35" t="s">
        <v>51</v>
      </c>
      <c r="B35" t="s">
        <v>51</v>
      </c>
      <c r="C35" s="1">
        <f>Hoja1!E29</f>
        <v>169618</v>
      </c>
      <c r="D35" s="2">
        <f>Hoja1!J29</f>
        <v>153639</v>
      </c>
      <c r="E35" s="5">
        <f>Hoja1!M29</f>
        <v>439885</v>
      </c>
      <c r="G35">
        <f t="shared" si="21"/>
        <v>1.1040035407676436</v>
      </c>
      <c r="L35">
        <f t="shared" si="17"/>
        <v>13.003559986921811</v>
      </c>
      <c r="M35">
        <f t="shared" si="18"/>
        <v>0.65017799934609055</v>
      </c>
      <c r="S35">
        <f t="shared" si="22"/>
        <v>2.8631076744836923</v>
      </c>
      <c r="T35">
        <f t="shared" si="16"/>
        <v>46.450148483974189</v>
      </c>
      <c r="U35" s="9">
        <f t="shared" si="23"/>
        <v>91.397718476199643</v>
      </c>
      <c r="V35" s="10">
        <f t="shared" si="24"/>
        <v>0.71137224231193441</v>
      </c>
    </row>
    <row r="36" spans="1:27" x14ac:dyDescent="0.45"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7B01-B21E-4546-B306-1F0CA1D95CA8}">
  <dimension ref="A1:AE46"/>
  <sheetViews>
    <sheetView topLeftCell="O1" workbookViewId="0">
      <selection activeCell="AE24" sqref="AE24"/>
    </sheetView>
  </sheetViews>
  <sheetFormatPr baseColWidth="10" defaultRowHeight="14.25" x14ac:dyDescent="0.45"/>
  <sheetData>
    <row r="1" spans="1:22" x14ac:dyDescent="0.45">
      <c r="A1" t="s">
        <v>0</v>
      </c>
      <c r="B1" s="8" t="s">
        <v>1</v>
      </c>
      <c r="C1" s="1" t="s">
        <v>59</v>
      </c>
      <c r="D1" s="2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1">
        <v>0</v>
      </c>
      <c r="D2" s="2" t="s">
        <v>98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1.9596249658889408E-2</v>
      </c>
      <c r="C3" s="1">
        <f>Hoja1!F3</f>
        <v>218</v>
      </c>
      <c r="D3" s="2">
        <f>Hoja1!J3</f>
        <v>63396</v>
      </c>
      <c r="E3" s="5">
        <f>Hoja1!M3</f>
        <v>213356</v>
      </c>
      <c r="G3">
        <f>C3/D3</f>
        <v>3.4387027572717523E-3</v>
      </c>
      <c r="H3">
        <f>15*B3/50</f>
        <v>5.8788748976668229E-3</v>
      </c>
      <c r="I3">
        <f t="shared" ref="I3:I13" si="0">H3*2</f>
        <v>1.1757749795333646E-2</v>
      </c>
      <c r="J3">
        <f t="shared" ref="J3:J13" si="1">I3/$E$16</f>
        <v>5.8681398827628659E-4</v>
      </c>
      <c r="K3">
        <f>C3/$D$15</f>
        <v>2.532880977831482E-3</v>
      </c>
      <c r="L3">
        <f t="shared" ref="L3:L13" si="2">((G3-$K$15)/$I$15)*$E$16</f>
        <v>0.18503044129717369</v>
      </c>
      <c r="M3">
        <f>((L3/2)*50)/500</f>
        <v>9.2515220648586843E-3</v>
      </c>
      <c r="O3">
        <f t="shared" ref="O3:O13" si="3">$T$16/$E$16</f>
        <v>2.536459869558839</v>
      </c>
      <c r="P3">
        <f t="shared" ref="P3:P13" si="4">$T$17/$E$18</f>
        <v>2.531787861891297</v>
      </c>
      <c r="R3">
        <f>E3/$D$15</f>
        <v>2.4789236417716225</v>
      </c>
      <c r="S3">
        <f>E3/D3</f>
        <v>3.3654489242223482</v>
      </c>
      <c r="T3">
        <f>S3/$O$15*$E$16</f>
        <v>54.600900155612699</v>
      </c>
      <c r="U3" s="9">
        <f t="shared" ref="U3:U13" si="5">T3/$T$16*100</f>
        <v>107.43555970959957</v>
      </c>
      <c r="V3">
        <f>M3/U3*100</f>
        <v>8.6112289914677502E-3</v>
      </c>
    </row>
    <row r="4" spans="1:22" x14ac:dyDescent="0.45">
      <c r="A4">
        <v>0.04</v>
      </c>
      <c r="B4" s="8">
        <v>3.9087827564151141E-2</v>
      </c>
      <c r="C4" s="1">
        <f>Hoja1!F4</f>
        <v>225</v>
      </c>
      <c r="D4" s="2">
        <f>Hoja1!J4</f>
        <v>55560</v>
      </c>
      <c r="E4" s="5">
        <f>Hoja1!M4</f>
        <v>227702</v>
      </c>
      <c r="G4">
        <f t="shared" ref="G4:G13" si="6">C4/D4</f>
        <v>4.049676025917927E-3</v>
      </c>
      <c r="H4">
        <f t="shared" ref="H4:H13" si="7">15*B4/50</f>
        <v>1.1726348269245341E-2</v>
      </c>
      <c r="I4">
        <f t="shared" si="0"/>
        <v>2.3452696538490681E-2</v>
      </c>
      <c r="J4">
        <f t="shared" si="1"/>
        <v>1.1704935579635411E-3</v>
      </c>
      <c r="K4">
        <f t="shared" ref="K4:K13" si="8">C4/$D$15</f>
        <v>2.6142120184040525E-3</v>
      </c>
      <c r="L4">
        <f t="shared" si="2"/>
        <v>0.19207893238957974</v>
      </c>
      <c r="M4">
        <f t="shared" ref="M4:M13" si="9">((L4/2)*50)/500</f>
        <v>9.6039466194789858E-3</v>
      </c>
      <c r="O4">
        <f t="shared" si="3"/>
        <v>2.536459869558839</v>
      </c>
      <c r="P4">
        <f t="shared" si="4"/>
        <v>2.531787861891297</v>
      </c>
      <c r="R4">
        <f>E4/$D$15</f>
        <v>2.6456058000650646</v>
      </c>
      <c r="S4">
        <f t="shared" ref="S4:S13" si="10">E4/D4</f>
        <v>4.0983081353491722</v>
      </c>
      <c r="T4">
        <f t="shared" ref="T4:T13" si="11">S4/$O$15*$E$16</f>
        <v>66.490776815708799</v>
      </c>
      <c r="U4" s="9">
        <f t="shared" si="5"/>
        <v>130.8306969731785</v>
      </c>
      <c r="V4">
        <f t="shared" ref="V4:V13" si="12">M4/U4*100</f>
        <v>7.3407440621124894E-3</v>
      </c>
    </row>
    <row r="5" spans="1:22" x14ac:dyDescent="0.45">
      <c r="A5">
        <v>0.16</v>
      </c>
      <c r="B5" s="8">
        <v>0.15154149872323502</v>
      </c>
      <c r="C5" s="1">
        <f>Hoja1!F5</f>
        <v>614</v>
      </c>
      <c r="D5" s="2">
        <f>Hoja1!J5</f>
        <v>68712</v>
      </c>
      <c r="E5" s="5">
        <f>Hoja1!M5</f>
        <v>231489</v>
      </c>
      <c r="G5">
        <f t="shared" si="6"/>
        <v>8.9358481779019672E-3</v>
      </c>
      <c r="H5">
        <f t="shared" si="7"/>
        <v>4.5462449616970504E-2</v>
      </c>
      <c r="I5">
        <f t="shared" si="0"/>
        <v>9.0924899233941009E-2</v>
      </c>
      <c r="J5">
        <f t="shared" si="1"/>
        <v>4.5379433719761626E-3</v>
      </c>
      <c r="K5">
        <f t="shared" si="8"/>
        <v>7.1338941302226148E-3</v>
      </c>
      <c r="L5">
        <f t="shared" si="2"/>
        <v>0.248448241255639</v>
      </c>
      <c r="M5">
        <f t="shared" si="9"/>
        <v>1.2422412062781951E-2</v>
      </c>
      <c r="O5">
        <f t="shared" si="3"/>
        <v>2.536459869558839</v>
      </c>
      <c r="P5">
        <f t="shared" si="4"/>
        <v>2.531787861891297</v>
      </c>
      <c r="R5">
        <f>E5/$D$15</f>
        <v>2.6896058930148254</v>
      </c>
      <c r="S5">
        <f t="shared" si="10"/>
        <v>3.3689748515543139</v>
      </c>
      <c r="T5">
        <f t="shared" si="11"/>
        <v>54.658104650627614</v>
      </c>
      <c r="U5" s="9">
        <f t="shared" si="5"/>
        <v>107.54811823743182</v>
      </c>
      <c r="V5">
        <f t="shared" si="12"/>
        <v>1.1550561986921278E-2</v>
      </c>
    </row>
    <row r="6" spans="1:22" x14ac:dyDescent="0.45">
      <c r="A6">
        <v>0.4</v>
      </c>
      <c r="B6" s="8">
        <v>0.38462751792052918</v>
      </c>
      <c r="C6" s="1">
        <f>Hoja1!F6</f>
        <v>1273</v>
      </c>
      <c r="D6" s="2">
        <f>Hoja1!J6</f>
        <v>70596</v>
      </c>
      <c r="E6" s="5">
        <f>Hoja1!M6</f>
        <v>237655</v>
      </c>
      <c r="G6">
        <f>C6/D6</f>
        <v>1.8032183126522751E-2</v>
      </c>
      <c r="H6">
        <f t="shared" si="7"/>
        <v>0.11538825537615875</v>
      </c>
      <c r="I6">
        <f t="shared" si="0"/>
        <v>0.2307765107523175</v>
      </c>
      <c r="J6">
        <f t="shared" si="1"/>
        <v>1.1517755270553444E-2</v>
      </c>
      <c r="K6">
        <f>C6/$D$15</f>
        <v>1.479063066412604E-2</v>
      </c>
      <c r="L6">
        <f t="shared" si="2"/>
        <v>0.3533880792962879</v>
      </c>
      <c r="M6">
        <f t="shared" si="9"/>
        <v>1.7669403964814395E-2</v>
      </c>
      <c r="O6">
        <f t="shared" si="3"/>
        <v>2.536459869558839</v>
      </c>
      <c r="P6">
        <f t="shared" si="4"/>
        <v>2.531787861891297</v>
      </c>
      <c r="R6">
        <f t="shared" ref="R6:R13" si="13">E6/$D$15</f>
        <v>2.7612469210391781</v>
      </c>
      <c r="S6">
        <f t="shared" si="10"/>
        <v>3.3664088616918804</v>
      </c>
      <c r="T6">
        <f t="shared" si="11"/>
        <v>54.616474140275585</v>
      </c>
      <c r="U6" s="9">
        <f t="shared" si="5"/>
        <v>107.4662038886222</v>
      </c>
      <c r="V6">
        <f t="shared" si="12"/>
        <v>1.6441823871555877E-2</v>
      </c>
    </row>
    <row r="7" spans="1:22" x14ac:dyDescent="0.45">
      <c r="A7">
        <v>1.6</v>
      </c>
      <c r="B7" s="8">
        <v>1.5222547636852795</v>
      </c>
      <c r="C7" s="1">
        <f>Hoja1!F7</f>
        <v>4870</v>
      </c>
      <c r="D7" s="2">
        <f>Hoja1!J7</f>
        <v>67117</v>
      </c>
      <c r="E7" s="5">
        <f>Hoja1!M7</f>
        <v>249356</v>
      </c>
      <c r="G7">
        <f t="shared" si="6"/>
        <v>7.2559858158141755E-2</v>
      </c>
      <c r="H7">
        <f t="shared" si="7"/>
        <v>0.45667642910558387</v>
      </c>
      <c r="I7">
        <f>H7*2</f>
        <v>0.91335285821116774</v>
      </c>
      <c r="J7">
        <f t="shared" si="1"/>
        <v>4.558425232378676E-2</v>
      </c>
      <c r="K7">
        <f t="shared" si="8"/>
        <v>5.6583166798345491E-2</v>
      </c>
      <c r="L7">
        <f t="shared" si="2"/>
        <v>0.98244642190039821</v>
      </c>
      <c r="M7">
        <f t="shared" si="9"/>
        <v>4.9122321095019912E-2</v>
      </c>
      <c r="O7">
        <f t="shared" si="3"/>
        <v>2.536459869558839</v>
      </c>
      <c r="P7">
        <f t="shared" si="4"/>
        <v>2.531787861891297</v>
      </c>
      <c r="R7">
        <f t="shared" si="13"/>
        <v>2.8971975647162709</v>
      </c>
      <c r="S7">
        <f t="shared" si="10"/>
        <v>3.7152435299551527</v>
      </c>
      <c r="T7">
        <f t="shared" si="11"/>
        <v>60.275952956184312</v>
      </c>
      <c r="U7" s="9">
        <f t="shared" si="5"/>
        <v>118.60208759235036</v>
      </c>
      <c r="V7">
        <f>M7/U7*100</f>
        <v>4.1417754183096032E-2</v>
      </c>
    </row>
    <row r="8" spans="1:22" x14ac:dyDescent="0.45">
      <c r="A8">
        <v>3.3</v>
      </c>
      <c r="B8" s="8">
        <v>3.1704831782175629</v>
      </c>
      <c r="C8" s="1">
        <f>Hoja1!F8</f>
        <v>11776</v>
      </c>
      <c r="D8" s="2">
        <f>Hoja1!J8</f>
        <v>74359</v>
      </c>
      <c r="E8" s="5">
        <f>Hoja1!M8</f>
        <v>257682</v>
      </c>
      <c r="G8">
        <f t="shared" si="6"/>
        <v>0.15836684194246831</v>
      </c>
      <c r="H8">
        <f t="shared" si="7"/>
        <v>0.95114495346526884</v>
      </c>
      <c r="I8">
        <f t="shared" si="0"/>
        <v>1.9022899069305377</v>
      </c>
      <c r="J8">
        <f t="shared" si="1"/>
        <v>9.4940813214673292E-2</v>
      </c>
      <c r="K8">
        <f t="shared" si="8"/>
        <v>0.13682204768322723</v>
      </c>
      <c r="L8">
        <f t="shared" si="2"/>
        <v>1.9723584064463413</v>
      </c>
      <c r="M8">
        <f t="shared" si="9"/>
        <v>9.861792032231706E-2</v>
      </c>
      <c r="O8">
        <f t="shared" si="3"/>
        <v>2.536459869558839</v>
      </c>
      <c r="P8">
        <f t="shared" si="4"/>
        <v>2.531787861891297</v>
      </c>
      <c r="R8">
        <f t="shared" si="13"/>
        <v>2.9939350281173027</v>
      </c>
      <c r="S8">
        <f t="shared" si="10"/>
        <v>3.4653774257319223</v>
      </c>
      <c r="T8">
        <f t="shared" si="11"/>
        <v>56.222135912409989</v>
      </c>
      <c r="U8" s="9">
        <f t="shared" si="5"/>
        <v>110.62558717171693</v>
      </c>
      <c r="V8">
        <f t="shared" si="12"/>
        <v>8.9145669499804639E-2</v>
      </c>
    </row>
    <row r="9" spans="1:22" x14ac:dyDescent="0.45">
      <c r="A9">
        <v>8.3000000000000007</v>
      </c>
      <c r="B9" s="8">
        <v>7.931516511378442</v>
      </c>
      <c r="C9" s="1">
        <f>Hoja1!F9</f>
        <v>33114</v>
      </c>
      <c r="D9" s="2">
        <f>Hoja1!J9</f>
        <v>91157</v>
      </c>
      <c r="E9" s="5">
        <f>Hoja1!M9</f>
        <v>275672</v>
      </c>
      <c r="G9">
        <f t="shared" si="6"/>
        <v>0.36326338076066567</v>
      </c>
      <c r="H9">
        <f t="shared" si="7"/>
        <v>2.3794549534135325</v>
      </c>
      <c r="I9">
        <f t="shared" si="0"/>
        <v>4.7589099068270651</v>
      </c>
      <c r="J9">
        <f t="shared" si="1"/>
        <v>0.23751099920335367</v>
      </c>
      <c r="K9">
        <f t="shared" si="8"/>
        <v>0.38474229678858579</v>
      </c>
      <c r="L9">
        <f t="shared" si="2"/>
        <v>4.3361466486472668</v>
      </c>
      <c r="M9">
        <f t="shared" si="9"/>
        <v>0.21680733243236336</v>
      </c>
      <c r="O9">
        <f t="shared" si="3"/>
        <v>2.536459869558839</v>
      </c>
      <c r="P9">
        <f t="shared" si="4"/>
        <v>2.531787861891297</v>
      </c>
      <c r="R9">
        <f t="shared" si="13"/>
        <v>3.2029558023888089</v>
      </c>
      <c r="S9">
        <f t="shared" si="10"/>
        <v>3.0241451561591539</v>
      </c>
      <c r="T9">
        <f t="shared" si="11"/>
        <v>49.063602344130111</v>
      </c>
      <c r="U9" s="9">
        <f t="shared" si="5"/>
        <v>96.540085679686158</v>
      </c>
      <c r="V9">
        <f t="shared" si="12"/>
        <v>0.22457752228614783</v>
      </c>
    </row>
    <row r="10" spans="1:22" x14ac:dyDescent="0.45">
      <c r="A10">
        <v>16.600000000000001</v>
      </c>
      <c r="B10" s="8">
        <v>16.026996726570669</v>
      </c>
      <c r="C10" s="1">
        <f>Hoja1!F10</f>
        <v>66475</v>
      </c>
      <c r="D10" s="2">
        <f>Hoja1!J10</f>
        <v>101700</v>
      </c>
      <c r="E10" s="5">
        <f>Hoja1!M10</f>
        <v>293586</v>
      </c>
      <c r="G10">
        <f t="shared" si="6"/>
        <v>0.65363815142576209</v>
      </c>
      <c r="H10">
        <f t="shared" si="7"/>
        <v>4.8080990179712009</v>
      </c>
      <c r="I10">
        <f t="shared" si="0"/>
        <v>9.6161980359424017</v>
      </c>
      <c r="J10">
        <f t="shared" si="1"/>
        <v>0.47993192743100271</v>
      </c>
      <c r="K10">
        <f t="shared" si="8"/>
        <v>0.7723544174373751</v>
      </c>
      <c r="L10">
        <f t="shared" si="2"/>
        <v>7.686054229755638</v>
      </c>
      <c r="M10">
        <f t="shared" si="9"/>
        <v>0.38430271148778189</v>
      </c>
      <c r="O10">
        <f t="shared" si="3"/>
        <v>2.536459869558839</v>
      </c>
      <c r="P10">
        <f t="shared" si="4"/>
        <v>2.531787861891297</v>
      </c>
      <c r="R10">
        <f t="shared" si="13"/>
        <v>3.4110935539340987</v>
      </c>
      <c r="S10">
        <f t="shared" si="10"/>
        <v>2.8867846607669616</v>
      </c>
      <c r="T10">
        <f t="shared" si="11"/>
        <v>46.835071511213769</v>
      </c>
      <c r="U10" s="9">
        <f t="shared" si="5"/>
        <v>92.155112965278335</v>
      </c>
      <c r="V10">
        <f t="shared" si="12"/>
        <v>0.41701724312635507</v>
      </c>
    </row>
    <row r="11" spans="1:22" x14ac:dyDescent="0.45">
      <c r="A11">
        <v>33</v>
      </c>
      <c r="B11" s="8">
        <v>31.511249395813309</v>
      </c>
      <c r="C11" s="1">
        <f>Hoja1!F11</f>
        <v>142595</v>
      </c>
      <c r="D11" s="2">
        <f>Hoja1!J11</f>
        <v>102258</v>
      </c>
      <c r="E11" s="5">
        <f>Hoja1!M11</f>
        <v>312366</v>
      </c>
      <c r="G11">
        <f t="shared" si="6"/>
        <v>1.3944630248978076</v>
      </c>
      <c r="H11">
        <f t="shared" si="7"/>
        <v>9.4533748187439919</v>
      </c>
      <c r="I11">
        <f t="shared" si="0"/>
        <v>18.906749637487984</v>
      </c>
      <c r="J11">
        <f t="shared" si="1"/>
        <v>0.94361126518602934</v>
      </c>
      <c r="K11">
        <f t="shared" si="8"/>
        <v>1.6567713900636707</v>
      </c>
      <c r="L11">
        <f t="shared" si="2"/>
        <v>16.232577931637152</v>
      </c>
      <c r="M11">
        <f t="shared" si="9"/>
        <v>0.81162889658185755</v>
      </c>
      <c r="O11">
        <f t="shared" si="3"/>
        <v>2.536459869558839</v>
      </c>
      <c r="P11">
        <f t="shared" si="4"/>
        <v>2.531787861891297</v>
      </c>
      <c r="R11">
        <f t="shared" si="13"/>
        <v>3.6292931170702234</v>
      </c>
      <c r="S11">
        <f>E11/D11</f>
        <v>3.0546852080032858</v>
      </c>
      <c r="T11">
        <f t="shared" si="11"/>
        <v>49.559082845850689</v>
      </c>
      <c r="U11" s="9">
        <f t="shared" si="5"/>
        <v>97.515018782910317</v>
      </c>
      <c r="V11">
        <f t="shared" si="12"/>
        <v>0.83231168563759428</v>
      </c>
    </row>
    <row r="12" spans="1:22" x14ac:dyDescent="0.45">
      <c r="A12">
        <v>100</v>
      </c>
      <c r="B12" s="8">
        <v>96.569957134644795</v>
      </c>
      <c r="C12" s="1">
        <f>Hoja1!F12</f>
        <v>449327</v>
      </c>
      <c r="D12" s="2">
        <f>Hoja1!J12</f>
        <v>127572</v>
      </c>
      <c r="E12" s="5">
        <f>Hoja1!M12</f>
        <v>326204</v>
      </c>
      <c r="G12">
        <f t="shared" si="6"/>
        <v>3.5221443576960461</v>
      </c>
      <c r="H12">
        <f t="shared" si="7"/>
        <v>28.97098714039344</v>
      </c>
      <c r="I12">
        <f t="shared" si="0"/>
        <v>57.94197428078688</v>
      </c>
      <c r="J12">
        <f t="shared" si="1"/>
        <v>2.8918085184807021</v>
      </c>
      <c r="K12">
        <f t="shared" si="8"/>
        <v>5.2206046381930564</v>
      </c>
      <c r="L12">
        <f t="shared" si="2"/>
        <v>40.778566588289841</v>
      </c>
      <c r="M12">
        <f t="shared" si="9"/>
        <v>2.038928329414492</v>
      </c>
      <c r="O12">
        <f t="shared" si="3"/>
        <v>2.536459869558839</v>
      </c>
      <c r="P12">
        <f t="shared" si="4"/>
        <v>2.531787861891297</v>
      </c>
      <c r="R12">
        <f t="shared" si="13"/>
        <v>3.7900729655621137</v>
      </c>
      <c r="S12">
        <f t="shared" si="10"/>
        <v>2.5570187815508105</v>
      </c>
      <c r="T12">
        <f t="shared" si="11"/>
        <v>41.484963917478886</v>
      </c>
      <c r="U12" s="9">
        <f t="shared" si="5"/>
        <v>81.62796410507039</v>
      </c>
      <c r="V12">
        <f t="shared" si="12"/>
        <v>2.497830678209751</v>
      </c>
    </row>
    <row r="13" spans="1:22" x14ac:dyDescent="0.45">
      <c r="A13">
        <v>233</v>
      </c>
      <c r="B13" s="8">
        <v>222.96465892412783</v>
      </c>
      <c r="C13" s="1">
        <f>Hoja1!F13</f>
        <v>977685</v>
      </c>
      <c r="D13" s="2">
        <f>Hoja1!J13</f>
        <v>124321</v>
      </c>
      <c r="E13" s="5">
        <f>Hoja1!M13</f>
        <v>340723</v>
      </c>
      <c r="G13">
        <f t="shared" si="6"/>
        <v>7.8641983253030459</v>
      </c>
      <c r="H13">
        <f t="shared" si="7"/>
        <v>66.88939767723835</v>
      </c>
      <c r="I13">
        <f t="shared" si="0"/>
        <v>133.7787953544767</v>
      </c>
      <c r="J13">
        <f t="shared" si="1"/>
        <v>6.6767255482774095</v>
      </c>
      <c r="K13">
        <f t="shared" si="8"/>
        <v>11.359448343170516</v>
      </c>
      <c r="L13">
        <f t="shared" si="2"/>
        <v>90.870657820432029</v>
      </c>
      <c r="M13">
        <f t="shared" si="9"/>
        <v>4.5435328910216013</v>
      </c>
      <c r="O13">
        <f t="shared" si="3"/>
        <v>2.536459869558839</v>
      </c>
      <c r="P13">
        <f t="shared" si="4"/>
        <v>2.531787861891297</v>
      </c>
      <c r="R13">
        <f t="shared" si="13"/>
        <v>3.9587651624297067</v>
      </c>
      <c r="S13">
        <f t="shared" si="10"/>
        <v>2.7406713266463427</v>
      </c>
      <c r="T13">
        <f t="shared" si="11"/>
        <v>44.464534995177644</v>
      </c>
      <c r="U13" s="9">
        <f t="shared" si="5"/>
        <v>87.490722512253811</v>
      </c>
      <c r="V13">
        <f t="shared" si="12"/>
        <v>5.1931596408810554</v>
      </c>
    </row>
    <row r="15" spans="1:22" x14ac:dyDescent="0.45">
      <c r="C15" t="s">
        <v>20</v>
      </c>
      <c r="D15">
        <f>AVERAGE(D3:D13)</f>
        <v>86068</v>
      </c>
      <c r="E15" s="8">
        <v>50.091468635022572</v>
      </c>
      <c r="F15" s="8" t="s">
        <v>21</v>
      </c>
      <c r="H15" t="s">
        <v>22</v>
      </c>
      <c r="I15">
        <v>1.7367999999999999</v>
      </c>
      <c r="J15" t="s">
        <v>23</v>
      </c>
      <c r="K15">
        <v>-1.26E-2</v>
      </c>
      <c r="N15" t="s">
        <v>22</v>
      </c>
      <c r="O15">
        <f>'BDE-28'!O15</f>
        <v>1.2350000000000001</v>
      </c>
      <c r="P15">
        <f>'BDE-28'!P15</f>
        <v>1.2373000000000001</v>
      </c>
      <c r="Q15" t="s">
        <v>24</v>
      </c>
      <c r="R15">
        <f>AVERAGE(R3:R13)</f>
        <v>3.132608677282656</v>
      </c>
      <c r="S15" s="8" t="s">
        <v>25</v>
      </c>
      <c r="T15" s="8">
        <v>50.822000000000003</v>
      </c>
    </row>
    <row r="16" spans="1:22" x14ac:dyDescent="0.45">
      <c r="E16">
        <f>E15*10/50*2</f>
        <v>20.03658745400903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10.036780878243674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20.073561756487347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1">
        <f>Hoja1!F15</f>
        <v>20</v>
      </c>
      <c r="D21" s="2">
        <f>Hoja1!J15</f>
        <v>100783</v>
      </c>
      <c r="E21" s="5">
        <f>Hoja1!M15</f>
        <v>250385</v>
      </c>
      <c r="G21">
        <f t="shared" ref="G21:G30" si="14">C21/D21</f>
        <v>1.9844616651617833E-4</v>
      </c>
      <c r="L21">
        <f>((G21-$K$15)/$I$15)*$E$18</f>
        <v>0.14792169478963685</v>
      </c>
      <c r="M21">
        <f>((L21/2)*50)/500</f>
        <v>7.3960847394818419E-3</v>
      </c>
      <c r="S21">
        <f t="shared" ref="S21:S30" si="15">E21/D21</f>
        <v>2.4843971701576653</v>
      </c>
      <c r="T21">
        <f t="shared" ref="T21:T35" si="16">S21/$P$15*$E$18</f>
        <v>40.306069686254183</v>
      </c>
      <c r="U21" s="9">
        <f>T21/$T$17*100</f>
        <v>79.308310743878991</v>
      </c>
      <c r="V21" s="10">
        <f>M21/U21*100</f>
        <v>9.3257373282946542E-3</v>
      </c>
      <c r="X21" t="s">
        <v>34</v>
      </c>
    </row>
    <row r="22" spans="1:31" x14ac:dyDescent="0.45">
      <c r="A22" t="s">
        <v>35</v>
      </c>
      <c r="B22" t="s">
        <v>35</v>
      </c>
      <c r="C22" s="1">
        <f>Hoja1!F16</f>
        <v>13053</v>
      </c>
      <c r="D22" s="2">
        <f>Hoja1!J16</f>
        <v>137152</v>
      </c>
      <c r="E22" s="5">
        <f>Hoja1!M16</f>
        <v>310471</v>
      </c>
      <c r="G22">
        <f t="shared" si="14"/>
        <v>9.5171780214652363E-2</v>
      </c>
      <c r="L22">
        <f t="shared" ref="L22:L35" si="17">((G22-$K$15)/$I$15)*$E$18</f>
        <v>1.2456031124743239</v>
      </c>
      <c r="M22">
        <f t="shared" ref="M22:M35" si="18">((L22/2)*50)/500</f>
        <v>6.2280155623716194E-2</v>
      </c>
      <c r="S22">
        <f>E22/D22</f>
        <v>2.2637001283247784</v>
      </c>
      <c r="T22">
        <f t="shared" si="16"/>
        <v>36.725551058026163</v>
      </c>
      <c r="U22" s="9">
        <f t="shared" ref="U22:U30" si="19">T22/$T$17*100</f>
        <v>72.263096804584933</v>
      </c>
      <c r="V22" s="10">
        <f>M22/U22*100</f>
        <v>8.6185284574968088E-2</v>
      </c>
      <c r="X22" t="s">
        <v>35</v>
      </c>
      <c r="Y22" s="9">
        <f>M22/0.1*100</f>
        <v>62.28015562371619</v>
      </c>
      <c r="Z22" s="9">
        <f>V22/0.1*100</f>
        <v>86.18528457496808</v>
      </c>
      <c r="AC22">
        <f>(Y22+Y24)/2</f>
        <v>53.891012049980802</v>
      </c>
      <c r="AD22">
        <f>(Z22+Z24)/2</f>
        <v>80.285166579441949</v>
      </c>
      <c r="AE22">
        <f>(AA23+AA25)/2</f>
        <v>94.319702396762978</v>
      </c>
    </row>
    <row r="23" spans="1:31" x14ac:dyDescent="0.45">
      <c r="A23" t="s">
        <v>36</v>
      </c>
      <c r="B23" t="s">
        <v>36</v>
      </c>
      <c r="C23" s="1">
        <f>Hoja1!F17</f>
        <v>17017</v>
      </c>
      <c r="D23" s="2">
        <f>Hoja1!J17</f>
        <v>140898</v>
      </c>
      <c r="E23" s="5">
        <f>Hoja1!M17</f>
        <v>334708</v>
      </c>
      <c r="G23">
        <f t="shared" si="14"/>
        <v>0.12077531263751082</v>
      </c>
      <c r="L23">
        <f t="shared" si="17"/>
        <v>1.5415232467871263</v>
      </c>
      <c r="M23">
        <f t="shared" si="18"/>
        <v>7.7076162339356311E-2</v>
      </c>
      <c r="S23">
        <f t="shared" si="15"/>
        <v>2.3755340742948801</v>
      </c>
      <c r="T23">
        <f t="shared" si="16"/>
        <v>38.539909435867024</v>
      </c>
      <c r="U23" s="9">
        <f t="shared" si="19"/>
        <v>75.833122340456924</v>
      </c>
      <c r="V23" s="10">
        <f t="shared" ref="V23:V30" si="20">M23/U23*100</f>
        <v>0.10163917818564649</v>
      </c>
      <c r="X23" t="s">
        <v>36</v>
      </c>
      <c r="AA23" s="9">
        <f>V23/0.1*100</f>
        <v>101.6391781856465</v>
      </c>
    </row>
    <row r="24" spans="1:31" x14ac:dyDescent="0.45">
      <c r="A24" t="s">
        <v>37</v>
      </c>
      <c r="B24" t="s">
        <v>37</v>
      </c>
      <c r="C24" s="1">
        <f>Hoja1!F18</f>
        <v>116692</v>
      </c>
      <c r="D24" s="2">
        <f>Hoja1!J18</f>
        <v>150613</v>
      </c>
      <c r="E24" s="5">
        <f>Hoja1!M18</f>
        <v>288608</v>
      </c>
      <c r="G24">
        <f t="shared" si="14"/>
        <v>0.77478039744245186</v>
      </c>
      <c r="L24">
        <f t="shared" si="17"/>
        <v>9.1003736952490843</v>
      </c>
      <c r="M24">
        <f t="shared" si="18"/>
        <v>0.45501868476245422</v>
      </c>
      <c r="S24">
        <f t="shared" si="15"/>
        <v>1.9162223712428541</v>
      </c>
      <c r="T24">
        <f t="shared" si="16"/>
        <v>31.088182420032371</v>
      </c>
      <c r="U24" s="9">
        <f t="shared" si="19"/>
        <v>61.170718232325306</v>
      </c>
      <c r="V24" s="10">
        <f>M24/U24*100</f>
        <v>0.74385048583915803</v>
      </c>
      <c r="X24" t="s">
        <v>37</v>
      </c>
      <c r="Y24" s="9">
        <f>M24/1*100</f>
        <v>45.50186847624542</v>
      </c>
      <c r="Z24" s="9">
        <f>V24/1*100</f>
        <v>74.385048583915804</v>
      </c>
      <c r="AC24" t="s">
        <v>103</v>
      </c>
      <c r="AD24" s="15">
        <f>_xlfn.STDEV.S(Z22,Z24)</f>
        <v>8.3440268888746232</v>
      </c>
      <c r="AE24">
        <f>_xlfn.STDEV.S(AA23,AA25)</f>
        <v>10.351301930100577</v>
      </c>
    </row>
    <row r="25" spans="1:31" x14ac:dyDescent="0.45">
      <c r="A25" t="s">
        <v>38</v>
      </c>
      <c r="B25" t="s">
        <v>38</v>
      </c>
      <c r="C25" s="1">
        <f>Hoja1!F19</f>
        <v>196776</v>
      </c>
      <c r="D25" s="2">
        <f>Hoja1!J19</f>
        <v>167178</v>
      </c>
      <c r="E25" s="5">
        <f>Hoja1!M19</f>
        <v>413831</v>
      </c>
      <c r="G25">
        <f t="shared" si="14"/>
        <v>1.1770448264723827</v>
      </c>
      <c r="L25">
        <f t="shared" si="17"/>
        <v>13.749659657115988</v>
      </c>
      <c r="M25">
        <f t="shared" si="18"/>
        <v>0.68748298285579934</v>
      </c>
      <c r="S25">
        <f t="shared" si="15"/>
        <v>2.4753914988814318</v>
      </c>
      <c r="T25">
        <f t="shared" si="16"/>
        <v>40.159964539141839</v>
      </c>
      <c r="U25" s="9">
        <f t="shared" si="19"/>
        <v>79.020826687540506</v>
      </c>
      <c r="V25" s="10">
        <f t="shared" si="20"/>
        <v>0.87000226607879472</v>
      </c>
      <c r="X25" t="s">
        <v>38</v>
      </c>
      <c r="AA25" s="9">
        <f>V25/1*100</f>
        <v>87.000226607879469</v>
      </c>
    </row>
    <row r="26" spans="1:31" x14ac:dyDescent="0.45">
      <c r="A26" t="s">
        <v>39</v>
      </c>
      <c r="B26" t="s">
        <v>39</v>
      </c>
      <c r="C26" s="1">
        <f>Hoja1!F20</f>
        <v>19542</v>
      </c>
      <c r="D26" s="2">
        <f>Hoja1!J20</f>
        <v>121308</v>
      </c>
      <c r="E26" s="5">
        <f>Hoja1!M20</f>
        <v>416041</v>
      </c>
      <c r="G26">
        <f t="shared" si="14"/>
        <v>0.16109407458700167</v>
      </c>
      <c r="L26">
        <f t="shared" si="17"/>
        <v>2.0075188467054916</v>
      </c>
      <c r="M26">
        <f t="shared" si="18"/>
        <v>0.10037594233527458</v>
      </c>
      <c r="S26">
        <f t="shared" si="15"/>
        <v>3.42962541629571</v>
      </c>
      <c r="T26">
        <f t="shared" si="16"/>
        <v>55.641152182680486</v>
      </c>
      <c r="U26" s="9">
        <f t="shared" si="19"/>
        <v>109.4824134876244</v>
      </c>
      <c r="V26" s="10">
        <f t="shared" si="20"/>
        <v>9.1682252096699363E-2</v>
      </c>
    </row>
    <row r="27" spans="1:31" x14ac:dyDescent="0.45">
      <c r="A27" t="s">
        <v>40</v>
      </c>
      <c r="B27" t="s">
        <v>40</v>
      </c>
      <c r="C27" s="1">
        <f>Hoja1!F21</f>
        <v>19694</v>
      </c>
      <c r="D27" s="2">
        <f>Hoja1!J21</f>
        <v>124376</v>
      </c>
      <c r="E27" s="5">
        <f>Hoja1!M21</f>
        <v>406823</v>
      </c>
      <c r="G27">
        <f t="shared" si="14"/>
        <v>0.15834244548787546</v>
      </c>
      <c r="L27">
        <f t="shared" si="17"/>
        <v>1.9757161079605252</v>
      </c>
      <c r="M27">
        <f t="shared" si="18"/>
        <v>9.8785805398026255E-2</v>
      </c>
      <c r="S27">
        <f>E27/D27</f>
        <v>3.2709123946742138</v>
      </c>
      <c r="T27">
        <f t="shared" si="16"/>
        <v>53.066242588339726</v>
      </c>
      <c r="U27" s="9">
        <f t="shared" si="19"/>
        <v>104.41588797831591</v>
      </c>
      <c r="V27" s="10">
        <f t="shared" si="20"/>
        <v>9.4608021164883593E-2</v>
      </c>
    </row>
    <row r="28" spans="1:31" x14ac:dyDescent="0.45">
      <c r="A28" t="s">
        <v>41</v>
      </c>
      <c r="B28" t="s">
        <v>41</v>
      </c>
      <c r="C28" s="1">
        <f>Hoja1!F22</f>
        <v>20202</v>
      </c>
      <c r="D28" s="2">
        <f>Hoja1!J22</f>
        <v>142940</v>
      </c>
      <c r="E28" s="5">
        <f>Hoja1!M22</f>
        <v>412134</v>
      </c>
      <c r="G28">
        <f t="shared" si="14"/>
        <v>0.14133202742409404</v>
      </c>
      <c r="L28">
        <f t="shared" si="17"/>
        <v>1.7791133456925703</v>
      </c>
      <c r="M28">
        <f t="shared" si="18"/>
        <v>8.8955667284628517E-2</v>
      </c>
      <c r="S28">
        <f t="shared" si="15"/>
        <v>2.8832657058905835</v>
      </c>
      <c r="T28">
        <f t="shared" si="16"/>
        <v>46.777185975557025</v>
      </c>
      <c r="U28" s="9">
        <f t="shared" si="19"/>
        <v>92.041214386598355</v>
      </c>
      <c r="V28" s="10">
        <f t="shared" si="20"/>
        <v>9.664764625007044E-2</v>
      </c>
    </row>
    <row r="29" spans="1:31" x14ac:dyDescent="0.45">
      <c r="A29" t="s">
        <v>42</v>
      </c>
      <c r="B29" t="s">
        <v>42</v>
      </c>
      <c r="C29" s="1">
        <f>Hoja1!F23</f>
        <v>19418</v>
      </c>
      <c r="D29" s="2">
        <f>Hoja1!J23</f>
        <v>130882</v>
      </c>
      <c r="E29" s="5">
        <f>Hoja1!M23</f>
        <v>402774</v>
      </c>
      <c r="G29">
        <f t="shared" si="14"/>
        <v>0.14836264727006004</v>
      </c>
      <c r="L29">
        <f t="shared" si="17"/>
        <v>1.8603717413998386</v>
      </c>
      <c r="M29">
        <f t="shared" si="18"/>
        <v>9.3018587069991943E-2</v>
      </c>
      <c r="S29">
        <f t="shared" si="15"/>
        <v>3.0773826805825095</v>
      </c>
      <c r="T29">
        <f t="shared" si="16"/>
        <v>49.926478046567183</v>
      </c>
      <c r="U29" s="9">
        <f t="shared" si="19"/>
        <v>98.23792461250477</v>
      </c>
      <c r="V29" s="10">
        <f t="shared" si="20"/>
        <v>9.4687044170466458E-2</v>
      </c>
    </row>
    <row r="30" spans="1:31" x14ac:dyDescent="0.45">
      <c r="A30" t="s">
        <v>43</v>
      </c>
      <c r="B30" t="s">
        <v>43</v>
      </c>
      <c r="C30" s="1">
        <f>Hoja1!F24</f>
        <v>20000</v>
      </c>
      <c r="D30" s="2">
        <f>Hoja1!J24</f>
        <v>143529</v>
      </c>
      <c r="E30" s="5">
        <f>Hoja1!M24</f>
        <v>406638</v>
      </c>
      <c r="G30">
        <f t="shared" si="14"/>
        <v>0.13934466205435836</v>
      </c>
      <c r="L30">
        <f t="shared" si="17"/>
        <v>1.7561438031533638</v>
      </c>
      <c r="M30">
        <f t="shared" si="18"/>
        <v>8.7807190157668191E-2</v>
      </c>
      <c r="S30">
        <f t="shared" si="15"/>
        <v>2.8331417344230085</v>
      </c>
      <c r="T30">
        <f t="shared" si="16"/>
        <v>45.963990601165392</v>
      </c>
      <c r="U30" s="9">
        <f t="shared" si="19"/>
        <v>90.441129040898389</v>
      </c>
      <c r="V30" s="10">
        <f t="shared" si="20"/>
        <v>9.7087675805065304E-2</v>
      </c>
    </row>
    <row r="31" spans="1:31" x14ac:dyDescent="0.45">
      <c r="A31" t="s">
        <v>44</v>
      </c>
      <c r="B31" t="s">
        <v>44</v>
      </c>
      <c r="C31" s="1">
        <f>Hoja1!F25</f>
        <v>208962</v>
      </c>
      <c r="D31" s="2">
        <f>Hoja1!J25</f>
        <v>174419</v>
      </c>
      <c r="E31" s="5">
        <f>Hoja1!M25</f>
        <v>461689</v>
      </c>
      <c r="G31">
        <f>C31/D31</f>
        <v>1.1980460844288754</v>
      </c>
      <c r="L31">
        <f t="shared" si="17"/>
        <v>13.992387690599163</v>
      </c>
      <c r="M31">
        <f t="shared" si="18"/>
        <v>0.69961938452995809</v>
      </c>
      <c r="S31">
        <f>E31/D31</f>
        <v>2.6470109334418841</v>
      </c>
      <c r="T31">
        <f t="shared" si="16"/>
        <v>42.944263672951493</v>
      </c>
      <c r="U31" s="9">
        <f>T31/$T$17*100</f>
        <v>84.499357901994188</v>
      </c>
      <c r="V31" s="10">
        <f>M31/U31*100</f>
        <v>0.8279582258381244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1">
        <f>Hoja1!F26</f>
        <v>193493</v>
      </c>
      <c r="D32" s="2">
        <f>Hoja1!J26</f>
        <v>151485</v>
      </c>
      <c r="E32" s="5">
        <f>Hoja1!M26</f>
        <v>437323</v>
      </c>
      <c r="G32">
        <f t="shared" ref="G32:G35" si="21">C32/D32</f>
        <v>1.2773079842888735</v>
      </c>
      <c r="L32">
        <f t="shared" si="17"/>
        <v>14.908479722943811</v>
      </c>
      <c r="M32">
        <f t="shared" si="18"/>
        <v>0.74542398614719063</v>
      </c>
      <c r="S32">
        <f t="shared" ref="S32:S35" si="22">E32/D32</f>
        <v>2.8869062943525763</v>
      </c>
      <c r="T32">
        <f t="shared" si="16"/>
        <v>46.836249725109901</v>
      </c>
      <c r="U32" s="9">
        <f t="shared" ref="U32:U35" si="23">T32/$T$17*100</f>
        <v>92.157431279976961</v>
      </c>
      <c r="V32" s="10">
        <f t="shared" ref="V32:V35" si="24">M32/U32*100</f>
        <v>0.80885933537206656</v>
      </c>
      <c r="X32" t="s">
        <v>39</v>
      </c>
      <c r="Y32" s="10">
        <f>AVERAGE(V26:V30)</f>
        <v>9.4942527897437026E-2</v>
      </c>
      <c r="Z32">
        <f>_xlfn.STDEV.S(V26:V30)</f>
        <v>2.139839545844222E-3</v>
      </c>
      <c r="AA32">
        <f>Z32/Y32*100</f>
        <v>2.2538261759322578</v>
      </c>
    </row>
    <row r="33" spans="1:27" x14ac:dyDescent="0.45">
      <c r="A33" t="s">
        <v>49</v>
      </c>
      <c r="B33" t="s">
        <v>49</v>
      </c>
      <c r="C33" s="1">
        <f>Hoja1!F27</f>
        <v>181129</v>
      </c>
      <c r="D33" s="2">
        <f>Hoja1!J27</f>
        <v>132568</v>
      </c>
      <c r="E33" s="5">
        <f>Hoja1!M27</f>
        <v>434117</v>
      </c>
      <c r="G33">
        <f t="shared" si="21"/>
        <v>1.3663101200893126</v>
      </c>
      <c r="L33">
        <f t="shared" si="17"/>
        <v>15.937147312447145</v>
      </c>
      <c r="M33">
        <f t="shared" si="18"/>
        <v>0.79685736562235732</v>
      </c>
      <c r="S33">
        <f t="shared" si="22"/>
        <v>3.274674129503349</v>
      </c>
      <c r="T33">
        <f t="shared" si="16"/>
        <v>53.12727177803032</v>
      </c>
      <c r="U33" s="9">
        <f t="shared" si="23"/>
        <v>104.53597217352781</v>
      </c>
      <c r="V33" s="10">
        <f t="shared" si="24"/>
        <v>0.76228053277161723</v>
      </c>
      <c r="X33" t="s">
        <v>44</v>
      </c>
      <c r="Y33" s="10">
        <f>AVERAGE(V31:V35)</f>
        <v>0.79918021685513552</v>
      </c>
      <c r="Z33">
        <f>_xlfn.STDEV.S(V31:V35)</f>
        <v>2.3921927283286022E-2</v>
      </c>
      <c r="AA33">
        <f>Z33/Y33*100</f>
        <v>2.9933082399638855</v>
      </c>
    </row>
    <row r="34" spans="1:27" x14ac:dyDescent="0.45">
      <c r="A34" t="s">
        <v>50</v>
      </c>
      <c r="B34" t="s">
        <v>50</v>
      </c>
      <c r="C34" s="1">
        <f>Hoja1!F28</f>
        <v>193218</v>
      </c>
      <c r="D34" s="2">
        <f>Hoja1!J28</f>
        <v>147116</v>
      </c>
      <c r="E34" s="5">
        <f>Hoja1!M28</f>
        <v>441485</v>
      </c>
      <c r="G34">
        <f t="shared" si="21"/>
        <v>1.3133717610593001</v>
      </c>
      <c r="L34">
        <f t="shared" si="17"/>
        <v>15.32529711710165</v>
      </c>
      <c r="M34">
        <f t="shared" si="18"/>
        <v>0.76626485585508253</v>
      </c>
      <c r="S34">
        <f t="shared" si="22"/>
        <v>3.0009312379346911</v>
      </c>
      <c r="T34">
        <f t="shared" si="16"/>
        <v>48.6861541515025</v>
      </c>
      <c r="U34" s="9">
        <f t="shared" si="23"/>
        <v>95.797399062418819</v>
      </c>
      <c r="V34" s="10">
        <f t="shared" si="24"/>
        <v>0.7998806474440987</v>
      </c>
    </row>
    <row r="35" spans="1:27" x14ac:dyDescent="0.45">
      <c r="A35" t="s">
        <v>51</v>
      </c>
      <c r="B35" t="s">
        <v>51</v>
      </c>
      <c r="C35" s="1">
        <f>Hoja1!F29</f>
        <v>191710</v>
      </c>
      <c r="D35" s="2">
        <f>Hoja1!J29</f>
        <v>153639</v>
      </c>
      <c r="E35" s="5">
        <f>Hoja1!M29</f>
        <v>439885</v>
      </c>
      <c r="G35">
        <f t="shared" si="21"/>
        <v>1.2477951561777934</v>
      </c>
      <c r="L35">
        <f t="shared" si="17"/>
        <v>14.567376787835359</v>
      </c>
      <c r="M35">
        <f t="shared" si="18"/>
        <v>0.728368839391768</v>
      </c>
      <c r="S35">
        <f t="shared" si="22"/>
        <v>2.8631076744836923</v>
      </c>
      <c r="T35">
        <f t="shared" si="16"/>
        <v>46.450148483974189</v>
      </c>
      <c r="U35" s="9">
        <f t="shared" si="23"/>
        <v>91.397718476199643</v>
      </c>
      <c r="V35" s="10">
        <f t="shared" si="24"/>
        <v>0.7969223428497707</v>
      </c>
    </row>
    <row r="36" spans="1:27" x14ac:dyDescent="0.45"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8C69-0E30-43D9-AE95-FCE2321F3D9E}">
  <dimension ref="A1:AE46"/>
  <sheetViews>
    <sheetView topLeftCell="O1" workbookViewId="0">
      <selection activeCell="AE24" sqref="AE24"/>
    </sheetView>
  </sheetViews>
  <sheetFormatPr baseColWidth="10" defaultRowHeight="14.25" x14ac:dyDescent="0.45"/>
  <sheetData>
    <row r="1" spans="1:22" x14ac:dyDescent="0.45">
      <c r="A1" t="s">
        <v>0</v>
      </c>
      <c r="B1" s="8" t="s">
        <v>1</v>
      </c>
      <c r="C1" s="1" t="s">
        <v>62</v>
      </c>
      <c r="D1" s="2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1">
        <v>0</v>
      </c>
      <c r="D2" s="2" t="s">
        <v>98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1.9863802922746809E-2</v>
      </c>
      <c r="C3" s="1">
        <f>Hoja1!G3</f>
        <v>671</v>
      </c>
      <c r="D3" s="2">
        <f>Hoja1!J3</f>
        <v>63396</v>
      </c>
      <c r="E3" s="5">
        <f>Hoja1!M3</f>
        <v>213356</v>
      </c>
      <c r="G3">
        <f>C3/D3</f>
        <v>1.0584263991419016E-2</v>
      </c>
      <c r="H3">
        <f>15*B3/50</f>
        <v>5.959140876824043E-3</v>
      </c>
      <c r="I3">
        <f t="shared" ref="I3:I13" si="0">H3*2</f>
        <v>1.1918281753648086E-2</v>
      </c>
      <c r="J3">
        <f t="shared" ref="J3:J13" si="1">I3/$E$16</f>
        <v>5.9482592936570202E-4</v>
      </c>
      <c r="K3">
        <f>C3/$D$15</f>
        <v>7.7961611748849748E-3</v>
      </c>
      <c r="L3">
        <f t="shared" ref="L3:L13" si="2">((G3-$K$15)/$I$15)*$E$16</f>
        <v>0.25809764611984942</v>
      </c>
      <c r="M3">
        <f>((L3/2)*50)/500</f>
        <v>1.290488230599247E-2</v>
      </c>
      <c r="O3">
        <f t="shared" ref="O3:O13" si="3">$T$16/$E$16</f>
        <v>2.536459869558839</v>
      </c>
      <c r="P3">
        <f t="shared" ref="P3:P13" si="4">$T$17/$E$18</f>
        <v>2.531787861891297</v>
      </c>
      <c r="R3">
        <f>E3/$D$15</f>
        <v>2.4789236417716225</v>
      </c>
      <c r="S3">
        <f>E3/D3</f>
        <v>3.3654489242223482</v>
      </c>
      <c r="T3">
        <f>S3/$O$15*$E$16</f>
        <v>54.600900155612699</v>
      </c>
      <c r="U3" s="9">
        <f t="shared" ref="U3:U13" si="5">T3/$T$16*100</f>
        <v>107.43555970959957</v>
      </c>
      <c r="V3">
        <f>M3/U3*100</f>
        <v>1.2011742053445452E-2</v>
      </c>
    </row>
    <row r="4" spans="1:22" x14ac:dyDescent="0.45">
      <c r="A4">
        <v>0.04</v>
      </c>
      <c r="B4" s="8">
        <v>3.9621504978142444E-2</v>
      </c>
      <c r="C4" s="1">
        <f>Hoja1!G4</f>
        <v>649</v>
      </c>
      <c r="D4" s="2">
        <f>Hoja1!J4</f>
        <v>55560</v>
      </c>
      <c r="E4" s="5">
        <f>Hoja1!M4</f>
        <v>227702</v>
      </c>
      <c r="G4">
        <f t="shared" ref="G4:G13" si="6">C4/D4</f>
        <v>1.168106551475882E-2</v>
      </c>
      <c r="H4">
        <f t="shared" ref="H4:H13" si="7">15*B4/50</f>
        <v>1.1886451493442734E-2</v>
      </c>
      <c r="I4">
        <f t="shared" si="0"/>
        <v>2.3772902986885468E-2</v>
      </c>
      <c r="J4">
        <f t="shared" si="1"/>
        <v>1.186474645018898E-3</v>
      </c>
      <c r="K4">
        <f t="shared" ref="K4:K13" si="8">C4/$D$15</f>
        <v>7.5405493330854669E-3</v>
      </c>
      <c r="L4">
        <f t="shared" si="2"/>
        <v>0.26933807353639505</v>
      </c>
      <c r="M4">
        <f t="shared" ref="M4:M13" si="9">((L4/2)*50)/500</f>
        <v>1.3466903676819752E-2</v>
      </c>
      <c r="O4">
        <f t="shared" si="3"/>
        <v>2.536459869558839</v>
      </c>
      <c r="P4">
        <f t="shared" si="4"/>
        <v>2.531787861891297</v>
      </c>
      <c r="R4">
        <f>E4/$D$15</f>
        <v>2.6456058000650646</v>
      </c>
      <c r="S4">
        <f t="shared" ref="S4:S13" si="10">E4/D4</f>
        <v>4.0983081353491722</v>
      </c>
      <c r="T4">
        <f t="shared" ref="T4:T13" si="11">S4/$O$15*$E$16</f>
        <v>66.490776815708799</v>
      </c>
      <c r="U4" s="9">
        <f t="shared" si="5"/>
        <v>130.8306969731785</v>
      </c>
      <c r="V4">
        <f t="shared" ref="V4:V13" si="12">M4/U4*100</f>
        <v>1.0293382201870094E-2</v>
      </c>
    </row>
    <row r="5" spans="1:22" x14ac:dyDescent="0.45">
      <c r="A5">
        <v>0.16</v>
      </c>
      <c r="B5" s="8">
        <v>0.15361053863133045</v>
      </c>
      <c r="C5" s="1">
        <f>Hoja1!G5</f>
        <v>1099</v>
      </c>
      <c r="D5" s="2">
        <f>Hoja1!J5</f>
        <v>68712</v>
      </c>
      <c r="E5" s="5">
        <f>Hoja1!M5</f>
        <v>231489</v>
      </c>
      <c r="G5">
        <f t="shared" si="6"/>
        <v>1.5994295028524858E-2</v>
      </c>
      <c r="H5">
        <f t="shared" si="7"/>
        <v>4.6083161589399138E-2</v>
      </c>
      <c r="I5">
        <f t="shared" si="0"/>
        <v>9.2166323178798276E-2</v>
      </c>
      <c r="J5">
        <f t="shared" si="1"/>
        <v>4.5999012252137339E-3</v>
      </c>
      <c r="K5">
        <f t="shared" si="8"/>
        <v>1.2768973369893572E-2</v>
      </c>
      <c r="L5">
        <f t="shared" si="2"/>
        <v>0.31354164387130684</v>
      </c>
      <c r="M5">
        <f t="shared" si="9"/>
        <v>1.5677082193565343E-2</v>
      </c>
      <c r="O5">
        <f t="shared" si="3"/>
        <v>2.536459869558839</v>
      </c>
      <c r="P5">
        <f t="shared" si="4"/>
        <v>2.531787861891297</v>
      </c>
      <c r="R5">
        <f>E5/$D$15</f>
        <v>2.6896058930148254</v>
      </c>
      <c r="S5">
        <f t="shared" si="10"/>
        <v>3.3689748515543139</v>
      </c>
      <c r="T5">
        <f t="shared" si="11"/>
        <v>54.658104650627614</v>
      </c>
      <c r="U5" s="9">
        <f t="shared" si="5"/>
        <v>107.54811823743182</v>
      </c>
      <c r="V5">
        <f t="shared" si="12"/>
        <v>1.4576807526241754E-2</v>
      </c>
    </row>
    <row r="6" spans="1:22" x14ac:dyDescent="0.45">
      <c r="A6">
        <v>0.4</v>
      </c>
      <c r="B6" s="8">
        <v>0.38987894865754918</v>
      </c>
      <c r="C6" s="1">
        <f>Hoja1!G6</f>
        <v>1785</v>
      </c>
      <c r="D6" s="2">
        <f>Hoja1!J6</f>
        <v>70596</v>
      </c>
      <c r="E6" s="5">
        <f>Hoja1!M6</f>
        <v>237655</v>
      </c>
      <c r="G6">
        <f>C6/D6</f>
        <v>2.5284718680945097E-2</v>
      </c>
      <c r="H6">
        <f t="shared" si="7"/>
        <v>0.11696368459726475</v>
      </c>
      <c r="I6">
        <f t="shared" si="0"/>
        <v>0.2339273691945295</v>
      </c>
      <c r="J6">
        <f t="shared" si="1"/>
        <v>1.1675010514214287E-2</v>
      </c>
      <c r="K6">
        <f>C6/$D$15</f>
        <v>2.0739415346005485E-2</v>
      </c>
      <c r="L6">
        <f t="shared" si="2"/>
        <v>0.40875333943496706</v>
      </c>
      <c r="M6">
        <f t="shared" si="9"/>
        <v>2.0437666971748352E-2</v>
      </c>
      <c r="O6">
        <f t="shared" si="3"/>
        <v>2.536459869558839</v>
      </c>
      <c r="P6">
        <f t="shared" si="4"/>
        <v>2.531787861891297</v>
      </c>
      <c r="R6">
        <f t="shared" ref="R6:R13" si="13">E6/$D$15</f>
        <v>2.7612469210391781</v>
      </c>
      <c r="S6">
        <f t="shared" si="10"/>
        <v>3.3664088616918804</v>
      </c>
      <c r="T6">
        <f t="shared" si="11"/>
        <v>54.616474140275585</v>
      </c>
      <c r="U6" s="9">
        <f t="shared" si="5"/>
        <v>107.4662038886222</v>
      </c>
      <c r="V6">
        <f t="shared" si="12"/>
        <v>1.9017762079816196E-2</v>
      </c>
    </row>
    <row r="7" spans="1:22" x14ac:dyDescent="0.45">
      <c r="A7">
        <v>1.6</v>
      </c>
      <c r="B7" s="8">
        <v>1.5430385482122191</v>
      </c>
      <c r="C7" s="1">
        <f>Hoja1!G7</f>
        <v>5149</v>
      </c>
      <c r="D7" s="2">
        <f>Hoja1!J7</f>
        <v>67117</v>
      </c>
      <c r="E7" s="5">
        <f>Hoja1!M7</f>
        <v>249356</v>
      </c>
      <c r="G7">
        <f t="shared" si="6"/>
        <v>7.6716778163505514E-2</v>
      </c>
      <c r="H7">
        <f t="shared" si="7"/>
        <v>0.46291156446366571</v>
      </c>
      <c r="I7">
        <f>H7*2</f>
        <v>0.92582312892733143</v>
      </c>
      <c r="J7">
        <f t="shared" si="1"/>
        <v>4.6206627303797071E-2</v>
      </c>
      <c r="K7">
        <f t="shared" si="8"/>
        <v>5.9824789701166517E-2</v>
      </c>
      <c r="L7">
        <f t="shared" si="2"/>
        <v>0.93584809559174487</v>
      </c>
      <c r="M7">
        <f t="shared" si="9"/>
        <v>4.6792404779587245E-2</v>
      </c>
      <c r="O7">
        <f t="shared" si="3"/>
        <v>2.536459869558839</v>
      </c>
      <c r="P7">
        <f t="shared" si="4"/>
        <v>2.531787861891297</v>
      </c>
      <c r="R7">
        <f t="shared" si="13"/>
        <v>2.8971975647162709</v>
      </c>
      <c r="S7">
        <f t="shared" si="10"/>
        <v>3.7152435299551527</v>
      </c>
      <c r="T7">
        <f t="shared" si="11"/>
        <v>60.275952956184312</v>
      </c>
      <c r="U7" s="9">
        <f t="shared" si="5"/>
        <v>118.60208759235036</v>
      </c>
      <c r="V7">
        <f>M7/U7*100</f>
        <v>3.945327247562317E-2</v>
      </c>
    </row>
    <row r="8" spans="1:22" x14ac:dyDescent="0.45">
      <c r="A8">
        <v>3.3</v>
      </c>
      <c r="B8" s="8">
        <v>3.2137707019582238</v>
      </c>
      <c r="C8" s="1">
        <f>Hoja1!G8</f>
        <v>11785</v>
      </c>
      <c r="D8" s="2">
        <f>Hoja1!J8</f>
        <v>74359</v>
      </c>
      <c r="E8" s="5">
        <f>Hoja1!M8</f>
        <v>257682</v>
      </c>
      <c r="G8">
        <f t="shared" si="6"/>
        <v>0.15848787638349091</v>
      </c>
      <c r="H8">
        <f t="shared" si="7"/>
        <v>0.96413121058746709</v>
      </c>
      <c r="I8">
        <f t="shared" si="0"/>
        <v>1.9282624211749342</v>
      </c>
      <c r="J8">
        <f t="shared" si="1"/>
        <v>9.6237067594517792E-2</v>
      </c>
      <c r="K8">
        <f t="shared" si="8"/>
        <v>0.13692661616396337</v>
      </c>
      <c r="L8">
        <f t="shared" si="2"/>
        <v>1.7738685347995089</v>
      </c>
      <c r="M8">
        <f t="shared" si="9"/>
        <v>8.8693426739975448E-2</v>
      </c>
      <c r="O8">
        <f t="shared" si="3"/>
        <v>2.536459869558839</v>
      </c>
      <c r="P8">
        <f t="shared" si="4"/>
        <v>2.531787861891297</v>
      </c>
      <c r="R8">
        <f t="shared" si="13"/>
        <v>2.9939350281173027</v>
      </c>
      <c r="S8">
        <f t="shared" si="10"/>
        <v>3.4653774257319223</v>
      </c>
      <c r="T8">
        <f t="shared" si="11"/>
        <v>56.222135912409989</v>
      </c>
      <c r="U8" s="9">
        <f t="shared" si="5"/>
        <v>110.62558717171693</v>
      </c>
      <c r="V8">
        <f t="shared" si="12"/>
        <v>8.0174423483332466E-2</v>
      </c>
    </row>
    <row r="9" spans="1:22" x14ac:dyDescent="0.45">
      <c r="A9">
        <v>8.3000000000000007</v>
      </c>
      <c r="B9" s="8">
        <v>8.0398078001146782</v>
      </c>
      <c r="C9" s="1">
        <f>Hoja1!G9</f>
        <v>34767</v>
      </c>
      <c r="D9" s="2">
        <f>Hoja1!J9</f>
        <v>91157</v>
      </c>
      <c r="E9" s="5">
        <f>Hoja1!M9</f>
        <v>275672</v>
      </c>
      <c r="G9">
        <f t="shared" si="6"/>
        <v>0.38139693057033469</v>
      </c>
      <c r="H9">
        <f t="shared" si="7"/>
        <v>2.4119423400344036</v>
      </c>
      <c r="I9">
        <f t="shared" si="0"/>
        <v>4.8238846800688071</v>
      </c>
      <c r="J9">
        <f t="shared" si="1"/>
        <v>0.24075380556401174</v>
      </c>
      <c r="K9">
        <f t="shared" si="8"/>
        <v>0.40394804108379423</v>
      </c>
      <c r="L9">
        <f t="shared" si="2"/>
        <v>4.0583229148849949</v>
      </c>
      <c r="M9">
        <f t="shared" si="9"/>
        <v>0.20291614574424974</v>
      </c>
      <c r="O9">
        <f t="shared" si="3"/>
        <v>2.536459869558839</v>
      </c>
      <c r="P9">
        <f t="shared" si="4"/>
        <v>2.531787861891297</v>
      </c>
      <c r="R9">
        <f t="shared" si="13"/>
        <v>3.2029558023888089</v>
      </c>
      <c r="S9">
        <f t="shared" si="10"/>
        <v>3.0241451561591539</v>
      </c>
      <c r="T9">
        <f t="shared" si="11"/>
        <v>49.063602344130111</v>
      </c>
      <c r="U9" s="9">
        <f t="shared" si="5"/>
        <v>96.540085679686158</v>
      </c>
      <c r="V9">
        <f t="shared" si="12"/>
        <v>0.21018848731656664</v>
      </c>
    </row>
    <row r="10" spans="1:22" x14ac:dyDescent="0.45">
      <c r="A10">
        <v>16.600000000000001</v>
      </c>
      <c r="B10" s="8">
        <v>16.245817947909863</v>
      </c>
      <c r="C10" s="1">
        <f>Hoja1!G10</f>
        <v>72345</v>
      </c>
      <c r="D10" s="2">
        <f>Hoja1!J10</f>
        <v>101700</v>
      </c>
      <c r="E10" s="5">
        <f>Hoja1!M10</f>
        <v>293586</v>
      </c>
      <c r="G10">
        <f t="shared" si="6"/>
        <v>0.71135693215339235</v>
      </c>
      <c r="H10">
        <f t="shared" si="7"/>
        <v>4.8737453843729588</v>
      </c>
      <c r="I10">
        <f t="shared" si="0"/>
        <v>9.7474907687459176</v>
      </c>
      <c r="J10">
        <f t="shared" si="1"/>
        <v>0.48648457683324642</v>
      </c>
      <c r="K10">
        <f t="shared" si="8"/>
        <v>0.84055630431751638</v>
      </c>
      <c r="L10">
        <f t="shared" si="2"/>
        <v>7.4398749726027029</v>
      </c>
      <c r="M10">
        <f t="shared" si="9"/>
        <v>0.37199374863013512</v>
      </c>
      <c r="O10">
        <f t="shared" si="3"/>
        <v>2.536459869558839</v>
      </c>
      <c r="P10">
        <f t="shared" si="4"/>
        <v>2.531787861891297</v>
      </c>
      <c r="R10">
        <f t="shared" si="13"/>
        <v>3.4110935539340987</v>
      </c>
      <c r="S10">
        <f t="shared" si="10"/>
        <v>2.8867846607669616</v>
      </c>
      <c r="T10">
        <f t="shared" si="11"/>
        <v>46.835071511213769</v>
      </c>
      <c r="U10" s="9">
        <f t="shared" si="5"/>
        <v>92.155112965278335</v>
      </c>
      <c r="V10">
        <f t="shared" si="12"/>
        <v>0.4036604553567123</v>
      </c>
    </row>
    <row r="11" spans="1:22" x14ac:dyDescent="0.45">
      <c r="A11">
        <v>33</v>
      </c>
      <c r="B11" s="8">
        <v>31.941481596914599</v>
      </c>
      <c r="C11" s="1">
        <f>Hoja1!G11</f>
        <v>152222</v>
      </c>
      <c r="D11" s="2">
        <f>Hoja1!J11</f>
        <v>102258</v>
      </c>
      <c r="E11" s="5">
        <f>Hoja1!M11</f>
        <v>312366</v>
      </c>
      <c r="G11">
        <f t="shared" si="6"/>
        <v>1.4886072483326487</v>
      </c>
      <c r="H11">
        <f t="shared" si="7"/>
        <v>9.582444479074379</v>
      </c>
      <c r="I11">
        <f t="shared" si="0"/>
        <v>19.164888958148758</v>
      </c>
      <c r="J11">
        <f t="shared" si="1"/>
        <v>0.95649466268339733</v>
      </c>
      <c r="K11">
        <f t="shared" si="8"/>
        <v>1.7686248082911187</v>
      </c>
      <c r="L11">
        <f t="shared" si="2"/>
        <v>15.405423504024032</v>
      </c>
      <c r="M11">
        <f t="shared" si="9"/>
        <v>0.77027117520120159</v>
      </c>
      <c r="O11">
        <f t="shared" si="3"/>
        <v>2.536459869558839</v>
      </c>
      <c r="P11">
        <f t="shared" si="4"/>
        <v>2.531787861891297</v>
      </c>
      <c r="R11">
        <f t="shared" si="13"/>
        <v>3.6292931170702234</v>
      </c>
      <c r="S11">
        <f>E11/D11</f>
        <v>3.0546852080032858</v>
      </c>
      <c r="T11">
        <f t="shared" si="11"/>
        <v>49.559082845850689</v>
      </c>
      <c r="U11" s="9">
        <f t="shared" si="5"/>
        <v>97.515018782910317</v>
      </c>
      <c r="V11">
        <f t="shared" si="12"/>
        <v>0.78990004290107674</v>
      </c>
    </row>
    <row r="12" spans="1:22" x14ac:dyDescent="0.45">
      <c r="A12">
        <v>100</v>
      </c>
      <c r="B12" s="8">
        <v>97.888454687579539</v>
      </c>
      <c r="C12" s="1">
        <f>Hoja1!G12</f>
        <v>519251</v>
      </c>
      <c r="D12" s="2">
        <f>Hoja1!J12</f>
        <v>127572</v>
      </c>
      <c r="E12" s="5">
        <f>Hoja1!M12</f>
        <v>326204</v>
      </c>
      <c r="G12">
        <f t="shared" si="6"/>
        <v>4.0702583639043048</v>
      </c>
      <c r="H12">
        <f t="shared" si="7"/>
        <v>29.366536406273863</v>
      </c>
      <c r="I12">
        <f t="shared" si="0"/>
        <v>58.733072812547725</v>
      </c>
      <c r="J12">
        <f t="shared" si="1"/>
        <v>2.9312912164988498</v>
      </c>
      <c r="K12">
        <f t="shared" si="8"/>
        <v>6.033032021192545</v>
      </c>
      <c r="L12">
        <f t="shared" si="2"/>
        <v>41.863138379422452</v>
      </c>
      <c r="M12">
        <f t="shared" si="9"/>
        <v>2.0931569189711228</v>
      </c>
      <c r="O12">
        <f t="shared" si="3"/>
        <v>2.536459869558839</v>
      </c>
      <c r="P12">
        <f t="shared" si="4"/>
        <v>2.531787861891297</v>
      </c>
      <c r="R12">
        <f t="shared" si="13"/>
        <v>3.7900729655621137</v>
      </c>
      <c r="S12">
        <f t="shared" si="10"/>
        <v>2.5570187815508105</v>
      </c>
      <c r="T12">
        <f t="shared" si="11"/>
        <v>41.484963917478886</v>
      </c>
      <c r="U12" s="9">
        <f t="shared" si="5"/>
        <v>81.62796410507039</v>
      </c>
      <c r="V12">
        <f t="shared" si="12"/>
        <v>2.5642645163572131</v>
      </c>
    </row>
    <row r="13" spans="1:22" x14ac:dyDescent="0.45">
      <c r="A13">
        <v>233</v>
      </c>
      <c r="B13" s="8">
        <v>226.00885989413035</v>
      </c>
      <c r="C13" s="1">
        <f>Hoja1!G13</f>
        <v>1127633</v>
      </c>
      <c r="D13" s="2">
        <f>Hoja1!J13</f>
        <v>124321</v>
      </c>
      <c r="E13" s="5">
        <f>Hoja1!M13</f>
        <v>340723</v>
      </c>
      <c r="G13">
        <f t="shared" si="6"/>
        <v>9.070334054584503</v>
      </c>
      <c r="H13">
        <f t="shared" si="7"/>
        <v>67.802657968239103</v>
      </c>
      <c r="I13">
        <f t="shared" si="0"/>
        <v>135.60531593647821</v>
      </c>
      <c r="J13">
        <f t="shared" si="1"/>
        <v>6.7678848131070115</v>
      </c>
      <c r="K13">
        <f t="shared" si="8"/>
        <v>13.101652181995631</v>
      </c>
      <c r="L13">
        <f t="shared" si="2"/>
        <v>93.105762210928972</v>
      </c>
      <c r="M13">
        <f t="shared" si="9"/>
        <v>4.6552881105464481</v>
      </c>
      <c r="O13">
        <f t="shared" si="3"/>
        <v>2.536459869558839</v>
      </c>
      <c r="P13">
        <f t="shared" si="4"/>
        <v>2.531787861891297</v>
      </c>
      <c r="R13">
        <f t="shared" si="13"/>
        <v>3.9587651624297067</v>
      </c>
      <c r="S13">
        <f t="shared" si="10"/>
        <v>2.7406713266463427</v>
      </c>
      <c r="T13">
        <f t="shared" si="11"/>
        <v>44.464534995177644</v>
      </c>
      <c r="U13" s="9">
        <f t="shared" si="5"/>
        <v>87.490722512253811</v>
      </c>
      <c r="V13">
        <f t="shared" si="12"/>
        <v>5.32089343518044</v>
      </c>
    </row>
    <row r="15" spans="1:22" x14ac:dyDescent="0.45">
      <c r="C15" t="s">
        <v>20</v>
      </c>
      <c r="D15">
        <f>AVERAGE(D3:D13)</f>
        <v>86068</v>
      </c>
      <c r="E15" s="8">
        <v>50.091468635022572</v>
      </c>
      <c r="F15" s="8" t="s">
        <v>21</v>
      </c>
      <c r="H15" t="s">
        <v>22</v>
      </c>
      <c r="I15">
        <v>1.9551000000000001</v>
      </c>
      <c r="J15" t="s">
        <v>23</v>
      </c>
      <c r="K15">
        <v>-1.46E-2</v>
      </c>
      <c r="N15" t="s">
        <v>22</v>
      </c>
      <c r="O15">
        <f>'BDE-28'!O15</f>
        <v>1.2350000000000001</v>
      </c>
      <c r="P15">
        <f>'BDE-28'!P15</f>
        <v>1.2373000000000001</v>
      </c>
      <c r="Q15" t="s">
        <v>24</v>
      </c>
      <c r="R15">
        <f>AVERAGE(R3:R13)</f>
        <v>3.132608677282656</v>
      </c>
      <c r="S15" s="8" t="s">
        <v>25</v>
      </c>
      <c r="T15" s="8">
        <v>50.822000000000003</v>
      </c>
    </row>
    <row r="16" spans="1:22" x14ac:dyDescent="0.45">
      <c r="E16">
        <f>E15*10/50*2</f>
        <v>20.03658745400903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10.036780878243674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20.073561756487347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1">
        <f>Hoja1!G15</f>
        <v>1140</v>
      </c>
      <c r="D21" s="2">
        <f>Hoja1!J15</f>
        <v>100783</v>
      </c>
      <c r="E21" s="5">
        <f>Hoja1!M15</f>
        <v>250385</v>
      </c>
      <c r="G21">
        <f t="shared" ref="G21:G30" si="14">C21/D21</f>
        <v>1.1311431491422164E-2</v>
      </c>
      <c r="L21">
        <f>((G21-$K$15)/$I$15)*$E$18</f>
        <v>0.26603995715925216</v>
      </c>
      <c r="M21">
        <f>((L21/2)*50)/500</f>
        <v>1.3301997857962608E-2</v>
      </c>
      <c r="S21">
        <f t="shared" ref="S21:S30" si="15">E21/D21</f>
        <v>2.4843971701576653</v>
      </c>
      <c r="T21">
        <f t="shared" ref="T21:T35" si="16">S21/$P$15*$E$18</f>
        <v>40.306069686254183</v>
      </c>
      <c r="U21" s="9">
        <f>T21/$T$17*100</f>
        <v>79.308310743878991</v>
      </c>
      <c r="V21" s="10">
        <f>M21/U21*100</f>
        <v>1.6772514422757713E-2</v>
      </c>
      <c r="X21" t="s">
        <v>34</v>
      </c>
    </row>
    <row r="22" spans="1:31" x14ac:dyDescent="0.45">
      <c r="A22" t="s">
        <v>35</v>
      </c>
      <c r="B22" t="s">
        <v>35</v>
      </c>
      <c r="C22" s="1">
        <f>Hoja1!G16</f>
        <v>14587</v>
      </c>
      <c r="D22" s="2">
        <f>Hoja1!J16</f>
        <v>137152</v>
      </c>
      <c r="E22" s="5">
        <f>Hoja1!M16</f>
        <v>310471</v>
      </c>
      <c r="G22">
        <f t="shared" si="14"/>
        <v>0.10635645123658423</v>
      </c>
      <c r="L22">
        <f t="shared" ref="L22:L35" si="17">((G22-$K$15)/$I$15)*$E$18</f>
        <v>1.2418939152693589</v>
      </c>
      <c r="M22">
        <f t="shared" ref="M22:M35" si="18">((L22/2)*50)/500</f>
        <v>6.2094695763467947E-2</v>
      </c>
      <c r="S22">
        <f>E22/D22</f>
        <v>2.2637001283247784</v>
      </c>
      <c r="T22">
        <f t="shared" si="16"/>
        <v>36.725551058026163</v>
      </c>
      <c r="U22" s="9">
        <f t="shared" ref="U22:U30" si="19">T22/$T$17*100</f>
        <v>72.263096804584933</v>
      </c>
      <c r="V22" s="10">
        <f>M22/U22*100</f>
        <v>8.5928639249139099E-2</v>
      </c>
      <c r="X22" t="s">
        <v>35</v>
      </c>
      <c r="Y22" s="9">
        <f>M22/0.1*100</f>
        <v>62.094695763467946</v>
      </c>
      <c r="Z22" s="9">
        <f>V22/0.1*100</f>
        <v>85.928639249139096</v>
      </c>
      <c r="AC22">
        <f>(Y22+Y24)/2</f>
        <v>52.580864527265817</v>
      </c>
      <c r="AD22">
        <f>(Z22+Z24)/2</f>
        <v>78.166647254184639</v>
      </c>
      <c r="AE22">
        <f>(AA23+AA25)/2</f>
        <v>94.529984742224258</v>
      </c>
    </row>
    <row r="23" spans="1:31" x14ac:dyDescent="0.45">
      <c r="A23" t="s">
        <v>36</v>
      </c>
      <c r="B23" t="s">
        <v>36</v>
      </c>
      <c r="C23" s="1">
        <f>Hoja1!G17</f>
        <v>19002</v>
      </c>
      <c r="D23" s="2">
        <f>Hoja1!J17</f>
        <v>140898</v>
      </c>
      <c r="E23" s="5">
        <f>Hoja1!M17</f>
        <v>334708</v>
      </c>
      <c r="G23">
        <f t="shared" si="14"/>
        <v>0.13486351828982668</v>
      </c>
      <c r="L23">
        <f t="shared" si="17"/>
        <v>1.5345839930094174</v>
      </c>
      <c r="M23">
        <f t="shared" si="18"/>
        <v>7.672919965047087E-2</v>
      </c>
      <c r="S23">
        <f t="shared" si="15"/>
        <v>2.3755340742948801</v>
      </c>
      <c r="T23">
        <f t="shared" si="16"/>
        <v>38.539909435867024</v>
      </c>
      <c r="U23" s="9">
        <f t="shared" si="19"/>
        <v>75.833122340456924</v>
      </c>
      <c r="V23" s="10">
        <f t="shared" ref="V23:V30" si="20">M23/U23*100</f>
        <v>0.10118164369652478</v>
      </c>
      <c r="X23" t="s">
        <v>36</v>
      </c>
      <c r="AA23" s="9">
        <f>V23/0.1*100</f>
        <v>101.18164369652479</v>
      </c>
    </row>
    <row r="24" spans="1:31" x14ac:dyDescent="0.45">
      <c r="A24" t="s">
        <v>37</v>
      </c>
      <c r="B24" t="s">
        <v>37</v>
      </c>
      <c r="C24" s="1">
        <f>Hoja1!G18</f>
        <v>124153</v>
      </c>
      <c r="D24" s="2">
        <f>Hoja1!J18</f>
        <v>150613</v>
      </c>
      <c r="E24" s="5">
        <f>Hoja1!M18</f>
        <v>288608</v>
      </c>
      <c r="G24">
        <f t="shared" si="14"/>
        <v>0.82431795396147745</v>
      </c>
      <c r="L24">
        <f t="shared" si="17"/>
        <v>8.6134066582127389</v>
      </c>
      <c r="M24">
        <f t="shared" si="18"/>
        <v>0.43067033291063694</v>
      </c>
      <c r="S24">
        <f t="shared" si="15"/>
        <v>1.9162223712428541</v>
      </c>
      <c r="T24">
        <f t="shared" si="16"/>
        <v>31.088182420032371</v>
      </c>
      <c r="U24" s="9">
        <f t="shared" si="19"/>
        <v>61.170718232325306</v>
      </c>
      <c r="V24" s="10">
        <f>M24/U24*100</f>
        <v>0.70404655259230176</v>
      </c>
      <c r="X24" t="s">
        <v>37</v>
      </c>
      <c r="Y24" s="9">
        <f>M24/1*100</f>
        <v>43.067033291063694</v>
      </c>
      <c r="Z24" s="9">
        <f>V24/1*100</f>
        <v>70.404655259230182</v>
      </c>
      <c r="AC24" t="s">
        <v>103</v>
      </c>
      <c r="AD24" s="15">
        <f>_xlfn.STDEV.S(Z22,Z24)</f>
        <v>10.97711435029599</v>
      </c>
      <c r="AE24">
        <f>_xlfn.STDEV.S(AA23,AA25)</f>
        <v>9.4068663054522368</v>
      </c>
    </row>
    <row r="25" spans="1:31" x14ac:dyDescent="0.45">
      <c r="A25" t="s">
        <v>38</v>
      </c>
      <c r="B25" t="s">
        <v>38</v>
      </c>
      <c r="C25" s="1">
        <f>Hoja1!G19</f>
        <v>223699</v>
      </c>
      <c r="D25" s="2">
        <f>Hoja1!J19</f>
        <v>167178</v>
      </c>
      <c r="E25" s="5">
        <f>Hoja1!M19</f>
        <v>413831</v>
      </c>
      <c r="G25">
        <f t="shared" si="14"/>
        <v>1.3380887437342235</v>
      </c>
      <c r="L25">
        <f t="shared" si="17"/>
        <v>13.888435903357486</v>
      </c>
      <c r="M25">
        <f t="shared" si="18"/>
        <v>0.69442179516787428</v>
      </c>
      <c r="S25">
        <f t="shared" si="15"/>
        <v>2.4753914988814318</v>
      </c>
      <c r="T25">
        <f t="shared" si="16"/>
        <v>40.159964539141839</v>
      </c>
      <c r="U25" s="9">
        <f t="shared" si="19"/>
        <v>79.020826687540506</v>
      </c>
      <c r="V25" s="10">
        <f t="shared" si="20"/>
        <v>0.87878325787923739</v>
      </c>
      <c r="X25" t="s">
        <v>38</v>
      </c>
      <c r="AA25" s="9">
        <f>V25/1*100</f>
        <v>87.878325787923742</v>
      </c>
    </row>
    <row r="26" spans="1:31" x14ac:dyDescent="0.45">
      <c r="A26" t="s">
        <v>39</v>
      </c>
      <c r="B26" t="s">
        <v>39</v>
      </c>
      <c r="C26" s="1">
        <f>Hoja1!G20</f>
        <v>19140</v>
      </c>
      <c r="D26" s="2">
        <f>Hoja1!J20</f>
        <v>121308</v>
      </c>
      <c r="E26" s="5">
        <f>Hoja1!M20</f>
        <v>416041</v>
      </c>
      <c r="G26">
        <f t="shared" si="14"/>
        <v>0.15778019586507072</v>
      </c>
      <c r="L26">
        <f t="shared" si="17"/>
        <v>1.769875969153947</v>
      </c>
      <c r="M26">
        <f t="shared" si="18"/>
        <v>8.8493798457697351E-2</v>
      </c>
      <c r="S26">
        <f t="shared" si="15"/>
        <v>3.42962541629571</v>
      </c>
      <c r="T26">
        <f t="shared" si="16"/>
        <v>55.641152182680486</v>
      </c>
      <c r="U26" s="9">
        <f t="shared" si="19"/>
        <v>109.4824134876244</v>
      </c>
      <c r="V26" s="10">
        <f t="shared" si="20"/>
        <v>8.0829236074248995E-2</v>
      </c>
    </row>
    <row r="27" spans="1:31" x14ac:dyDescent="0.45">
      <c r="A27" t="s">
        <v>40</v>
      </c>
      <c r="B27" t="s">
        <v>40</v>
      </c>
      <c r="C27" s="1">
        <f>Hoja1!G21</f>
        <v>19353</v>
      </c>
      <c r="D27" s="2">
        <f>Hoja1!J21</f>
        <v>124376</v>
      </c>
      <c r="E27" s="5">
        <f>Hoja1!M21</f>
        <v>406823</v>
      </c>
      <c r="G27">
        <f t="shared" si="14"/>
        <v>0.15560075898887246</v>
      </c>
      <c r="L27">
        <f t="shared" si="17"/>
        <v>1.7474990775736023</v>
      </c>
      <c r="M27">
        <f t="shared" si="18"/>
        <v>8.737495387868012E-2</v>
      </c>
      <c r="S27">
        <f>E27/D27</f>
        <v>3.2709123946742138</v>
      </c>
      <c r="T27">
        <f t="shared" si="16"/>
        <v>53.066242588339726</v>
      </c>
      <c r="U27" s="9">
        <f t="shared" si="19"/>
        <v>104.41588797831591</v>
      </c>
      <c r="V27" s="10">
        <f t="shared" si="20"/>
        <v>8.3679749864144545E-2</v>
      </c>
    </row>
    <row r="28" spans="1:31" x14ac:dyDescent="0.45">
      <c r="A28" t="s">
        <v>41</v>
      </c>
      <c r="B28" t="s">
        <v>41</v>
      </c>
      <c r="C28" s="1">
        <f>Hoja1!G22</f>
        <v>22713</v>
      </c>
      <c r="D28" s="2">
        <f>Hoja1!J22</f>
        <v>142940</v>
      </c>
      <c r="E28" s="5">
        <f>Hoja1!M22</f>
        <v>412134</v>
      </c>
      <c r="G28">
        <f t="shared" si="14"/>
        <v>0.15889883867356933</v>
      </c>
      <c r="L28">
        <f t="shared" si="17"/>
        <v>1.7813613895927212</v>
      </c>
      <c r="M28">
        <f t="shared" si="18"/>
        <v>8.9068069479636053E-2</v>
      </c>
      <c r="S28">
        <f t="shared" si="15"/>
        <v>2.8832657058905835</v>
      </c>
      <c r="T28">
        <f t="shared" si="16"/>
        <v>46.777185975557025</v>
      </c>
      <c r="U28" s="9">
        <f t="shared" si="19"/>
        <v>92.041214386598355</v>
      </c>
      <c r="V28" s="10">
        <f t="shared" si="20"/>
        <v>9.6769767840660728E-2</v>
      </c>
    </row>
    <row r="29" spans="1:31" x14ac:dyDescent="0.45">
      <c r="A29" t="s">
        <v>42</v>
      </c>
      <c r="B29" t="s">
        <v>42</v>
      </c>
      <c r="C29" s="1">
        <f>Hoja1!G23</f>
        <v>21355</v>
      </c>
      <c r="D29" s="2">
        <f>Hoja1!J23</f>
        <v>130882</v>
      </c>
      <c r="E29" s="5">
        <f>Hoja1!M23</f>
        <v>402774</v>
      </c>
      <c r="G29">
        <f t="shared" si="14"/>
        <v>0.16316223774086583</v>
      </c>
      <c r="L29">
        <f t="shared" si="17"/>
        <v>1.8251349073002179</v>
      </c>
      <c r="M29">
        <f t="shared" si="18"/>
        <v>9.1256745365010897E-2</v>
      </c>
      <c r="S29">
        <f t="shared" si="15"/>
        <v>3.0773826805825095</v>
      </c>
      <c r="T29">
        <f t="shared" si="16"/>
        <v>49.926478046567183</v>
      </c>
      <c r="U29" s="9">
        <f t="shared" si="19"/>
        <v>98.23792461250477</v>
      </c>
      <c r="V29" s="10">
        <f t="shared" si="20"/>
        <v>9.2893600638418589E-2</v>
      </c>
    </row>
    <row r="30" spans="1:31" x14ac:dyDescent="0.45">
      <c r="A30" t="s">
        <v>43</v>
      </c>
      <c r="B30" t="s">
        <v>43</v>
      </c>
      <c r="C30" s="1">
        <f>Hoja1!G24</f>
        <v>23222</v>
      </c>
      <c r="D30" s="2">
        <f>Hoja1!J24</f>
        <v>143529</v>
      </c>
      <c r="E30" s="5">
        <f>Hoja1!M24</f>
        <v>406638</v>
      </c>
      <c r="G30">
        <f t="shared" si="14"/>
        <v>0.16179308711131549</v>
      </c>
      <c r="L30">
        <f t="shared" si="17"/>
        <v>1.8110774525837265</v>
      </c>
      <c r="M30">
        <f t="shared" si="18"/>
        <v>9.0553872629186336E-2</v>
      </c>
      <c r="S30">
        <f t="shared" si="15"/>
        <v>2.8331417344230085</v>
      </c>
      <c r="T30">
        <f t="shared" si="16"/>
        <v>45.963990601165392</v>
      </c>
      <c r="U30" s="9">
        <f t="shared" si="19"/>
        <v>90.441129040898389</v>
      </c>
      <c r="V30" s="10">
        <f t="shared" si="20"/>
        <v>0.10012465964266873</v>
      </c>
    </row>
    <row r="31" spans="1:31" x14ac:dyDescent="0.45">
      <c r="A31" t="s">
        <v>44</v>
      </c>
      <c r="B31" t="s">
        <v>44</v>
      </c>
      <c r="C31" s="1">
        <f>Hoja1!G25</f>
        <v>244009</v>
      </c>
      <c r="D31" s="2">
        <f>Hoja1!J25</f>
        <v>174419</v>
      </c>
      <c r="E31" s="5">
        <f>Hoja1!M25</f>
        <v>461689</v>
      </c>
      <c r="G31">
        <f>C31/D31</f>
        <v>1.3989817623080054</v>
      </c>
      <c r="L31">
        <f t="shared" si="17"/>
        <v>14.513641656965865</v>
      </c>
      <c r="M31">
        <f t="shared" si="18"/>
        <v>0.72568208284829328</v>
      </c>
      <c r="S31">
        <f>E31/D31</f>
        <v>2.6470109334418841</v>
      </c>
      <c r="T31">
        <f t="shared" si="16"/>
        <v>42.944263672951493</v>
      </c>
      <c r="U31" s="9">
        <f>T31/$T$17*100</f>
        <v>84.499357901994188</v>
      </c>
      <c r="V31" s="10">
        <f>M31/U31*100</f>
        <v>0.85880189017527098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1">
        <f>Hoja1!G26</f>
        <v>210513</v>
      </c>
      <c r="D32" s="2">
        <f>Hoja1!J26</f>
        <v>151485</v>
      </c>
      <c r="E32" s="5">
        <f>Hoja1!M26</f>
        <v>437323</v>
      </c>
      <c r="G32">
        <f t="shared" ref="G32:G35" si="21">C32/D32</f>
        <v>1.3896623428062185</v>
      </c>
      <c r="L32">
        <f t="shared" si="17"/>
        <v>14.417956554974287</v>
      </c>
      <c r="M32">
        <f t="shared" si="18"/>
        <v>0.72089782774871436</v>
      </c>
      <c r="S32">
        <f t="shared" ref="S32:S35" si="22">E32/D32</f>
        <v>2.8869062943525763</v>
      </c>
      <c r="T32">
        <f t="shared" si="16"/>
        <v>46.836249725109901</v>
      </c>
      <c r="U32" s="9">
        <f t="shared" ref="U32:U35" si="23">T32/$T$17*100</f>
        <v>92.157431279976961</v>
      </c>
      <c r="V32" s="10">
        <f t="shared" ref="V32:V35" si="24">M32/U32*100</f>
        <v>0.78224600852708859</v>
      </c>
      <c r="X32" t="s">
        <v>39</v>
      </c>
      <c r="Y32" s="10">
        <f>AVERAGE(V26:V30)</f>
        <v>9.0859402812028311E-2</v>
      </c>
      <c r="Z32">
        <f>_xlfn.STDEV.S(V26:V30)</f>
        <v>8.3226651522515845E-3</v>
      </c>
      <c r="AA32">
        <f>Z32/Y32*100</f>
        <v>9.1599382063622787</v>
      </c>
    </row>
    <row r="33" spans="1:27" x14ac:dyDescent="0.45">
      <c r="A33" t="s">
        <v>49</v>
      </c>
      <c r="B33" t="s">
        <v>49</v>
      </c>
      <c r="C33" s="1">
        <f>Hoja1!G27</f>
        <v>191183</v>
      </c>
      <c r="D33" s="2">
        <f>Hoja1!J27</f>
        <v>132568</v>
      </c>
      <c r="E33" s="5">
        <f>Hoja1!M27</f>
        <v>434117</v>
      </c>
      <c r="G33">
        <f t="shared" si="21"/>
        <v>1.4421504435459538</v>
      </c>
      <c r="L33">
        <f t="shared" si="17"/>
        <v>14.956866652503725</v>
      </c>
      <c r="M33">
        <f t="shared" si="18"/>
        <v>0.74784333262518621</v>
      </c>
      <c r="S33">
        <f t="shared" si="22"/>
        <v>3.274674129503349</v>
      </c>
      <c r="T33">
        <f t="shared" si="16"/>
        <v>53.12727177803032</v>
      </c>
      <c r="U33" s="9">
        <f t="shared" si="23"/>
        <v>104.53597217352781</v>
      </c>
      <c r="V33" s="10">
        <f t="shared" si="24"/>
        <v>0.71539329197013624</v>
      </c>
      <c r="X33" t="s">
        <v>44</v>
      </c>
      <c r="Y33" s="10">
        <f>AVERAGE(V31:V35)</f>
        <v>0.78012404821522818</v>
      </c>
      <c r="Z33">
        <f>_xlfn.STDEV.S(V31:V35)</f>
        <v>5.1726792792014427E-2</v>
      </c>
      <c r="AA33">
        <f>Z33/Y33*100</f>
        <v>6.6305855985795139</v>
      </c>
    </row>
    <row r="34" spans="1:27" x14ac:dyDescent="0.45">
      <c r="A34" t="s">
        <v>50</v>
      </c>
      <c r="B34" t="s">
        <v>50</v>
      </c>
      <c r="C34" s="1">
        <f>Hoja1!G28</f>
        <v>207146</v>
      </c>
      <c r="D34" s="2">
        <f>Hoja1!J28</f>
        <v>147116</v>
      </c>
      <c r="E34" s="5">
        <f>Hoja1!M28</f>
        <v>441485</v>
      </c>
      <c r="G34">
        <f t="shared" si="21"/>
        <v>1.4080453519671552</v>
      </c>
      <c r="L34">
        <f t="shared" si="17"/>
        <v>14.606700081986785</v>
      </c>
      <c r="M34">
        <f t="shared" si="18"/>
        <v>0.73033500409933927</v>
      </c>
      <c r="S34">
        <f t="shared" si="22"/>
        <v>3.0009312379346911</v>
      </c>
      <c r="T34">
        <f t="shared" si="16"/>
        <v>48.6861541515025</v>
      </c>
      <c r="U34" s="9">
        <f t="shared" si="23"/>
        <v>95.797399062418819</v>
      </c>
      <c r="V34" s="10">
        <f t="shared" si="24"/>
        <v>0.76237456470344678</v>
      </c>
    </row>
    <row r="35" spans="1:27" x14ac:dyDescent="0.45">
      <c r="A35" t="s">
        <v>51</v>
      </c>
      <c r="B35" t="s">
        <v>51</v>
      </c>
      <c r="C35" s="1">
        <f>Hoja1!G29</f>
        <v>211607</v>
      </c>
      <c r="D35" s="2">
        <f>Hoja1!J29</f>
        <v>153639</v>
      </c>
      <c r="E35" s="5">
        <f>Hoja1!M29</f>
        <v>439885</v>
      </c>
      <c r="G35">
        <f t="shared" si="21"/>
        <v>1.3773000344964494</v>
      </c>
      <c r="L35">
        <f t="shared" si="17"/>
        <v>14.291029257491353</v>
      </c>
      <c r="M35">
        <f t="shared" si="18"/>
        <v>0.71455146287456761</v>
      </c>
      <c r="S35">
        <f t="shared" si="22"/>
        <v>2.8631076744836923</v>
      </c>
      <c r="T35">
        <f t="shared" si="16"/>
        <v>46.450148483974189</v>
      </c>
      <c r="U35" s="9">
        <f t="shared" si="23"/>
        <v>91.397718476199643</v>
      </c>
      <c r="V35" s="10">
        <f t="shared" si="24"/>
        <v>0.78180448570019812</v>
      </c>
    </row>
    <row r="36" spans="1:27" x14ac:dyDescent="0.45"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17E0-A6D6-4024-B8FF-9631CE1C2983}">
  <dimension ref="A1:AE46"/>
  <sheetViews>
    <sheetView topLeftCell="O1" workbookViewId="0">
      <selection activeCell="AE24" sqref="AE24"/>
    </sheetView>
  </sheetViews>
  <sheetFormatPr baseColWidth="10" defaultRowHeight="14.25" x14ac:dyDescent="0.45"/>
  <sheetData>
    <row r="1" spans="1:22" x14ac:dyDescent="0.45">
      <c r="A1" t="s">
        <v>0</v>
      </c>
      <c r="B1" s="8" t="s">
        <v>1</v>
      </c>
      <c r="C1" s="1" t="s">
        <v>61</v>
      </c>
      <c r="D1" s="2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1">
        <v>0</v>
      </c>
      <c r="D2" s="2" t="s">
        <v>98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1.9255727323070893E-2</v>
      </c>
      <c r="C3" s="1">
        <f>Hoja1!H3</f>
        <v>101</v>
      </c>
      <c r="D3" s="2">
        <f>Hoja1!J3</f>
        <v>63396</v>
      </c>
      <c r="E3" s="5">
        <f>Hoja1!M3</f>
        <v>213356</v>
      </c>
      <c r="G3">
        <f>C3/D3</f>
        <v>1.5931604517635182E-3</v>
      </c>
      <c r="H3">
        <f>15*B3/50</f>
        <v>5.7767181969212676E-3</v>
      </c>
      <c r="I3">
        <f t="shared" ref="I3:I13" si="0">H3*2</f>
        <v>1.1553436393842535E-2</v>
      </c>
      <c r="J3">
        <f t="shared" ref="J3:J13" si="1">I3/$E$16</f>
        <v>5.7661697234430312E-4</v>
      </c>
      <c r="K3">
        <f>C3/$D$15</f>
        <v>1.1734907282613747E-3</v>
      </c>
      <c r="L3">
        <f t="shared" ref="L3:L13" si="2">((G3-$K$15)/$I$15)*$E$16</f>
        <v>0.14325925190974526</v>
      </c>
      <c r="M3">
        <f>((L3/2)*50)/500</f>
        <v>7.1629625954872621E-3</v>
      </c>
      <c r="O3">
        <f t="shared" ref="O3:O13" si="3">$T$16/$E$16</f>
        <v>2.536459869558839</v>
      </c>
      <c r="P3">
        <f t="shared" ref="P3:P13" si="4">$T$17/$E$18</f>
        <v>2.531787861891297</v>
      </c>
      <c r="R3">
        <f>E3/$D$15</f>
        <v>2.4789236417716225</v>
      </c>
      <c r="S3">
        <f>E3/D3</f>
        <v>3.3654489242223482</v>
      </c>
      <c r="T3">
        <f>S3/$O$15*$E$16</f>
        <v>54.600900155612699</v>
      </c>
      <c r="U3" s="9">
        <f t="shared" ref="U3:U13" si="5">T3/$T$16*100</f>
        <v>107.43555970959957</v>
      </c>
      <c r="V3">
        <f>M3/U3*100</f>
        <v>6.6672176464188304E-3</v>
      </c>
    </row>
    <row r="4" spans="1:22" x14ac:dyDescent="0.45">
      <c r="A4">
        <v>0.04</v>
      </c>
      <c r="B4" s="8">
        <v>3.8408601764525846E-2</v>
      </c>
      <c r="C4" s="1">
        <f>Hoja1!H4</f>
        <v>191</v>
      </c>
      <c r="D4" s="2">
        <f>Hoja1!J4</f>
        <v>55560</v>
      </c>
      <c r="E4" s="5">
        <f>Hoja1!M4</f>
        <v>227702</v>
      </c>
      <c r="G4">
        <f t="shared" ref="G4:G13" si="6">C4/D4</f>
        <v>3.4377249820014399E-3</v>
      </c>
      <c r="H4">
        <f t="shared" ref="H4:H13" si="7">15*B4/50</f>
        <v>1.1522580529357753E-2</v>
      </c>
      <c r="I4">
        <f t="shared" si="0"/>
        <v>2.3045161058715506E-2</v>
      </c>
      <c r="J4">
        <f t="shared" si="1"/>
        <v>1.1501539926203604E-3</v>
      </c>
      <c r="K4">
        <f t="shared" ref="K4:K13" si="8">C4/$D$15</f>
        <v>2.2191755356229959E-3</v>
      </c>
      <c r="L4">
        <f t="shared" si="2"/>
        <v>0.16298954153427828</v>
      </c>
      <c r="M4">
        <f t="shared" ref="M4:M13" si="9">((L4/2)*50)/500</f>
        <v>8.1494770767139152E-3</v>
      </c>
      <c r="O4">
        <f t="shared" si="3"/>
        <v>2.536459869558839</v>
      </c>
      <c r="P4">
        <f t="shared" si="4"/>
        <v>2.531787861891297</v>
      </c>
      <c r="R4">
        <f>E4/$D$15</f>
        <v>2.6456058000650646</v>
      </c>
      <c r="S4">
        <f t="shared" ref="S4:S13" si="10">E4/D4</f>
        <v>4.0983081353491722</v>
      </c>
      <c r="T4">
        <f t="shared" ref="T4:T13" si="11">S4/$O$15*$E$16</f>
        <v>66.490776815708799</v>
      </c>
      <c r="U4" s="9">
        <f t="shared" si="5"/>
        <v>130.8306969731785</v>
      </c>
      <c r="V4">
        <f t="shared" ref="V4:V13" si="12">M4/U4*100</f>
        <v>6.2290251945876533E-3</v>
      </c>
    </row>
    <row r="5" spans="1:22" x14ac:dyDescent="0.45">
      <c r="A5">
        <v>0.16</v>
      </c>
      <c r="B5" s="8">
        <v>0.14890817520384078</v>
      </c>
      <c r="C5" s="1">
        <f>Hoja1!H5</f>
        <v>524</v>
      </c>
      <c r="D5" s="2">
        <f>Hoja1!J5</f>
        <v>68712</v>
      </c>
      <c r="E5" s="5">
        <f>Hoja1!M5</f>
        <v>231489</v>
      </c>
      <c r="G5">
        <f t="shared" si="6"/>
        <v>7.6260332984049361E-3</v>
      </c>
      <c r="H5">
        <f t="shared" si="7"/>
        <v>4.4672452561152237E-2</v>
      </c>
      <c r="I5">
        <f t="shared" si="0"/>
        <v>8.9344905122304474E-2</v>
      </c>
      <c r="J5">
        <f t="shared" si="1"/>
        <v>4.4590879224010701E-3</v>
      </c>
      <c r="K5">
        <f t="shared" si="8"/>
        <v>6.0882093228609938E-3</v>
      </c>
      <c r="L5">
        <f t="shared" si="2"/>
        <v>0.20778956601963589</v>
      </c>
      <c r="M5">
        <f t="shared" si="9"/>
        <v>1.0389478300981794E-2</v>
      </c>
      <c r="O5">
        <f t="shared" si="3"/>
        <v>2.536459869558839</v>
      </c>
      <c r="P5">
        <f t="shared" si="4"/>
        <v>2.531787861891297</v>
      </c>
      <c r="R5">
        <f>E5/$D$15</f>
        <v>2.6896058930148254</v>
      </c>
      <c r="S5">
        <f t="shared" si="10"/>
        <v>3.3689748515543139</v>
      </c>
      <c r="T5">
        <f t="shared" si="11"/>
        <v>54.658104650627614</v>
      </c>
      <c r="U5" s="9">
        <f t="shared" si="5"/>
        <v>107.54811823743182</v>
      </c>
      <c r="V5">
        <f t="shared" si="12"/>
        <v>9.6603069130834548E-3</v>
      </c>
    </row>
    <row r="6" spans="1:22" x14ac:dyDescent="0.45">
      <c r="A6">
        <v>0.4</v>
      </c>
      <c r="B6" s="8">
        <v>0.37794387880068553</v>
      </c>
      <c r="C6" s="1">
        <f>Hoja1!H6</f>
        <v>1186</v>
      </c>
      <c r="D6" s="2">
        <f>Hoja1!J6</f>
        <v>70596</v>
      </c>
      <c r="E6" s="5">
        <f>Hoja1!M6</f>
        <v>237655</v>
      </c>
      <c r="G6">
        <f>C6/D6</f>
        <v>1.6799818686611141E-2</v>
      </c>
      <c r="H6">
        <f t="shared" si="7"/>
        <v>0.11338316364020566</v>
      </c>
      <c r="I6">
        <f t="shared" si="0"/>
        <v>0.22676632728041132</v>
      </c>
      <c r="J6">
        <f t="shared" si="1"/>
        <v>1.1317612233166914E-2</v>
      </c>
      <c r="K6">
        <f>C6/$D$15</f>
        <v>1.3779802017009806E-2</v>
      </c>
      <c r="L6">
        <f t="shared" si="2"/>
        <v>0.30591648958097689</v>
      </c>
      <c r="M6">
        <f t="shared" si="9"/>
        <v>1.5295824479048845E-2</v>
      </c>
      <c r="O6">
        <f t="shared" si="3"/>
        <v>2.536459869558839</v>
      </c>
      <c r="P6">
        <f t="shared" si="4"/>
        <v>2.531787861891297</v>
      </c>
      <c r="R6">
        <f t="shared" ref="R6:R13" si="13">E6/$D$15</f>
        <v>2.7612469210391781</v>
      </c>
      <c r="S6">
        <f t="shared" si="10"/>
        <v>3.3664088616918804</v>
      </c>
      <c r="T6">
        <f t="shared" si="11"/>
        <v>54.616474140275585</v>
      </c>
      <c r="U6" s="9">
        <f t="shared" si="5"/>
        <v>107.4662038886222</v>
      </c>
      <c r="V6">
        <f t="shared" si="12"/>
        <v>1.423314858585813E-2</v>
      </c>
    </row>
    <row r="7" spans="1:22" x14ac:dyDescent="0.45">
      <c r="A7">
        <v>1.6</v>
      </c>
      <c r="B7" s="8">
        <v>1.4958026742873556</v>
      </c>
      <c r="C7" s="1">
        <f>Hoja1!H7</f>
        <v>4739</v>
      </c>
      <c r="D7" s="2">
        <f>Hoja1!J7</f>
        <v>67117</v>
      </c>
      <c r="E7" s="5">
        <f>Hoja1!M7</f>
        <v>249356</v>
      </c>
      <c r="G7">
        <f t="shared" si="6"/>
        <v>7.0608042671752316E-2</v>
      </c>
      <c r="H7">
        <f t="shared" si="7"/>
        <v>0.44874080228620672</v>
      </c>
      <c r="I7">
        <f>H7*2</f>
        <v>0.89748160457241344</v>
      </c>
      <c r="J7">
        <f t="shared" si="1"/>
        <v>4.479213871286452E-2</v>
      </c>
      <c r="K7">
        <f t="shared" si="8"/>
        <v>5.5061114467630248E-2</v>
      </c>
      <c r="L7">
        <f t="shared" si="2"/>
        <v>0.88147338987095525</v>
      </c>
      <c r="M7">
        <f t="shared" si="9"/>
        <v>4.4073669493547761E-2</v>
      </c>
      <c r="O7">
        <f t="shared" si="3"/>
        <v>2.536459869558839</v>
      </c>
      <c r="P7">
        <f t="shared" si="4"/>
        <v>2.531787861891297</v>
      </c>
      <c r="R7">
        <f t="shared" si="13"/>
        <v>2.8971975647162709</v>
      </c>
      <c r="S7">
        <f t="shared" si="10"/>
        <v>3.7152435299551527</v>
      </c>
      <c r="T7">
        <f t="shared" si="11"/>
        <v>60.275952956184312</v>
      </c>
      <c r="U7" s="9">
        <f t="shared" si="5"/>
        <v>118.60208759235036</v>
      </c>
      <c r="V7">
        <f>M7/U7*100</f>
        <v>3.7160955922659861E-2</v>
      </c>
    </row>
    <row r="8" spans="1:22" x14ac:dyDescent="0.45">
      <c r="A8">
        <v>3.3</v>
      </c>
      <c r="B8" s="8">
        <v>3.1153899661839932</v>
      </c>
      <c r="C8" s="1">
        <f>Hoja1!H8</f>
        <v>11659</v>
      </c>
      <c r="D8" s="2">
        <f>Hoja1!J8</f>
        <v>74359</v>
      </c>
      <c r="E8" s="5">
        <f>Hoja1!M8</f>
        <v>257682</v>
      </c>
      <c r="G8">
        <f t="shared" si="6"/>
        <v>0.1567933942091744</v>
      </c>
      <c r="H8">
        <f t="shared" si="7"/>
        <v>0.93461698985519803</v>
      </c>
      <c r="I8">
        <f t="shared" si="0"/>
        <v>1.8692339797103961</v>
      </c>
      <c r="J8">
        <f t="shared" si="1"/>
        <v>9.3291034913052989E-2</v>
      </c>
      <c r="K8">
        <f t="shared" si="8"/>
        <v>0.1354626574336571</v>
      </c>
      <c r="L8">
        <f t="shared" si="2"/>
        <v>1.8033505697418017</v>
      </c>
      <c r="M8">
        <f t="shared" si="9"/>
        <v>9.0167528487090087E-2</v>
      </c>
      <c r="O8">
        <f t="shared" si="3"/>
        <v>2.536459869558839</v>
      </c>
      <c r="P8">
        <f t="shared" si="4"/>
        <v>2.531787861891297</v>
      </c>
      <c r="R8">
        <f t="shared" si="13"/>
        <v>2.9939350281173027</v>
      </c>
      <c r="S8">
        <f t="shared" si="10"/>
        <v>3.4653774257319223</v>
      </c>
      <c r="T8">
        <f t="shared" si="11"/>
        <v>56.222135912409989</v>
      </c>
      <c r="U8" s="9">
        <f t="shared" si="5"/>
        <v>110.62558717171693</v>
      </c>
      <c r="V8">
        <f t="shared" si="12"/>
        <v>8.1506937763981199E-2</v>
      </c>
    </row>
    <row r="9" spans="1:22" x14ac:dyDescent="0.45">
      <c r="A9">
        <v>8.3000000000000007</v>
      </c>
      <c r="B9" s="8">
        <v>7.7936912348050464</v>
      </c>
      <c r="C9" s="1">
        <f>Hoja1!H9</f>
        <v>34198</v>
      </c>
      <c r="D9" s="2">
        <f>Hoja1!J9</f>
        <v>91157</v>
      </c>
      <c r="E9" s="5">
        <f>Hoja1!M9</f>
        <v>275672</v>
      </c>
      <c r="G9">
        <f t="shared" si="6"/>
        <v>0.37515495244468333</v>
      </c>
      <c r="H9">
        <f t="shared" si="7"/>
        <v>2.3381073704415138</v>
      </c>
      <c r="I9">
        <f t="shared" si="0"/>
        <v>4.6762147408830277</v>
      </c>
      <c r="J9">
        <f t="shared" si="1"/>
        <v>0.23338379110797058</v>
      </c>
      <c r="K9">
        <f t="shared" si="8"/>
        <v>0.39733698935725242</v>
      </c>
      <c r="L9">
        <f t="shared" si="2"/>
        <v>4.1390437462202661</v>
      </c>
      <c r="M9">
        <f t="shared" si="9"/>
        <v>0.20695218731101328</v>
      </c>
      <c r="O9">
        <f t="shared" si="3"/>
        <v>2.536459869558839</v>
      </c>
      <c r="P9">
        <f t="shared" si="4"/>
        <v>2.531787861891297</v>
      </c>
      <c r="R9">
        <f t="shared" si="13"/>
        <v>3.2029558023888089</v>
      </c>
      <c r="S9">
        <f t="shared" si="10"/>
        <v>3.0241451561591539</v>
      </c>
      <c r="T9">
        <f t="shared" si="11"/>
        <v>49.063602344130111</v>
      </c>
      <c r="U9" s="9">
        <f t="shared" si="5"/>
        <v>96.540085679686158</v>
      </c>
      <c r="V9">
        <f t="shared" si="12"/>
        <v>0.21436917717026627</v>
      </c>
    </row>
    <row r="10" spans="1:22" x14ac:dyDescent="0.45">
      <c r="A10">
        <v>16.600000000000001</v>
      </c>
      <c r="B10" s="8">
        <v>15.748496990320785</v>
      </c>
      <c r="C10" s="1">
        <f>Hoja1!H10</f>
        <v>68530</v>
      </c>
      <c r="D10" s="2">
        <f>Hoja1!J10</f>
        <v>101700</v>
      </c>
      <c r="E10" s="5">
        <f>Hoja1!M10</f>
        <v>293586</v>
      </c>
      <c r="G10">
        <f t="shared" si="6"/>
        <v>0.67384464110127829</v>
      </c>
      <c r="H10">
        <f t="shared" si="7"/>
        <v>4.7245490970962356</v>
      </c>
      <c r="I10">
        <f t="shared" si="0"/>
        <v>9.4490981941924712</v>
      </c>
      <c r="J10">
        <f t="shared" si="1"/>
        <v>0.47159219182814704</v>
      </c>
      <c r="K10">
        <f t="shared" si="8"/>
        <v>0.79623088720546542</v>
      </c>
      <c r="L10">
        <f t="shared" si="2"/>
        <v>7.333962638158444</v>
      </c>
      <c r="M10">
        <f t="shared" si="9"/>
        <v>0.36669813190792216</v>
      </c>
      <c r="O10">
        <f t="shared" si="3"/>
        <v>2.536459869558839</v>
      </c>
      <c r="P10">
        <f t="shared" si="4"/>
        <v>2.531787861891297</v>
      </c>
      <c r="R10">
        <f t="shared" si="13"/>
        <v>3.4110935539340987</v>
      </c>
      <c r="S10">
        <f t="shared" si="10"/>
        <v>2.8867846607669616</v>
      </c>
      <c r="T10">
        <f t="shared" si="11"/>
        <v>46.835071511213769</v>
      </c>
      <c r="U10" s="9">
        <f t="shared" si="5"/>
        <v>92.155112965278335</v>
      </c>
      <c r="V10">
        <f t="shared" si="12"/>
        <v>0.3979140387425758</v>
      </c>
    </row>
    <row r="11" spans="1:22" x14ac:dyDescent="0.45">
      <c r="A11">
        <v>33</v>
      </c>
      <c r="B11" s="8">
        <v>30.963681139866196</v>
      </c>
      <c r="C11" s="1">
        <f>Hoja1!H11</f>
        <v>145741</v>
      </c>
      <c r="D11" s="2">
        <f>Hoja1!J11</f>
        <v>102258</v>
      </c>
      <c r="E11" s="5">
        <f>Hoja1!M11</f>
        <v>312366</v>
      </c>
      <c r="G11">
        <f t="shared" si="6"/>
        <v>1.4252283439926461</v>
      </c>
      <c r="H11">
        <f t="shared" si="7"/>
        <v>9.2891043419598596</v>
      </c>
      <c r="I11">
        <f t="shared" si="0"/>
        <v>18.578208683919719</v>
      </c>
      <c r="J11">
        <f t="shared" si="1"/>
        <v>0.92721421382574254</v>
      </c>
      <c r="K11">
        <f t="shared" si="8"/>
        <v>1.693323883441</v>
      </c>
      <c r="L11">
        <f t="shared" si="2"/>
        <v>15.371099769537917</v>
      </c>
      <c r="M11">
        <f t="shared" si="9"/>
        <v>0.76855498847689585</v>
      </c>
      <c r="O11">
        <f t="shared" si="3"/>
        <v>2.536459869558839</v>
      </c>
      <c r="P11">
        <f t="shared" si="4"/>
        <v>2.531787861891297</v>
      </c>
      <c r="R11">
        <f t="shared" si="13"/>
        <v>3.6292931170702234</v>
      </c>
      <c r="S11">
        <f>E11/D11</f>
        <v>3.0546852080032858</v>
      </c>
      <c r="T11">
        <f t="shared" si="11"/>
        <v>49.559082845850689</v>
      </c>
      <c r="U11" s="9">
        <f t="shared" si="5"/>
        <v>97.515018782910317</v>
      </c>
      <c r="V11">
        <f t="shared" si="12"/>
        <v>0.78814012248499565</v>
      </c>
    </row>
    <row r="12" spans="1:22" x14ac:dyDescent="0.45">
      <c r="A12">
        <v>100</v>
      </c>
      <c r="B12" s="8">
        <v>94.891869340000568</v>
      </c>
      <c r="C12" s="1">
        <f>Hoja1!H12</f>
        <v>475111</v>
      </c>
      <c r="D12" s="2">
        <f>Hoja1!J12</f>
        <v>127572</v>
      </c>
      <c r="E12" s="5">
        <f>Hoja1!M12</f>
        <v>326204</v>
      </c>
      <c r="G12">
        <f t="shared" si="6"/>
        <v>3.7242576740977644</v>
      </c>
      <c r="H12">
        <f t="shared" si="7"/>
        <v>28.467560802000172</v>
      </c>
      <c r="I12">
        <f t="shared" si="0"/>
        <v>56.935121604000344</v>
      </c>
      <c r="J12">
        <f t="shared" si="1"/>
        <v>2.8415578119121503</v>
      </c>
      <c r="K12">
        <f t="shared" si="8"/>
        <v>5.520181716782079</v>
      </c>
      <c r="L12">
        <f t="shared" si="2"/>
        <v>39.962548750951008</v>
      </c>
      <c r="M12">
        <f t="shared" si="9"/>
        <v>1.9981274375475504</v>
      </c>
      <c r="O12">
        <f t="shared" si="3"/>
        <v>2.536459869558839</v>
      </c>
      <c r="P12">
        <f t="shared" si="4"/>
        <v>2.531787861891297</v>
      </c>
      <c r="R12">
        <f t="shared" si="13"/>
        <v>3.7900729655621137</v>
      </c>
      <c r="S12">
        <f t="shared" si="10"/>
        <v>2.5570187815508105</v>
      </c>
      <c r="T12">
        <f t="shared" si="11"/>
        <v>41.484963917478886</v>
      </c>
      <c r="U12" s="9">
        <f t="shared" si="5"/>
        <v>81.62796410507039</v>
      </c>
      <c r="V12">
        <f t="shared" si="12"/>
        <v>2.4478467146082297</v>
      </c>
    </row>
    <row r="13" spans="1:22" x14ac:dyDescent="0.45">
      <c r="A13">
        <v>233</v>
      </c>
      <c r="B13" s="8">
        <v>219.09022132594271</v>
      </c>
      <c r="C13" s="1">
        <f>Hoja1!H13</f>
        <v>1049923</v>
      </c>
      <c r="D13" s="2">
        <f>Hoja1!J13</f>
        <v>124321</v>
      </c>
      <c r="E13" s="5">
        <f>Hoja1!M13</f>
        <v>340723</v>
      </c>
      <c r="G13">
        <f t="shared" si="6"/>
        <v>8.44525864495942</v>
      </c>
      <c r="H13">
        <f t="shared" si="7"/>
        <v>65.727066397782806</v>
      </c>
      <c r="I13">
        <f t="shared" si="0"/>
        <v>131.45413279556561</v>
      </c>
      <c r="J13">
        <f t="shared" si="1"/>
        <v>6.5607046657670018</v>
      </c>
      <c r="K13">
        <f t="shared" si="8"/>
        <v>12.198761444439281</v>
      </c>
      <c r="L13">
        <f t="shared" si="2"/>
        <v>90.460492816256945</v>
      </c>
      <c r="M13">
        <f t="shared" si="9"/>
        <v>4.5230246408128467</v>
      </c>
      <c r="O13">
        <f t="shared" si="3"/>
        <v>2.536459869558839</v>
      </c>
      <c r="P13">
        <f t="shared" si="4"/>
        <v>2.531787861891297</v>
      </c>
      <c r="R13">
        <f t="shared" si="13"/>
        <v>3.9587651624297067</v>
      </c>
      <c r="S13">
        <f t="shared" si="10"/>
        <v>2.7406713266463427</v>
      </c>
      <c r="T13">
        <f t="shared" si="11"/>
        <v>44.464534995177644</v>
      </c>
      <c r="U13" s="9">
        <f t="shared" si="5"/>
        <v>87.490722512253811</v>
      </c>
      <c r="V13">
        <f t="shared" si="12"/>
        <v>5.1697191552845609</v>
      </c>
    </row>
    <row r="15" spans="1:22" x14ac:dyDescent="0.45">
      <c r="C15" t="s">
        <v>20</v>
      </c>
      <c r="D15">
        <f>AVERAGE(D3:D13)</f>
        <v>86068</v>
      </c>
      <c r="E15" s="8">
        <v>50.091468635022572</v>
      </c>
      <c r="F15" s="8" t="s">
        <v>21</v>
      </c>
      <c r="H15" t="s">
        <v>22</v>
      </c>
      <c r="I15">
        <v>1.8732</v>
      </c>
      <c r="J15" t="s">
        <v>23</v>
      </c>
      <c r="K15">
        <v>-1.18E-2</v>
      </c>
      <c r="N15" t="s">
        <v>22</v>
      </c>
      <c r="O15">
        <f>'BDE-28'!O15</f>
        <v>1.2350000000000001</v>
      </c>
      <c r="P15">
        <f>'BDE-28'!P15</f>
        <v>1.2373000000000001</v>
      </c>
      <c r="Q15" t="s">
        <v>24</v>
      </c>
      <c r="R15">
        <f>AVERAGE(R3:R13)</f>
        <v>3.132608677282656</v>
      </c>
      <c r="S15" s="8" t="s">
        <v>25</v>
      </c>
      <c r="T15" s="8">
        <v>50.822000000000003</v>
      </c>
    </row>
    <row r="16" spans="1:22" x14ac:dyDescent="0.45">
      <c r="E16">
        <f>E15*10/50*2</f>
        <v>20.03658745400903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10.036780878243674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20.073561756487347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1">
        <f>Hoja1!H15</f>
        <v>177</v>
      </c>
      <c r="D21" s="2">
        <f>Hoja1!J15</f>
        <v>100783</v>
      </c>
      <c r="E21" s="5">
        <f>Hoja1!M15</f>
        <v>250385</v>
      </c>
      <c r="G21">
        <f t="shared" ref="G21:G30" si="14">C21/D21</f>
        <v>1.7562485736681782E-3</v>
      </c>
      <c r="L21">
        <f>((G21-$K$15)/$I$15)*$E$18</f>
        <v>0.14527129667404531</v>
      </c>
      <c r="M21">
        <f>((L21/2)*50)/500</f>
        <v>7.2635648337022662E-3</v>
      </c>
      <c r="S21">
        <f t="shared" ref="S21:S30" si="15">E21/D21</f>
        <v>2.4843971701576653</v>
      </c>
      <c r="T21">
        <f t="shared" ref="T21:T35" si="16">S21/$P$15*$E$18</f>
        <v>40.306069686254183</v>
      </c>
      <c r="U21" s="9">
        <f>T21/$T$17*100</f>
        <v>79.308310743878991</v>
      </c>
      <c r="V21" s="10">
        <f>M21/U21*100</f>
        <v>9.1586427268126724E-3</v>
      </c>
      <c r="X21" t="s">
        <v>34</v>
      </c>
    </row>
    <row r="22" spans="1:31" x14ac:dyDescent="0.45">
      <c r="A22" t="s">
        <v>35</v>
      </c>
      <c r="B22" t="s">
        <v>35</v>
      </c>
      <c r="C22" s="1">
        <f>Hoja1!H16</f>
        <v>13343</v>
      </c>
      <c r="D22" s="2">
        <f>Hoja1!J16</f>
        <v>137152</v>
      </c>
      <c r="E22" s="5">
        <f>Hoja1!M16</f>
        <v>310471</v>
      </c>
      <c r="G22">
        <f t="shared" si="14"/>
        <v>9.7286222585160995E-2</v>
      </c>
      <c r="L22">
        <f t="shared" ref="L22:L35" si="17">((G22-$K$15)/$I$15)*$E$18</f>
        <v>1.1689883759583355</v>
      </c>
      <c r="M22">
        <f t="shared" ref="M22:M35" si="18">((L22/2)*50)/500</f>
        <v>5.8449418797916777E-2</v>
      </c>
      <c r="S22">
        <f>E22/D22</f>
        <v>2.2637001283247784</v>
      </c>
      <c r="T22">
        <f t="shared" si="16"/>
        <v>36.725551058026163</v>
      </c>
      <c r="U22" s="9">
        <f t="shared" ref="U22:U30" si="19">T22/$T$17*100</f>
        <v>72.263096804584933</v>
      </c>
      <c r="V22" s="10">
        <f>M22/U22*100</f>
        <v>8.0884187617888376E-2</v>
      </c>
      <c r="X22" t="s">
        <v>35</v>
      </c>
      <c r="Y22" s="9">
        <f>M22/0.1*100</f>
        <v>58.449418797916778</v>
      </c>
      <c r="Z22" s="9">
        <f>V22/0.1*100</f>
        <v>80.884187617888372</v>
      </c>
      <c r="AC22">
        <f>(Y22+Y24)/2</f>
        <v>51.425834980163813</v>
      </c>
      <c r="AD22">
        <f>(Z22+Z24)/2</f>
        <v>76.735807897580429</v>
      </c>
      <c r="AE22">
        <f>(AA23+AA25)/2</f>
        <v>91.290053028504587</v>
      </c>
    </row>
    <row r="23" spans="1:31" x14ac:dyDescent="0.45">
      <c r="A23" t="s">
        <v>36</v>
      </c>
      <c r="B23" t="s">
        <v>36</v>
      </c>
      <c r="C23" s="1">
        <f>Hoja1!H17</f>
        <v>17563</v>
      </c>
      <c r="D23" s="2">
        <f>Hoja1!J17</f>
        <v>140898</v>
      </c>
      <c r="E23" s="5">
        <f>Hoja1!M17</f>
        <v>334708</v>
      </c>
      <c r="G23">
        <f t="shared" si="14"/>
        <v>0.12465045635850047</v>
      </c>
      <c r="L23">
        <f t="shared" si="17"/>
        <v>1.4622286261014525</v>
      </c>
      <c r="M23">
        <f t="shared" si="18"/>
        <v>7.3111431305072624E-2</v>
      </c>
      <c r="S23">
        <f t="shared" si="15"/>
        <v>2.3755340742948801</v>
      </c>
      <c r="T23">
        <f t="shared" si="16"/>
        <v>38.539909435867024</v>
      </c>
      <c r="U23" s="9">
        <f t="shared" si="19"/>
        <v>75.833122340456924</v>
      </c>
      <c r="V23" s="10">
        <f t="shared" ref="V23:V30" si="20">M23/U23*100</f>
        <v>9.6410946890508983E-2</v>
      </c>
      <c r="X23" t="s">
        <v>36</v>
      </c>
      <c r="AA23" s="9">
        <f>V23/0.1*100</f>
        <v>96.410946890508981</v>
      </c>
    </row>
    <row r="24" spans="1:31" x14ac:dyDescent="0.45">
      <c r="A24" t="s">
        <v>37</v>
      </c>
      <c r="B24" t="s">
        <v>37</v>
      </c>
      <c r="C24" s="1">
        <f>Hoja1!H18</f>
        <v>123035</v>
      </c>
      <c r="D24" s="2">
        <f>Hoja1!J18</f>
        <v>150613</v>
      </c>
      <c r="E24" s="5">
        <f>Hoja1!M18</f>
        <v>288608</v>
      </c>
      <c r="G24">
        <f t="shared" si="14"/>
        <v>0.81689495594669781</v>
      </c>
      <c r="L24">
        <f t="shared" si="17"/>
        <v>8.8804502324821701</v>
      </c>
      <c r="M24">
        <f t="shared" si="18"/>
        <v>0.4440225116241085</v>
      </c>
      <c r="S24">
        <f t="shared" si="15"/>
        <v>1.9162223712428541</v>
      </c>
      <c r="T24">
        <f t="shared" si="16"/>
        <v>31.088182420032371</v>
      </c>
      <c r="U24" s="9">
        <f t="shared" si="19"/>
        <v>61.170718232325306</v>
      </c>
      <c r="V24" s="10">
        <f>M24/U24*100</f>
        <v>0.72587428177272473</v>
      </c>
      <c r="X24" t="s">
        <v>37</v>
      </c>
      <c r="Y24" s="9">
        <f>M24/1*100</f>
        <v>44.402251162410849</v>
      </c>
      <c r="Z24" s="9">
        <f>V24/1*100</f>
        <v>72.587428177272471</v>
      </c>
      <c r="AC24" t="s">
        <v>103</v>
      </c>
      <c r="AD24" s="15">
        <f>_xlfn.STDEV.S(Z22,Z24)</f>
        <v>5.8666948623330102</v>
      </c>
      <c r="AE24">
        <f>_xlfn.STDEV.S(AA23,AA25)</f>
        <v>7.2420375511197603</v>
      </c>
    </row>
    <row r="25" spans="1:31" x14ac:dyDescent="0.45">
      <c r="A25" t="s">
        <v>38</v>
      </c>
      <c r="B25" t="s">
        <v>38</v>
      </c>
      <c r="C25" s="1">
        <f>Hoja1!H19</f>
        <v>210480</v>
      </c>
      <c r="D25" s="2">
        <f>Hoja1!J19</f>
        <v>167178</v>
      </c>
      <c r="E25" s="5">
        <f>Hoja1!M19</f>
        <v>413831</v>
      </c>
      <c r="G25">
        <f t="shared" si="14"/>
        <v>1.2590173348167821</v>
      </c>
      <c r="L25">
        <f t="shared" si="17"/>
        <v>13.618316384614209</v>
      </c>
      <c r="M25">
        <f t="shared" si="18"/>
        <v>0.68091581923071043</v>
      </c>
      <c r="S25">
        <f t="shared" si="15"/>
        <v>2.4753914988814318</v>
      </c>
      <c r="T25">
        <f t="shared" si="16"/>
        <v>40.159964539141839</v>
      </c>
      <c r="U25" s="9">
        <f t="shared" si="19"/>
        <v>79.020826687540506</v>
      </c>
      <c r="V25" s="10">
        <f t="shared" si="20"/>
        <v>0.86169159166500187</v>
      </c>
      <c r="X25" t="s">
        <v>38</v>
      </c>
      <c r="AA25" s="9">
        <f>V25/1*100</f>
        <v>86.169159166500179</v>
      </c>
    </row>
    <row r="26" spans="1:31" x14ac:dyDescent="0.45">
      <c r="A26" t="s">
        <v>39</v>
      </c>
      <c r="B26" t="s">
        <v>39</v>
      </c>
      <c r="C26" s="1">
        <f>Hoja1!H20</f>
        <v>19782</v>
      </c>
      <c r="D26" s="2">
        <f>Hoja1!J20</f>
        <v>121308</v>
      </c>
      <c r="E26" s="5">
        <f>Hoja1!M20</f>
        <v>416041</v>
      </c>
      <c r="G26">
        <f t="shared" si="14"/>
        <v>0.16307250964487091</v>
      </c>
      <c r="L26">
        <f t="shared" si="17"/>
        <v>1.8739665395410237</v>
      </c>
      <c r="M26">
        <f t="shared" si="18"/>
        <v>9.3698326977051175E-2</v>
      </c>
      <c r="S26">
        <f t="shared" si="15"/>
        <v>3.42962541629571</v>
      </c>
      <c r="T26">
        <f t="shared" si="16"/>
        <v>55.641152182680486</v>
      </c>
      <c r="U26" s="9">
        <f t="shared" si="19"/>
        <v>109.4824134876244</v>
      </c>
      <c r="V26" s="10">
        <f t="shared" si="20"/>
        <v>8.5582993644584368E-2</v>
      </c>
    </row>
    <row r="27" spans="1:31" x14ac:dyDescent="0.45">
      <c r="A27" t="s">
        <v>40</v>
      </c>
      <c r="B27" t="s">
        <v>40</v>
      </c>
      <c r="C27" s="1">
        <f>Hoja1!H21</f>
        <v>19898</v>
      </c>
      <c r="D27" s="2">
        <f>Hoja1!J21</f>
        <v>124376</v>
      </c>
      <c r="E27" s="5">
        <f>Hoja1!M21</f>
        <v>406823</v>
      </c>
      <c r="G27">
        <f t="shared" si="14"/>
        <v>0.15998263330546086</v>
      </c>
      <c r="L27">
        <f t="shared" si="17"/>
        <v>1.8408548464388155</v>
      </c>
      <c r="M27">
        <f t="shared" si="18"/>
        <v>9.2042742321940776E-2</v>
      </c>
      <c r="S27">
        <f>E27/D27</f>
        <v>3.2709123946742138</v>
      </c>
      <c r="T27">
        <f t="shared" si="16"/>
        <v>53.066242588339726</v>
      </c>
      <c r="U27" s="9">
        <f t="shared" si="19"/>
        <v>104.41588797831591</v>
      </c>
      <c r="V27" s="10">
        <f t="shared" si="20"/>
        <v>8.8150131272221072E-2</v>
      </c>
    </row>
    <row r="28" spans="1:31" x14ac:dyDescent="0.45">
      <c r="A28" t="s">
        <v>41</v>
      </c>
      <c r="B28" t="s">
        <v>41</v>
      </c>
      <c r="C28" s="1">
        <f>Hoja1!H22</f>
        <v>20880</v>
      </c>
      <c r="D28" s="2">
        <f>Hoja1!J22</f>
        <v>142940</v>
      </c>
      <c r="E28" s="5">
        <f>Hoja1!M22</f>
        <v>412134</v>
      </c>
      <c r="G28">
        <f t="shared" si="14"/>
        <v>0.14607527633972295</v>
      </c>
      <c r="L28">
        <f t="shared" si="17"/>
        <v>1.6918210065278318</v>
      </c>
      <c r="M28">
        <f t="shared" si="18"/>
        <v>8.4591050326391595E-2</v>
      </c>
      <c r="S28">
        <f t="shared" si="15"/>
        <v>2.8832657058905835</v>
      </c>
      <c r="T28">
        <f t="shared" si="16"/>
        <v>46.777185975557025</v>
      </c>
      <c r="U28" s="9">
        <f t="shared" si="19"/>
        <v>92.041214386598355</v>
      </c>
      <c r="V28" s="10">
        <f t="shared" si="20"/>
        <v>9.1905621726247513E-2</v>
      </c>
    </row>
    <row r="29" spans="1:31" x14ac:dyDescent="0.45">
      <c r="A29" t="s">
        <v>42</v>
      </c>
      <c r="B29" t="s">
        <v>42</v>
      </c>
      <c r="C29" s="1">
        <f>Hoja1!H23</f>
        <v>19686</v>
      </c>
      <c r="D29" s="2">
        <f>Hoja1!J23</f>
        <v>130882</v>
      </c>
      <c r="E29" s="5">
        <f>Hoja1!M23</f>
        <v>402774</v>
      </c>
      <c r="G29">
        <f t="shared" si="14"/>
        <v>0.15041029324124019</v>
      </c>
      <c r="L29">
        <f t="shared" si="17"/>
        <v>1.7382758589130671</v>
      </c>
      <c r="M29">
        <f t="shared" si="18"/>
        <v>8.6913792945653351E-2</v>
      </c>
      <c r="S29">
        <f t="shared" si="15"/>
        <v>3.0773826805825095</v>
      </c>
      <c r="T29">
        <f t="shared" si="16"/>
        <v>49.926478046567183</v>
      </c>
      <c r="U29" s="9">
        <f t="shared" si="19"/>
        <v>98.23792461250477</v>
      </c>
      <c r="V29" s="10">
        <f t="shared" si="20"/>
        <v>8.8472749489040034E-2</v>
      </c>
    </row>
    <row r="30" spans="1:31" x14ac:dyDescent="0.45">
      <c r="A30" t="s">
        <v>43</v>
      </c>
      <c r="B30" t="s">
        <v>43</v>
      </c>
      <c r="C30" s="1">
        <f>Hoja1!H24</f>
        <v>20466</v>
      </c>
      <c r="D30" s="2">
        <f>Hoja1!J24</f>
        <v>143529</v>
      </c>
      <c r="E30" s="5">
        <f>Hoja1!M24</f>
        <v>406638</v>
      </c>
      <c r="G30">
        <f t="shared" si="14"/>
        <v>0.14259139268022492</v>
      </c>
      <c r="L30">
        <f t="shared" si="17"/>
        <v>1.6544870572478025</v>
      </c>
      <c r="M30">
        <f t="shared" si="18"/>
        <v>8.2724352862390133E-2</v>
      </c>
      <c r="S30">
        <f t="shared" si="15"/>
        <v>2.8331417344230085</v>
      </c>
      <c r="T30">
        <f t="shared" si="16"/>
        <v>45.963990601165392</v>
      </c>
      <c r="U30" s="9">
        <f t="shared" si="19"/>
        <v>90.441129040898389</v>
      </c>
      <c r="V30" s="10">
        <f t="shared" si="20"/>
        <v>9.1467625116645052E-2</v>
      </c>
    </row>
    <row r="31" spans="1:31" x14ac:dyDescent="0.45">
      <c r="A31" t="s">
        <v>44</v>
      </c>
      <c r="B31" t="s">
        <v>44</v>
      </c>
      <c r="C31" s="1">
        <f>Hoja1!H25</f>
        <v>221412</v>
      </c>
      <c r="D31" s="2">
        <f>Hoja1!J25</f>
        <v>174419</v>
      </c>
      <c r="E31" s="5">
        <f>Hoja1!M25</f>
        <v>461689</v>
      </c>
      <c r="G31">
        <f>C31/D31</f>
        <v>1.2694259226345754</v>
      </c>
      <c r="L31">
        <f t="shared" si="17"/>
        <v>13.729856759565253</v>
      </c>
      <c r="M31">
        <f t="shared" si="18"/>
        <v>0.68649283797826266</v>
      </c>
      <c r="S31">
        <f>E31/D31</f>
        <v>2.6470109334418841</v>
      </c>
      <c r="T31">
        <f t="shared" si="16"/>
        <v>42.944263672951493</v>
      </c>
      <c r="U31" s="9">
        <f>T31/$T$17*100</f>
        <v>84.499357901994188</v>
      </c>
      <c r="V31" s="10">
        <f>M31/U31*100</f>
        <v>0.81242373317733985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1">
        <f>Hoja1!H26</f>
        <v>201906</v>
      </c>
      <c r="D32" s="2">
        <f>Hoja1!J26</f>
        <v>151485</v>
      </c>
      <c r="E32" s="5">
        <f>Hoja1!M26</f>
        <v>437323</v>
      </c>
      <c r="G32">
        <f t="shared" ref="G32:G35" si="21">C32/D32</f>
        <v>1.3328448361223884</v>
      </c>
      <c r="L32">
        <f t="shared" si="17"/>
        <v>14.409465704913822</v>
      </c>
      <c r="M32">
        <f t="shared" si="18"/>
        <v>0.72047328524569121</v>
      </c>
      <c r="S32">
        <f t="shared" ref="S32:S35" si="22">E32/D32</f>
        <v>2.8869062943525763</v>
      </c>
      <c r="T32">
        <f t="shared" si="16"/>
        <v>46.836249725109901</v>
      </c>
      <c r="U32" s="9">
        <f t="shared" ref="U32:U35" si="23">T32/$T$17*100</f>
        <v>92.157431279976961</v>
      </c>
      <c r="V32" s="10">
        <f t="shared" ref="V32:V35" si="24">M32/U32*100</f>
        <v>0.78178533758918722</v>
      </c>
      <c r="X32" t="s">
        <v>39</v>
      </c>
      <c r="Y32" s="10">
        <f>AVERAGE(V26:V30)</f>
        <v>8.9115824249747594E-2</v>
      </c>
      <c r="Z32">
        <f>_xlfn.STDEV.S(V26:V30)</f>
        <v>2.6048482411124281E-3</v>
      </c>
      <c r="AA32">
        <f>Z32/Y32*100</f>
        <v>2.9229918064970439</v>
      </c>
    </row>
    <row r="33" spans="1:27" x14ac:dyDescent="0.45">
      <c r="A33" t="s">
        <v>49</v>
      </c>
      <c r="B33" t="s">
        <v>49</v>
      </c>
      <c r="C33" s="1">
        <f>Hoja1!H27</f>
        <v>191636</v>
      </c>
      <c r="D33" s="2">
        <f>Hoja1!J27</f>
        <v>132568</v>
      </c>
      <c r="E33" s="5">
        <f>Hoja1!M27</f>
        <v>434117</v>
      </c>
      <c r="G33">
        <f t="shared" si="21"/>
        <v>1.4455675577816667</v>
      </c>
      <c r="L33">
        <f t="shared" si="17"/>
        <v>15.617423485496172</v>
      </c>
      <c r="M33">
        <f t="shared" si="18"/>
        <v>0.78087117427480857</v>
      </c>
      <c r="S33">
        <f t="shared" si="22"/>
        <v>3.274674129503349</v>
      </c>
      <c r="T33">
        <f t="shared" si="16"/>
        <v>53.12727177803032</v>
      </c>
      <c r="U33" s="9">
        <f t="shared" si="23"/>
        <v>104.53597217352781</v>
      </c>
      <c r="V33" s="10">
        <f t="shared" si="24"/>
        <v>0.74698800617511518</v>
      </c>
      <c r="X33" t="s">
        <v>44</v>
      </c>
      <c r="Y33" s="10">
        <f>AVERAGE(V31:V35)</f>
        <v>0.78078466240890187</v>
      </c>
      <c r="Z33">
        <f>_xlfn.STDEV.S(V31:V35)</f>
        <v>2.3243749722489399E-2</v>
      </c>
      <c r="AA33">
        <f>Z33/Y33*100</f>
        <v>2.9769731452942527</v>
      </c>
    </row>
    <row r="34" spans="1:27" x14ac:dyDescent="0.45">
      <c r="A34" t="s">
        <v>50</v>
      </c>
      <c r="B34" t="s">
        <v>50</v>
      </c>
      <c r="C34" s="1">
        <f>Hoja1!H28</f>
        <v>204533</v>
      </c>
      <c r="D34" s="2">
        <f>Hoja1!J28</f>
        <v>147116</v>
      </c>
      <c r="E34" s="5">
        <f>Hoja1!M28</f>
        <v>441485</v>
      </c>
      <c r="G34">
        <f t="shared" si="21"/>
        <v>1.3902838576361511</v>
      </c>
      <c r="L34">
        <f t="shared" si="17"/>
        <v>15.024993008772846</v>
      </c>
      <c r="M34">
        <f t="shared" si="18"/>
        <v>0.75124965043864234</v>
      </c>
      <c r="S34">
        <f t="shared" si="22"/>
        <v>3.0009312379346911</v>
      </c>
      <c r="T34">
        <f t="shared" si="16"/>
        <v>48.6861541515025</v>
      </c>
      <c r="U34" s="9">
        <f t="shared" si="23"/>
        <v>95.797399062418819</v>
      </c>
      <c r="V34" s="10">
        <f t="shared" si="24"/>
        <v>0.78420672981857242</v>
      </c>
    </row>
    <row r="35" spans="1:27" x14ac:dyDescent="0.45">
      <c r="A35" t="s">
        <v>51</v>
      </c>
      <c r="B35" t="s">
        <v>51</v>
      </c>
      <c r="C35" s="1">
        <f>Hoja1!H29</f>
        <v>202218</v>
      </c>
      <c r="D35" s="2">
        <f>Hoja1!J29</f>
        <v>153639</v>
      </c>
      <c r="E35" s="5">
        <f>Hoja1!M29</f>
        <v>439885</v>
      </c>
      <c r="G35">
        <f t="shared" si="21"/>
        <v>1.3161892488235409</v>
      </c>
      <c r="L35">
        <f t="shared" si="17"/>
        <v>14.230981314440845</v>
      </c>
      <c r="M35">
        <f t="shared" si="18"/>
        <v>0.71154906572204224</v>
      </c>
      <c r="S35">
        <f t="shared" si="22"/>
        <v>2.8631076744836923</v>
      </c>
      <c r="T35">
        <f t="shared" si="16"/>
        <v>46.450148483974189</v>
      </c>
      <c r="U35" s="9">
        <f t="shared" si="23"/>
        <v>91.397718476199643</v>
      </c>
      <c r="V35" s="10">
        <f t="shared" si="24"/>
        <v>0.77851950528429514</v>
      </c>
    </row>
    <row r="36" spans="1:27" x14ac:dyDescent="0.45"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D65B-7811-4E24-973A-7C6C126FD006}">
  <dimension ref="A1:AE46"/>
  <sheetViews>
    <sheetView topLeftCell="O1" workbookViewId="0">
      <selection activeCell="AE25" sqref="AE25"/>
    </sheetView>
  </sheetViews>
  <sheetFormatPr baseColWidth="10" defaultRowHeight="14.25" x14ac:dyDescent="0.45"/>
  <sheetData>
    <row r="1" spans="1:22" x14ac:dyDescent="0.45">
      <c r="A1" t="s">
        <v>0</v>
      </c>
      <c r="B1" s="8" t="s">
        <v>1</v>
      </c>
      <c r="C1" s="1" t="s">
        <v>63</v>
      </c>
      <c r="D1" s="2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1">
        <v>0</v>
      </c>
      <c r="D2" s="2" t="s">
        <v>98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2.002595641599372E-2</v>
      </c>
      <c r="C3" s="1">
        <f>Hoja1!I3</f>
        <v>88</v>
      </c>
      <c r="D3" s="2">
        <f>Hoja1!J3</f>
        <v>63396</v>
      </c>
      <c r="E3" s="5">
        <f>Hoja1!M3</f>
        <v>213356</v>
      </c>
      <c r="G3">
        <f>C3/D3</f>
        <v>1.3881001955959366E-3</v>
      </c>
      <c r="H3">
        <f>15*B3/50</f>
        <v>6.0077869247981168E-3</v>
      </c>
      <c r="I3">
        <f t="shared" ref="I3:I13" si="0">H3*2</f>
        <v>1.2015573849596234E-2</v>
      </c>
      <c r="J3">
        <f t="shared" ref="J3:J13" si="1">I3/$E$16</f>
        <v>5.996816512380751E-4</v>
      </c>
      <c r="K3">
        <f>C3/$D$15</f>
        <v>1.0224473671980295E-3</v>
      </c>
      <c r="L3">
        <f t="shared" ref="L3:L13" si="2">((G3-$K$15)/$I$15)*$E$16</f>
        <v>0.16963596517593954</v>
      </c>
      <c r="M3">
        <f>((L3/2)*50)/500</f>
        <v>8.4817982587969756E-3</v>
      </c>
      <c r="O3">
        <f t="shared" ref="O3:O13" si="3">$T$16/$E$16</f>
        <v>2.536459869558839</v>
      </c>
      <c r="P3">
        <f t="shared" ref="P3:P13" si="4">$T$17/$E$18</f>
        <v>2.531787861891297</v>
      </c>
      <c r="R3">
        <f>E3/$D$15</f>
        <v>2.4789236417716225</v>
      </c>
      <c r="S3">
        <f>E3/D3</f>
        <v>3.3654489242223482</v>
      </c>
      <c r="T3">
        <f>S3/$O$15*$E$16</f>
        <v>54.600900155612699</v>
      </c>
      <c r="U3" s="9">
        <f t="shared" ref="U3:U13" si="5">T3/$T$16*100</f>
        <v>107.43555970959957</v>
      </c>
      <c r="V3">
        <f>M3/U3*100</f>
        <v>7.8947773732677001E-3</v>
      </c>
    </row>
    <row r="4" spans="1:22" x14ac:dyDescent="0.45">
      <c r="A4">
        <v>0.04</v>
      </c>
      <c r="B4" s="8">
        <v>3.9944945835106861E-2</v>
      </c>
      <c r="C4" s="1">
        <f>Hoja1!I4</f>
        <v>105</v>
      </c>
      <c r="D4" s="2">
        <f>Hoja1!J4</f>
        <v>55560</v>
      </c>
      <c r="E4" s="5">
        <f>Hoja1!M4</f>
        <v>227702</v>
      </c>
      <c r="G4">
        <f t="shared" ref="G4:G13" si="6">C4/D4</f>
        <v>1.8898488120950325E-3</v>
      </c>
      <c r="H4">
        <f t="shared" ref="H4:H13" si="7">15*B4/50</f>
        <v>1.1983483750532058E-2</v>
      </c>
      <c r="I4">
        <f t="shared" si="0"/>
        <v>2.3966967501064116E-2</v>
      </c>
      <c r="J4">
        <f t="shared" si="1"/>
        <v>1.1961601523251741E-3</v>
      </c>
      <c r="K4">
        <f t="shared" ref="K4:K13" si="8">C4/$D$15</f>
        <v>1.219965608588558E-3</v>
      </c>
      <c r="L4">
        <f t="shared" si="2"/>
        <v>0.17661938420512277</v>
      </c>
      <c r="M4">
        <f t="shared" ref="M4:M13" si="9">((L4/2)*50)/500</f>
        <v>8.8309692102561399E-3</v>
      </c>
      <c r="O4">
        <f t="shared" si="3"/>
        <v>2.536459869558839</v>
      </c>
      <c r="P4">
        <f t="shared" si="4"/>
        <v>2.531787861891297</v>
      </c>
      <c r="R4">
        <f>E4/$D$15</f>
        <v>2.6456058000650646</v>
      </c>
      <c r="S4">
        <f t="shared" ref="S4:S13" si="10">E4/D4</f>
        <v>4.0983081353491722</v>
      </c>
      <c r="T4">
        <f t="shared" ref="T4:T13" si="11">S4/$O$15*$E$16</f>
        <v>66.490776815708799</v>
      </c>
      <c r="U4" s="9">
        <f t="shared" si="5"/>
        <v>130.8306969731785</v>
      </c>
      <c r="V4">
        <f t="shared" ref="V4:V13" si="12">M4/U4*100</f>
        <v>6.7499213980848627E-3</v>
      </c>
    </row>
    <row r="5" spans="1:22" x14ac:dyDescent="0.45">
      <c r="A5">
        <v>0.16</v>
      </c>
      <c r="B5" s="8">
        <v>0.15486450221199441</v>
      </c>
      <c r="C5" s="1">
        <f>Hoja1!I5</f>
        <v>379</v>
      </c>
      <c r="D5" s="2">
        <f>Hoja1!J5</f>
        <v>68712</v>
      </c>
      <c r="E5" s="5">
        <f>Hoja1!M5</f>
        <v>231489</v>
      </c>
      <c r="G5">
        <f t="shared" si="6"/>
        <v>5.5157759925486089E-3</v>
      </c>
      <c r="H5">
        <f t="shared" si="7"/>
        <v>4.6459350663598319E-2</v>
      </c>
      <c r="I5">
        <f t="shared" si="0"/>
        <v>9.2918701327196637E-2</v>
      </c>
      <c r="J5">
        <f t="shared" si="1"/>
        <v>4.6374514392971125E-3</v>
      </c>
      <c r="K5">
        <f t="shared" si="8"/>
        <v>4.4034949110006039E-3</v>
      </c>
      <c r="L5">
        <f t="shared" si="2"/>
        <v>0.22708562972681384</v>
      </c>
      <c r="M5">
        <f t="shared" si="9"/>
        <v>1.1354281486340692E-2</v>
      </c>
      <c r="O5">
        <f t="shared" si="3"/>
        <v>2.536459869558839</v>
      </c>
      <c r="P5">
        <f t="shared" si="4"/>
        <v>2.531787861891297</v>
      </c>
      <c r="R5">
        <f>E5/$D$15</f>
        <v>2.6896058930148254</v>
      </c>
      <c r="S5">
        <f t="shared" si="10"/>
        <v>3.3689748515543139</v>
      </c>
      <c r="T5">
        <f t="shared" si="11"/>
        <v>54.658104650627614</v>
      </c>
      <c r="U5" s="9">
        <f t="shared" si="5"/>
        <v>107.54811823743182</v>
      </c>
      <c r="V5">
        <f t="shared" si="12"/>
        <v>1.0557396700585754E-2</v>
      </c>
    </row>
    <row r="6" spans="1:22" x14ac:dyDescent="0.45">
      <c r="A6">
        <v>0.4</v>
      </c>
      <c r="B6" s="8">
        <v>0.39306163395271276</v>
      </c>
      <c r="C6" s="1">
        <f>Hoja1!I6</f>
        <v>910</v>
      </c>
      <c r="D6" s="2">
        <f>Hoja1!J6</f>
        <v>70596</v>
      </c>
      <c r="E6" s="5">
        <f>Hoja1!M6</f>
        <v>237655</v>
      </c>
      <c r="G6">
        <f>C6/D6</f>
        <v>1.2890248739305343E-2</v>
      </c>
      <c r="H6">
        <f t="shared" si="7"/>
        <v>0.11791849018581382</v>
      </c>
      <c r="I6">
        <f t="shared" si="0"/>
        <v>0.23583698037162765</v>
      </c>
      <c r="J6">
        <f t="shared" si="1"/>
        <v>1.1770316722493585E-2</v>
      </c>
      <c r="K6">
        <f>C6/$D$15</f>
        <v>1.0573035274434168E-2</v>
      </c>
      <c r="L6">
        <f t="shared" si="2"/>
        <v>0.32972474345117997</v>
      </c>
      <c r="M6">
        <f t="shared" si="9"/>
        <v>1.6486237172558996E-2</v>
      </c>
      <c r="O6">
        <f t="shared" si="3"/>
        <v>2.536459869558839</v>
      </c>
      <c r="P6">
        <f t="shared" si="4"/>
        <v>2.531787861891297</v>
      </c>
      <c r="R6">
        <f t="shared" ref="R6:R13" si="13">E6/$D$15</f>
        <v>2.7612469210391781</v>
      </c>
      <c r="S6">
        <f t="shared" si="10"/>
        <v>3.3664088616918804</v>
      </c>
      <c r="T6">
        <f t="shared" si="11"/>
        <v>54.616474140275585</v>
      </c>
      <c r="U6" s="9">
        <f t="shared" si="5"/>
        <v>107.4662038886222</v>
      </c>
      <c r="V6">
        <f t="shared" si="12"/>
        <v>1.534085747519779E-2</v>
      </c>
    </row>
    <row r="7" spans="1:22" x14ac:dyDescent="0.45">
      <c r="A7">
        <v>1.6</v>
      </c>
      <c r="B7" s="8">
        <v>1.5556347812588498</v>
      </c>
      <c r="C7" s="1">
        <f>Hoja1!I7</f>
        <v>3314</v>
      </c>
      <c r="D7" s="2">
        <f>Hoja1!J7</f>
        <v>67117</v>
      </c>
      <c r="E7" s="5">
        <f>Hoja1!M7</f>
        <v>249356</v>
      </c>
      <c r="G7">
        <f t="shared" si="6"/>
        <v>4.9376461999195438E-2</v>
      </c>
      <c r="H7">
        <f t="shared" si="7"/>
        <v>0.46669043437765495</v>
      </c>
      <c r="I7">
        <f>H7*2</f>
        <v>0.9333808687553099</v>
      </c>
      <c r="J7">
        <f t="shared" si="1"/>
        <v>4.6583824261379095E-2</v>
      </c>
      <c r="K7">
        <f t="shared" si="8"/>
        <v>3.8504438351071243E-2</v>
      </c>
      <c r="L7">
        <f t="shared" si="2"/>
        <v>0.83754580683504476</v>
      </c>
      <c r="M7">
        <f t="shared" si="9"/>
        <v>4.1877290341752235E-2</v>
      </c>
      <c r="O7">
        <f t="shared" si="3"/>
        <v>2.536459869558839</v>
      </c>
      <c r="P7">
        <f t="shared" si="4"/>
        <v>2.531787861891297</v>
      </c>
      <c r="R7">
        <f t="shared" si="13"/>
        <v>2.8971975647162709</v>
      </c>
      <c r="S7">
        <f t="shared" si="10"/>
        <v>3.7152435299551527</v>
      </c>
      <c r="T7">
        <f t="shared" si="11"/>
        <v>60.275952956184312</v>
      </c>
      <c r="U7" s="9">
        <f t="shared" si="5"/>
        <v>118.60208759235036</v>
      </c>
      <c r="V7">
        <f>M7/U7*100</f>
        <v>3.530906680638668E-2</v>
      </c>
    </row>
    <row r="8" spans="1:22" x14ac:dyDescent="0.45">
      <c r="A8">
        <v>3.3</v>
      </c>
      <c r="B8" s="8">
        <v>3.2400055648313519</v>
      </c>
      <c r="C8" s="1">
        <f>Hoja1!I8</f>
        <v>7993</v>
      </c>
      <c r="D8" s="2">
        <f>Hoja1!J8</f>
        <v>74359</v>
      </c>
      <c r="E8" s="5">
        <f>Hoja1!M8</f>
        <v>257682</v>
      </c>
      <c r="G8">
        <f t="shared" si="6"/>
        <v>0.10749203189929935</v>
      </c>
      <c r="H8">
        <f t="shared" si="7"/>
        <v>0.97200166944940558</v>
      </c>
      <c r="I8">
        <f t="shared" si="0"/>
        <v>1.9440033388988112</v>
      </c>
      <c r="J8">
        <f t="shared" si="1"/>
        <v>9.7022676309575076E-2</v>
      </c>
      <c r="K8">
        <f t="shared" si="8"/>
        <v>9.286842961379374E-2</v>
      </c>
      <c r="L8">
        <f t="shared" si="2"/>
        <v>1.6464077815106537</v>
      </c>
      <c r="M8">
        <f t="shared" si="9"/>
        <v>8.2320389075532685E-2</v>
      </c>
      <c r="O8">
        <f t="shared" si="3"/>
        <v>2.536459869558839</v>
      </c>
      <c r="P8">
        <f t="shared" si="4"/>
        <v>2.531787861891297</v>
      </c>
      <c r="R8">
        <f t="shared" si="13"/>
        <v>2.9939350281173027</v>
      </c>
      <c r="S8">
        <f t="shared" si="10"/>
        <v>3.4653774257319223</v>
      </c>
      <c r="T8">
        <f t="shared" si="11"/>
        <v>56.222135912409989</v>
      </c>
      <c r="U8" s="9">
        <f t="shared" si="5"/>
        <v>110.62558717171693</v>
      </c>
      <c r="V8">
        <f t="shared" si="12"/>
        <v>7.4413516059130227E-2</v>
      </c>
    </row>
    <row r="9" spans="1:22" x14ac:dyDescent="0.45">
      <c r="A9">
        <v>8.3000000000000007</v>
      </c>
      <c r="B9" s="8">
        <v>8.1054388841972482</v>
      </c>
      <c r="C9" s="1">
        <f>Hoja1!I9</f>
        <v>25195</v>
      </c>
      <c r="D9" s="2">
        <f>Hoja1!J9</f>
        <v>91157</v>
      </c>
      <c r="E9" s="5">
        <f>Hoja1!M9</f>
        <v>275672</v>
      </c>
      <c r="G9">
        <f t="shared" si="6"/>
        <v>0.27639128097677634</v>
      </c>
      <c r="H9">
        <f t="shared" si="7"/>
        <v>2.4316316652591747</v>
      </c>
      <c r="I9">
        <f t="shared" si="0"/>
        <v>4.8632633305183495</v>
      </c>
      <c r="J9">
        <f t="shared" si="1"/>
        <v>0.24271914275228945</v>
      </c>
      <c r="K9">
        <f t="shared" si="8"/>
        <v>0.29273365246084493</v>
      </c>
      <c r="L9">
        <f t="shared" si="2"/>
        <v>3.9971750606557785</v>
      </c>
      <c r="M9">
        <f t="shared" si="9"/>
        <v>0.19985875303278894</v>
      </c>
      <c r="O9">
        <f t="shared" si="3"/>
        <v>2.536459869558839</v>
      </c>
      <c r="P9">
        <f t="shared" si="4"/>
        <v>2.531787861891297</v>
      </c>
      <c r="R9">
        <f t="shared" si="13"/>
        <v>3.2029558023888089</v>
      </c>
      <c r="S9">
        <f t="shared" si="10"/>
        <v>3.0241451561591539</v>
      </c>
      <c r="T9">
        <f t="shared" si="11"/>
        <v>49.063602344130111</v>
      </c>
      <c r="U9" s="9">
        <f t="shared" si="5"/>
        <v>96.540085679686158</v>
      </c>
      <c r="V9">
        <f t="shared" si="12"/>
        <v>0.20702152025833861</v>
      </c>
    </row>
    <row r="10" spans="1:22" x14ac:dyDescent="0.45">
      <c r="A10">
        <v>16.600000000000001</v>
      </c>
      <c r="B10" s="8">
        <v>16.378436869933616</v>
      </c>
      <c r="C10" s="1">
        <f>Hoja1!I10</f>
        <v>53363</v>
      </c>
      <c r="D10" s="2">
        <f>Hoja1!J10</f>
        <v>101700</v>
      </c>
      <c r="E10" s="5">
        <f>Hoja1!M10</f>
        <v>293586</v>
      </c>
      <c r="G10">
        <f t="shared" si="6"/>
        <v>0.52470993117010811</v>
      </c>
      <c r="H10">
        <f t="shared" si="7"/>
        <v>4.9135310609800849</v>
      </c>
      <c r="I10">
        <f t="shared" si="0"/>
        <v>9.8270621219601697</v>
      </c>
      <c r="J10">
        <f t="shared" si="1"/>
        <v>0.4904558795012729</v>
      </c>
      <c r="K10">
        <f t="shared" si="8"/>
        <v>0.62000975972486871</v>
      </c>
      <c r="L10">
        <f t="shared" si="2"/>
        <v>7.4533145098501166</v>
      </c>
      <c r="M10">
        <f t="shared" si="9"/>
        <v>0.37266572549250582</v>
      </c>
      <c r="O10">
        <f t="shared" si="3"/>
        <v>2.536459869558839</v>
      </c>
      <c r="P10">
        <f t="shared" si="4"/>
        <v>2.531787861891297</v>
      </c>
      <c r="R10">
        <f t="shared" si="13"/>
        <v>3.4110935539340987</v>
      </c>
      <c r="S10">
        <f t="shared" si="10"/>
        <v>2.8867846607669616</v>
      </c>
      <c r="T10">
        <f t="shared" si="11"/>
        <v>46.835071511213769</v>
      </c>
      <c r="U10" s="9">
        <f t="shared" si="5"/>
        <v>92.155112965278335</v>
      </c>
      <c r="V10">
        <f t="shared" si="12"/>
        <v>0.40438963558420971</v>
      </c>
    </row>
    <row r="11" spans="1:22" x14ac:dyDescent="0.45">
      <c r="A11">
        <v>33</v>
      </c>
      <c r="B11" s="8">
        <v>32.202228385460842</v>
      </c>
      <c r="C11" s="1">
        <f>Hoja1!I11</f>
        <v>112891</v>
      </c>
      <c r="D11" s="2">
        <f>Hoja1!J11</f>
        <v>102258</v>
      </c>
      <c r="E11" s="5">
        <f>Hoja1!M11</f>
        <v>312366</v>
      </c>
      <c r="G11">
        <f t="shared" si="6"/>
        <v>1.1039820845312835</v>
      </c>
      <c r="H11">
        <f t="shared" si="7"/>
        <v>9.6606685156382532</v>
      </c>
      <c r="I11">
        <f t="shared" si="0"/>
        <v>19.321337031276506</v>
      </c>
      <c r="J11">
        <f t="shared" si="1"/>
        <v>0.96430278237877221</v>
      </c>
      <c r="K11">
        <f t="shared" si="8"/>
        <v>1.3116489287540085</v>
      </c>
      <c r="L11">
        <f t="shared" si="2"/>
        <v>15.51571876137368</v>
      </c>
      <c r="M11">
        <f t="shared" si="9"/>
        <v>0.77578593806868401</v>
      </c>
      <c r="O11">
        <f t="shared" si="3"/>
        <v>2.536459869558839</v>
      </c>
      <c r="P11">
        <f t="shared" si="4"/>
        <v>2.531787861891297</v>
      </c>
      <c r="R11">
        <f t="shared" si="13"/>
        <v>3.6292931170702234</v>
      </c>
      <c r="S11">
        <f>E11/D11</f>
        <v>3.0546852080032858</v>
      </c>
      <c r="T11">
        <f t="shared" si="11"/>
        <v>49.559082845850689</v>
      </c>
      <c r="U11" s="9">
        <f t="shared" si="5"/>
        <v>97.515018782910317</v>
      </c>
      <c r="V11">
        <f t="shared" si="12"/>
        <v>0.79555533880965812</v>
      </c>
    </row>
    <row r="12" spans="1:22" x14ac:dyDescent="0.45">
      <c r="A12">
        <v>100</v>
      </c>
      <c r="B12" s="8">
        <v>98.687544113600595</v>
      </c>
      <c r="C12" s="1">
        <f>Hoja1!I12</f>
        <v>392403</v>
      </c>
      <c r="D12" s="2">
        <f>Hoja1!J12</f>
        <v>127572</v>
      </c>
      <c r="E12" s="5">
        <f>Hoja1!M12</f>
        <v>326204</v>
      </c>
      <c r="G12">
        <f t="shared" si="6"/>
        <v>3.0759335904430438</v>
      </c>
      <c r="H12">
        <f t="shared" si="7"/>
        <v>29.606263234080178</v>
      </c>
      <c r="I12">
        <f t="shared" si="0"/>
        <v>59.212526468160355</v>
      </c>
      <c r="J12">
        <f t="shared" si="1"/>
        <v>2.9552201243886365</v>
      </c>
      <c r="K12">
        <f t="shared" si="8"/>
        <v>4.5592206162569129</v>
      </c>
      <c r="L12">
        <f t="shared" si="2"/>
        <v>42.961661247665567</v>
      </c>
      <c r="M12">
        <f t="shared" si="9"/>
        <v>2.1480830623832783</v>
      </c>
      <c r="O12">
        <f t="shared" si="3"/>
        <v>2.536459869558839</v>
      </c>
      <c r="P12">
        <f t="shared" si="4"/>
        <v>2.531787861891297</v>
      </c>
      <c r="R12">
        <f t="shared" si="13"/>
        <v>3.7900729655621137</v>
      </c>
      <c r="S12">
        <f t="shared" si="10"/>
        <v>2.5570187815508105</v>
      </c>
      <c r="T12">
        <f t="shared" si="11"/>
        <v>41.484963917478886</v>
      </c>
      <c r="U12" s="9">
        <f t="shared" si="5"/>
        <v>81.62796410507039</v>
      </c>
      <c r="V12">
        <f t="shared" si="12"/>
        <v>2.6315529070629466</v>
      </c>
    </row>
    <row r="13" spans="1:22" x14ac:dyDescent="0.45">
      <c r="A13">
        <v>233</v>
      </c>
      <c r="B13" s="8">
        <v>227.85383017898039</v>
      </c>
      <c r="C13" s="1">
        <f>Hoja1!I13</f>
        <v>834155</v>
      </c>
      <c r="D13" s="2">
        <f>Hoja1!J13</f>
        <v>124321</v>
      </c>
      <c r="E13" s="5">
        <f>Hoja1!M13</f>
        <v>340723</v>
      </c>
      <c r="G13">
        <f t="shared" si="6"/>
        <v>6.709687019892054</v>
      </c>
      <c r="H13">
        <f t="shared" si="7"/>
        <v>68.356149053694111</v>
      </c>
      <c r="I13">
        <f t="shared" si="0"/>
        <v>136.71229810738822</v>
      </c>
      <c r="J13">
        <f t="shared" si="1"/>
        <v>6.8231328523976806</v>
      </c>
      <c r="K13">
        <f t="shared" si="8"/>
        <v>9.6918134498303665</v>
      </c>
      <c r="L13">
        <f t="shared" si="2"/>
        <v>93.536833778549351</v>
      </c>
      <c r="M13">
        <f t="shared" si="9"/>
        <v>4.6768416889274675</v>
      </c>
      <c r="O13">
        <f t="shared" si="3"/>
        <v>2.536459869558839</v>
      </c>
      <c r="P13">
        <f t="shared" si="4"/>
        <v>2.531787861891297</v>
      </c>
      <c r="R13">
        <f t="shared" si="13"/>
        <v>3.9587651624297067</v>
      </c>
      <c r="S13">
        <f t="shared" si="10"/>
        <v>2.7406713266463427</v>
      </c>
      <c r="T13">
        <f t="shared" si="11"/>
        <v>44.464534995177644</v>
      </c>
      <c r="U13" s="9">
        <f t="shared" si="5"/>
        <v>87.490722512253811</v>
      </c>
      <c r="V13">
        <f t="shared" si="12"/>
        <v>5.3455287082266771</v>
      </c>
    </row>
    <row r="15" spans="1:22" x14ac:dyDescent="0.45">
      <c r="C15" t="s">
        <v>20</v>
      </c>
      <c r="D15">
        <f>AVERAGE(D3:D13)</f>
        <v>86068</v>
      </c>
      <c r="E15" s="8">
        <v>50.091468635022572</v>
      </c>
      <c r="F15" s="8" t="s">
        <v>21</v>
      </c>
      <c r="H15" t="s">
        <v>22</v>
      </c>
      <c r="I15">
        <v>1.4396</v>
      </c>
      <c r="J15" t="s">
        <v>23</v>
      </c>
      <c r="K15">
        <v>-1.0800000000000001E-2</v>
      </c>
      <c r="N15" t="s">
        <v>22</v>
      </c>
      <c r="O15">
        <f>'BDE-28'!O15</f>
        <v>1.2350000000000001</v>
      </c>
      <c r="P15">
        <f>'BDE-28'!P15</f>
        <v>1.2373000000000001</v>
      </c>
      <c r="Q15" t="s">
        <v>24</v>
      </c>
      <c r="R15">
        <f>AVERAGE(R3:R13)</f>
        <v>3.132608677282656</v>
      </c>
      <c r="S15" s="8" t="s">
        <v>25</v>
      </c>
      <c r="T15" s="8">
        <v>50.822000000000003</v>
      </c>
    </row>
    <row r="16" spans="1:22" x14ac:dyDescent="0.45">
      <c r="E16">
        <f>E15*10/50*2</f>
        <v>20.03658745400903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10.036780878243674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20.073561756487347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1">
        <f>Hoja1!I15</f>
        <v>137</v>
      </c>
      <c r="D21" s="2">
        <f>Hoja1!J15</f>
        <v>100783</v>
      </c>
      <c r="E21" s="5">
        <f>Hoja1!M15</f>
        <v>250385</v>
      </c>
      <c r="G21">
        <f t="shared" ref="G21:G30" si="14">C21/D21</f>
        <v>1.3593562406358215E-3</v>
      </c>
      <c r="L21">
        <f>((G21-$K$15)/$I$15)*$E$18</f>
        <v>0.16954819978850583</v>
      </c>
      <c r="M21">
        <f>((L21/2)*50)/500</f>
        <v>8.4774099894252917E-3</v>
      </c>
      <c r="S21">
        <f t="shared" ref="S21:S30" si="15">E21/D21</f>
        <v>2.4843971701576653</v>
      </c>
      <c r="T21">
        <f t="shared" ref="T21:T35" si="16">S21/$P$15*$E$18</f>
        <v>40.306069686254183</v>
      </c>
      <c r="U21" s="9">
        <f>T21/$T$17*100</f>
        <v>79.308310743878991</v>
      </c>
      <c r="V21" s="10">
        <f>M21/U21*100</f>
        <v>1.06891823945192E-2</v>
      </c>
      <c r="X21" t="s">
        <v>34</v>
      </c>
    </row>
    <row r="22" spans="1:31" x14ac:dyDescent="0.45">
      <c r="A22" t="s">
        <v>35</v>
      </c>
      <c r="B22" t="s">
        <v>35</v>
      </c>
      <c r="C22" s="1">
        <f>Hoja1!I16</f>
        <v>11723</v>
      </c>
      <c r="D22" s="2">
        <f>Hoja1!J16</f>
        <v>137152</v>
      </c>
      <c r="E22" s="5">
        <f>Hoja1!M16</f>
        <v>310471</v>
      </c>
      <c r="G22">
        <f t="shared" si="14"/>
        <v>8.5474510032664486E-2</v>
      </c>
      <c r="L22">
        <f t="shared" ref="L22:L35" si="17">((G22-$K$15)/$I$15)*$E$18</f>
        <v>1.3424370121674434</v>
      </c>
      <c r="M22">
        <f t="shared" ref="M22:M35" si="18">((L22/2)*50)/500</f>
        <v>6.7121850608372169E-2</v>
      </c>
      <c r="S22">
        <f>E22/D22</f>
        <v>2.2637001283247784</v>
      </c>
      <c r="T22">
        <f t="shared" si="16"/>
        <v>36.725551058026163</v>
      </c>
      <c r="U22" s="9">
        <f t="shared" ref="U22:U30" si="19">T22/$T$17*100</f>
        <v>72.263096804584933</v>
      </c>
      <c r="V22" s="10">
        <f>M22/U22*100</f>
        <v>9.2885377981909892E-2</v>
      </c>
      <c r="X22" t="s">
        <v>35</v>
      </c>
      <c r="Y22" s="9">
        <f>M22/0.1*100</f>
        <v>67.121850608372171</v>
      </c>
      <c r="Z22" s="9">
        <f>V22/0.1*100</f>
        <v>92.885377981909883</v>
      </c>
      <c r="AC22">
        <f>(Y22+Y24)/2</f>
        <v>58.072948486047977</v>
      </c>
      <c r="AD22">
        <f>(Z22+Z24)/2</f>
        <v>86.514187070748051</v>
      </c>
      <c r="AE22">
        <f>(AA23+AA25)/2</f>
        <v>108.14934996431984</v>
      </c>
    </row>
    <row r="23" spans="1:31" x14ac:dyDescent="0.45">
      <c r="A23" t="s">
        <v>36</v>
      </c>
      <c r="B23" t="s">
        <v>36</v>
      </c>
      <c r="C23" s="1">
        <f>Hoja1!I17</f>
        <v>15405</v>
      </c>
      <c r="D23" s="2">
        <f>Hoja1!J17</f>
        <v>140898</v>
      </c>
      <c r="E23" s="5">
        <f>Hoja1!M17</f>
        <v>334708</v>
      </c>
      <c r="G23">
        <f t="shared" si="14"/>
        <v>0.10933441212792233</v>
      </c>
      <c r="L23">
        <f t="shared" si="17"/>
        <v>1.6751358300424781</v>
      </c>
      <c r="M23">
        <f t="shared" si="18"/>
        <v>8.3756791502123909E-2</v>
      </c>
      <c r="S23">
        <f t="shared" si="15"/>
        <v>2.3755340742948801</v>
      </c>
      <c r="T23">
        <f t="shared" si="16"/>
        <v>38.539909435867024</v>
      </c>
      <c r="U23" s="9">
        <f t="shared" si="19"/>
        <v>75.833122340456924</v>
      </c>
      <c r="V23" s="10">
        <f t="shared" ref="V23:V30" si="20">M23/U23*100</f>
        <v>0.1104488235709104</v>
      </c>
      <c r="X23" t="s">
        <v>36</v>
      </c>
      <c r="AA23" s="9">
        <f>V23/0.1*100</f>
        <v>110.44882357091039</v>
      </c>
    </row>
    <row r="24" spans="1:31" x14ac:dyDescent="0.45">
      <c r="A24" t="s">
        <v>37</v>
      </c>
      <c r="B24" t="s">
        <v>37</v>
      </c>
      <c r="C24" s="1">
        <f>Hoja1!I18</f>
        <v>104279</v>
      </c>
      <c r="D24" s="2">
        <f>Hoja1!J18</f>
        <v>150613</v>
      </c>
      <c r="E24" s="5">
        <f>Hoja1!M18</f>
        <v>288608</v>
      </c>
      <c r="G24">
        <f t="shared" si="14"/>
        <v>0.69236387297245261</v>
      </c>
      <c r="L24">
        <f t="shared" si="17"/>
        <v>9.8048092727447571</v>
      </c>
      <c r="M24">
        <f t="shared" si="18"/>
        <v>0.49024046363723783</v>
      </c>
      <c r="S24">
        <f t="shared" si="15"/>
        <v>1.9162223712428541</v>
      </c>
      <c r="T24">
        <f t="shared" si="16"/>
        <v>31.088182420032371</v>
      </c>
      <c r="U24" s="9">
        <f t="shared" si="19"/>
        <v>61.170718232325306</v>
      </c>
      <c r="V24" s="10">
        <f>M24/U24*100</f>
        <v>0.80142996159586233</v>
      </c>
      <c r="X24" t="s">
        <v>37</v>
      </c>
      <c r="Y24" s="9">
        <f>M24/1*100</f>
        <v>49.024046363723784</v>
      </c>
      <c r="Z24" s="9">
        <f>V24/1*100</f>
        <v>80.142996159586232</v>
      </c>
      <c r="AC24" t="s">
        <v>103</v>
      </c>
      <c r="AD24" s="15">
        <f>_xlfn.STDEV.S(Z22,Z24)</f>
        <v>9.0102245950332502</v>
      </c>
      <c r="AE24">
        <f>_xlfn.STDEV.S(AA23,AA25)</f>
        <v>3.2519467607593344</v>
      </c>
    </row>
    <row r="25" spans="1:31" x14ac:dyDescent="0.45">
      <c r="A25" t="s">
        <v>38</v>
      </c>
      <c r="B25" t="s">
        <v>38</v>
      </c>
      <c r="C25" s="1">
        <f>Hoja1!I19</f>
        <v>198761</v>
      </c>
      <c r="D25" s="2">
        <f>Hoja1!J19</f>
        <v>167178</v>
      </c>
      <c r="E25" s="5">
        <f>Hoja1!M19</f>
        <v>413831</v>
      </c>
      <c r="G25">
        <f t="shared" si="14"/>
        <v>1.1889183983538505</v>
      </c>
      <c r="L25">
        <f t="shared" si="17"/>
        <v>16.728689469123438</v>
      </c>
      <c r="M25">
        <f t="shared" si="18"/>
        <v>0.83643447345617183</v>
      </c>
      <c r="S25">
        <f t="shared" si="15"/>
        <v>2.4753914988814318</v>
      </c>
      <c r="T25">
        <f t="shared" si="16"/>
        <v>40.159964539141839</v>
      </c>
      <c r="U25" s="9">
        <f t="shared" si="19"/>
        <v>79.020826687540506</v>
      </c>
      <c r="V25" s="10">
        <f t="shared" si="20"/>
        <v>1.0584987635772929</v>
      </c>
      <c r="X25" t="s">
        <v>38</v>
      </c>
      <c r="AA25" s="9">
        <f>V25/1*100</f>
        <v>105.84987635772929</v>
      </c>
    </row>
    <row r="26" spans="1:31" x14ac:dyDescent="0.45">
      <c r="A26" t="s">
        <v>39</v>
      </c>
      <c r="B26" t="s">
        <v>39</v>
      </c>
      <c r="C26" s="1">
        <f>Hoja1!I20</f>
        <v>13344</v>
      </c>
      <c r="D26" s="2">
        <f>Hoja1!J20</f>
        <v>121308</v>
      </c>
      <c r="E26" s="5">
        <f>Hoja1!M20</f>
        <v>416041</v>
      </c>
      <c r="G26">
        <f t="shared" si="14"/>
        <v>0.11000098921752893</v>
      </c>
      <c r="L26">
        <f t="shared" si="17"/>
        <v>1.6844304788155247</v>
      </c>
      <c r="M26">
        <f t="shared" si="18"/>
        <v>8.4221523940776241E-2</v>
      </c>
      <c r="S26">
        <f t="shared" si="15"/>
        <v>3.42962541629571</v>
      </c>
      <c r="T26">
        <f t="shared" si="16"/>
        <v>55.641152182680486</v>
      </c>
      <c r="U26" s="9">
        <f t="shared" si="19"/>
        <v>109.4824134876244</v>
      </c>
      <c r="V26" s="10">
        <f t="shared" si="20"/>
        <v>7.692698878098482E-2</v>
      </c>
    </row>
    <row r="27" spans="1:31" x14ac:dyDescent="0.45">
      <c r="A27" t="s">
        <v>40</v>
      </c>
      <c r="B27" t="s">
        <v>40</v>
      </c>
      <c r="C27" s="1">
        <f>Hoja1!I21</f>
        <v>13241</v>
      </c>
      <c r="D27" s="2">
        <f>Hoja1!J21</f>
        <v>124376</v>
      </c>
      <c r="E27" s="5">
        <f>Hoja1!M21</f>
        <v>406823</v>
      </c>
      <c r="G27">
        <f t="shared" si="14"/>
        <v>0.10645944555219657</v>
      </c>
      <c r="L27">
        <f t="shared" si="17"/>
        <v>1.6350477367487382</v>
      </c>
      <c r="M27">
        <f t="shared" si="18"/>
        <v>8.1752386837436908E-2</v>
      </c>
      <c r="S27">
        <f>E27/D27</f>
        <v>3.2709123946742138</v>
      </c>
      <c r="T27">
        <f t="shared" si="16"/>
        <v>53.066242588339726</v>
      </c>
      <c r="U27" s="9">
        <f t="shared" si="19"/>
        <v>104.41588797831591</v>
      </c>
      <c r="V27" s="10">
        <f t="shared" si="20"/>
        <v>7.829496872584607E-2</v>
      </c>
    </row>
    <row r="28" spans="1:31" x14ac:dyDescent="0.45">
      <c r="A28" t="s">
        <v>41</v>
      </c>
      <c r="B28" t="s">
        <v>41</v>
      </c>
      <c r="C28" s="1">
        <f>Hoja1!I22</f>
        <v>16407</v>
      </c>
      <c r="D28" s="2">
        <f>Hoja1!J22</f>
        <v>142940</v>
      </c>
      <c r="E28" s="5">
        <f>Hoja1!M22</f>
        <v>412134</v>
      </c>
      <c r="G28">
        <f t="shared" si="14"/>
        <v>0.11478242619280817</v>
      </c>
      <c r="L28">
        <f t="shared" si="17"/>
        <v>1.7511021031611897</v>
      </c>
      <c r="M28">
        <f t="shared" si="18"/>
        <v>8.755510515805949E-2</v>
      </c>
      <c r="S28">
        <f t="shared" si="15"/>
        <v>2.8832657058905835</v>
      </c>
      <c r="T28">
        <f t="shared" si="16"/>
        <v>46.777185975557025</v>
      </c>
      <c r="U28" s="9">
        <f t="shared" si="19"/>
        <v>92.041214386598355</v>
      </c>
      <c r="V28" s="10">
        <f t="shared" si="20"/>
        <v>9.5125977793278582E-2</v>
      </c>
    </row>
    <row r="29" spans="1:31" x14ac:dyDescent="0.45">
      <c r="A29" t="s">
        <v>42</v>
      </c>
      <c r="B29" t="s">
        <v>42</v>
      </c>
      <c r="C29" s="1">
        <f>Hoja1!I23</f>
        <v>14664</v>
      </c>
      <c r="D29" s="2">
        <f>Hoja1!J23</f>
        <v>130882</v>
      </c>
      <c r="E29" s="5">
        <f>Hoja1!M23</f>
        <v>402774</v>
      </c>
      <c r="G29">
        <f t="shared" si="14"/>
        <v>0.11203985269173759</v>
      </c>
      <c r="L29">
        <f t="shared" si="17"/>
        <v>1.7128600786089214</v>
      </c>
      <c r="M29">
        <f t="shared" si="18"/>
        <v>8.5643003930446077E-2</v>
      </c>
      <c r="S29">
        <f t="shared" si="15"/>
        <v>3.0773826805825095</v>
      </c>
      <c r="T29">
        <f t="shared" si="16"/>
        <v>49.926478046567183</v>
      </c>
      <c r="U29" s="9">
        <f t="shared" si="19"/>
        <v>98.23792461250477</v>
      </c>
      <c r="V29" s="10">
        <f t="shared" si="20"/>
        <v>8.7179166567556463E-2</v>
      </c>
    </row>
    <row r="30" spans="1:31" x14ac:dyDescent="0.45">
      <c r="A30" t="s">
        <v>43</v>
      </c>
      <c r="B30" t="s">
        <v>43</v>
      </c>
      <c r="C30" s="1">
        <f>Hoja1!I24</f>
        <v>16558</v>
      </c>
      <c r="D30" s="2">
        <f>Hoja1!J24</f>
        <v>143529</v>
      </c>
      <c r="E30" s="5">
        <f>Hoja1!M24</f>
        <v>406638</v>
      </c>
      <c r="G30">
        <f t="shared" si="14"/>
        <v>0.11536344571480328</v>
      </c>
      <c r="L30">
        <f t="shared" si="17"/>
        <v>1.7592037503246338</v>
      </c>
      <c r="M30">
        <f t="shared" si="18"/>
        <v>8.7960187516231678E-2</v>
      </c>
      <c r="S30">
        <f t="shared" si="15"/>
        <v>2.8331417344230085</v>
      </c>
      <c r="T30">
        <f t="shared" si="16"/>
        <v>45.963990601165392</v>
      </c>
      <c r="U30" s="9">
        <f t="shared" si="19"/>
        <v>90.441129040898389</v>
      </c>
      <c r="V30" s="10">
        <f t="shared" si="20"/>
        <v>9.7256843704875903E-2</v>
      </c>
    </row>
    <row r="31" spans="1:31" x14ac:dyDescent="0.45">
      <c r="A31" t="s">
        <v>44</v>
      </c>
      <c r="B31" t="s">
        <v>44</v>
      </c>
      <c r="C31" s="1">
        <f>Hoja1!I25</f>
        <v>186601</v>
      </c>
      <c r="D31" s="2">
        <f>Hoja1!J25</f>
        <v>174419</v>
      </c>
      <c r="E31" s="5">
        <f>Hoja1!M25</f>
        <v>461689</v>
      </c>
      <c r="G31">
        <f>C31/D31</f>
        <v>1.0698433083551677</v>
      </c>
      <c r="L31">
        <f t="shared" si="17"/>
        <v>15.068324664491703</v>
      </c>
      <c r="M31">
        <f t="shared" si="18"/>
        <v>0.75341623322458517</v>
      </c>
      <c r="S31">
        <f>E31/D31</f>
        <v>2.6470109334418841</v>
      </c>
      <c r="T31">
        <f t="shared" si="16"/>
        <v>42.944263672951493</v>
      </c>
      <c r="U31" s="9">
        <f>T31/$T$17*100</f>
        <v>84.499357901994188</v>
      </c>
      <c r="V31" s="10">
        <f>M31/U31*100</f>
        <v>0.89162361931605227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1">
        <f>Hoja1!I26</f>
        <v>154629</v>
      </c>
      <c r="D32" s="2">
        <f>Hoja1!J26</f>
        <v>151485</v>
      </c>
      <c r="E32" s="5">
        <f>Hoja1!M26</f>
        <v>437323</v>
      </c>
      <c r="G32">
        <f t="shared" ref="G32:G35" si="21">C32/D32</f>
        <v>1.0207545301515002</v>
      </c>
      <c r="L32">
        <f t="shared" si="17"/>
        <v>14.383838264921108</v>
      </c>
      <c r="M32">
        <f t="shared" si="18"/>
        <v>0.71919191324605536</v>
      </c>
      <c r="S32">
        <f t="shared" ref="S32:S35" si="22">E32/D32</f>
        <v>2.8869062943525763</v>
      </c>
      <c r="T32">
        <f t="shared" si="16"/>
        <v>46.836249725109901</v>
      </c>
      <c r="U32" s="9">
        <f t="shared" ref="U32:U35" si="23">T32/$T$17*100</f>
        <v>92.157431279976961</v>
      </c>
      <c r="V32" s="10">
        <f t="shared" ref="V32:V35" si="24">M32/U32*100</f>
        <v>0.78039492123118037</v>
      </c>
      <c r="X32" t="s">
        <v>39</v>
      </c>
      <c r="Y32" s="10">
        <f>AVERAGE(V26:V30)</f>
        <v>8.6956789114508368E-2</v>
      </c>
      <c r="Z32">
        <f>_xlfn.STDEV.S(V26:V30)</f>
        <v>9.334080660961178E-3</v>
      </c>
      <c r="AA32">
        <f>Z32/Y32*100</f>
        <v>10.734159754530111</v>
      </c>
    </row>
    <row r="33" spans="1:27" x14ac:dyDescent="0.45">
      <c r="A33" t="s">
        <v>49</v>
      </c>
      <c r="B33" t="s">
        <v>49</v>
      </c>
      <c r="C33" s="1">
        <f>Hoja1!I27</f>
        <v>142911</v>
      </c>
      <c r="D33" s="2">
        <f>Hoja1!J27</f>
        <v>132568</v>
      </c>
      <c r="E33" s="5">
        <f>Hoja1!M27</f>
        <v>434117</v>
      </c>
      <c r="G33">
        <f t="shared" si="21"/>
        <v>1.0780203367328465</v>
      </c>
      <c r="L33">
        <f t="shared" si="17"/>
        <v>15.182343894919519</v>
      </c>
      <c r="M33">
        <f t="shared" si="18"/>
        <v>0.75911719474597605</v>
      </c>
      <c r="S33">
        <f t="shared" si="22"/>
        <v>3.274674129503349</v>
      </c>
      <c r="T33">
        <f t="shared" si="16"/>
        <v>53.12727177803032</v>
      </c>
      <c r="U33" s="9">
        <f t="shared" si="23"/>
        <v>104.53597217352781</v>
      </c>
      <c r="V33" s="10">
        <f t="shared" si="24"/>
        <v>0.72617796435264914</v>
      </c>
      <c r="X33" t="s">
        <v>44</v>
      </c>
      <c r="Y33" s="10">
        <f>AVERAGE(V31:V35)</f>
        <v>0.80241417882519195</v>
      </c>
      <c r="Z33">
        <f>_xlfn.STDEV.S(V31:V35)</f>
        <v>6.1053261923422995E-2</v>
      </c>
      <c r="AA33">
        <f>Z33/Y33*100</f>
        <v>7.6086967970594168</v>
      </c>
    </row>
    <row r="34" spans="1:27" x14ac:dyDescent="0.45">
      <c r="A34" t="s">
        <v>50</v>
      </c>
      <c r="B34" t="s">
        <v>50</v>
      </c>
      <c r="C34" s="1">
        <f>Hoja1!I28</f>
        <v>157987</v>
      </c>
      <c r="D34" s="2">
        <f>Hoja1!J28</f>
        <v>147116</v>
      </c>
      <c r="E34" s="5">
        <f>Hoja1!M28</f>
        <v>441485</v>
      </c>
      <c r="G34">
        <f t="shared" si="21"/>
        <v>1.0738940699855897</v>
      </c>
      <c r="L34">
        <f t="shared" si="17"/>
        <v>15.124807863817269</v>
      </c>
      <c r="M34">
        <f t="shared" si="18"/>
        <v>0.75624039319086345</v>
      </c>
      <c r="S34">
        <f t="shared" si="22"/>
        <v>3.0009312379346911</v>
      </c>
      <c r="T34">
        <f t="shared" si="16"/>
        <v>48.6861541515025</v>
      </c>
      <c r="U34" s="9">
        <f t="shared" si="23"/>
        <v>95.797399062418819</v>
      </c>
      <c r="V34" s="10">
        <f t="shared" si="24"/>
        <v>0.78941641484245217</v>
      </c>
    </row>
    <row r="35" spans="1:27" x14ac:dyDescent="0.45">
      <c r="A35" t="s">
        <v>51</v>
      </c>
      <c r="B35" t="s">
        <v>51</v>
      </c>
      <c r="C35" s="1">
        <f>Hoja1!I29</f>
        <v>164396</v>
      </c>
      <c r="D35" s="2">
        <f>Hoja1!J29</f>
        <v>153639</v>
      </c>
      <c r="E35" s="5">
        <f>Hoja1!M29</f>
        <v>439885</v>
      </c>
      <c r="G35">
        <f t="shared" si="21"/>
        <v>1.0700147748943953</v>
      </c>
      <c r="L35">
        <f t="shared" si="17"/>
        <v>15.070715567634492</v>
      </c>
      <c r="M35">
        <f t="shared" si="18"/>
        <v>0.75353577838172459</v>
      </c>
      <c r="S35">
        <f t="shared" si="22"/>
        <v>2.8631076744836923</v>
      </c>
      <c r="T35">
        <f t="shared" si="16"/>
        <v>46.450148483974189</v>
      </c>
      <c r="U35" s="9">
        <f t="shared" si="23"/>
        <v>91.397718476199643</v>
      </c>
      <c r="V35" s="10">
        <f t="shared" si="24"/>
        <v>0.82445797438362578</v>
      </c>
    </row>
    <row r="36" spans="1:27" x14ac:dyDescent="0.45"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DB19-32C4-4E98-8A20-F54428E7599B}">
  <dimension ref="A1:AE46"/>
  <sheetViews>
    <sheetView topLeftCell="P1" workbookViewId="0">
      <selection activeCell="AE24" sqref="AE24"/>
    </sheetView>
  </sheetViews>
  <sheetFormatPr baseColWidth="10" defaultRowHeight="14.25" x14ac:dyDescent="0.45"/>
  <sheetData>
    <row r="1" spans="1:22" x14ac:dyDescent="0.45">
      <c r="A1" t="s">
        <v>0</v>
      </c>
      <c r="B1" s="8" t="s">
        <v>1</v>
      </c>
      <c r="C1" s="3" t="s">
        <v>2</v>
      </c>
      <c r="D1" s="4" t="s">
        <v>3</v>
      </c>
      <c r="E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10</v>
      </c>
      <c r="U1" t="s">
        <v>16</v>
      </c>
      <c r="V1" t="s">
        <v>17</v>
      </c>
    </row>
    <row r="2" spans="1:22" x14ac:dyDescent="0.45">
      <c r="A2">
        <v>0</v>
      </c>
      <c r="B2" s="8">
        <v>0</v>
      </c>
      <c r="C2" s="3">
        <v>0</v>
      </c>
      <c r="D2" s="4" t="s">
        <v>18</v>
      </c>
      <c r="E2" s="5" t="s">
        <v>19</v>
      </c>
      <c r="J2">
        <v>0</v>
      </c>
      <c r="K2">
        <v>0</v>
      </c>
    </row>
    <row r="3" spans="1:22" x14ac:dyDescent="0.45">
      <c r="A3">
        <v>0.02</v>
      </c>
      <c r="B3" s="8">
        <v>1.9539495936252985E-2</v>
      </c>
      <c r="C3" s="3">
        <f>Hoja1!K3</f>
        <v>94</v>
      </c>
      <c r="D3" s="4">
        <f>Hoja1!L3</f>
        <v>5871</v>
      </c>
      <c r="E3" s="5">
        <f>Hoja1!M3</f>
        <v>213356</v>
      </c>
      <c r="G3">
        <f>C3/D3</f>
        <v>1.6010901039005279E-2</v>
      </c>
      <c r="H3">
        <f>15*B3/50</f>
        <v>5.8618487808758954E-3</v>
      </c>
      <c r="I3">
        <f t="shared" ref="I3:I13" si="0">H3*2</f>
        <v>1.1723697561751791E-2</v>
      </c>
      <c r="J3">
        <f t="shared" ref="J3:J13" si="1">I3/$E$16</f>
        <v>5.9332134725234077E-4</v>
      </c>
      <c r="K3">
        <f>C3/$D$15</f>
        <v>1.1392056409408914E-2</v>
      </c>
      <c r="L3">
        <f t="shared" ref="L3:L13" si="2">((G3-$K$15)/$I$15)*$E$16</f>
        <v>0.37827700347680454</v>
      </c>
      <c r="M3">
        <f>((L3/2)*50)/500</f>
        <v>1.8913850173840226E-2</v>
      </c>
      <c r="O3">
        <f t="shared" ref="O3:O13" si="3">$T$16/$E$16</f>
        <v>2.5720364544744192</v>
      </c>
      <c r="P3">
        <f t="shared" ref="P3:P13" si="4">$T$17/$E$18</f>
        <v>2.5672863204687824</v>
      </c>
      <c r="R3">
        <f>E3/$D$15</f>
        <v>25.857059439211152</v>
      </c>
      <c r="S3">
        <f>E3/D3</f>
        <v>36.340657468915005</v>
      </c>
      <c r="T3">
        <f>S3/$O$15*$E$16</f>
        <v>56.523224245716136</v>
      </c>
      <c r="U3" s="9">
        <f t="shared" ref="U3:U13" si="5">T3/$T$16*100</f>
        <v>111.2180241740115</v>
      </c>
      <c r="V3">
        <f>M3/U3*100</f>
        <v>1.7006101586778465E-2</v>
      </c>
    </row>
    <row r="4" spans="1:22" x14ac:dyDescent="0.45">
      <c r="A4">
        <v>0.04</v>
      </c>
      <c r="B4" s="8">
        <v>3.8974623264213588E-2</v>
      </c>
      <c r="C4" s="3">
        <f>Hoja1!K4</f>
        <v>103</v>
      </c>
      <c r="D4" s="4">
        <f>Hoja1!L4</f>
        <v>5029</v>
      </c>
      <c r="E4" s="5">
        <f>Hoja1!M4</f>
        <v>227702</v>
      </c>
      <c r="G4">
        <f t="shared" ref="G4:G13" si="6">C4/D4</f>
        <v>2.0481208987870352E-2</v>
      </c>
      <c r="H4">
        <f t="shared" ref="H4:H13" si="7">15*B4/50</f>
        <v>1.1692386979264075E-2</v>
      </c>
      <c r="I4">
        <f t="shared" si="0"/>
        <v>2.338477395852815E-2</v>
      </c>
      <c r="J4">
        <f t="shared" si="1"/>
        <v>1.1834735173936182E-3</v>
      </c>
      <c r="K4">
        <f t="shared" ref="K4:K13" si="8">C4/$D$15</f>
        <v>1.2482785214565086E-2</v>
      </c>
      <c r="L4">
        <f t="shared" si="2"/>
        <v>0.49092944793174964</v>
      </c>
      <c r="M4">
        <f t="shared" ref="M4:M13" si="9">((L4/2)*50)/500</f>
        <v>2.4546472396587481E-2</v>
      </c>
      <c r="O4">
        <f t="shared" si="3"/>
        <v>2.5720364544744192</v>
      </c>
      <c r="P4">
        <f t="shared" si="4"/>
        <v>2.5672863204687824</v>
      </c>
      <c r="R4">
        <f>E4/$D$15</f>
        <v>27.595681154630089</v>
      </c>
      <c r="S4">
        <f t="shared" ref="S4:S13" si="10">E4/D4</f>
        <v>45.277788824816064</v>
      </c>
      <c r="T4">
        <f t="shared" ref="T4:T13" si="11">S4/$O$15*$E$16</f>
        <v>70.423783974860143</v>
      </c>
      <c r="U4" s="9">
        <f t="shared" si="5"/>
        <v>138.56948560635183</v>
      </c>
      <c r="V4">
        <f t="shared" ref="V4:V13" si="12">M4/U4*100</f>
        <v>1.7714197529980803E-2</v>
      </c>
    </row>
    <row r="5" spans="1:22" x14ac:dyDescent="0.45">
      <c r="A5">
        <v>0.16</v>
      </c>
      <c r="B5" s="8">
        <v>0.15110261147000259</v>
      </c>
      <c r="C5" s="3">
        <f>Hoja1!K5</f>
        <v>99</v>
      </c>
      <c r="D5" s="4">
        <f>Hoja1!L5</f>
        <v>6223</v>
      </c>
      <c r="E5" s="5">
        <f>Hoja1!M5</f>
        <v>231489</v>
      </c>
      <c r="G5">
        <f t="shared" si="6"/>
        <v>1.5908725695002412E-2</v>
      </c>
      <c r="H5">
        <f t="shared" si="7"/>
        <v>4.5330783441000777E-2</v>
      </c>
      <c r="I5">
        <f t="shared" si="0"/>
        <v>9.0661566882001554E-2</v>
      </c>
      <c r="J5">
        <f t="shared" si="1"/>
        <v>4.5882660076399717E-3</v>
      </c>
      <c r="K5">
        <f t="shared" si="8"/>
        <v>1.1998016856717898E-2</v>
      </c>
      <c r="L5">
        <f t="shared" si="2"/>
        <v>0.37570216917084354</v>
      </c>
      <c r="M5">
        <f t="shared" si="9"/>
        <v>1.8785108458542175E-2</v>
      </c>
      <c r="O5">
        <f t="shared" si="3"/>
        <v>2.5720364544744192</v>
      </c>
      <c r="P5">
        <f t="shared" si="4"/>
        <v>2.5672863204687824</v>
      </c>
      <c r="R5">
        <f>E5/$D$15</f>
        <v>28.054635597421914</v>
      </c>
      <c r="S5">
        <f t="shared" si="10"/>
        <v>37.198939418286997</v>
      </c>
      <c r="T5">
        <f t="shared" si="11"/>
        <v>57.858171560081608</v>
      </c>
      <c r="U5" s="9">
        <f t="shared" si="5"/>
        <v>113.84473566581717</v>
      </c>
      <c r="V5">
        <f t="shared" si="12"/>
        <v>1.6500638653757758E-2</v>
      </c>
    </row>
    <row r="6" spans="1:22" x14ac:dyDescent="0.45">
      <c r="A6">
        <v>0.4</v>
      </c>
      <c r="B6" s="8">
        <v>0.38351357806722186</v>
      </c>
      <c r="C6" s="3">
        <f>Hoja1!K6</f>
        <v>131</v>
      </c>
      <c r="D6" s="4">
        <f>Hoja1!L6</f>
        <v>6812</v>
      </c>
      <c r="E6" s="5">
        <f>Hoja1!M6</f>
        <v>237655</v>
      </c>
      <c r="G6">
        <f>C6/D6</f>
        <v>1.9230769230769232E-2</v>
      </c>
      <c r="H6">
        <f t="shared" si="7"/>
        <v>0.11505407342016656</v>
      </c>
      <c r="I6">
        <f t="shared" si="0"/>
        <v>0.23010814684033312</v>
      </c>
      <c r="J6">
        <f t="shared" si="1"/>
        <v>1.164547916541831E-2</v>
      </c>
      <c r="K6">
        <f>C6/$D$15</f>
        <v>1.5876163719495399E-2</v>
      </c>
      <c r="L6">
        <f t="shared" si="2"/>
        <v>0.45941817468337043</v>
      </c>
      <c r="M6">
        <f t="shared" si="9"/>
        <v>2.2970908734168523E-2</v>
      </c>
      <c r="O6">
        <f t="shared" si="3"/>
        <v>2.5720364544744192</v>
      </c>
      <c r="P6">
        <f t="shared" si="4"/>
        <v>2.5672863204687824</v>
      </c>
      <c r="R6">
        <f t="shared" ref="R6:R13" si="13">E6/$D$15</f>
        <v>28.801906021043354</v>
      </c>
      <c r="S6">
        <f t="shared" si="10"/>
        <v>34.887698179682914</v>
      </c>
      <c r="T6">
        <f t="shared" si="11"/>
        <v>54.263332723516505</v>
      </c>
      <c r="U6" s="9">
        <f t="shared" si="5"/>
        <v>106.77134454275017</v>
      </c>
      <c r="V6">
        <f t="shared" si="12"/>
        <v>2.1514113953085234E-2</v>
      </c>
    </row>
    <row r="7" spans="1:22" x14ac:dyDescent="0.45">
      <c r="A7">
        <v>1.6</v>
      </c>
      <c r="B7" s="8">
        <v>1.5178460821189583</v>
      </c>
      <c r="C7" s="3">
        <f>Hoja1!K7</f>
        <v>208</v>
      </c>
      <c r="D7" s="4">
        <f>Hoja1!L7</f>
        <v>5041</v>
      </c>
      <c r="E7" s="5">
        <f>Hoja1!M7</f>
        <v>249356</v>
      </c>
      <c r="G7">
        <f t="shared" si="6"/>
        <v>4.1261654433644115E-2</v>
      </c>
      <c r="H7">
        <f t="shared" si="7"/>
        <v>0.45535382463568752</v>
      </c>
      <c r="I7">
        <f>H7*2</f>
        <v>0.91070764927137504</v>
      </c>
      <c r="J7">
        <f t="shared" si="1"/>
        <v>4.6089749976283498E-2</v>
      </c>
      <c r="K7">
        <f t="shared" si="8"/>
        <v>2.5207954608053765E-2</v>
      </c>
      <c r="L7">
        <f t="shared" si="2"/>
        <v>1.0145998534400265</v>
      </c>
      <c r="M7">
        <f t="shared" si="9"/>
        <v>5.0729992672001324E-2</v>
      </c>
      <c r="O7">
        <f t="shared" si="3"/>
        <v>2.5720364544744192</v>
      </c>
      <c r="P7">
        <f t="shared" si="4"/>
        <v>2.5672863204687824</v>
      </c>
      <c r="R7">
        <f t="shared" si="13"/>
        <v>30.219974659835842</v>
      </c>
      <c r="S7">
        <f t="shared" si="10"/>
        <v>49.465582225748861</v>
      </c>
      <c r="T7">
        <f t="shared" si="11"/>
        <v>76.937358631513774</v>
      </c>
      <c r="U7" s="9">
        <f t="shared" si="5"/>
        <v>151.38593253219818</v>
      </c>
      <c r="V7">
        <f>M7/U7*100</f>
        <v>3.3510374328348899E-2</v>
      </c>
    </row>
    <row r="8" spans="1:22" x14ac:dyDescent="0.45">
      <c r="A8">
        <v>3.3</v>
      </c>
      <c r="B8" s="8">
        <v>3.1613009762119675</v>
      </c>
      <c r="C8" s="3">
        <f>Hoja1!K8</f>
        <v>469</v>
      </c>
      <c r="D8" s="4">
        <f>Hoja1!L8</f>
        <v>5967</v>
      </c>
      <c r="E8" s="5">
        <f>Hoja1!M8</f>
        <v>257682</v>
      </c>
      <c r="G8">
        <f t="shared" si="6"/>
        <v>7.8598960951902122E-2</v>
      </c>
      <c r="H8">
        <f t="shared" si="7"/>
        <v>0.94839029286359022</v>
      </c>
      <c r="I8">
        <f t="shared" si="0"/>
        <v>1.8967805857271804</v>
      </c>
      <c r="J8">
        <f t="shared" si="1"/>
        <v>9.5993640797875882E-2</v>
      </c>
      <c r="K8">
        <f t="shared" si="8"/>
        <v>5.6839089957582772E-2</v>
      </c>
      <c r="L8">
        <f t="shared" si="2"/>
        <v>1.9555056918651355</v>
      </c>
      <c r="M8">
        <f t="shared" si="9"/>
        <v>9.7775284593256767E-2</v>
      </c>
      <c r="O8">
        <f t="shared" si="3"/>
        <v>2.5720364544744192</v>
      </c>
      <c r="P8">
        <f t="shared" si="4"/>
        <v>2.5672863204687824</v>
      </c>
      <c r="R8">
        <f t="shared" si="13"/>
        <v>31.229019996694763</v>
      </c>
      <c r="S8">
        <f t="shared" si="10"/>
        <v>43.184514831573658</v>
      </c>
      <c r="T8">
        <f t="shared" si="11"/>
        <v>67.167965187625128</v>
      </c>
      <c r="U8" s="9">
        <f t="shared" si="5"/>
        <v>132.16316789505552</v>
      </c>
      <c r="V8">
        <f t="shared" si="12"/>
        <v>7.3980736199434516E-2</v>
      </c>
    </row>
    <row r="9" spans="1:22" x14ac:dyDescent="0.45">
      <c r="A9">
        <v>8.3000000000000007</v>
      </c>
      <c r="B9" s="8">
        <v>7.9085456319495409</v>
      </c>
      <c r="C9" s="3">
        <f>Hoja1!K9</f>
        <v>1494</v>
      </c>
      <c r="D9" s="4">
        <f>Hoja1!L9</f>
        <v>8862</v>
      </c>
      <c r="E9" s="5">
        <f>Hoja1!M9</f>
        <v>275672</v>
      </c>
      <c r="G9">
        <f t="shared" si="6"/>
        <v>0.16858496953283683</v>
      </c>
      <c r="H9">
        <f t="shared" si="7"/>
        <v>2.3725636895848625</v>
      </c>
      <c r="I9">
        <f t="shared" si="0"/>
        <v>4.745127379169725</v>
      </c>
      <c r="J9">
        <f t="shared" si="1"/>
        <v>0.24014483098558084</v>
      </c>
      <c r="K9">
        <f t="shared" si="8"/>
        <v>0.18106098165592466</v>
      </c>
      <c r="L9">
        <f t="shared" si="2"/>
        <v>4.223166879716767</v>
      </c>
      <c r="M9">
        <f t="shared" si="9"/>
        <v>0.21115834398583835</v>
      </c>
      <c r="O9">
        <f t="shared" si="3"/>
        <v>2.5720364544744192</v>
      </c>
      <c r="P9">
        <f t="shared" si="4"/>
        <v>2.5672863204687824</v>
      </c>
      <c r="R9">
        <f t="shared" si="13"/>
        <v>33.409265686112491</v>
      </c>
      <c r="S9">
        <f t="shared" si="10"/>
        <v>31.10719927781539</v>
      </c>
      <c r="T9">
        <f t="shared" si="11"/>
        <v>48.383252337691786</v>
      </c>
      <c r="U9" s="9">
        <f t="shared" si="5"/>
        <v>95.201393761937297</v>
      </c>
      <c r="V9">
        <f t="shared" si="12"/>
        <v>0.22180173592191893</v>
      </c>
    </row>
    <row r="10" spans="1:22" x14ac:dyDescent="0.45">
      <c r="A10">
        <v>16.600000000000001</v>
      </c>
      <c r="B10" s="8">
        <v>15.980580103862357</v>
      </c>
      <c r="C10" s="3">
        <f>Hoja1!K10</f>
        <v>3194</v>
      </c>
      <c r="D10" s="4">
        <f>Hoja1!L10</f>
        <v>10400</v>
      </c>
      <c r="E10" s="5">
        <f>Hoja1!M10</f>
        <v>293586</v>
      </c>
      <c r="G10">
        <f t="shared" si="6"/>
        <v>0.30711538461538462</v>
      </c>
      <c r="H10">
        <f t="shared" si="7"/>
        <v>4.7941740311587067</v>
      </c>
      <c r="I10">
        <f t="shared" si="0"/>
        <v>9.5883480623174133</v>
      </c>
      <c r="J10">
        <f t="shared" si="1"/>
        <v>0.48525403869327344</v>
      </c>
      <c r="K10">
        <f t="shared" si="8"/>
        <v>0.38708753374097948</v>
      </c>
      <c r="L10">
        <f t="shared" si="2"/>
        <v>7.7141545407277317</v>
      </c>
      <c r="M10">
        <f t="shared" si="9"/>
        <v>0.38570772703638656</v>
      </c>
      <c r="O10">
        <f t="shared" si="3"/>
        <v>2.5720364544744192</v>
      </c>
      <c r="P10">
        <f t="shared" si="4"/>
        <v>2.5672863204687824</v>
      </c>
      <c r="R10">
        <f t="shared" si="13"/>
        <v>35.580300776731121</v>
      </c>
      <c r="S10">
        <f t="shared" si="10"/>
        <v>28.229423076923077</v>
      </c>
      <c r="T10">
        <f t="shared" si="11"/>
        <v>43.90724114633791</v>
      </c>
      <c r="U10" s="9">
        <f t="shared" si="5"/>
        <v>86.39416226503856</v>
      </c>
      <c r="V10">
        <f t="shared" si="12"/>
        <v>0.44645114545253511</v>
      </c>
    </row>
    <row r="11" spans="1:22" x14ac:dyDescent="0.45">
      <c r="A11">
        <v>33</v>
      </c>
      <c r="B11" s="8">
        <v>31.419988019822117</v>
      </c>
      <c r="C11" s="3">
        <f>Hoja1!K11</f>
        <v>6195</v>
      </c>
      <c r="D11" s="4">
        <f>Hoja1!L11</f>
        <v>9768</v>
      </c>
      <c r="E11" s="5">
        <f>Hoja1!M11</f>
        <v>312366</v>
      </c>
      <c r="G11">
        <f t="shared" si="6"/>
        <v>0.63421375921375922</v>
      </c>
      <c r="H11">
        <f t="shared" si="7"/>
        <v>9.4259964059466341</v>
      </c>
      <c r="I11">
        <f t="shared" si="0"/>
        <v>18.851992811893268</v>
      </c>
      <c r="J11">
        <f t="shared" si="1"/>
        <v>0.9540752577954269</v>
      </c>
      <c r="K11">
        <f t="shared" si="8"/>
        <v>0.75078499421583211</v>
      </c>
      <c r="L11">
        <f t="shared" si="2"/>
        <v>15.957083640299352</v>
      </c>
      <c r="M11">
        <f t="shared" si="9"/>
        <v>0.79785418201496761</v>
      </c>
      <c r="O11">
        <f t="shared" si="3"/>
        <v>2.5720364544744192</v>
      </c>
      <c r="P11">
        <f t="shared" si="4"/>
        <v>2.5672863204687824</v>
      </c>
      <c r="R11">
        <f t="shared" si="13"/>
        <v>37.856288216823664</v>
      </c>
      <c r="S11">
        <f>E11/D11</f>
        <v>31.97850122850123</v>
      </c>
      <c r="T11">
        <f t="shared" si="11"/>
        <v>49.738450591506314</v>
      </c>
      <c r="U11" s="9">
        <f t="shared" si="5"/>
        <v>97.867952051289407</v>
      </c>
      <c r="V11">
        <f t="shared" si="12"/>
        <v>0.81523539145566082</v>
      </c>
    </row>
    <row r="12" spans="1:22" x14ac:dyDescent="0.45">
      <c r="A12">
        <v>100</v>
      </c>
      <c r="B12" s="8">
        <v>96.290275835537429</v>
      </c>
      <c r="C12" s="3">
        <f>Hoja1!K12</f>
        <v>27664</v>
      </c>
      <c r="D12" s="4">
        <f>Hoja1!L12</f>
        <v>15419</v>
      </c>
      <c r="E12" s="5">
        <f>Hoja1!M12</f>
        <v>326204</v>
      </c>
      <c r="G12">
        <f t="shared" si="6"/>
        <v>1.7941500745833063</v>
      </c>
      <c r="H12">
        <f t="shared" si="7"/>
        <v>28.887082750661229</v>
      </c>
      <c r="I12">
        <f t="shared" si="0"/>
        <v>57.774165501322457</v>
      </c>
      <c r="J12">
        <f t="shared" si="1"/>
        <v>2.9238766635756108</v>
      </c>
      <c r="K12">
        <f t="shared" si="8"/>
        <v>3.352657962871151</v>
      </c>
      <c r="L12">
        <f t="shared" si="2"/>
        <v>45.187656306242012</v>
      </c>
      <c r="M12">
        <f t="shared" si="9"/>
        <v>2.2593828153121009</v>
      </c>
      <c r="O12">
        <f t="shared" si="3"/>
        <v>2.5720364544744192</v>
      </c>
      <c r="P12">
        <f t="shared" si="4"/>
        <v>2.5672863204687824</v>
      </c>
      <c r="R12">
        <f t="shared" si="13"/>
        <v>39.533344350796014</v>
      </c>
      <c r="S12">
        <f t="shared" si="10"/>
        <v>21.155976392762177</v>
      </c>
      <c r="T12">
        <f t="shared" si="11"/>
        <v>32.905403508674482</v>
      </c>
      <c r="U12" s="9">
        <f t="shared" si="5"/>
        <v>64.746376586270657</v>
      </c>
      <c r="V12">
        <f t="shared" si="12"/>
        <v>3.4895895869965927</v>
      </c>
    </row>
    <row r="13" spans="1:22" x14ac:dyDescent="0.45">
      <c r="A13">
        <v>233</v>
      </c>
      <c r="B13" s="8">
        <v>222.31891932443028</v>
      </c>
      <c r="C13" s="3">
        <f>Hoja1!K13</f>
        <v>48212</v>
      </c>
      <c r="D13" s="4">
        <f>Hoja1!L13</f>
        <v>11373</v>
      </c>
      <c r="E13" s="5">
        <f>Hoja1!M13</f>
        <v>340723</v>
      </c>
      <c r="G13">
        <f t="shared" si="6"/>
        <v>4.2391629297458895</v>
      </c>
      <c r="H13">
        <f t="shared" si="7"/>
        <v>66.695675797329088</v>
      </c>
      <c r="I13">
        <f t="shared" si="0"/>
        <v>133.39135159465818</v>
      </c>
      <c r="J13">
        <f t="shared" si="1"/>
        <v>6.7507657906630039</v>
      </c>
      <c r="K13">
        <f t="shared" si="8"/>
        <v>5.8429130171321546</v>
      </c>
      <c r="L13">
        <f t="shared" si="2"/>
        <v>106.80235444527241</v>
      </c>
      <c r="M13">
        <f t="shared" si="9"/>
        <v>5.3401177222636207</v>
      </c>
      <c r="O13">
        <f t="shared" si="3"/>
        <v>2.5720364544744192</v>
      </c>
      <c r="P13">
        <f t="shared" si="4"/>
        <v>2.5672863204687824</v>
      </c>
      <c r="R13">
        <f t="shared" si="13"/>
        <v>41.292932297691841</v>
      </c>
      <c r="S13">
        <f t="shared" si="10"/>
        <v>29.958937835223775</v>
      </c>
      <c r="T13">
        <f t="shared" si="11"/>
        <v>46.597279173396878</v>
      </c>
      <c r="U13" s="9">
        <f t="shared" si="5"/>
        <v>91.687220442715486</v>
      </c>
      <c r="V13">
        <f t="shared" si="12"/>
        <v>5.8242770328063651</v>
      </c>
    </row>
    <row r="15" spans="1:22" x14ac:dyDescent="0.45">
      <c r="C15" t="s">
        <v>20</v>
      </c>
      <c r="D15">
        <f>AVERAGE(D3:D13)</f>
        <v>8251.363636363636</v>
      </c>
      <c r="E15" s="8">
        <v>49.398600000000002</v>
      </c>
      <c r="F15" s="8" t="s">
        <v>21</v>
      </c>
      <c r="H15" t="s">
        <v>22</v>
      </c>
      <c r="I15">
        <v>0.78410000000000002</v>
      </c>
      <c r="J15" t="s">
        <v>23</v>
      </c>
      <c r="K15">
        <v>1E-3</v>
      </c>
      <c r="N15" t="s">
        <v>22</v>
      </c>
      <c r="O15">
        <v>12.704000000000001</v>
      </c>
      <c r="P15">
        <v>12.728</v>
      </c>
      <c r="Q15" t="s">
        <v>24</v>
      </c>
      <c r="R15">
        <f>AVERAGE(R3:R13)</f>
        <v>32.67549165427203</v>
      </c>
      <c r="S15" s="8" t="s">
        <v>25</v>
      </c>
      <c r="T15" s="8">
        <v>50.822000000000003</v>
      </c>
    </row>
    <row r="16" spans="1:22" x14ac:dyDescent="0.45">
      <c r="E16">
        <f>E15*10/50*2</f>
        <v>19.759439999999998</v>
      </c>
      <c r="F16" t="s">
        <v>1</v>
      </c>
      <c r="S16" t="s">
        <v>1</v>
      </c>
      <c r="T16">
        <f>25*T15/50*2</f>
        <v>50.82200000000001</v>
      </c>
    </row>
    <row r="17" spans="1:31" x14ac:dyDescent="0.45">
      <c r="E17" s="8">
        <v>9.8979999999999997</v>
      </c>
      <c r="F17" s="8" t="s">
        <v>26</v>
      </c>
      <c r="S17" t="s">
        <v>27</v>
      </c>
      <c r="T17">
        <f>25*T15/50*2</f>
        <v>50.82200000000001</v>
      </c>
    </row>
    <row r="18" spans="1:31" x14ac:dyDescent="0.45">
      <c r="E18">
        <f>E17*50/50*2</f>
        <v>19.795999999999999</v>
      </c>
      <c r="F18" t="s">
        <v>27</v>
      </c>
      <c r="Y18" t="s">
        <v>16</v>
      </c>
      <c r="Z18" t="s">
        <v>16</v>
      </c>
      <c r="AC18" t="s">
        <v>28</v>
      </c>
      <c r="AD18" t="s">
        <v>28</v>
      </c>
    </row>
    <row r="19" spans="1:31" x14ac:dyDescent="0.45">
      <c r="Y19" t="s">
        <v>29</v>
      </c>
      <c r="Z19" t="s">
        <v>30</v>
      </c>
      <c r="AC19" t="s">
        <v>29</v>
      </c>
      <c r="AD19" t="s">
        <v>30</v>
      </c>
    </row>
    <row r="20" spans="1:31" x14ac:dyDescent="0.45">
      <c r="Y20" t="s">
        <v>31</v>
      </c>
      <c r="Z20" t="s">
        <v>31</v>
      </c>
      <c r="AA20" t="s">
        <v>32</v>
      </c>
      <c r="AC20" t="s">
        <v>31</v>
      </c>
      <c r="AD20" t="s">
        <v>31</v>
      </c>
      <c r="AE20" t="s">
        <v>33</v>
      </c>
    </row>
    <row r="21" spans="1:31" x14ac:dyDescent="0.45">
      <c r="A21" t="s">
        <v>34</v>
      </c>
      <c r="B21" t="s">
        <v>34</v>
      </c>
      <c r="C21" s="3">
        <f>Hoja1!K15</f>
        <v>127</v>
      </c>
      <c r="D21" s="4">
        <f>Hoja1!L15</f>
        <v>9106</v>
      </c>
      <c r="E21" s="5">
        <f>Hoja1!M15</f>
        <v>250385</v>
      </c>
      <c r="G21">
        <f t="shared" ref="G21:G30" si="14">C21/D21</f>
        <v>1.3946848231934988E-2</v>
      </c>
      <c r="L21">
        <f>((G21-$K$15)/$I$15)*$E$18</f>
        <v>0.32686622573572888</v>
      </c>
      <c r="M21">
        <f>((L21/2)*50)/500</f>
        <v>1.6343311286786445E-2</v>
      </c>
      <c r="S21">
        <f t="shared" ref="S21:S30" si="15">E21/D21</f>
        <v>27.49670546892159</v>
      </c>
      <c r="T21">
        <f t="shared" ref="T21:T35" si="16">S21/$P$15*$E$18</f>
        <v>42.765931918822425</v>
      </c>
      <c r="U21" s="9">
        <f>T21/$T$17*100</f>
        <v>84.148463104211586</v>
      </c>
      <c r="V21" s="10">
        <f>M21/U21*100</f>
        <v>1.9421996176622353E-2</v>
      </c>
      <c r="X21" t="s">
        <v>34</v>
      </c>
    </row>
    <row r="22" spans="1:31" x14ac:dyDescent="0.45">
      <c r="A22" t="s">
        <v>35</v>
      </c>
      <c r="B22" t="s">
        <v>35</v>
      </c>
      <c r="C22" s="3">
        <f>Hoja1!K16</f>
        <v>792</v>
      </c>
      <c r="D22" s="4">
        <f>Hoja1!L16</f>
        <v>13705</v>
      </c>
      <c r="E22" s="5">
        <f>Hoja1!M16</f>
        <v>310471</v>
      </c>
      <c r="G22">
        <f t="shared" si="14"/>
        <v>5.7789128055454213E-2</v>
      </c>
      <c r="L22">
        <f t="shared" ref="L22:L35" si="17">((G22-$K$15)/$I$15)*$E$18</f>
        <v>1.433742608067557</v>
      </c>
      <c r="M22">
        <f t="shared" ref="M22:M35" si="18">((L22/2)*50)/500</f>
        <v>7.1687130403377847E-2</v>
      </c>
      <c r="S22">
        <f>E22/D22</f>
        <v>22.653848960233493</v>
      </c>
      <c r="T22">
        <f t="shared" si="16"/>
        <v>35.233783313700677</v>
      </c>
      <c r="U22" s="9">
        <f t="shared" ref="U22:U30" si="19">T22/$T$17*100</f>
        <v>69.327817310811596</v>
      </c>
      <c r="V22" s="10">
        <f>M22/U22*100</f>
        <v>0.10340312616794055</v>
      </c>
      <c r="X22" t="s">
        <v>35</v>
      </c>
      <c r="Y22" s="9">
        <f>M22/0.1*100</f>
        <v>71.687130403377836</v>
      </c>
      <c r="Z22" s="9">
        <f>V22/0.1*100</f>
        <v>103.40312616794054</v>
      </c>
      <c r="AC22">
        <f>(Y22+Y24)/2</f>
        <v>58.474638107358139</v>
      </c>
      <c r="AD22">
        <f>(Z22+Z24)/2</f>
        <v>87.625114566716263</v>
      </c>
      <c r="AE22">
        <f>(AA23+AA25)/2</f>
        <v>99.817922365564058</v>
      </c>
    </row>
    <row r="23" spans="1:31" x14ac:dyDescent="0.45">
      <c r="A23" t="s">
        <v>36</v>
      </c>
      <c r="B23" t="s">
        <v>36</v>
      </c>
      <c r="C23" s="3">
        <f>Hoja1!K17</f>
        <v>814</v>
      </c>
      <c r="D23" s="4">
        <f>Hoja1!L17</f>
        <v>11966</v>
      </c>
      <c r="E23" s="5">
        <f>Hoja1!M17</f>
        <v>334708</v>
      </c>
      <c r="G23">
        <f t="shared" si="14"/>
        <v>6.8026073875981946E-2</v>
      </c>
      <c r="L23">
        <f t="shared" si="17"/>
        <v>1.6921925244853186</v>
      </c>
      <c r="M23">
        <f t="shared" si="18"/>
        <v>8.4609626224265932E-2</v>
      </c>
      <c r="S23">
        <f t="shared" si="15"/>
        <v>27.971586160788902</v>
      </c>
      <c r="T23">
        <f t="shared" si="16"/>
        <v>43.504519141968657</v>
      </c>
      <c r="U23" s="9">
        <f t="shared" si="19"/>
        <v>85.601745586495312</v>
      </c>
      <c r="V23" s="10">
        <f t="shared" ref="V23:V30" si="20">M23/U23*100</f>
        <v>9.8841005688106096E-2</v>
      </c>
      <c r="X23" t="s">
        <v>36</v>
      </c>
      <c r="AA23" s="9">
        <f>V23/0.1*100</f>
        <v>98.841005688106094</v>
      </c>
    </row>
    <row r="24" spans="1:31" x14ac:dyDescent="0.45">
      <c r="A24" t="s">
        <v>37</v>
      </c>
      <c r="B24" t="s">
        <v>37</v>
      </c>
      <c r="C24" s="3">
        <f>Hoja1!K18</f>
        <v>5041</v>
      </c>
      <c r="D24" s="4">
        <f>Hoja1!L18</f>
        <v>14020</v>
      </c>
      <c r="E24" s="5">
        <f>Hoja1!M18</f>
        <v>288608</v>
      </c>
      <c r="G24">
        <f t="shared" si="14"/>
        <v>0.35955777460770327</v>
      </c>
      <c r="L24">
        <f t="shared" si="17"/>
        <v>9.0524291622676873</v>
      </c>
      <c r="M24">
        <f t="shared" si="18"/>
        <v>0.45262145811338439</v>
      </c>
      <c r="S24">
        <f t="shared" si="15"/>
        <v>20.585449358059915</v>
      </c>
      <c r="T24">
        <f t="shared" si="16"/>
        <v>32.016778401332026</v>
      </c>
      <c r="U24" s="9">
        <f t="shared" si="19"/>
        <v>62.997871790429386</v>
      </c>
      <c r="V24" s="10">
        <f>M24/U24*100</f>
        <v>0.71847102965491993</v>
      </c>
      <c r="X24" t="s">
        <v>37</v>
      </c>
      <c r="Y24" s="9">
        <f>M24/1*100</f>
        <v>45.262145811338442</v>
      </c>
      <c r="Z24" s="9">
        <f>V24/1*100</f>
        <v>71.847102965491999</v>
      </c>
      <c r="AC24" t="s">
        <v>103</v>
      </c>
      <c r="AD24" s="15">
        <f>_xlfn.STDEV.S(Z22,Z24)</f>
        <v>22.313477993731453</v>
      </c>
      <c r="AE24">
        <f>_xlfn.STDEV.S(AA23,AA25)</f>
        <v>1.381568814569516</v>
      </c>
    </row>
    <row r="25" spans="1:31" x14ac:dyDescent="0.45">
      <c r="A25" t="s">
        <v>38</v>
      </c>
      <c r="B25" t="s">
        <v>38</v>
      </c>
      <c r="C25" s="3">
        <f>Hoja1!K19</f>
        <v>10130</v>
      </c>
      <c r="D25" s="4">
        <f>Hoja1!L19</f>
        <v>17679</v>
      </c>
      <c r="E25" s="5">
        <f>Hoja1!M19</f>
        <v>413831</v>
      </c>
      <c r="G25">
        <f t="shared" si="14"/>
        <v>0.57299621019288416</v>
      </c>
      <c r="L25">
        <f t="shared" si="17"/>
        <v>14.441062335133699</v>
      </c>
      <c r="M25">
        <f t="shared" si="18"/>
        <v>0.72205311675668493</v>
      </c>
      <c r="S25">
        <f t="shared" si="15"/>
        <v>23.408054754228182</v>
      </c>
      <c r="T25">
        <f t="shared" si="16"/>
        <v>36.40680797569933</v>
      </c>
      <c r="U25" s="9">
        <f t="shared" si="19"/>
        <v>71.635921403524705</v>
      </c>
      <c r="V25" s="10">
        <f t="shared" si="20"/>
        <v>1.0079483904302202</v>
      </c>
      <c r="X25" t="s">
        <v>38</v>
      </c>
      <c r="AA25" s="9">
        <f>V25/1*100</f>
        <v>100.79483904302202</v>
      </c>
    </row>
    <row r="26" spans="1:31" x14ac:dyDescent="0.45">
      <c r="A26" t="s">
        <v>39</v>
      </c>
      <c r="B26" t="s">
        <v>39</v>
      </c>
      <c r="C26" s="3">
        <f>Hoja1!K20</f>
        <v>640</v>
      </c>
      <c r="D26" s="4">
        <f>Hoja1!L20</f>
        <v>8107</v>
      </c>
      <c r="E26" s="5">
        <f>Hoja1!M20</f>
        <v>416041</v>
      </c>
      <c r="G26">
        <f t="shared" si="14"/>
        <v>7.8944122363389657E-2</v>
      </c>
      <c r="L26">
        <f t="shared" si="17"/>
        <v>1.9678380899192214</v>
      </c>
      <c r="M26">
        <f t="shared" si="18"/>
        <v>9.8391904495961066E-2</v>
      </c>
      <c r="S26">
        <f t="shared" si="15"/>
        <v>51.318736894042189</v>
      </c>
      <c r="T26">
        <f t="shared" si="16"/>
        <v>79.816602416283729</v>
      </c>
      <c r="U26" s="9">
        <f t="shared" si="19"/>
        <v>157.05128176042601</v>
      </c>
      <c r="V26" s="10">
        <f t="shared" si="20"/>
        <v>6.2649539305290783E-2</v>
      </c>
    </row>
    <row r="27" spans="1:31" x14ac:dyDescent="0.45">
      <c r="A27" t="s">
        <v>40</v>
      </c>
      <c r="B27" t="s">
        <v>40</v>
      </c>
      <c r="C27" s="3">
        <f>Hoja1!K21</f>
        <v>654</v>
      </c>
      <c r="D27" s="4">
        <f>Hoja1!L21</f>
        <v>8566</v>
      </c>
      <c r="E27" s="5">
        <f>Hoja1!M21</f>
        <v>406823</v>
      </c>
      <c r="G27">
        <f t="shared" si="14"/>
        <v>7.6348353957506415E-2</v>
      </c>
      <c r="L27">
        <f t="shared" si="17"/>
        <v>1.902303296700417</v>
      </c>
      <c r="M27">
        <f t="shared" si="18"/>
        <v>9.5115164835020846E-2</v>
      </c>
      <c r="S27">
        <f>E27/D27</f>
        <v>47.492762082652348</v>
      </c>
      <c r="T27">
        <f t="shared" si="16"/>
        <v>73.866021227858724</v>
      </c>
      <c r="U27" s="9">
        <f t="shared" si="19"/>
        <v>145.34260994816952</v>
      </c>
      <c r="V27" s="10">
        <f t="shared" si="20"/>
        <v>6.5442037176117698E-2</v>
      </c>
    </row>
    <row r="28" spans="1:31" x14ac:dyDescent="0.45">
      <c r="A28" t="s">
        <v>41</v>
      </c>
      <c r="B28" t="s">
        <v>41</v>
      </c>
      <c r="C28" s="3">
        <f>Hoja1!K22</f>
        <v>1336</v>
      </c>
      <c r="D28" s="4">
        <f>Hoja1!L22</f>
        <v>18126</v>
      </c>
      <c r="E28" s="5">
        <f>Hoja1!M22</f>
        <v>412134</v>
      </c>
      <c r="G28">
        <f t="shared" si="14"/>
        <v>7.3706278274302109E-2</v>
      </c>
      <c r="L28">
        <f t="shared" si="17"/>
        <v>1.8355993938503821</v>
      </c>
      <c r="M28">
        <f t="shared" si="18"/>
        <v>9.1779969692519101E-2</v>
      </c>
      <c r="S28">
        <f t="shared" si="15"/>
        <v>22.737173121482954</v>
      </c>
      <c r="T28">
        <f t="shared" si="16"/>
        <v>35.363378308679806</v>
      </c>
      <c r="U28" s="9">
        <f t="shared" si="19"/>
        <v>69.582815136515279</v>
      </c>
      <c r="V28" s="10">
        <f t="shared" si="20"/>
        <v>0.13190033992222788</v>
      </c>
    </row>
    <row r="29" spans="1:31" x14ac:dyDescent="0.45">
      <c r="A29" t="s">
        <v>42</v>
      </c>
      <c r="B29" t="s">
        <v>42</v>
      </c>
      <c r="C29" s="3">
        <f>Hoja1!K23</f>
        <v>968</v>
      </c>
      <c r="D29" s="4">
        <f>Hoja1!L23</f>
        <v>13194</v>
      </c>
      <c r="E29" s="5">
        <f>Hoja1!M23</f>
        <v>402774</v>
      </c>
      <c r="G29">
        <f t="shared" si="14"/>
        <v>7.3366681825072E-2</v>
      </c>
      <c r="L29">
        <f t="shared" si="17"/>
        <v>1.8270256770936426</v>
      </c>
      <c r="M29">
        <f t="shared" si="18"/>
        <v>9.1351283854682136E-2</v>
      </c>
      <c r="S29">
        <f t="shared" si="15"/>
        <v>30.527057753524328</v>
      </c>
      <c r="T29">
        <f t="shared" si="16"/>
        <v>47.479072539972314</v>
      </c>
      <c r="U29" s="9">
        <f t="shared" si="19"/>
        <v>93.422282751509783</v>
      </c>
      <c r="V29" s="10">
        <f t="shared" si="20"/>
        <v>9.7783185300303346E-2</v>
      </c>
    </row>
    <row r="30" spans="1:31" x14ac:dyDescent="0.45">
      <c r="A30" t="s">
        <v>43</v>
      </c>
      <c r="B30" t="s">
        <v>43</v>
      </c>
      <c r="C30" s="3">
        <f>Hoja1!K24</f>
        <v>1391</v>
      </c>
      <c r="D30" s="4">
        <f>Hoja1!L24</f>
        <v>18353</v>
      </c>
      <c r="E30" s="5">
        <f>Hoja1!M24</f>
        <v>406638</v>
      </c>
      <c r="G30">
        <f t="shared" si="14"/>
        <v>7.5791423745436709E-2</v>
      </c>
      <c r="L30">
        <f t="shared" si="17"/>
        <v>1.888242602301575</v>
      </c>
      <c r="M30">
        <f t="shared" si="18"/>
        <v>9.4412130115078749E-2</v>
      </c>
      <c r="S30">
        <f t="shared" si="15"/>
        <v>22.156486677927315</v>
      </c>
      <c r="T30">
        <f t="shared" si="16"/>
        <v>34.460230222835413</v>
      </c>
      <c r="U30" s="9">
        <f t="shared" si="19"/>
        <v>67.805734175820334</v>
      </c>
      <c r="V30" s="10">
        <f t="shared" si="20"/>
        <v>0.13923915324073921</v>
      </c>
    </row>
    <row r="31" spans="1:31" x14ac:dyDescent="0.45">
      <c r="A31" t="s">
        <v>44</v>
      </c>
      <c r="B31" t="s">
        <v>44</v>
      </c>
      <c r="C31" s="3">
        <f>Hoja1!K25</f>
        <v>15053</v>
      </c>
      <c r="D31" s="4">
        <f>Hoja1!L25</f>
        <v>25745</v>
      </c>
      <c r="E31" s="5">
        <f>Hoja1!M25</f>
        <v>461689</v>
      </c>
      <c r="G31">
        <f>C31/D31</f>
        <v>0.58469605748689069</v>
      </c>
      <c r="L31">
        <f t="shared" si="17"/>
        <v>14.736445802844646</v>
      </c>
      <c r="M31">
        <f t="shared" si="18"/>
        <v>0.73682229014223233</v>
      </c>
      <c r="S31">
        <f>E31/D31</f>
        <v>17.933152068362787</v>
      </c>
      <c r="T31">
        <f t="shared" si="16"/>
        <v>27.891630919650357</v>
      </c>
      <c r="U31" s="9">
        <f>T31/$T$17*100</f>
        <v>54.881017904943427</v>
      </c>
      <c r="V31" s="10">
        <f>M31/U31*100</f>
        <v>1.3425813118452798</v>
      </c>
      <c r="Y31" t="s">
        <v>45</v>
      </c>
      <c r="Z31" t="s">
        <v>46</v>
      </c>
      <c r="AA31" t="s">
        <v>47</v>
      </c>
    </row>
    <row r="32" spans="1:31" x14ac:dyDescent="0.45">
      <c r="A32" t="s">
        <v>48</v>
      </c>
      <c r="B32" t="s">
        <v>48</v>
      </c>
      <c r="C32" s="3">
        <f>Hoja1!K26</f>
        <v>8460</v>
      </c>
      <c r="D32" s="4">
        <f>Hoja1!L26</f>
        <v>14523</v>
      </c>
      <c r="E32" s="5">
        <f>Hoja1!M26</f>
        <v>437323</v>
      </c>
      <c r="G32">
        <f t="shared" ref="G32:G35" si="21">C32/D32</f>
        <v>0.58252427184466016</v>
      </c>
      <c r="L32">
        <f t="shared" si="17"/>
        <v>14.681615209076512</v>
      </c>
      <c r="M32">
        <f t="shared" si="18"/>
        <v>0.73408076045382564</v>
      </c>
      <c r="S32">
        <f t="shared" ref="S32:S35" si="22">E32/D32</f>
        <v>30.112442332851341</v>
      </c>
      <c r="T32">
        <f t="shared" si="16"/>
        <v>46.834216563570486</v>
      </c>
      <c r="U32" s="9">
        <f t="shared" ref="U32:U35" si="23">T32/$T$17*100</f>
        <v>92.153430726005425</v>
      </c>
      <c r="V32" s="10">
        <f t="shared" ref="V32:V35" si="24">M32/U32*100</f>
        <v>0.79658538447301697</v>
      </c>
      <c r="X32" t="s">
        <v>39</v>
      </c>
      <c r="Y32" s="10">
        <f>AVERAGE(V26:V30)</f>
        <v>9.9402850988935781E-2</v>
      </c>
      <c r="Z32">
        <f>_xlfn.STDEV.S(V26:V30)</f>
        <v>3.588099732293358E-2</v>
      </c>
      <c r="AA32">
        <f>Z32/Y32*100</f>
        <v>36.096547499354301</v>
      </c>
    </row>
    <row r="33" spans="1:27" x14ac:dyDescent="0.45">
      <c r="A33" t="s">
        <v>49</v>
      </c>
      <c r="B33" t="s">
        <v>49</v>
      </c>
      <c r="C33" s="3">
        <f>Hoja1!K27</f>
        <v>8125</v>
      </c>
      <c r="D33" s="4">
        <f>Hoja1!L27</f>
        <v>13791</v>
      </c>
      <c r="E33" s="5">
        <f>Hoja1!M27</f>
        <v>434117</v>
      </c>
      <c r="G33">
        <f t="shared" si="21"/>
        <v>0.58915234573272424</v>
      </c>
      <c r="L33">
        <f t="shared" si="17"/>
        <v>14.848952730678496</v>
      </c>
      <c r="M33">
        <f t="shared" si="18"/>
        <v>0.74244763653392476</v>
      </c>
      <c r="S33">
        <f t="shared" si="22"/>
        <v>31.478282938148066</v>
      </c>
      <c r="T33">
        <f t="shared" si="16"/>
        <v>48.958523652072529</v>
      </c>
      <c r="U33" s="9">
        <f t="shared" si="23"/>
        <v>96.33332740166172</v>
      </c>
      <c r="V33" s="10">
        <f t="shared" si="24"/>
        <v>0.77070693659141454</v>
      </c>
      <c r="X33" t="s">
        <v>44</v>
      </c>
      <c r="Y33" s="10">
        <f>AVERAGE(V31:V35)</f>
        <v>0.99781328838147232</v>
      </c>
      <c r="Z33">
        <f>_xlfn.STDEV.S(V31:V35)</f>
        <v>0.23954974226190084</v>
      </c>
      <c r="AA33">
        <f>Z33/Y33*100</f>
        <v>24.007471643364102</v>
      </c>
    </row>
    <row r="34" spans="1:27" x14ac:dyDescent="0.45">
      <c r="A34" t="s">
        <v>50</v>
      </c>
      <c r="B34" t="s">
        <v>50</v>
      </c>
      <c r="C34" s="3">
        <f>Hoja1!K28</f>
        <v>10214</v>
      </c>
      <c r="D34" s="4">
        <f>Hoja1!L28</f>
        <v>17491</v>
      </c>
      <c r="E34" s="5">
        <f>Hoja1!M28</f>
        <v>441485</v>
      </c>
      <c r="G34">
        <f t="shared" si="21"/>
        <v>0.58395746383854552</v>
      </c>
      <c r="L34">
        <f t="shared" si="17"/>
        <v>14.717798691681987</v>
      </c>
      <c r="M34">
        <f t="shared" si="18"/>
        <v>0.73588993458409935</v>
      </c>
      <c r="S34">
        <f t="shared" si="22"/>
        <v>25.240695214681836</v>
      </c>
      <c r="T34">
        <f t="shared" si="16"/>
        <v>39.257134072112002</v>
      </c>
      <c r="U34" s="9">
        <f t="shared" si="23"/>
        <v>77.244370690079094</v>
      </c>
      <c r="V34" s="10">
        <f t="shared" si="24"/>
        <v>0.95267775244962105</v>
      </c>
    </row>
    <row r="35" spans="1:27" x14ac:dyDescent="0.45">
      <c r="A35" t="s">
        <v>51</v>
      </c>
      <c r="B35" t="s">
        <v>51</v>
      </c>
      <c r="C35" s="3">
        <f>Hoja1!K29</f>
        <v>12034</v>
      </c>
      <c r="D35" s="4">
        <f>Hoja1!L29</f>
        <v>20607</v>
      </c>
      <c r="E35" s="5">
        <f>Hoja1!M29</f>
        <v>439885</v>
      </c>
      <c r="G35">
        <f t="shared" si="21"/>
        <v>0.58397631872664624</v>
      </c>
      <c r="L35">
        <f t="shared" si="17"/>
        <v>14.718274716889029</v>
      </c>
      <c r="M35">
        <f t="shared" si="18"/>
        <v>0.73591373584445152</v>
      </c>
      <c r="S35">
        <f t="shared" si="22"/>
        <v>21.346387149997575</v>
      </c>
      <c r="T35">
        <f t="shared" si="16"/>
        <v>33.200273414625393</v>
      </c>
      <c r="U35" s="9">
        <f t="shared" si="23"/>
        <v>65.326577888759559</v>
      </c>
      <c r="V35" s="10">
        <f t="shared" si="24"/>
        <v>1.1265150565480284</v>
      </c>
    </row>
    <row r="36" spans="1:27" x14ac:dyDescent="0.45">
      <c r="D36" s="11"/>
      <c r="U36" s="9"/>
      <c r="V36" s="10"/>
    </row>
    <row r="37" spans="1:27" x14ac:dyDescent="0.45">
      <c r="U37" s="9"/>
      <c r="V37" s="10"/>
    </row>
    <row r="38" spans="1:27" x14ac:dyDescent="0.45">
      <c r="U38" s="9"/>
      <c r="V38" s="10"/>
    </row>
    <row r="39" spans="1:27" x14ac:dyDescent="0.45">
      <c r="U39" s="9"/>
      <c r="V39" s="10"/>
    </row>
    <row r="40" spans="1:27" x14ac:dyDescent="0.45">
      <c r="U40" s="9"/>
      <c r="V40" s="10"/>
    </row>
    <row r="41" spans="1:27" x14ac:dyDescent="0.45">
      <c r="U41" s="9"/>
      <c r="V41" s="10"/>
    </row>
    <row r="42" spans="1:27" x14ac:dyDescent="0.45">
      <c r="U42" s="9"/>
      <c r="V42" s="10"/>
    </row>
    <row r="43" spans="1:27" x14ac:dyDescent="0.45">
      <c r="U43" s="9"/>
      <c r="V43" s="10"/>
    </row>
    <row r="44" spans="1:27" x14ac:dyDescent="0.45">
      <c r="U44" s="9"/>
      <c r="V44" s="10"/>
    </row>
    <row r="45" spans="1:27" x14ac:dyDescent="0.45">
      <c r="U45" s="9"/>
      <c r="V45" s="10"/>
    </row>
    <row r="46" spans="1:27" x14ac:dyDescent="0.45">
      <c r="U46" s="9"/>
      <c r="V4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BDE-28</vt:lpstr>
      <vt:lpstr>BDE-47</vt:lpstr>
      <vt:lpstr>BDE-99</vt:lpstr>
      <vt:lpstr>BDE-100</vt:lpstr>
      <vt:lpstr>BDE-153</vt:lpstr>
      <vt:lpstr>BDE-154</vt:lpstr>
      <vt:lpstr>BDE-183</vt:lpstr>
      <vt:lpstr>BDE-209</vt:lpstr>
      <vt:lpstr>cc_real_conc</vt:lpstr>
      <vt:lpstr>ME_REC</vt:lpstr>
      <vt:lpstr>Intra-day precision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2025-05-15T16:07:54Z</dcterms:created>
  <dcterms:modified xsi:type="dcterms:W3CDTF">2025-06-23T07:31:17Z</dcterms:modified>
</cp:coreProperties>
</file>