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h\Downloads\"/>
    </mc:Choice>
  </mc:AlternateContent>
  <xr:revisionPtr revIDLastSave="0" documentId="13_ncr:1_{B32B8A47-34DD-4088-B4F0-C14AC6253F47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Concepts" sheetId="2" r:id="rId1"/>
    <sheet name="1" sheetId="3" r:id="rId2"/>
    <sheet name="2" sheetId="4" r:id="rId3"/>
    <sheet name="3-4" sheetId="5" r:id="rId4"/>
    <sheet name="5" sheetId="6" r:id="rId5"/>
    <sheet name="6-7" sheetId="7" r:id="rId6"/>
    <sheet name="8" sheetId="8" r:id="rId7"/>
    <sheet name="9" sheetId="9" r:id="rId8"/>
    <sheet name="10" sheetId="10" r:id="rId9"/>
    <sheet name="Data" sheetId="1" r:id="rId10"/>
  </sheets>
  <definedNames>
    <definedName name="_xlnm._FilterDatabase" localSheetId="2" hidden="1">'2'!$B$58:$N$105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G3" i="10"/>
  <c r="D3" i="10"/>
  <c r="B14" i="9" a="1"/>
  <c r="B14" i="9" s="1"/>
  <c r="B4" i="9" a="1"/>
  <c r="B4" i="9" s="1"/>
  <c r="C6" i="8" a="1"/>
  <c r="C6" i="8" s="1"/>
  <c r="C4" i="8" a="1"/>
  <c r="C4" i="8" s="1"/>
  <c r="A29" i="7" a="1"/>
  <c r="A29" i="7" s="1"/>
  <c r="B23" i="7"/>
  <c r="B22" i="7"/>
  <c r="B21" i="7"/>
  <c r="B20" i="7"/>
  <c r="B15" i="7"/>
  <c r="B14" i="7"/>
  <c r="B13" i="7"/>
  <c r="B5" i="7"/>
  <c r="B8" i="7"/>
  <c r="B7" i="7"/>
  <c r="B6" i="7"/>
  <c r="B5" i="6" a="1"/>
  <c r="B5" i="6" s="1"/>
  <c r="D4" i="6" s="1"/>
  <c r="C8" i="5"/>
  <c r="C9" i="5"/>
  <c r="C10" i="5"/>
  <c r="C11" i="5"/>
  <c r="C7" i="5"/>
  <c r="C6" i="5"/>
  <c r="C5" i="5"/>
  <c r="B58" i="4" a="1"/>
  <c r="B58" i="4" s="1"/>
  <c r="B5" i="4" a="1"/>
  <c r="B5" i="4" s="1"/>
  <c r="B59" i="4" a="1"/>
  <c r="B59" i="4" s="1"/>
  <c r="B6" i="4" a="1"/>
  <c r="B6" i="4" s="1"/>
  <c r="F2" i="3" a="1"/>
  <c r="F2" i="3" s="1"/>
  <c r="G2" i="3"/>
  <c r="G3" i="3"/>
  <c r="G4" i="3"/>
  <c r="G5" i="3"/>
  <c r="G6" i="3"/>
  <c r="G7" i="3"/>
  <c r="G8" i="3"/>
  <c r="G9" i="3"/>
  <c r="G10" i="3"/>
  <c r="G11" i="3"/>
  <c r="G12" i="3"/>
  <c r="G13" i="3"/>
  <c r="E2" i="3" a="1"/>
  <c r="E2" i="3" s="1"/>
  <c r="D3" i="3"/>
  <c r="D4" i="3"/>
  <c r="D5" i="3"/>
  <c r="D6" i="3"/>
  <c r="D7" i="3"/>
  <c r="D8" i="3"/>
  <c r="D9" i="3"/>
  <c r="D10" i="3"/>
  <c r="D11" i="3"/>
  <c r="D12" i="3"/>
  <c r="D13" i="3"/>
  <c r="D2" i="3"/>
  <c r="G6" i="10" l="1" a="1"/>
  <c r="G6" i="10" s="1"/>
  <c r="D6" i="10" a="1"/>
  <c r="D6" i="10" s="1"/>
  <c r="E6" i="10" s="1" a="1"/>
  <c r="E6" i="10" s="1"/>
  <c r="F6" i="10" s="1" a="1"/>
  <c r="F6" i="10" s="1"/>
  <c r="C6" i="10" a="1"/>
  <c r="C6" i="10" s="1"/>
  <c r="D2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<sst xmlns="http://schemas.openxmlformats.org/spreadsheetml/2006/main" count="2462" uniqueCount="803">
  <si>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</si>
  <si>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</si>
  <si>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</si>
  <si>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</si>
  <si>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</si>
  <si>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</si>
  <si>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</si>
  <si>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</si>
  <si>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</si>
  <si>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</si>
  <si>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</si>
  <si>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</si>
  <si>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</si>
  <si>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</si>
  <si>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</si>
  <si>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</si>
  <si>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</si>
  <si>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</si>
  <si>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</si>
  <si>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</si>
  <si>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</si>
  <si>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</si>
  <si>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</si>
  <si>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</si>
  <si>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</si>
  <si>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</si>
  <si>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</si>
  <si>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</si>
  <si>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</si>
  <si>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</si>
  <si>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</si>
  <si>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</si>
  <si>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</si>
  <si>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</si>
  <si>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</si>
  <si>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</si>
  <si>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</si>
  <si>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</si>
  <si>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</si>
  <si>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</si>
  <si>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</si>
  <si>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</si>
  <si>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</si>
  <si>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</si>
  <si>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</si>
  <si>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</si>
  <si>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</si>
  <si>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</si>
  <si>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</si>
  <si>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</si>
  <si>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</si>
  <si>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</si>
  <si>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</si>
  <si>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</si>
  <si>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</si>
  <si>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</si>
  <si>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</si>
  <si>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</si>
  <si>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</si>
  <si>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</si>
  <si>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</si>
  <si>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</si>
  <si>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</si>
  <si>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</si>
  <si>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</si>
  <si>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</si>
  <si>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</si>
  <si>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</si>
  <si>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</si>
  <si>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</si>
  <si>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</si>
  <si>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</si>
  <si>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</si>
  <si>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</si>
  <si>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</si>
  <si>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</si>
  <si>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</si>
  <si>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</si>
  <si>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</si>
  <si>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</si>
  <si>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</si>
  <si>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</si>
  <si>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</si>
  <si>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</si>
  <si>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</si>
  <si>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</si>
  <si>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</si>
  <si>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</si>
  <si>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</si>
  <si>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</si>
  <si>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</si>
  <si>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</si>
  <si>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</si>
  <si>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</si>
  <si>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</si>
  <si>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</si>
  <si>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</si>
  <si>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</si>
  <si>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</si>
  <si>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</si>
  <si>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</si>
  <si>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</si>
  <si>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</si>
  <si>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</si>
  <si>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</si>
  <si>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</si>
  <si>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</si>
  <si>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</si>
  <si>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</si>
  <si>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</si>
  <si>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</si>
  <si>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</si>
  <si>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</si>
  <si>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</si>
  <si>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</si>
  <si>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</si>
  <si>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</si>
  <si>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</si>
  <si>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</si>
  <si>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</si>
  <si>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</si>
  <si>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</si>
  <si>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</si>
  <si>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</si>
  <si>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</si>
  <si>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</si>
  <si>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</si>
  <si>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</si>
  <si>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</si>
  <si>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</si>
  <si>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</si>
  <si>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</si>
  <si>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</si>
  <si>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</si>
  <si>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</si>
  <si>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</si>
  <si>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</si>
  <si>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</si>
  <si>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</si>
  <si>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</si>
  <si>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</si>
  <si>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</si>
  <si>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</si>
  <si>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</si>
  <si>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</si>
  <si>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</si>
  <si>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</si>
  <si>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</si>
  <si>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</si>
  <si>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</si>
  <si>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</si>
  <si>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</si>
  <si>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</si>
  <si>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</si>
  <si>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</si>
  <si>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</si>
  <si>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</si>
  <si>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</si>
  <si>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</si>
  <si>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</si>
  <si>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</si>
  <si>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</si>
  <si>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</si>
  <si>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</si>
  <si>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</si>
  <si>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</si>
  <si>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</si>
  <si>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</si>
  <si>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</si>
  <si>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</si>
  <si>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</si>
  <si>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</si>
  <si>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</si>
  <si>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</si>
  <si>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</si>
  <si>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</si>
  <si>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</si>
  <si>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</si>
  <si>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</si>
  <si>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</si>
  <si>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</si>
  <si>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</si>
  <si>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</si>
  <si>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</si>
  <si>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</si>
  <si>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</si>
  <si>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</si>
  <si>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</si>
  <si>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</si>
  <si>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</si>
  <si>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</si>
  <si>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</si>
  <si>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</si>
  <si>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</si>
  <si>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</si>
  <si>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</si>
  <si>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</si>
  <si>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</si>
  <si>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</si>
  <si>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</si>
  <si>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</si>
  <si>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</si>
  <si>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</si>
  <si>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</si>
  <si>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</si>
  <si>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</si>
  <si>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</si>
  <si>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</si>
  <si>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</si>
  <si>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</si>
  <si>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</si>
  <si>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</si>
  <si>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</si>
  <si>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</si>
  <si>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</si>
  <si>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</si>
  <si>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</si>
  <si>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</si>
  <si>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</si>
  <si>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</si>
  <si>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</si>
  <si>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</si>
  <si>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</si>
  <si>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</si>
  <si>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</si>
  <si>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</si>
  <si>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</si>
  <si>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</si>
  <si>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</si>
  <si>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</si>
  <si>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</si>
  <si>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</si>
  <si>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</si>
  <si>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</si>
  <si>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</si>
  <si>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</si>
  <si>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</si>
  <si>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</si>
  <si>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</si>
  <si>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</si>
  <si>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</si>
  <si>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</si>
  <si>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</si>
  <si>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</si>
  <si>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</si>
  <si>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</si>
  <si>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</si>
  <si>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</si>
  <si>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</si>
  <si>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</si>
  <si>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</si>
  <si>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</si>
  <si>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</si>
  <si>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</si>
  <si>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</si>
  <si>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</si>
  <si>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</si>
  <si>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</si>
  <si>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</si>
  <si>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</si>
  <si>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</si>
  <si>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</si>
  <si>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</si>
  <si>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</si>
  <si>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</si>
  <si>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</si>
  <si>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</si>
  <si>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</si>
  <si>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</si>
  <si>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</si>
  <si>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</si>
  <si>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</si>
  <si>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</si>
  <si>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</si>
  <si>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</si>
  <si>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</si>
  <si>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</si>
  <si>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</si>
  <si>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</si>
  <si>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</si>
  <si>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</si>
  <si>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</si>
  <si>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</si>
  <si>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</si>
  <si>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</si>
  <si>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</si>
  <si>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</si>
  <si>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</si>
  <si>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</si>
  <si>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</si>
  <si>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</si>
  <si>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</si>
  <si>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</si>
  <si>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</si>
  <si>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</si>
  <si>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</si>
  <si>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</si>
  <si>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</si>
  <si>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</si>
  <si>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</si>
  <si>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</si>
  <si>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</si>
  <si>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</si>
  <si>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</si>
  <si>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</si>
  <si>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</si>
  <si>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</si>
  <si>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</si>
  <si>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</si>
  <si>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</si>
  <si>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</si>
  <si>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</si>
  <si>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</si>
  <si>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</si>
  <si>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</si>
  <si>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</si>
  <si>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</si>
  <si>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</si>
  <si>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</si>
  <si>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</si>
  <si>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</si>
  <si>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</si>
  <si>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</si>
  <si>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</si>
  <si>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</si>
  <si>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</si>
  <si>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</si>
  <si>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</si>
  <si>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</si>
  <si>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</si>
  <si>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</si>
  <si>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</si>
  <si>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</si>
  <si>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</si>
  <si>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</si>
  <si>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</si>
  <si>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</si>
  <si>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</si>
  <si>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</si>
  <si>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</si>
  <si>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</si>
  <si>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</si>
  <si>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</si>
  <si>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</si>
  <si>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</si>
  <si>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</si>
  <si>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</si>
  <si>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</si>
  <si>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</si>
  <si>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</si>
  <si>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</si>
  <si>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</si>
  <si>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</si>
  <si>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</si>
  <si>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</si>
  <si>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</si>
  <si>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</si>
  <si>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</si>
  <si>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</si>
  <si>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</si>
  <si>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</si>
  <si>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</si>
  <si>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</si>
  <si>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</si>
  <si>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</si>
  <si>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</si>
  <si>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</si>
  <si>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</si>
  <si>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</si>
  <si>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</si>
  <si>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</si>
  <si>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</si>
  <si>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</si>
  <si>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</si>
  <si>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</si>
  <si>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</si>
  <si>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</si>
  <si>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</si>
  <si>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</si>
  <si>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</si>
  <si>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</si>
  <si>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</si>
  <si>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</si>
  <si>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</si>
  <si>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</si>
  <si>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</si>
  <si>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</si>
  <si>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</si>
  <si>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</si>
  <si>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</si>
  <si>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</si>
  <si>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</si>
  <si>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</si>
  <si>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</si>
  <si>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</si>
  <si>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</si>
  <si>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</si>
  <si>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</si>
  <si>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</si>
  <si>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</si>
  <si>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</si>
  <si>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</si>
  <si>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</si>
  <si>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</si>
  <si>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</si>
  <si>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</si>
  <si>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</si>
  <si>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</si>
  <si>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</si>
  <si>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</si>
  <si>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</si>
  <si>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</si>
  <si>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</si>
  <si>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</si>
  <si>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</si>
  <si>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</si>
  <si>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</si>
  <si>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</si>
  <si>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</si>
  <si>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</si>
  <si>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</si>
  <si>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</si>
  <si>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</si>
  <si>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</si>
  <si>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</si>
  <si>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</si>
  <si>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</si>
  <si>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</si>
  <si>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</si>
  <si>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</si>
  <si>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</si>
  <si>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</si>
  <si>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</si>
  <si>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</si>
  <si>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</si>
  <si>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</si>
  <si>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</si>
  <si>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</si>
  <si>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</si>
  <si>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</si>
  <si>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</si>
  <si>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</si>
  <si>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</si>
  <si>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</si>
  <si>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</si>
  <si>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</si>
  <si>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</si>
  <si>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</si>
  <si>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</si>
  <si>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</si>
  <si>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</si>
  <si>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</si>
  <si>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</si>
  <si>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</si>
  <si>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</si>
  <si>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</si>
  <si>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</si>
  <si>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</si>
  <si>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</si>
  <si>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</si>
  <si>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</si>
  <si>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</si>
  <si>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</si>
  <si>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</si>
  <si>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</si>
  <si>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</si>
  <si>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</si>
  <si>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</si>
  <si>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</si>
  <si>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</si>
  <si>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</si>
  <si>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</si>
  <si>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</si>
  <si>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</si>
  <si>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</si>
  <si>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</si>
  <si>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</si>
  <si>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</si>
  <si>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</si>
  <si>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</si>
  <si>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</si>
  <si>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</si>
  <si>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</si>
  <si>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</si>
  <si>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</si>
  <si>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</si>
  <si>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</si>
  <si>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</si>
  <si>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</si>
  <si>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</si>
  <si>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</si>
  <si>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</si>
  <si>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</si>
  <si>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</si>
  <si>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</si>
  <si>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</si>
  <si>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</si>
  <si>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</si>
  <si>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</si>
  <si>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</si>
  <si>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</si>
  <si>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</si>
  <si>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</si>
  <si>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</si>
  <si>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</si>
  <si>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</si>
  <si>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</si>
  <si>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</si>
  <si>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</si>
  <si>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</si>
  <si>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</si>
  <si>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</si>
  <si>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</si>
  <si>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</si>
  <si>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</si>
  <si>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</si>
  <si>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</si>
  <si>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</si>
  <si>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</si>
  <si>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</si>
  <si>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</si>
  <si>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</si>
  <si>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</si>
  <si>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</si>
  <si>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</si>
  <si>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</si>
  <si>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</si>
  <si>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</si>
  <si>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</si>
  <si>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</si>
  <si>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</si>
  <si>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</si>
  <si>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</si>
  <si>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</si>
  <si>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</si>
  <si>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</si>
  <si>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</si>
  <si>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</si>
  <si>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</si>
  <si>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</si>
  <si>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</si>
  <si>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</si>
  <si>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</si>
  <si>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</si>
  <si>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</si>
  <si>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</si>
  <si>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</si>
  <si>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</si>
  <si>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</si>
  <si>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</si>
  <si>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</si>
  <si>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</si>
  <si>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</si>
  <si>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</si>
  <si>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</si>
  <si>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</si>
  <si>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</si>
  <si>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</si>
  <si>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</si>
  <si>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</si>
  <si>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</si>
  <si>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</si>
  <si>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</si>
  <si>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</si>
  <si>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</si>
  <si>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</si>
  <si>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</si>
  <si>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</si>
  <si>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</si>
  <si>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</si>
  <si>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</si>
  <si>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</si>
  <si>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</si>
  <si>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</si>
  <si>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</si>
  <si>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</si>
  <si>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</si>
  <si>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</si>
  <si>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</si>
  <si>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</si>
  <si>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</si>
  <si>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</si>
  <si>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</si>
  <si>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</si>
  <si>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</si>
  <si>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</si>
  <si>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</si>
  <si>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</si>
  <si>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</si>
  <si>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</si>
  <si>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</si>
  <si>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</si>
  <si>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</si>
  <si>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</si>
  <si>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</si>
  <si>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</si>
  <si>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</si>
  <si>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</si>
  <si>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</si>
  <si>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</si>
  <si>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</si>
  <si>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</si>
  <si>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</si>
  <si>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</si>
  <si>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</si>
  <si>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</si>
  <si>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</si>
  <si>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</si>
  <si>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</si>
  <si>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</si>
  <si>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</si>
  <si>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</si>
  <si>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</si>
  <si>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</si>
  <si>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</si>
  <si>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</si>
  <si>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</si>
  <si>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</si>
  <si>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</si>
  <si>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</si>
  <si>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</si>
  <si>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</si>
  <si>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</si>
  <si>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</si>
  <si>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</si>
  <si>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</si>
  <si>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</si>
  <si>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</si>
  <si>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</si>
  <si>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</si>
  <si>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</si>
  <si>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</si>
  <si>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</si>
  <si>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</si>
  <si>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</si>
  <si>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</si>
  <si>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</si>
  <si>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</si>
  <si>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</si>
  <si>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</si>
  <si>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</si>
  <si>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</si>
  <si>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</si>
  <si>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</si>
  <si>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</si>
  <si>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</si>
  <si>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</si>
  <si>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</si>
  <si>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</si>
  <si>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</si>
  <si>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</si>
  <si>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</si>
  <si>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</si>
  <si>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</si>
  <si>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</si>
  <si>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</si>
  <si>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</si>
  <si>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</si>
  <si>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</si>
  <si>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</si>
  <si>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</si>
  <si>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</si>
  <si>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</si>
  <si>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</si>
  <si>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</si>
  <si>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</si>
  <si>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</si>
  <si>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</si>
  <si>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</si>
  <si>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</si>
  <si>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</si>
  <si>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</si>
  <si>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</si>
  <si>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</si>
  <si>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</si>
  <si>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</si>
  <si>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</si>
  <si>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</si>
  <si>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</si>
  <si>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</si>
  <si>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</si>
  <si>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</si>
  <si>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</si>
  <si>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</si>
  <si>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</si>
  <si>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</si>
  <si>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</si>
  <si>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</si>
  <si>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</si>
  <si>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</si>
  <si>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</si>
  <si>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</si>
  <si>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</si>
  <si>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</si>
  <si>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</si>
  <si>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</si>
  <si>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</si>
  <si>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</si>
  <si>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</si>
  <si>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</si>
  <si>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</si>
  <si>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</si>
  <si>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</si>
  <si>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</si>
  <si>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</si>
  <si>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</si>
  <si>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</si>
  <si>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</si>
  <si>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</si>
  <si>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</si>
  <si>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</si>
  <si>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</si>
  <si>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</si>
  <si>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</si>
  <si>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</si>
  <si>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</si>
  <si>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</si>
  <si>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</si>
  <si>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</si>
  <si>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</si>
  <si>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</si>
  <si>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</si>
  <si>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</si>
  <si>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</si>
  <si>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</si>
  <si>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</si>
  <si>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</si>
  <si>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</si>
  <si>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</si>
  <si>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</si>
  <si>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</si>
  <si>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</si>
  <si>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</si>
  <si>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</si>
  <si>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</si>
  <si>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</si>
  <si>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</si>
  <si>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</si>
  <si>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</si>
  <si>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</si>
  <si>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</si>
  <si>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</si>
  <si>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</si>
  <si>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</si>
  <si>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</si>
  <si>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</si>
  <si>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</si>
  <si>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</si>
  <si>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</si>
  <si>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</si>
  <si>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</si>
  <si>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</si>
  <si>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</si>
  <si>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</si>
  <si>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</si>
  <si>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</si>
  <si>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</si>
  <si>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</si>
  <si>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</si>
  <si>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</si>
  <si>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</si>
  <si>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 xml:space="preserve">Head Count </t>
  </si>
  <si>
    <t xml:space="preserve">Department </t>
  </si>
  <si>
    <t>Total Salary</t>
  </si>
  <si>
    <t>Pearmenant Head Count</t>
  </si>
  <si>
    <t>Average Salary</t>
  </si>
  <si>
    <t xml:space="preserve">Employee Type </t>
  </si>
  <si>
    <t xml:space="preserve">All employees with &gt;100k Salary </t>
  </si>
  <si>
    <t>** It only filters data, where the coulmn can changes too.</t>
  </si>
  <si>
    <t>** You can use Manual Filter to apply them from header row of the table. Below mentioned is the way through the formula</t>
  </si>
  <si>
    <t xml:space="preserve">** All employees with &gt;100k </t>
  </si>
  <si>
    <t>Coulmns 1,2,3,5,6</t>
  </si>
  <si>
    <t>CHOOSECOLS</t>
  </si>
  <si>
    <t xml:space="preserve">Lowest, Highest and Top 5 Salary Values </t>
  </si>
  <si>
    <t xml:space="preserve">All emps </t>
  </si>
  <si>
    <t xml:space="preserve">Lowest Salary </t>
  </si>
  <si>
    <t xml:space="preserve">Highest Salary </t>
  </si>
  <si>
    <t xml:space="preserve">Top  5 Salary </t>
  </si>
  <si>
    <t xml:space="preserve">** MIN, MAX, LARGE </t>
  </si>
  <si>
    <t>List all departments and count them</t>
  </si>
  <si>
    <t>Count</t>
  </si>
  <si>
    <t xml:space="preserve">Business Growth </t>
  </si>
  <si>
    <t xml:space="preserve">Listing all the departments in one line with comma seperation </t>
  </si>
  <si>
    <t xml:space="preserve">Employee Lookup </t>
  </si>
  <si>
    <t xml:space="preserve">First Name </t>
  </si>
  <si>
    <t>** VLOOKUP</t>
  </si>
  <si>
    <t xml:space="preserve">Last Name </t>
  </si>
  <si>
    <t>Employee ID</t>
  </si>
  <si>
    <t>Employee ID :</t>
  </si>
  <si>
    <t>Last Name  :</t>
  </si>
  <si>
    <t>** INDEX &amp; MATCH</t>
  </si>
  <si>
    <t>** XLOOKUP</t>
  </si>
  <si>
    <t>** All employees with 120,000 Salary</t>
  </si>
  <si>
    <t xml:space="preserve">Complex Formulas : Highest Salary Person </t>
  </si>
  <si>
    <t xml:space="preserve">One Person : </t>
  </si>
  <si>
    <t xml:space="preserve">All Persons : </t>
  </si>
  <si>
    <t xml:space="preserve">Emp ID </t>
  </si>
  <si>
    <t xml:space="preserve">Complex Formula : All employees joined in March </t>
  </si>
  <si>
    <t>** Complex formula : Departmental Report of Head Count Salaries and % difference from overalll average.</t>
  </si>
  <si>
    <t>Avg Salary</t>
  </si>
  <si>
    <t>% Difference Overall Avg.</t>
  </si>
  <si>
    <t>Highest Salary</t>
  </si>
  <si>
    <t>All Deaprtments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</si>
</sst>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5" fillId="6" borderId="5" xfId="0" applyFont="1" applyFill="1" applyBorder="1"/>
    <xf numFmtId="0" fontId="5" fillId="6" borderId="6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4" fontId="5" fillId="6" borderId="5" xfId="1" applyFont="1" applyFill="1" applyBorder="1"/>
    <xf numFmtId="44" fontId="0" fillId="0" borderId="0" xfId="1" applyFont="1"/>
    <xf numFmtId="0" fontId="0" fillId="7" borderId="0" xfId="0" applyFill="1"/>
    <xf numFmtId="0" fontId="0" fillId="0" borderId="0" xfId="0" applyFill="1"/>
    <xf numFmtId="14" fontId="0" fillId="0" borderId="0" xfId="0" applyNumberFormat="1"/>
    <xf numFmtId="14" fontId="0" fillId="7" borderId="0" xfId="0" applyNumberFormat="1" applyFill="1"/>
    <xf numFmtId="0" fontId="0" fillId="8" borderId="0" xfId="0" applyFill="1"/>
    <xf numFmtId="0" fontId="0" fillId="7" borderId="7" xfId="0" applyFill="1" applyBorder="1"/>
    <xf numFmtId="0" fontId="0" fillId="0" borderId="7" xfId="0" applyBorder="1"/>
    <xf numFmtId="44" fontId="0" fillId="0" borderId="7" xfId="1" applyFont="1" applyBorder="1"/>
    <xf numFmtId="0" fontId="0" fillId="9" borderId="0" xfId="0" applyFill="1"/>
    <xf numFmtId="0" fontId="0" fillId="8" borderId="9" xfId="0" applyFill="1" applyBorder="1"/>
    <xf numFmtId="0" fontId="0" fillId="8" borderId="8" xfId="0" applyFill="1" applyBorder="1"/>
    <xf numFmtId="0" fontId="0" fillId="10" borderId="7" xfId="0" applyFill="1" applyBorder="1"/>
    <xf numFmtId="0" fontId="6" fillId="9" borderId="0" xfId="0" applyFont="1" applyFill="1"/>
    <xf numFmtId="0" fontId="0" fillId="10" borderId="0" xfId="0" applyFill="1" applyBorder="1"/>
    <xf numFmtId="0" fontId="0" fillId="10" borderId="0" xfId="0" applyFill="1"/>
    <xf numFmtId="0" fontId="0" fillId="11" borderId="0" xfId="0" applyFill="1"/>
    <xf numFmtId="0" fontId="0" fillId="3" borderId="0" xfId="0" applyFont="1" applyFill="1"/>
    <xf numFmtId="0" fontId="2" fillId="8" borderId="0" xfId="0" applyFont="1" applyFill="1"/>
    <xf numFmtId="8" fontId="0" fillId="10" borderId="0" xfId="0" applyNumberFormat="1" applyFill="1"/>
    <xf numFmtId="8" fontId="0" fillId="0" borderId="7" xfId="0" applyNumberFormat="1" applyBorder="1"/>
    <xf numFmtId="0" fontId="0" fillId="0" borderId="16" xfId="0" applyBorder="1"/>
    <xf numFmtId="8" fontId="0" fillId="0" borderId="16" xfId="0" applyNumberFormat="1" applyBorder="1"/>
    <xf numFmtId="8" fontId="0" fillId="0" borderId="19" xfId="0" applyNumberFormat="1" applyBorder="1"/>
    <xf numFmtId="8" fontId="0" fillId="0" borderId="20" xfId="0" applyNumberFormat="1" applyBorder="1"/>
    <xf numFmtId="0" fontId="7" fillId="0" borderId="13" xfId="0" applyFont="1" applyBorder="1"/>
    <xf numFmtId="0" fontId="7" fillId="0" borderId="15" xfId="0" applyFont="1" applyBorder="1"/>
    <xf numFmtId="44" fontId="0" fillId="0" borderId="14" xfId="1" applyFont="1" applyBorder="1"/>
    <xf numFmtId="44" fontId="0" fillId="0" borderId="17" xfId="1" applyFont="1" applyBorder="1"/>
    <xf numFmtId="0" fontId="2" fillId="4" borderId="10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1" xfId="0" applyFont="1" applyFill="1" applyBorder="1"/>
    <xf numFmtId="0" fontId="2" fillId="4" borderId="18" xfId="0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5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149958</xdr:rowOff>
    </xdr:from>
    <xdr:to>
      <xdr:col>15</xdr:col>
      <xdr:colOff>133349</xdr:colOff>
      <xdr:row>1</xdr:row>
      <xdr:rowOff>182880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847725</xdr:colOff>
      <xdr:row>0</xdr:row>
      <xdr:rowOff>149958</xdr:rowOff>
    </xdr:from>
    <xdr:to>
      <xdr:col>15</xdr:col>
      <xdr:colOff>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7550" y="149958"/>
          <a:ext cx="2486025" cy="707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autoFilter ref="C7:O267" xr:uid="{71B18D4F-F180-46A4-9272-AD02F8205A18}"/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M265"/>
  <sheetViews>
    <sheetView showGridLines="0" tabSelected="1" topLeftCell="B1" zoomScale="145" zoomScaleNormal="145" workbookViewId="0">
      <selection activeCell="F4" sqref="F4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11.88671875" bestFit="1" customWidth="1"/>
    <col min="8" max="8" width="14.88671875" customWidth="1"/>
    <col min="9" max="9" width="11.88671875" customWidth="1"/>
    <col min="11" max="11" width="16.44140625" customWidth="1"/>
    <col min="12" max="12" width="15.5546875" customWidth="1"/>
    <col min="13" max="13" width="13.44140625" bestFit="1" customWidth="1"/>
    <col min="14" max="14" width="12.6640625" customWidth="1"/>
  </cols>
  <sheetData>
    <row r="1" spans="1:13" s="2" customFormat="1" ht="52.5" customHeight="1" x14ac:dyDescent="0.3">
      <c r="A1" s="1"/>
      <c r="C1" s="3" t="s">
        <v>739</v>
      </c>
    </row>
    <row r="5" spans="1:13" ht="21" customHeight="1" x14ac:dyDescent="0.3">
      <c r="C5" s="16"/>
      <c r="D5" s="17" t="s">
        <v>758</v>
      </c>
      <c r="E5" s="16"/>
      <c r="F5" s="17" t="s">
        <v>759</v>
      </c>
    </row>
    <row r="6" spans="1:13" ht="21" customHeight="1" x14ac:dyDescent="0.3">
      <c r="C6" s="10">
        <v>1</v>
      </c>
      <c r="D6" s="11" t="s">
        <v>740</v>
      </c>
      <c r="E6" s="11"/>
      <c r="F6" s="14" t="s">
        <v>741</v>
      </c>
      <c r="G6" s="5"/>
      <c r="I6" s="6"/>
      <c r="M6" s="4"/>
    </row>
    <row r="7" spans="1:13" ht="21" customHeight="1" x14ac:dyDescent="0.3">
      <c r="C7" s="12">
        <v>2</v>
      </c>
      <c r="D7" s="13" t="s">
        <v>742</v>
      </c>
      <c r="E7" s="13"/>
      <c r="F7" s="15" t="s">
        <v>743</v>
      </c>
      <c r="G7" s="5"/>
      <c r="I7" s="6"/>
      <c r="M7" s="4"/>
    </row>
    <row r="8" spans="1:13" ht="21" customHeight="1" x14ac:dyDescent="0.3">
      <c r="C8" s="12">
        <v>3</v>
      </c>
      <c r="D8" s="13" t="s">
        <v>744</v>
      </c>
      <c r="E8" s="13"/>
      <c r="F8" s="15" t="s">
        <v>745</v>
      </c>
      <c r="G8" s="5"/>
      <c r="I8" s="6"/>
      <c r="M8" s="4"/>
    </row>
    <row r="9" spans="1:13" ht="21" customHeight="1" x14ac:dyDescent="0.3">
      <c r="C9" s="12">
        <v>4</v>
      </c>
      <c r="D9" s="13" t="s">
        <v>746</v>
      </c>
      <c r="E9" s="13"/>
      <c r="F9" s="15" t="s">
        <v>747</v>
      </c>
      <c r="G9" s="5"/>
      <c r="I9" s="6"/>
      <c r="M9" s="4"/>
    </row>
    <row r="10" spans="1:13" ht="21" customHeight="1" x14ac:dyDescent="0.3">
      <c r="C10" s="12">
        <v>5</v>
      </c>
      <c r="D10" s="13" t="s">
        <v>748</v>
      </c>
      <c r="E10" s="13"/>
      <c r="F10" s="15" t="s">
        <v>751</v>
      </c>
      <c r="G10" s="5"/>
      <c r="I10" s="6"/>
      <c r="M10" s="4"/>
    </row>
    <row r="11" spans="1:13" ht="21" customHeight="1" x14ac:dyDescent="0.3">
      <c r="C11" s="12">
        <v>6</v>
      </c>
      <c r="D11" s="13" t="s">
        <v>749</v>
      </c>
      <c r="E11" s="13"/>
      <c r="F11" s="15" t="s">
        <v>750</v>
      </c>
      <c r="G11" s="5"/>
      <c r="I11" s="6"/>
      <c r="M11" s="4"/>
    </row>
    <row r="12" spans="1:13" ht="21" customHeight="1" x14ac:dyDescent="0.3">
      <c r="C12" s="12">
        <v>7</v>
      </c>
      <c r="D12" s="13" t="s">
        <v>749</v>
      </c>
      <c r="E12" s="13"/>
      <c r="F12" s="15" t="s">
        <v>760</v>
      </c>
      <c r="G12" s="5"/>
      <c r="I12" s="6"/>
      <c r="M12" s="4"/>
    </row>
    <row r="13" spans="1:13" ht="21" customHeight="1" x14ac:dyDescent="0.3">
      <c r="C13" s="18">
        <v>8</v>
      </c>
      <c r="D13" s="19" t="s">
        <v>752</v>
      </c>
      <c r="E13" s="19"/>
      <c r="F13" s="20" t="s">
        <v>753</v>
      </c>
      <c r="G13" s="5"/>
      <c r="I13" s="6"/>
      <c r="M13" s="4"/>
    </row>
    <row r="14" spans="1:13" ht="21" customHeight="1" x14ac:dyDescent="0.3">
      <c r="C14" s="18">
        <v>9</v>
      </c>
      <c r="D14" s="19" t="s">
        <v>754</v>
      </c>
      <c r="E14" s="19"/>
      <c r="F14" s="20" t="s">
        <v>755</v>
      </c>
      <c r="G14" s="5"/>
      <c r="I14" s="6"/>
      <c r="M14" s="4"/>
    </row>
    <row r="15" spans="1:13" ht="28.8" x14ac:dyDescent="0.3">
      <c r="C15" s="21">
        <v>10</v>
      </c>
      <c r="D15" s="22" t="s">
        <v>756</v>
      </c>
      <c r="E15" s="23"/>
      <c r="F15" s="24" t="s">
        <v>757</v>
      </c>
      <c r="G15" s="5"/>
      <c r="I15" s="6"/>
      <c r="M15" s="4"/>
    </row>
    <row r="16" spans="1:13" x14ac:dyDescent="0.3">
      <c r="G16" s="5"/>
      <c r="I16" s="6"/>
      <c r="M16" s="4"/>
    </row>
    <row r="17" spans="7:13" x14ac:dyDescent="0.3">
      <c r="G17" s="5"/>
      <c r="I17" s="6"/>
      <c r="M17" s="4"/>
    </row>
    <row r="18" spans="7:13" x14ac:dyDescent="0.3">
      <c r="G18" s="5"/>
      <c r="I18" s="6"/>
      <c r="M18" s="4"/>
    </row>
    <row r="19" spans="7:13" x14ac:dyDescent="0.3">
      <c r="G19" s="5"/>
      <c r="I19" s="6"/>
      <c r="M19" s="4"/>
    </row>
    <row r="20" spans="7:13" x14ac:dyDescent="0.3">
      <c r="G20" s="5"/>
      <c r="I20" s="6"/>
      <c r="M20" s="4"/>
    </row>
    <row r="21" spans="7:13" x14ac:dyDescent="0.3">
      <c r="G21" s="5"/>
      <c r="I21" s="6"/>
      <c r="M21" s="4"/>
    </row>
    <row r="22" spans="7:13" x14ac:dyDescent="0.3">
      <c r="G22" s="5"/>
      <c r="I22" s="6"/>
      <c r="M22" s="4"/>
    </row>
    <row r="23" spans="7:13" x14ac:dyDescent="0.3">
      <c r="G23" s="5"/>
      <c r="I23" s="6"/>
      <c r="M23" s="4"/>
    </row>
    <row r="24" spans="7:13" x14ac:dyDescent="0.3">
      <c r="G24" s="5"/>
      <c r="I24" s="6"/>
      <c r="M24" s="4"/>
    </row>
    <row r="25" spans="7:13" x14ac:dyDescent="0.3">
      <c r="G25" s="5"/>
      <c r="I25" s="6"/>
      <c r="M25" s="4"/>
    </row>
    <row r="26" spans="7:13" x14ac:dyDescent="0.3">
      <c r="G26" s="5"/>
      <c r="I26" s="6"/>
      <c r="M26" s="4"/>
    </row>
    <row r="27" spans="7:13" x14ac:dyDescent="0.3">
      <c r="G27" s="5"/>
      <c r="I27" s="6"/>
      <c r="M27" s="4"/>
    </row>
    <row r="28" spans="7:13" x14ac:dyDescent="0.3">
      <c r="G28" s="5"/>
      <c r="I28" s="6"/>
      <c r="M28" s="4"/>
    </row>
    <row r="29" spans="7:13" x14ac:dyDescent="0.3">
      <c r="G29" s="5"/>
      <c r="I29" s="6"/>
      <c r="M29" s="4"/>
    </row>
    <row r="30" spans="7:13" x14ac:dyDescent="0.3">
      <c r="G30" s="5"/>
      <c r="I30" s="6"/>
      <c r="M30" s="4"/>
    </row>
    <row r="31" spans="7:13" x14ac:dyDescent="0.3">
      <c r="G31" s="5"/>
      <c r="I31" s="6"/>
      <c r="M31" s="4"/>
    </row>
    <row r="32" spans="7:13" x14ac:dyDescent="0.3">
      <c r="G32" s="5"/>
      <c r="I32" s="6"/>
      <c r="M32" s="4"/>
    </row>
    <row r="33" spans="7:13" x14ac:dyDescent="0.3">
      <c r="G33" s="5"/>
      <c r="I33" s="6"/>
      <c r="M33" s="4"/>
    </row>
    <row r="34" spans="7:13" x14ac:dyDescent="0.3">
      <c r="G34" s="5"/>
      <c r="I34" s="6"/>
      <c r="M34" s="4"/>
    </row>
    <row r="35" spans="7:13" x14ac:dyDescent="0.3">
      <c r="G35" s="5"/>
      <c r="I35" s="6"/>
      <c r="M35" s="4"/>
    </row>
    <row r="36" spans="7:13" x14ac:dyDescent="0.3">
      <c r="G36" s="5"/>
      <c r="I36" s="6"/>
      <c r="M36" s="4"/>
    </row>
    <row r="37" spans="7:13" x14ac:dyDescent="0.3">
      <c r="G37" s="5"/>
      <c r="I37" s="6"/>
      <c r="M37" s="4"/>
    </row>
    <row r="38" spans="7:13" x14ac:dyDescent="0.3">
      <c r="G38" s="5"/>
      <c r="I38" s="6"/>
      <c r="M38" s="4"/>
    </row>
    <row r="39" spans="7:13" x14ac:dyDescent="0.3">
      <c r="G39" s="5"/>
      <c r="I39" s="6"/>
      <c r="M39" s="4"/>
    </row>
    <row r="40" spans="7:13" x14ac:dyDescent="0.3">
      <c r="G40" s="5"/>
      <c r="I40" s="6"/>
      <c r="M40" s="4"/>
    </row>
    <row r="41" spans="7:13" x14ac:dyDescent="0.3">
      <c r="G41" s="5"/>
      <c r="I41" s="6"/>
      <c r="M41" s="4"/>
    </row>
    <row r="42" spans="7:13" x14ac:dyDescent="0.3">
      <c r="G42" s="5"/>
      <c r="I42" s="6"/>
      <c r="M42" s="4"/>
    </row>
    <row r="43" spans="7:13" x14ac:dyDescent="0.3">
      <c r="G43" s="5"/>
      <c r="I43" s="6"/>
      <c r="M43" s="4"/>
    </row>
    <row r="44" spans="7:13" x14ac:dyDescent="0.3">
      <c r="G44" s="5"/>
      <c r="I44" s="6"/>
      <c r="M44" s="4"/>
    </row>
    <row r="45" spans="7:13" x14ac:dyDescent="0.3">
      <c r="G45" s="5"/>
      <c r="I45" s="6"/>
      <c r="M45" s="4"/>
    </row>
    <row r="46" spans="7:13" x14ac:dyDescent="0.3">
      <c r="G46" s="5"/>
      <c r="I46" s="6"/>
      <c r="M46" s="4"/>
    </row>
    <row r="47" spans="7:13" x14ac:dyDescent="0.3">
      <c r="G47" s="5"/>
      <c r="I47" s="6"/>
      <c r="M47" s="4"/>
    </row>
    <row r="48" spans="7:13" x14ac:dyDescent="0.3">
      <c r="G48" s="5"/>
      <c r="I48" s="6"/>
      <c r="M48" s="4"/>
    </row>
    <row r="49" spans="7:13" x14ac:dyDescent="0.3">
      <c r="G49" s="5"/>
      <c r="I49" s="6"/>
      <c r="M49" s="4"/>
    </row>
    <row r="50" spans="7:13" x14ac:dyDescent="0.3">
      <c r="G50" s="5"/>
      <c r="I50" s="6"/>
      <c r="M50" s="4"/>
    </row>
    <row r="51" spans="7:13" x14ac:dyDescent="0.3">
      <c r="G51" s="5"/>
      <c r="I51" s="6"/>
      <c r="M51" s="4"/>
    </row>
    <row r="52" spans="7:13" x14ac:dyDescent="0.3">
      <c r="G52" s="5"/>
      <c r="I52" s="6"/>
      <c r="M52" s="4"/>
    </row>
    <row r="53" spans="7:13" x14ac:dyDescent="0.3">
      <c r="G53" s="5"/>
      <c r="I53" s="6"/>
      <c r="M53" s="4"/>
    </row>
    <row r="54" spans="7:13" x14ac:dyDescent="0.3">
      <c r="G54" s="5"/>
      <c r="I54" s="6"/>
      <c r="M54" s="4"/>
    </row>
    <row r="55" spans="7:13" x14ac:dyDescent="0.3">
      <c r="G55" s="5"/>
      <c r="I55" s="6"/>
      <c r="M55" s="4"/>
    </row>
    <row r="56" spans="7:13" x14ac:dyDescent="0.3">
      <c r="G56" s="5"/>
      <c r="I56" s="6"/>
      <c r="M56" s="4"/>
    </row>
    <row r="57" spans="7:13" x14ac:dyDescent="0.3">
      <c r="G57" s="5"/>
      <c r="I57" s="6"/>
      <c r="M57" s="4"/>
    </row>
    <row r="58" spans="7:13" x14ac:dyDescent="0.3">
      <c r="G58" s="5"/>
      <c r="I58" s="6"/>
      <c r="M58" s="4"/>
    </row>
    <row r="59" spans="7:13" x14ac:dyDescent="0.3">
      <c r="G59" s="5"/>
      <c r="I59" s="6"/>
      <c r="M59" s="4"/>
    </row>
    <row r="60" spans="7:13" x14ac:dyDescent="0.3">
      <c r="G60" s="5"/>
      <c r="I60" s="6"/>
      <c r="M60" s="4"/>
    </row>
    <row r="61" spans="7:13" x14ac:dyDescent="0.3">
      <c r="G61" s="5"/>
      <c r="I61" s="6"/>
      <c r="M61" s="4"/>
    </row>
    <row r="62" spans="7:13" x14ac:dyDescent="0.3">
      <c r="G62" s="5"/>
      <c r="I62" s="6"/>
      <c r="M62" s="4"/>
    </row>
    <row r="63" spans="7:13" x14ac:dyDescent="0.3">
      <c r="G63" s="5"/>
      <c r="I63" s="6"/>
      <c r="M63" s="4"/>
    </row>
    <row r="64" spans="7:13" x14ac:dyDescent="0.3">
      <c r="G64" s="5"/>
      <c r="I64" s="6"/>
      <c r="M64" s="4"/>
    </row>
    <row r="65" spans="7:13" x14ac:dyDescent="0.3">
      <c r="G65" s="5"/>
      <c r="I65" s="6"/>
      <c r="M65" s="4"/>
    </row>
    <row r="66" spans="7:13" x14ac:dyDescent="0.3">
      <c r="G66" s="5"/>
      <c r="I66" s="6"/>
      <c r="M66" s="4"/>
    </row>
    <row r="67" spans="7:13" x14ac:dyDescent="0.3">
      <c r="G67" s="5"/>
      <c r="I67" s="6"/>
      <c r="M67" s="4"/>
    </row>
    <row r="68" spans="7:13" x14ac:dyDescent="0.3">
      <c r="G68" s="5"/>
      <c r="I68" s="6"/>
      <c r="M68" s="4"/>
    </row>
    <row r="69" spans="7:13" x14ac:dyDescent="0.3">
      <c r="G69" s="5"/>
      <c r="I69" s="6"/>
      <c r="M69" s="4"/>
    </row>
    <row r="70" spans="7:13" x14ac:dyDescent="0.3">
      <c r="G70" s="5"/>
      <c r="I70" s="6"/>
      <c r="M70" s="4"/>
    </row>
    <row r="71" spans="7:13" x14ac:dyDescent="0.3">
      <c r="G71" s="5"/>
      <c r="I71" s="6"/>
      <c r="M71" s="4"/>
    </row>
    <row r="72" spans="7:13" x14ac:dyDescent="0.3">
      <c r="G72" s="5"/>
      <c r="I72" s="6"/>
      <c r="M72" s="4"/>
    </row>
    <row r="73" spans="7:13" x14ac:dyDescent="0.3">
      <c r="G73" s="5"/>
      <c r="I73" s="6"/>
      <c r="M73" s="4"/>
    </row>
    <row r="74" spans="7:13" x14ac:dyDescent="0.3">
      <c r="G74" s="5"/>
      <c r="I74" s="6"/>
      <c r="M74" s="4"/>
    </row>
    <row r="75" spans="7:13" x14ac:dyDescent="0.3">
      <c r="G75" s="5"/>
      <c r="I75" s="6"/>
      <c r="M75" s="4"/>
    </row>
    <row r="76" spans="7:13" x14ac:dyDescent="0.3">
      <c r="G76" s="5"/>
      <c r="I76" s="6"/>
      <c r="M76" s="4"/>
    </row>
    <row r="77" spans="7:13" x14ac:dyDescent="0.3">
      <c r="G77" s="5"/>
      <c r="I77" s="6"/>
      <c r="M77" s="4"/>
    </row>
    <row r="78" spans="7:13" x14ac:dyDescent="0.3">
      <c r="G78" s="5"/>
      <c r="I78" s="6"/>
      <c r="M78" s="4"/>
    </row>
    <row r="79" spans="7:13" x14ac:dyDescent="0.3">
      <c r="G79" s="5"/>
      <c r="I79" s="6"/>
      <c r="M79" s="4"/>
    </row>
    <row r="80" spans="7:13" x14ac:dyDescent="0.3">
      <c r="G80" s="5"/>
      <c r="I80" s="6"/>
      <c r="M80" s="4"/>
    </row>
    <row r="81" spans="7:13" x14ac:dyDescent="0.3">
      <c r="G81" s="5"/>
      <c r="I81" s="6"/>
      <c r="M81" s="4"/>
    </row>
    <row r="82" spans="7:13" x14ac:dyDescent="0.3">
      <c r="G82" s="5"/>
      <c r="I82" s="6"/>
      <c r="M82" s="4"/>
    </row>
    <row r="83" spans="7:13" x14ac:dyDescent="0.3">
      <c r="G83" s="5"/>
      <c r="I83" s="6"/>
      <c r="M83" s="4"/>
    </row>
    <row r="84" spans="7:13" x14ac:dyDescent="0.3">
      <c r="G84" s="5"/>
      <c r="I84" s="6"/>
      <c r="M84" s="4"/>
    </row>
    <row r="85" spans="7:13" x14ac:dyDescent="0.3">
      <c r="G85" s="5"/>
      <c r="I85" s="6"/>
      <c r="M85" s="4"/>
    </row>
    <row r="86" spans="7:13" x14ac:dyDescent="0.3">
      <c r="G86" s="5"/>
      <c r="I86" s="6"/>
      <c r="M86" s="4"/>
    </row>
    <row r="87" spans="7:13" x14ac:dyDescent="0.3">
      <c r="G87" s="5"/>
      <c r="I87" s="6"/>
      <c r="M87" s="4"/>
    </row>
    <row r="88" spans="7:13" x14ac:dyDescent="0.3">
      <c r="G88" s="5"/>
      <c r="I88" s="6"/>
      <c r="M88" s="4"/>
    </row>
    <row r="89" spans="7:13" x14ac:dyDescent="0.3">
      <c r="G89" s="5"/>
      <c r="I89" s="6"/>
      <c r="M89" s="4"/>
    </row>
    <row r="90" spans="7:13" x14ac:dyDescent="0.3">
      <c r="G90" s="5"/>
      <c r="I90" s="6"/>
      <c r="M90" s="4"/>
    </row>
    <row r="91" spans="7:13" x14ac:dyDescent="0.3">
      <c r="G91" s="5"/>
      <c r="I91" s="6"/>
      <c r="M91" s="4"/>
    </row>
    <row r="92" spans="7:13" x14ac:dyDescent="0.3">
      <c r="G92" s="5"/>
      <c r="I92" s="6"/>
      <c r="M92" s="4"/>
    </row>
    <row r="93" spans="7:13" x14ac:dyDescent="0.3">
      <c r="G93" s="5"/>
      <c r="I93" s="6"/>
      <c r="M93" s="4"/>
    </row>
    <row r="94" spans="7:13" x14ac:dyDescent="0.3">
      <c r="G94" s="5"/>
      <c r="I94" s="6"/>
      <c r="M94" s="4"/>
    </row>
    <row r="95" spans="7:13" x14ac:dyDescent="0.3">
      <c r="G95" s="5"/>
      <c r="I95" s="6"/>
      <c r="M95" s="4"/>
    </row>
    <row r="96" spans="7:13" x14ac:dyDescent="0.3">
      <c r="G96" s="5"/>
      <c r="I96" s="6"/>
      <c r="M96" s="4"/>
    </row>
    <row r="97" spans="7:13" x14ac:dyDescent="0.3">
      <c r="G97" s="5"/>
      <c r="I97" s="6"/>
      <c r="M97" s="4"/>
    </row>
    <row r="98" spans="7:13" x14ac:dyDescent="0.3">
      <c r="G98" s="5"/>
      <c r="I98" s="6"/>
      <c r="M98" s="4"/>
    </row>
    <row r="99" spans="7:13" x14ac:dyDescent="0.3">
      <c r="G99" s="5"/>
      <c r="I99" s="6"/>
      <c r="M99" s="4"/>
    </row>
    <row r="100" spans="7:13" x14ac:dyDescent="0.3">
      <c r="G100" s="5"/>
      <c r="I100" s="6"/>
      <c r="M100" s="4"/>
    </row>
    <row r="101" spans="7:13" x14ac:dyDescent="0.3">
      <c r="G101" s="5"/>
      <c r="I101" s="6"/>
      <c r="M101" s="4"/>
    </row>
    <row r="102" spans="7:13" x14ac:dyDescent="0.3">
      <c r="G102" s="5"/>
      <c r="I102" s="6"/>
      <c r="M102" s="4"/>
    </row>
    <row r="103" spans="7:13" x14ac:dyDescent="0.3">
      <c r="G103" s="5"/>
      <c r="I103" s="6"/>
      <c r="M103" s="4"/>
    </row>
    <row r="104" spans="7:13" x14ac:dyDescent="0.3">
      <c r="G104" s="5"/>
      <c r="I104" s="6"/>
      <c r="M104" s="4"/>
    </row>
    <row r="105" spans="7:13" x14ac:dyDescent="0.3">
      <c r="G105" s="5"/>
      <c r="I105" s="6"/>
      <c r="M105" s="4"/>
    </row>
    <row r="106" spans="7:13" x14ac:dyDescent="0.3">
      <c r="G106" s="5"/>
      <c r="I106" s="6"/>
      <c r="M106" s="4"/>
    </row>
    <row r="107" spans="7:13" x14ac:dyDescent="0.3">
      <c r="G107" s="5"/>
      <c r="I107" s="6"/>
      <c r="M107" s="4"/>
    </row>
    <row r="108" spans="7:13" x14ac:dyDescent="0.3">
      <c r="G108" s="5"/>
      <c r="I108" s="6"/>
      <c r="M108" s="4"/>
    </row>
    <row r="109" spans="7:13" x14ac:dyDescent="0.3">
      <c r="G109" s="5"/>
      <c r="I109" s="6"/>
      <c r="M109" s="4"/>
    </row>
    <row r="110" spans="7:13" x14ac:dyDescent="0.3">
      <c r="G110" s="5"/>
      <c r="I110" s="6"/>
      <c r="M110" s="4"/>
    </row>
    <row r="111" spans="7:13" x14ac:dyDescent="0.3">
      <c r="G111" s="5"/>
      <c r="I111" s="6"/>
      <c r="M111" s="4"/>
    </row>
    <row r="112" spans="7:13" x14ac:dyDescent="0.3">
      <c r="G112" s="5"/>
      <c r="I112" s="6"/>
      <c r="M112" s="4"/>
    </row>
    <row r="113" spans="7:13" x14ac:dyDescent="0.3">
      <c r="G113" s="5"/>
      <c r="I113" s="6"/>
      <c r="M113" s="4"/>
    </row>
    <row r="114" spans="7:13" x14ac:dyDescent="0.3">
      <c r="G114" s="5"/>
      <c r="I114" s="6"/>
      <c r="M114" s="4"/>
    </row>
    <row r="115" spans="7:13" x14ac:dyDescent="0.3">
      <c r="G115" s="5"/>
      <c r="I115" s="6"/>
      <c r="M115" s="4"/>
    </row>
    <row r="116" spans="7:13" x14ac:dyDescent="0.3">
      <c r="G116" s="5"/>
      <c r="I116" s="6"/>
      <c r="M116" s="4"/>
    </row>
    <row r="117" spans="7:13" x14ac:dyDescent="0.3">
      <c r="G117" s="5"/>
      <c r="I117" s="6"/>
      <c r="M117" s="4"/>
    </row>
    <row r="118" spans="7:13" x14ac:dyDescent="0.3">
      <c r="G118" s="5"/>
      <c r="I118" s="6"/>
      <c r="M118" s="4"/>
    </row>
    <row r="119" spans="7:13" x14ac:dyDescent="0.3">
      <c r="G119" s="5"/>
      <c r="I119" s="6"/>
      <c r="M119" s="4"/>
    </row>
    <row r="120" spans="7:13" x14ac:dyDescent="0.3">
      <c r="G120" s="5"/>
      <c r="I120" s="6"/>
      <c r="M120" s="4"/>
    </row>
    <row r="121" spans="7:13" x14ac:dyDescent="0.3">
      <c r="G121" s="5"/>
      <c r="I121" s="6"/>
      <c r="M121" s="4"/>
    </row>
    <row r="122" spans="7:13" x14ac:dyDescent="0.3">
      <c r="G122" s="5"/>
      <c r="I122" s="6"/>
      <c r="M122" s="4"/>
    </row>
    <row r="123" spans="7:13" x14ac:dyDescent="0.3">
      <c r="G123" s="5"/>
      <c r="I123" s="6"/>
      <c r="M123" s="4"/>
    </row>
    <row r="124" spans="7:13" x14ac:dyDescent="0.3">
      <c r="G124" s="5"/>
      <c r="I124" s="6"/>
      <c r="M124" s="4"/>
    </row>
    <row r="125" spans="7:13" x14ac:dyDescent="0.3">
      <c r="G125" s="5"/>
      <c r="I125" s="6"/>
      <c r="M125" s="4"/>
    </row>
    <row r="126" spans="7:13" x14ac:dyDescent="0.3">
      <c r="G126" s="5"/>
      <c r="I126" s="6"/>
      <c r="M126" s="4"/>
    </row>
    <row r="127" spans="7:13" x14ac:dyDescent="0.3">
      <c r="G127" s="5"/>
      <c r="I127" s="6"/>
      <c r="M127" s="4"/>
    </row>
    <row r="128" spans="7:13" x14ac:dyDescent="0.3">
      <c r="G128" s="5"/>
      <c r="I128" s="6"/>
      <c r="M128" s="4"/>
    </row>
    <row r="129" spans="7:13" x14ac:dyDescent="0.3">
      <c r="G129" s="5"/>
      <c r="I129" s="6"/>
      <c r="M129" s="4"/>
    </row>
    <row r="130" spans="7:13" x14ac:dyDescent="0.3">
      <c r="G130" s="5"/>
      <c r="I130" s="6"/>
      <c r="M130" s="4"/>
    </row>
    <row r="131" spans="7:13" x14ac:dyDescent="0.3">
      <c r="G131" s="5"/>
      <c r="I131" s="6"/>
      <c r="M131" s="4"/>
    </row>
    <row r="132" spans="7:13" x14ac:dyDescent="0.3">
      <c r="G132" s="5"/>
      <c r="I132" s="6"/>
      <c r="M132" s="4"/>
    </row>
    <row r="133" spans="7:13" x14ac:dyDescent="0.3">
      <c r="G133" s="5"/>
      <c r="I133" s="6"/>
      <c r="M133" s="4"/>
    </row>
    <row r="134" spans="7:13" x14ac:dyDescent="0.3">
      <c r="G134" s="5"/>
      <c r="I134" s="6"/>
      <c r="M134" s="4"/>
    </row>
    <row r="135" spans="7:13" x14ac:dyDescent="0.3">
      <c r="G135" s="5"/>
      <c r="I135" s="6"/>
      <c r="M135" s="4"/>
    </row>
    <row r="136" spans="7:13" x14ac:dyDescent="0.3">
      <c r="G136" s="5"/>
      <c r="I136" s="6"/>
      <c r="M136" s="4"/>
    </row>
    <row r="137" spans="7:13" x14ac:dyDescent="0.3">
      <c r="G137" s="5"/>
      <c r="I137" s="6"/>
      <c r="M137" s="4"/>
    </row>
    <row r="138" spans="7:13" x14ac:dyDescent="0.3">
      <c r="G138" s="5"/>
      <c r="I138" s="6"/>
      <c r="M138" s="4"/>
    </row>
    <row r="139" spans="7:13" x14ac:dyDescent="0.3">
      <c r="G139" s="5"/>
      <c r="I139" s="6"/>
      <c r="M139" s="4"/>
    </row>
    <row r="140" spans="7:13" x14ac:dyDescent="0.3">
      <c r="G140" s="5"/>
      <c r="I140" s="6"/>
      <c r="M140" s="4"/>
    </row>
    <row r="141" spans="7:13" x14ac:dyDescent="0.3">
      <c r="G141" s="5"/>
      <c r="I141" s="6"/>
      <c r="M141" s="4"/>
    </row>
    <row r="142" spans="7:13" x14ac:dyDescent="0.3">
      <c r="G142" s="5"/>
      <c r="I142" s="6"/>
      <c r="M142" s="4"/>
    </row>
    <row r="143" spans="7:13" x14ac:dyDescent="0.3">
      <c r="G143" s="5"/>
      <c r="I143" s="6"/>
      <c r="M143" s="4"/>
    </row>
    <row r="144" spans="7:13" x14ac:dyDescent="0.3">
      <c r="G144" s="5"/>
      <c r="I144" s="6"/>
      <c r="M144" s="4"/>
    </row>
    <row r="145" spans="7:13" x14ac:dyDescent="0.3">
      <c r="G145" s="5"/>
      <c r="I145" s="6"/>
      <c r="M145" s="4"/>
    </row>
    <row r="146" spans="7:13" x14ac:dyDescent="0.3">
      <c r="G146" s="5"/>
      <c r="I146" s="6"/>
      <c r="M146" s="4"/>
    </row>
    <row r="147" spans="7:13" x14ac:dyDescent="0.3">
      <c r="G147" s="5"/>
      <c r="I147" s="6"/>
      <c r="M147" s="4"/>
    </row>
    <row r="148" spans="7:13" x14ac:dyDescent="0.3">
      <c r="G148" s="5"/>
      <c r="I148" s="6"/>
      <c r="M148" s="4"/>
    </row>
    <row r="149" spans="7:13" x14ac:dyDescent="0.3">
      <c r="G149" s="5"/>
      <c r="I149" s="6"/>
      <c r="M149" s="4"/>
    </row>
    <row r="150" spans="7:13" x14ac:dyDescent="0.3">
      <c r="G150" s="5"/>
      <c r="I150" s="6"/>
      <c r="M150" s="4"/>
    </row>
    <row r="151" spans="7:13" x14ac:dyDescent="0.3">
      <c r="G151" s="5"/>
      <c r="I151" s="6"/>
      <c r="M151" s="4"/>
    </row>
    <row r="152" spans="7:13" x14ac:dyDescent="0.3">
      <c r="G152" s="5"/>
      <c r="I152" s="6"/>
      <c r="M152" s="4"/>
    </row>
    <row r="153" spans="7:13" x14ac:dyDescent="0.3">
      <c r="G153" s="5"/>
      <c r="I153" s="6"/>
      <c r="M153" s="4"/>
    </row>
    <row r="154" spans="7:13" x14ac:dyDescent="0.3">
      <c r="G154" s="5"/>
      <c r="I154" s="6"/>
      <c r="M154" s="4"/>
    </row>
    <row r="155" spans="7:13" x14ac:dyDescent="0.3">
      <c r="G155" s="5"/>
      <c r="I155" s="6"/>
      <c r="M155" s="4"/>
    </row>
    <row r="156" spans="7:13" x14ac:dyDescent="0.3">
      <c r="G156" s="5"/>
      <c r="I156" s="6"/>
      <c r="M156" s="4"/>
    </row>
    <row r="157" spans="7:13" x14ac:dyDescent="0.3">
      <c r="G157" s="5"/>
      <c r="I157" s="6"/>
      <c r="M157" s="4"/>
    </row>
    <row r="158" spans="7:13" x14ac:dyDescent="0.3">
      <c r="G158" s="5"/>
      <c r="I158" s="6"/>
      <c r="M158" s="4"/>
    </row>
    <row r="159" spans="7:13" x14ac:dyDescent="0.3">
      <c r="G159" s="5"/>
      <c r="I159" s="6"/>
      <c r="M159" s="4"/>
    </row>
    <row r="160" spans="7:13" x14ac:dyDescent="0.3">
      <c r="G160" s="5"/>
      <c r="I160" s="6"/>
      <c r="M160" s="4"/>
    </row>
    <row r="161" spans="7:13" x14ac:dyDescent="0.3">
      <c r="G161" s="5"/>
      <c r="I161" s="6"/>
      <c r="M161" s="4"/>
    </row>
    <row r="162" spans="7:13" x14ac:dyDescent="0.3">
      <c r="G162" s="5"/>
      <c r="I162" s="6"/>
      <c r="M162" s="4"/>
    </row>
    <row r="163" spans="7:13" x14ac:dyDescent="0.3">
      <c r="G163" s="5"/>
      <c r="I163" s="6"/>
      <c r="M163" s="4"/>
    </row>
    <row r="164" spans="7:13" x14ac:dyDescent="0.3">
      <c r="G164" s="5"/>
      <c r="I164" s="6"/>
      <c r="M164" s="4"/>
    </row>
    <row r="165" spans="7:13" x14ac:dyDescent="0.3">
      <c r="G165" s="5"/>
      <c r="I165" s="6"/>
      <c r="M165" s="4"/>
    </row>
    <row r="166" spans="7:13" x14ac:dyDescent="0.3">
      <c r="G166" s="5"/>
      <c r="I166" s="6"/>
      <c r="M166" s="4"/>
    </row>
    <row r="167" spans="7:13" x14ac:dyDescent="0.3">
      <c r="G167" s="5"/>
      <c r="I167" s="6"/>
      <c r="M167" s="4"/>
    </row>
    <row r="168" spans="7:13" x14ac:dyDescent="0.3">
      <c r="G168" s="5"/>
      <c r="I168" s="6"/>
      <c r="M168" s="4"/>
    </row>
    <row r="169" spans="7:13" x14ac:dyDescent="0.3">
      <c r="G169" s="5"/>
      <c r="I169" s="6"/>
      <c r="M169" s="4"/>
    </row>
    <row r="170" spans="7:13" x14ac:dyDescent="0.3">
      <c r="G170" s="5"/>
      <c r="I170" s="6"/>
      <c r="M170" s="4"/>
    </row>
    <row r="171" spans="7:13" x14ac:dyDescent="0.3">
      <c r="G171" s="5"/>
      <c r="I171" s="6"/>
      <c r="M171" s="4"/>
    </row>
    <row r="172" spans="7:13" x14ac:dyDescent="0.3">
      <c r="G172" s="5"/>
      <c r="I172" s="6"/>
      <c r="M172" s="4"/>
    </row>
    <row r="173" spans="7:13" x14ac:dyDescent="0.3">
      <c r="G173" s="5"/>
      <c r="I173" s="6"/>
      <c r="M173" s="4"/>
    </row>
    <row r="174" spans="7:13" x14ac:dyDescent="0.3">
      <c r="G174" s="5"/>
      <c r="I174" s="6"/>
      <c r="M174" s="4"/>
    </row>
    <row r="175" spans="7:13" x14ac:dyDescent="0.3">
      <c r="G175" s="5"/>
      <c r="I175" s="6"/>
      <c r="M175" s="4"/>
    </row>
    <row r="176" spans="7:13" x14ac:dyDescent="0.3">
      <c r="G176" s="5"/>
      <c r="I176" s="6"/>
      <c r="M176" s="4"/>
    </row>
    <row r="177" spans="7:13" x14ac:dyDescent="0.3">
      <c r="G177" s="5"/>
      <c r="I177" s="6"/>
      <c r="M177" s="4"/>
    </row>
    <row r="178" spans="7:13" x14ac:dyDescent="0.3">
      <c r="G178" s="5"/>
      <c r="I178" s="6"/>
      <c r="M178" s="4"/>
    </row>
    <row r="179" spans="7:13" x14ac:dyDescent="0.3">
      <c r="G179" s="5"/>
      <c r="I179" s="6"/>
      <c r="M179" s="4"/>
    </row>
    <row r="180" spans="7:13" x14ac:dyDescent="0.3">
      <c r="G180" s="5"/>
      <c r="I180" s="6"/>
      <c r="M180" s="4"/>
    </row>
    <row r="181" spans="7:13" x14ac:dyDescent="0.3">
      <c r="G181" s="5"/>
      <c r="I181" s="6"/>
      <c r="M181" s="4"/>
    </row>
    <row r="182" spans="7:13" x14ac:dyDescent="0.3">
      <c r="G182" s="5"/>
      <c r="I182" s="6"/>
      <c r="M182" s="4"/>
    </row>
    <row r="183" spans="7:13" x14ac:dyDescent="0.3">
      <c r="G183" s="5"/>
      <c r="I183" s="6"/>
      <c r="M183" s="4"/>
    </row>
    <row r="184" spans="7:13" x14ac:dyDescent="0.3">
      <c r="G184" s="5"/>
      <c r="I184" s="6"/>
      <c r="M184" s="4"/>
    </row>
    <row r="185" spans="7:13" x14ac:dyDescent="0.3">
      <c r="G185" s="5"/>
      <c r="I185" s="6"/>
      <c r="M185" s="4"/>
    </row>
    <row r="186" spans="7:13" x14ac:dyDescent="0.3">
      <c r="G186" s="5"/>
      <c r="I186" s="6"/>
      <c r="M186" s="4"/>
    </row>
    <row r="187" spans="7:13" x14ac:dyDescent="0.3">
      <c r="G187" s="5"/>
      <c r="I187" s="6"/>
      <c r="M187" s="4"/>
    </row>
    <row r="188" spans="7:13" x14ac:dyDescent="0.3">
      <c r="G188" s="5"/>
      <c r="I188" s="6"/>
      <c r="M188" s="4"/>
    </row>
    <row r="189" spans="7:13" x14ac:dyDescent="0.3">
      <c r="G189" s="5"/>
      <c r="I189" s="6"/>
      <c r="M189" s="4"/>
    </row>
    <row r="190" spans="7:13" x14ac:dyDescent="0.3">
      <c r="G190" s="5"/>
      <c r="I190" s="6"/>
      <c r="M190" s="4"/>
    </row>
    <row r="191" spans="7:13" x14ac:dyDescent="0.3">
      <c r="G191" s="5"/>
      <c r="I191" s="6"/>
      <c r="M191" s="4"/>
    </row>
    <row r="192" spans="7:13" x14ac:dyDescent="0.3">
      <c r="G192" s="5"/>
      <c r="I192" s="6"/>
      <c r="M192" s="4"/>
    </row>
    <row r="193" spans="7:13" x14ac:dyDescent="0.3">
      <c r="G193" s="5"/>
      <c r="I193" s="6"/>
      <c r="M193" s="4"/>
    </row>
    <row r="194" spans="7:13" x14ac:dyDescent="0.3">
      <c r="G194" s="5"/>
      <c r="I194" s="6"/>
      <c r="M194" s="4"/>
    </row>
    <row r="195" spans="7:13" x14ac:dyDescent="0.3">
      <c r="G195" s="5"/>
      <c r="I195" s="6"/>
      <c r="M195" s="4"/>
    </row>
    <row r="196" spans="7:13" x14ac:dyDescent="0.3">
      <c r="G196" s="5"/>
      <c r="I196" s="6"/>
      <c r="M196" s="4"/>
    </row>
    <row r="197" spans="7:13" x14ac:dyDescent="0.3">
      <c r="G197" s="5"/>
      <c r="I197" s="6"/>
      <c r="M197" s="4"/>
    </row>
    <row r="198" spans="7:13" x14ac:dyDescent="0.3">
      <c r="G198" s="5"/>
      <c r="I198" s="6"/>
      <c r="M198" s="4"/>
    </row>
    <row r="199" spans="7:13" x14ac:dyDescent="0.3">
      <c r="G199" s="5"/>
      <c r="I199" s="6"/>
      <c r="M199" s="4"/>
    </row>
    <row r="200" spans="7:13" x14ac:dyDescent="0.3">
      <c r="G200" s="5"/>
      <c r="I200" s="6"/>
      <c r="M200" s="4"/>
    </row>
    <row r="201" spans="7:13" x14ac:dyDescent="0.3">
      <c r="G201" s="5"/>
      <c r="I201" s="6"/>
      <c r="M201" s="4"/>
    </row>
    <row r="202" spans="7:13" x14ac:dyDescent="0.3">
      <c r="G202" s="5"/>
      <c r="I202" s="6"/>
      <c r="M202" s="4"/>
    </row>
    <row r="203" spans="7:13" x14ac:dyDescent="0.3">
      <c r="G203" s="5"/>
      <c r="I203" s="6"/>
      <c r="M203" s="4"/>
    </row>
    <row r="204" spans="7:13" x14ac:dyDescent="0.3">
      <c r="G204" s="5"/>
      <c r="I204" s="6"/>
      <c r="M204" s="4"/>
    </row>
    <row r="205" spans="7:13" x14ac:dyDescent="0.3">
      <c r="G205" s="5"/>
      <c r="I205" s="6"/>
      <c r="M205" s="4"/>
    </row>
    <row r="206" spans="7:13" x14ac:dyDescent="0.3">
      <c r="G206" s="5"/>
      <c r="I206" s="6"/>
      <c r="M206" s="4"/>
    </row>
    <row r="207" spans="7:13" x14ac:dyDescent="0.3">
      <c r="G207" s="5"/>
      <c r="I207" s="6"/>
      <c r="M207" s="4"/>
    </row>
    <row r="208" spans="7:13" x14ac:dyDescent="0.3">
      <c r="G208" s="5"/>
      <c r="I208" s="6"/>
      <c r="M208" s="4"/>
    </row>
    <row r="209" spans="7:13" x14ac:dyDescent="0.3">
      <c r="G209" s="5"/>
      <c r="I209" s="6"/>
      <c r="M209" s="4"/>
    </row>
    <row r="210" spans="7:13" x14ac:dyDescent="0.3">
      <c r="G210" s="5"/>
      <c r="I210" s="6"/>
      <c r="M210" s="4"/>
    </row>
    <row r="211" spans="7:13" x14ac:dyDescent="0.3">
      <c r="G211" s="5"/>
      <c r="I211" s="6"/>
      <c r="M211" s="4"/>
    </row>
    <row r="212" spans="7:13" x14ac:dyDescent="0.3">
      <c r="G212" s="5"/>
      <c r="I212" s="6"/>
      <c r="M212" s="4"/>
    </row>
    <row r="213" spans="7:13" x14ac:dyDescent="0.3">
      <c r="G213" s="5"/>
      <c r="I213" s="6"/>
      <c r="M213" s="4"/>
    </row>
    <row r="214" spans="7:13" x14ac:dyDescent="0.3">
      <c r="G214" s="5"/>
      <c r="I214" s="6"/>
      <c r="M214" s="4"/>
    </row>
    <row r="215" spans="7:13" x14ac:dyDescent="0.3">
      <c r="G215" s="5"/>
      <c r="I215" s="6"/>
      <c r="M215" s="4"/>
    </row>
    <row r="216" spans="7:13" x14ac:dyDescent="0.3">
      <c r="G216" s="5"/>
      <c r="I216" s="6"/>
      <c r="M216" s="4"/>
    </row>
    <row r="217" spans="7:13" x14ac:dyDescent="0.3">
      <c r="G217" s="5"/>
      <c r="I217" s="6"/>
      <c r="M217" s="4"/>
    </row>
    <row r="218" spans="7:13" x14ac:dyDescent="0.3">
      <c r="G218" s="5"/>
      <c r="I218" s="6"/>
      <c r="M218" s="4"/>
    </row>
    <row r="219" spans="7:13" x14ac:dyDescent="0.3">
      <c r="G219" s="5"/>
      <c r="I219" s="6"/>
      <c r="M219" s="4"/>
    </row>
    <row r="220" spans="7:13" x14ac:dyDescent="0.3">
      <c r="G220" s="5"/>
      <c r="I220" s="6"/>
      <c r="M220" s="4"/>
    </row>
    <row r="221" spans="7:13" x14ac:dyDescent="0.3">
      <c r="G221" s="5"/>
      <c r="I221" s="6"/>
      <c r="M221" s="4"/>
    </row>
    <row r="222" spans="7:13" x14ac:dyDescent="0.3">
      <c r="G222" s="5"/>
      <c r="I222" s="6"/>
      <c r="M222" s="4"/>
    </row>
    <row r="223" spans="7:13" x14ac:dyDescent="0.3">
      <c r="G223" s="5"/>
      <c r="I223" s="6"/>
      <c r="M223" s="4"/>
    </row>
    <row r="224" spans="7:13" x14ac:dyDescent="0.3">
      <c r="G224" s="5"/>
      <c r="I224" s="6"/>
      <c r="M224" s="4"/>
    </row>
    <row r="225" spans="7:13" x14ac:dyDescent="0.3">
      <c r="G225" s="5"/>
      <c r="I225" s="6"/>
      <c r="M225" s="4"/>
    </row>
    <row r="226" spans="7:13" x14ac:dyDescent="0.3">
      <c r="G226" s="5"/>
      <c r="I226" s="6"/>
      <c r="M226" s="4"/>
    </row>
    <row r="227" spans="7:13" x14ac:dyDescent="0.3">
      <c r="G227" s="5"/>
      <c r="I227" s="6"/>
      <c r="M227" s="4"/>
    </row>
    <row r="228" spans="7:13" x14ac:dyDescent="0.3">
      <c r="G228" s="5"/>
      <c r="I228" s="6"/>
      <c r="M228" s="4"/>
    </row>
    <row r="229" spans="7:13" x14ac:dyDescent="0.3">
      <c r="G229" s="5"/>
      <c r="I229" s="6"/>
      <c r="M229" s="4"/>
    </row>
    <row r="230" spans="7:13" x14ac:dyDescent="0.3">
      <c r="G230" s="5"/>
      <c r="I230" s="6"/>
      <c r="M230" s="4"/>
    </row>
    <row r="231" spans="7:13" x14ac:dyDescent="0.3">
      <c r="G231" s="5"/>
      <c r="I231" s="6"/>
      <c r="M231" s="4"/>
    </row>
    <row r="232" spans="7:13" x14ac:dyDescent="0.3">
      <c r="G232" s="5"/>
      <c r="I232" s="6"/>
      <c r="M232" s="4"/>
    </row>
    <row r="233" spans="7:13" x14ac:dyDescent="0.3">
      <c r="G233" s="5"/>
      <c r="I233" s="6"/>
      <c r="M233" s="4"/>
    </row>
    <row r="234" spans="7:13" x14ac:dyDescent="0.3">
      <c r="G234" s="5"/>
      <c r="I234" s="6"/>
      <c r="M234" s="4"/>
    </row>
    <row r="235" spans="7:13" x14ac:dyDescent="0.3">
      <c r="G235" s="5"/>
      <c r="I235" s="6"/>
      <c r="M235" s="4"/>
    </row>
    <row r="236" spans="7:13" x14ac:dyDescent="0.3">
      <c r="G236" s="5"/>
      <c r="I236" s="6"/>
      <c r="M236" s="4"/>
    </row>
    <row r="237" spans="7:13" x14ac:dyDescent="0.3">
      <c r="G237" s="5"/>
      <c r="I237" s="6"/>
      <c r="M237" s="4"/>
    </row>
    <row r="238" spans="7:13" x14ac:dyDescent="0.3">
      <c r="G238" s="5"/>
      <c r="I238" s="6"/>
      <c r="M238" s="4"/>
    </row>
    <row r="239" spans="7:13" x14ac:dyDescent="0.3">
      <c r="G239" s="5"/>
      <c r="I239" s="6"/>
      <c r="M239" s="4"/>
    </row>
    <row r="240" spans="7:13" x14ac:dyDescent="0.3">
      <c r="G240" s="5"/>
      <c r="I240" s="6"/>
      <c r="M240" s="4"/>
    </row>
    <row r="241" spans="7:13" x14ac:dyDescent="0.3">
      <c r="G241" s="5"/>
      <c r="I241" s="6"/>
      <c r="M241" s="4"/>
    </row>
    <row r="242" spans="7:13" x14ac:dyDescent="0.3">
      <c r="G242" s="5"/>
      <c r="I242" s="6"/>
      <c r="M242" s="4"/>
    </row>
    <row r="243" spans="7:13" x14ac:dyDescent="0.3">
      <c r="G243" s="5"/>
      <c r="I243" s="6"/>
      <c r="M243" s="4"/>
    </row>
    <row r="244" spans="7:13" x14ac:dyDescent="0.3">
      <c r="G244" s="5"/>
      <c r="I244" s="6"/>
      <c r="M244" s="4"/>
    </row>
    <row r="245" spans="7:13" x14ac:dyDescent="0.3">
      <c r="G245" s="5"/>
      <c r="I245" s="6"/>
      <c r="M245" s="4"/>
    </row>
    <row r="246" spans="7:13" x14ac:dyDescent="0.3">
      <c r="G246" s="5"/>
      <c r="I246" s="6"/>
      <c r="M246" s="4"/>
    </row>
    <row r="247" spans="7:13" x14ac:dyDescent="0.3">
      <c r="G247" s="5"/>
      <c r="I247" s="6"/>
      <c r="M247" s="4"/>
    </row>
    <row r="248" spans="7:13" x14ac:dyDescent="0.3">
      <c r="G248" s="5"/>
      <c r="I248" s="6"/>
      <c r="M248" s="4"/>
    </row>
    <row r="249" spans="7:13" x14ac:dyDescent="0.3">
      <c r="G249" s="5"/>
      <c r="I249" s="6"/>
      <c r="M249" s="4"/>
    </row>
    <row r="250" spans="7:13" x14ac:dyDescent="0.3">
      <c r="G250" s="5"/>
      <c r="I250" s="6"/>
      <c r="M250" s="4"/>
    </row>
    <row r="251" spans="7:13" x14ac:dyDescent="0.3">
      <c r="G251" s="5"/>
      <c r="I251" s="6"/>
      <c r="M251" s="4"/>
    </row>
    <row r="252" spans="7:13" x14ac:dyDescent="0.3">
      <c r="G252" s="5"/>
      <c r="I252" s="6"/>
      <c r="M252" s="4"/>
    </row>
    <row r="253" spans="7:13" x14ac:dyDescent="0.3">
      <c r="G253" s="5"/>
      <c r="I253" s="6"/>
      <c r="M253" s="4"/>
    </row>
    <row r="254" spans="7:13" x14ac:dyDescent="0.3">
      <c r="G254" s="5"/>
      <c r="I254" s="6"/>
      <c r="M254" s="4"/>
    </row>
    <row r="255" spans="7:13" x14ac:dyDescent="0.3">
      <c r="G255" s="5"/>
      <c r="I255" s="6"/>
      <c r="M255" s="4"/>
    </row>
    <row r="256" spans="7:13" x14ac:dyDescent="0.3">
      <c r="G256" s="5"/>
      <c r="I256" s="6"/>
      <c r="M256" s="4"/>
    </row>
    <row r="257" spans="7:13" x14ac:dyDescent="0.3">
      <c r="G257" s="5"/>
      <c r="I257" s="6"/>
      <c r="M257" s="4"/>
    </row>
    <row r="258" spans="7:13" x14ac:dyDescent="0.3">
      <c r="G258" s="5"/>
      <c r="I258" s="6"/>
      <c r="M258" s="4"/>
    </row>
    <row r="259" spans="7:13" x14ac:dyDescent="0.3">
      <c r="G259" s="5"/>
      <c r="I259" s="6"/>
      <c r="M259" s="4"/>
    </row>
    <row r="260" spans="7:13" x14ac:dyDescent="0.3">
      <c r="G260" s="5"/>
      <c r="I260" s="6"/>
      <c r="M260" s="4"/>
    </row>
    <row r="261" spans="7:13" x14ac:dyDescent="0.3">
      <c r="G261" s="5"/>
      <c r="I261" s="6"/>
      <c r="M261" s="4"/>
    </row>
    <row r="262" spans="7:13" x14ac:dyDescent="0.3">
      <c r="G262" s="5"/>
      <c r="I262" s="6"/>
      <c r="M262" s="4"/>
    </row>
    <row r="263" spans="7:13" x14ac:dyDescent="0.3">
      <c r="G263" s="5"/>
      <c r="I263" s="6"/>
      <c r="M263" s="4"/>
    </row>
    <row r="264" spans="7:13" x14ac:dyDescent="0.3">
      <c r="G264" s="5"/>
      <c r="I264" s="6"/>
      <c r="M264" s="4"/>
    </row>
    <row r="265" spans="7:13" x14ac:dyDescent="0.3">
      <c r="G265" s="5"/>
      <c r="I265" s="6"/>
      <c r="M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342-A441-42F7-9C72-49F17B9F3D35}">
  <dimension ref="B1:G14"/>
  <sheetViews>
    <sheetView workbookViewId="0">
      <selection activeCell="C23" sqref="C23"/>
    </sheetView>
  </sheetViews>
  <sheetFormatPr defaultRowHeight="14.4" x14ac:dyDescent="0.3"/>
  <cols>
    <col min="1" max="1" width="9.88671875" bestFit="1" customWidth="1"/>
    <col min="2" max="2" width="23.5546875" bestFit="1" customWidth="1"/>
    <col min="3" max="3" width="23.5546875" customWidth="1"/>
    <col min="4" max="4" width="12.44140625" customWidth="1"/>
    <col min="5" max="6" width="17.109375" style="30" customWidth="1"/>
    <col min="7" max="7" width="23.33203125" customWidth="1"/>
  </cols>
  <sheetData>
    <row r="1" spans="2:7" x14ac:dyDescent="0.3">
      <c r="B1" s="26" t="s">
        <v>4</v>
      </c>
      <c r="C1" s="26" t="s">
        <v>766</v>
      </c>
      <c r="D1" s="25" t="s">
        <v>761</v>
      </c>
      <c r="E1" s="29" t="s">
        <v>763</v>
      </c>
      <c r="F1" s="29" t="s">
        <v>765</v>
      </c>
      <c r="G1" s="29" t="s">
        <v>764</v>
      </c>
    </row>
    <row r="2" spans="2:7" x14ac:dyDescent="0.3">
      <c r="B2" s="27" t="s">
        <v>36</v>
      </c>
      <c r="C2" t="s">
        <v>18</v>
      </c>
      <c r="D2">
        <f>COUNTIFS(staff[Department],B2)</f>
        <v>24</v>
      </c>
      <c r="E2" s="30" cm="1">
        <f t="array" ref="E2:E13">SUMIFS(staff[Salary],staff[Department],B2:B13)</f>
        <v>2013215.1600000001</v>
      </c>
      <c r="F2" s="30" cm="1">
        <f t="array" ref="F2:F13">AVERAGEIFS(staff[Salary], staff[Department], B2:B13)</f>
        <v>83883.965000000011</v>
      </c>
      <c r="G2">
        <f>COUNTIFS(staff[Employee type],C2,staff[Department],B2)</f>
        <v>11</v>
      </c>
    </row>
    <row r="3" spans="2:7" x14ac:dyDescent="0.3">
      <c r="B3" s="27" t="s">
        <v>25</v>
      </c>
      <c r="C3" t="s">
        <v>18</v>
      </c>
      <c r="D3">
        <f>COUNTIFS(staff[Department],B3)</f>
        <v>22</v>
      </c>
      <c r="E3" s="30">
        <v>1774762.1</v>
      </c>
      <c r="F3" s="30">
        <v>80671.004545454547</v>
      </c>
      <c r="G3">
        <f>COUNTIFS(staff[Employee type],C3,staff[Department],B3)</f>
        <v>14</v>
      </c>
    </row>
    <row r="4" spans="2:7" x14ac:dyDescent="0.3">
      <c r="B4" s="27" t="s">
        <v>16</v>
      </c>
      <c r="C4" t="s">
        <v>18</v>
      </c>
      <c r="D4">
        <f>COUNTIFS(staff[Department],B4)</f>
        <v>26</v>
      </c>
      <c r="E4" s="30">
        <v>2131387.4899999998</v>
      </c>
      <c r="F4" s="30">
        <v>81976.441923076913</v>
      </c>
      <c r="G4">
        <f>COUNTIFS(staff[Employee type],C4,staff[Department],B4)</f>
        <v>16</v>
      </c>
    </row>
    <row r="5" spans="2:7" x14ac:dyDescent="0.3">
      <c r="B5" s="27" t="s">
        <v>54</v>
      </c>
      <c r="C5" t="s">
        <v>18</v>
      </c>
      <c r="D5">
        <f>COUNTIFS(staff[Department],B5)</f>
        <v>12</v>
      </c>
      <c r="E5" s="30">
        <v>773295.6</v>
      </c>
      <c r="F5" s="30">
        <v>64441.299999999996</v>
      </c>
      <c r="G5">
        <f>COUNTIFS(staff[Employee type],C5,staff[Department],B5)</f>
        <v>9</v>
      </c>
    </row>
    <row r="6" spans="2:7" x14ac:dyDescent="0.3">
      <c r="B6" s="27" t="s">
        <v>131</v>
      </c>
      <c r="C6" t="s">
        <v>18</v>
      </c>
      <c r="D6">
        <f>COUNTIFS(staff[Department],B6)</f>
        <v>21</v>
      </c>
      <c r="E6" s="30">
        <v>1412092.87</v>
      </c>
      <c r="F6" s="30">
        <v>67242.51761904762</v>
      </c>
      <c r="G6">
        <f>COUNTIFS(staff[Employee type],C6,staff[Department],B6)</f>
        <v>13</v>
      </c>
    </row>
    <row r="7" spans="2:7" x14ac:dyDescent="0.3">
      <c r="B7" s="27" t="s">
        <v>101</v>
      </c>
      <c r="C7" t="s">
        <v>18</v>
      </c>
      <c r="D7">
        <f>COUNTIFS(staff[Department],B7)</f>
        <v>26</v>
      </c>
      <c r="E7" s="30">
        <v>1814980.59</v>
      </c>
      <c r="F7" s="30">
        <v>69806.945769230777</v>
      </c>
      <c r="G7">
        <f>COUNTIFS(staff[Employee type],C7,staff[Department],B7)</f>
        <v>18</v>
      </c>
    </row>
    <row r="8" spans="2:7" x14ac:dyDescent="0.3">
      <c r="B8" s="27" t="s">
        <v>97</v>
      </c>
      <c r="C8" t="s">
        <v>18</v>
      </c>
      <c r="D8">
        <f>COUNTIFS(staff[Department],B8)</f>
        <v>22</v>
      </c>
      <c r="E8" s="30">
        <v>1608406.3100000003</v>
      </c>
      <c r="F8" s="30">
        <v>73109.377727272746</v>
      </c>
      <c r="G8">
        <f>COUNTIFS(staff[Employee type],C8,staff[Department],B8)</f>
        <v>13</v>
      </c>
    </row>
    <row r="9" spans="2:7" x14ac:dyDescent="0.3">
      <c r="B9" s="27" t="s">
        <v>58</v>
      </c>
      <c r="C9" t="s">
        <v>18</v>
      </c>
      <c r="D9">
        <f>COUNTIFS(staff[Department],B9)</f>
        <v>18</v>
      </c>
      <c r="E9" s="30">
        <v>1204393.78</v>
      </c>
      <c r="F9" s="30">
        <v>66910.765555555554</v>
      </c>
      <c r="G9">
        <f>COUNTIFS(staff[Employee type],C9,staff[Department],B9)</f>
        <v>11</v>
      </c>
    </row>
    <row r="10" spans="2:7" x14ac:dyDescent="0.3">
      <c r="B10" s="27" t="s">
        <v>32</v>
      </c>
      <c r="C10" t="s">
        <v>18</v>
      </c>
      <c r="D10">
        <f>COUNTIFS(staff[Department],B10)</f>
        <v>21</v>
      </c>
      <c r="E10" s="30">
        <v>1568153.47</v>
      </c>
      <c r="F10" s="30">
        <v>74673.974761904756</v>
      </c>
      <c r="G10">
        <f>COUNTIFS(staff[Employee type],C10,staff[Department],B10)</f>
        <v>16</v>
      </c>
    </row>
    <row r="11" spans="2:7" x14ac:dyDescent="0.3">
      <c r="B11" s="27" t="s">
        <v>124</v>
      </c>
      <c r="C11" t="s">
        <v>18</v>
      </c>
      <c r="D11">
        <f>COUNTIFS(staff[Department],B11)</f>
        <v>29</v>
      </c>
      <c r="E11" s="30">
        <v>2180192.8699999992</v>
      </c>
      <c r="F11" s="30">
        <v>75179.064482758593</v>
      </c>
      <c r="G11">
        <f>COUNTIFS(staff[Employee type],C11,staff[Department],B11)</f>
        <v>19</v>
      </c>
    </row>
    <row r="12" spans="2:7" x14ac:dyDescent="0.3">
      <c r="B12" s="27" t="s">
        <v>50</v>
      </c>
      <c r="C12" t="s">
        <v>18</v>
      </c>
      <c r="D12">
        <f>COUNTIFS(staff[Department],B12)</f>
        <v>17</v>
      </c>
      <c r="E12" s="30">
        <v>1129351.75</v>
      </c>
      <c r="F12" s="30">
        <v>66432.455882352937</v>
      </c>
      <c r="G12">
        <f>COUNTIFS(staff[Employee type],C12,staff[Department],B12)</f>
        <v>11</v>
      </c>
    </row>
    <row r="13" spans="2:7" x14ac:dyDescent="0.3">
      <c r="B13" s="27" t="s">
        <v>105</v>
      </c>
      <c r="C13" t="s">
        <v>18</v>
      </c>
      <c r="D13">
        <f>COUNTIFS(staff[Department],B13)</f>
        <v>18</v>
      </c>
      <c r="E13" s="30">
        <v>1294147.72</v>
      </c>
      <c r="F13" s="30">
        <v>71897.095555555556</v>
      </c>
      <c r="G13">
        <f>COUNTIFS(staff[Employee type],C13,staff[Department],B13)</f>
        <v>13</v>
      </c>
    </row>
    <row r="14" spans="2:7" x14ac:dyDescent="0.3">
      <c r="B14" s="28"/>
      <c r="C1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4E18-B2C1-48CB-8AE1-5411538CB6D7}">
  <dimension ref="A1:N105"/>
  <sheetViews>
    <sheetView topLeftCell="A46" workbookViewId="0">
      <selection activeCell="G56" sqref="G56"/>
    </sheetView>
  </sheetViews>
  <sheetFormatPr defaultRowHeight="14.4" x14ac:dyDescent="0.3"/>
  <cols>
    <col min="3" max="3" width="12" bestFit="1" customWidth="1"/>
    <col min="4" max="4" width="12.6640625" bestFit="1" customWidth="1"/>
    <col min="6" max="6" width="20.88671875" customWidth="1"/>
    <col min="8" max="8" width="11.88671875" bestFit="1" customWidth="1"/>
    <col min="9" max="9" width="10.33203125" style="33" bestFit="1" customWidth="1"/>
    <col min="14" max="14" width="9.77734375" bestFit="1" customWidth="1"/>
  </cols>
  <sheetData>
    <row r="1" spans="1:14" x14ac:dyDescent="0.3">
      <c r="A1" t="s">
        <v>769</v>
      </c>
    </row>
    <row r="3" spans="1:14" x14ac:dyDescent="0.3">
      <c r="B3" t="s">
        <v>767</v>
      </c>
      <c r="F3" t="s">
        <v>768</v>
      </c>
    </row>
    <row r="5" spans="1:14" x14ac:dyDescent="0.3">
      <c r="B5" s="31" t="str" cm="1">
        <f t="array" ref="B5:N5">staff[#Headers]</f>
        <v>Emp ID</v>
      </c>
      <c r="C5" s="31" t="str">
        <v>First Name</v>
      </c>
      <c r="D5" s="31" t="str">
        <v>Last Name</v>
      </c>
      <c r="E5" s="31" t="str">
        <v>Gender</v>
      </c>
      <c r="F5" s="31" t="str">
        <v>Department</v>
      </c>
      <c r="G5" s="31" t="str">
        <v>Salary</v>
      </c>
      <c r="H5" s="31" t="str">
        <v>Salary Bucket</v>
      </c>
      <c r="I5" s="34" t="str">
        <v>Start Date</v>
      </c>
      <c r="J5" s="31" t="str">
        <v>FTE</v>
      </c>
      <c r="K5" s="31" t="str">
        <v>Employee type</v>
      </c>
      <c r="L5" s="31" t="str">
        <v>Work location</v>
      </c>
      <c r="M5" s="31" t="str">
        <v>Tenure</v>
      </c>
      <c r="N5" s="31" t="str">
        <v>Work Type</v>
      </c>
    </row>
    <row r="6" spans="1:14" x14ac:dyDescent="0.3">
      <c r="B6" s="32" t="str" cm="1">
        <f t="array" ref="B6:N52">_xlfn._xlws.FILTER(staff[],staff[Salary]&gt;100000)</f>
        <v>PR00147</v>
      </c>
      <c r="C6" t="str">
        <v>Minerva</v>
      </c>
      <c r="D6" t="str">
        <v>Ricardot</v>
      </c>
      <c r="E6" t="str">
        <v>Male</v>
      </c>
      <c r="F6" t="str">
        <v>Engineering</v>
      </c>
      <c r="G6">
        <v>120000</v>
      </c>
      <c r="H6" t="str">
        <v>Above 100k</v>
      </c>
      <c r="I6" s="33">
        <v>43416</v>
      </c>
      <c r="J6">
        <v>1</v>
      </c>
      <c r="K6" t="str">
        <v>Permanent</v>
      </c>
      <c r="L6" t="str">
        <v>Remote</v>
      </c>
      <c r="M6">
        <v>5.6109589041095891</v>
      </c>
      <c r="N6" t="str">
        <v>Full time</v>
      </c>
    </row>
    <row r="7" spans="1:14" x14ac:dyDescent="0.3">
      <c r="B7" t="str">
        <v>PR00746</v>
      </c>
      <c r="C7" t="str">
        <v>Hogan</v>
      </c>
      <c r="D7" t="str">
        <v>Iles</v>
      </c>
      <c r="E7" t="str">
        <v>Female</v>
      </c>
      <c r="F7" t="str">
        <v>Accounting</v>
      </c>
      <c r="G7">
        <v>114177.23</v>
      </c>
      <c r="H7" t="str">
        <v>Above 100k</v>
      </c>
      <c r="I7" s="33">
        <v>43908</v>
      </c>
      <c r="J7">
        <v>1</v>
      </c>
      <c r="K7" t="str">
        <v>Permanent</v>
      </c>
      <c r="L7" t="str">
        <v>Wellington, New Zealand</v>
      </c>
      <c r="M7">
        <v>4.2630136986301368</v>
      </c>
      <c r="N7" t="str">
        <v>Full time</v>
      </c>
    </row>
    <row r="8" spans="1:14" x14ac:dyDescent="0.3">
      <c r="B8" t="str">
        <v>PR01159</v>
      </c>
      <c r="C8" t="str">
        <v>Mollie</v>
      </c>
      <c r="D8" t="str">
        <v>Hanway</v>
      </c>
      <c r="E8" t="str">
        <v>Male</v>
      </c>
      <c r="F8" t="str">
        <v>Engineering</v>
      </c>
      <c r="G8">
        <v>112645.99</v>
      </c>
      <c r="H8" t="str">
        <v>Above 100k</v>
      </c>
      <c r="I8" s="33">
        <v>43759</v>
      </c>
      <c r="J8">
        <v>0.6</v>
      </c>
      <c r="K8" t="str">
        <v>Permanent</v>
      </c>
      <c r="L8" t="str">
        <v>Seattle, USA</v>
      </c>
      <c r="M8">
        <v>4.6712328767123283</v>
      </c>
      <c r="N8" t="str">
        <v>Part time</v>
      </c>
    </row>
    <row r="9" spans="1:14" x14ac:dyDescent="0.3">
      <c r="B9" t="str">
        <v>PR02010</v>
      </c>
      <c r="C9" t="str">
        <v>Prerana</v>
      </c>
      <c r="D9" t="str">
        <v>Nishita</v>
      </c>
      <c r="E9" t="str">
        <v>Male</v>
      </c>
      <c r="F9" t="str">
        <v>Product Management</v>
      </c>
      <c r="G9">
        <v>115191.38</v>
      </c>
      <c r="H9" t="str">
        <v>Above 100k</v>
      </c>
      <c r="I9" s="33">
        <v>44004</v>
      </c>
      <c r="J9">
        <v>1</v>
      </c>
      <c r="K9" t="str">
        <v>Permanent</v>
      </c>
      <c r="L9" t="str">
        <v>Hyderabad, India</v>
      </c>
      <c r="M9">
        <v>4</v>
      </c>
      <c r="N9" t="str">
        <v>Full time</v>
      </c>
    </row>
    <row r="10" spans="1:14" x14ac:dyDescent="0.3">
      <c r="B10" t="str">
        <v>PR02208</v>
      </c>
      <c r="C10" t="str">
        <v>Gowri</v>
      </c>
      <c r="D10" t="str">
        <v>Sankar</v>
      </c>
      <c r="E10" t="str">
        <v>Female</v>
      </c>
      <c r="F10" t="str">
        <v>Training</v>
      </c>
      <c r="G10">
        <v>102934.09</v>
      </c>
      <c r="H10" t="str">
        <v>Above 100k</v>
      </c>
      <c r="I10" s="33">
        <v>44315</v>
      </c>
      <c r="J10">
        <v>1</v>
      </c>
      <c r="K10" t="str">
        <v>Permanent</v>
      </c>
      <c r="L10" t="str">
        <v>Hyderabad, India</v>
      </c>
      <c r="M10">
        <v>3.1479452054794521</v>
      </c>
      <c r="N10" t="str">
        <v>Full time</v>
      </c>
    </row>
    <row r="11" spans="1:14" x14ac:dyDescent="0.3">
      <c r="B11" t="str">
        <v>PR02288</v>
      </c>
      <c r="C11" t="str">
        <v>Althea</v>
      </c>
      <c r="D11" t="str">
        <v>Bronger</v>
      </c>
      <c r="E11" t="str">
        <v>Male</v>
      </c>
      <c r="F11" t="str">
        <v>Product Management</v>
      </c>
      <c r="G11">
        <v>104335.03999999999</v>
      </c>
      <c r="H11" t="str">
        <v>Above 100k</v>
      </c>
      <c r="I11" s="33">
        <v>43874</v>
      </c>
      <c r="J11">
        <v>1</v>
      </c>
      <c r="K11" t="str">
        <v>Permanent</v>
      </c>
      <c r="L11" t="str">
        <v>Columbus, USA</v>
      </c>
      <c r="M11">
        <v>4.3561643835616435</v>
      </c>
      <c r="N11" t="str">
        <v>Full time</v>
      </c>
    </row>
    <row r="12" spans="1:14" x14ac:dyDescent="0.3">
      <c r="B12" t="str">
        <v>PR03886</v>
      </c>
      <c r="C12" t="str">
        <v>Edd</v>
      </c>
      <c r="D12" t="str">
        <v>MacKnockiter</v>
      </c>
      <c r="E12" t="str">
        <v>Male</v>
      </c>
      <c r="F12" t="str">
        <v>Accounting</v>
      </c>
      <c r="G12">
        <v>119022.49</v>
      </c>
      <c r="H12" t="str">
        <v>Above 100k</v>
      </c>
      <c r="I12" s="33">
        <v>44431</v>
      </c>
      <c r="J12">
        <v>1</v>
      </c>
      <c r="K12" t="str">
        <v>Permanent</v>
      </c>
      <c r="L12" t="str">
        <v>Auckland, New Zealand</v>
      </c>
      <c r="M12">
        <v>2.8301369863013699</v>
      </c>
      <c r="N12" t="str">
        <v>Full time</v>
      </c>
    </row>
    <row r="13" spans="1:14" x14ac:dyDescent="0.3">
      <c r="B13" t="str">
        <v>PR04601</v>
      </c>
      <c r="C13" t="str">
        <v>Yedukondalu</v>
      </c>
      <c r="D13" t="str">
        <v>Panditula</v>
      </c>
      <c r="E13" t="str">
        <v>Need to check</v>
      </c>
      <c r="F13" t="str">
        <v>Support</v>
      </c>
      <c r="G13">
        <v>104802.63</v>
      </c>
      <c r="H13" t="str">
        <v>Above 100k</v>
      </c>
      <c r="I13" s="33">
        <v>44502</v>
      </c>
      <c r="J13">
        <v>1</v>
      </c>
      <c r="K13" t="str">
        <v>Permanent</v>
      </c>
      <c r="L13" t="str">
        <v>Hyderabad, India</v>
      </c>
      <c r="M13">
        <v>2.6356164383561644</v>
      </c>
      <c r="N13" t="str">
        <v>Full time</v>
      </c>
    </row>
    <row r="14" spans="1:14" x14ac:dyDescent="0.3">
      <c r="B14" t="str">
        <v>SQ00022</v>
      </c>
      <c r="C14" t="str">
        <v>Carlin</v>
      </c>
      <c r="D14" t="str">
        <v>Demke</v>
      </c>
      <c r="E14" t="str">
        <v>Male</v>
      </c>
      <c r="F14" t="str">
        <v>Business Development</v>
      </c>
      <c r="G14">
        <v>110042.37</v>
      </c>
      <c r="H14" t="str">
        <v>Above 100k</v>
      </c>
      <c r="I14" s="33">
        <v>43914</v>
      </c>
      <c r="J14">
        <v>1</v>
      </c>
      <c r="K14" t="str">
        <v>Permanent</v>
      </c>
      <c r="L14" t="str">
        <v>Columbus, USA</v>
      </c>
      <c r="M14">
        <v>4.2465753424657535</v>
      </c>
      <c r="N14" t="str">
        <v>Full time</v>
      </c>
    </row>
    <row r="15" spans="1:14" x14ac:dyDescent="0.3">
      <c r="B15" t="str">
        <v>SQ00144</v>
      </c>
      <c r="C15" t="str">
        <v>Collen</v>
      </c>
      <c r="D15" t="str">
        <v>Dunbleton</v>
      </c>
      <c r="E15" t="str">
        <v>Male</v>
      </c>
      <c r="F15" t="str">
        <v>Engineering</v>
      </c>
      <c r="G15">
        <v>118976.16</v>
      </c>
      <c r="H15" t="str">
        <v>Above 100k</v>
      </c>
      <c r="I15" s="33">
        <v>44120</v>
      </c>
      <c r="J15">
        <v>1</v>
      </c>
      <c r="K15" t="str">
        <v>Permanent</v>
      </c>
      <c r="L15" t="str">
        <v>Wellington, New Zealand</v>
      </c>
      <c r="M15">
        <v>3.6821917808219178</v>
      </c>
      <c r="N15" t="str">
        <v>Full time</v>
      </c>
    </row>
    <row r="16" spans="1:14" x14ac:dyDescent="0.3">
      <c r="B16" t="str">
        <v>SQ00498</v>
      </c>
      <c r="C16" t="str">
        <v>Amery</v>
      </c>
      <c r="D16" t="str">
        <v>Ofer</v>
      </c>
      <c r="E16" t="str">
        <v>Female</v>
      </c>
      <c r="F16" t="str">
        <v>Legal</v>
      </c>
      <c r="G16">
        <v>111049.84</v>
      </c>
      <c r="H16" t="str">
        <v>Above 100k</v>
      </c>
      <c r="I16" s="33">
        <v>44393</v>
      </c>
      <c r="J16">
        <v>1</v>
      </c>
      <c r="K16" t="str">
        <v>Permanent</v>
      </c>
      <c r="L16" t="str">
        <v>Wellington, New Zealand</v>
      </c>
      <c r="M16">
        <v>2.9342465753424656</v>
      </c>
      <c r="N16" t="str">
        <v>Full time</v>
      </c>
    </row>
    <row r="17" spans="2:14" x14ac:dyDescent="0.3">
      <c r="B17" t="str">
        <v>SQ01620</v>
      </c>
      <c r="C17" t="str">
        <v>Westbrook</v>
      </c>
      <c r="D17" t="str">
        <v>Brandino</v>
      </c>
      <c r="E17" t="str">
        <v>Male</v>
      </c>
      <c r="F17" t="str">
        <v>Legal</v>
      </c>
      <c r="G17">
        <v>113616.23</v>
      </c>
      <c r="H17" t="str">
        <v>Above 100k</v>
      </c>
      <c r="I17" s="33">
        <v>43255</v>
      </c>
      <c r="J17">
        <v>1</v>
      </c>
      <c r="K17" t="str">
        <v>Permanent</v>
      </c>
      <c r="L17" t="str">
        <v>Remote</v>
      </c>
      <c r="M17">
        <v>6.0520547945205481</v>
      </c>
      <c r="N17" t="str">
        <v>Full time</v>
      </c>
    </row>
    <row r="18" spans="2:14" x14ac:dyDescent="0.3">
      <c r="B18" t="str">
        <v>SQ02035</v>
      </c>
      <c r="C18" t="str">
        <v>Anni</v>
      </c>
      <c r="D18" t="str">
        <v>Izzard</v>
      </c>
      <c r="E18" t="str">
        <v>Male</v>
      </c>
      <c r="F18" t="str">
        <v>Human Resources</v>
      </c>
      <c r="G18">
        <v>103494.94</v>
      </c>
      <c r="H18" t="str">
        <v>Above 100k</v>
      </c>
      <c r="I18" s="33">
        <v>43256</v>
      </c>
      <c r="J18">
        <v>1</v>
      </c>
      <c r="K18" t="str">
        <v>Permanent</v>
      </c>
      <c r="L18" t="str">
        <v>Remote</v>
      </c>
      <c r="M18">
        <v>6.0493150684931507</v>
      </c>
      <c r="N18" t="str">
        <v>Full time</v>
      </c>
    </row>
    <row r="19" spans="2:14" x14ac:dyDescent="0.3">
      <c r="B19" t="str">
        <v>SQ02035</v>
      </c>
      <c r="C19" t="str">
        <v>Anni</v>
      </c>
      <c r="D19" t="str">
        <v>Izzard</v>
      </c>
      <c r="E19" t="str">
        <v>Male</v>
      </c>
      <c r="F19" t="str">
        <v>Human Resources</v>
      </c>
      <c r="G19">
        <v>103494.94</v>
      </c>
      <c r="H19" t="str">
        <v>Above 100k</v>
      </c>
      <c r="I19" s="33">
        <v>43256</v>
      </c>
      <c r="J19">
        <v>1</v>
      </c>
      <c r="K19" t="str">
        <v>Permanent</v>
      </c>
      <c r="L19" t="str">
        <v>Remote</v>
      </c>
      <c r="M19">
        <v>6.0493150684931507</v>
      </c>
      <c r="N19" t="str">
        <v>Full time</v>
      </c>
    </row>
    <row r="20" spans="2:14" x14ac:dyDescent="0.3">
      <c r="B20" t="str">
        <v>SQ02174</v>
      </c>
      <c r="C20" t="str">
        <v>Sidoney</v>
      </c>
      <c r="D20" t="str">
        <v>Yitzhok</v>
      </c>
      <c r="E20" t="str">
        <v>Female</v>
      </c>
      <c r="F20" t="str">
        <v>Engineering</v>
      </c>
      <c r="G20">
        <v>118442.54</v>
      </c>
      <c r="H20" t="str">
        <v>Above 100k</v>
      </c>
      <c r="I20" s="33">
        <v>44193</v>
      </c>
      <c r="J20">
        <v>1</v>
      </c>
      <c r="K20" t="str">
        <v>Permanent</v>
      </c>
      <c r="L20" t="str">
        <v>Auckland, New Zealand</v>
      </c>
      <c r="M20">
        <v>3.4821917808219176</v>
      </c>
      <c r="N20" t="str">
        <v>Full time</v>
      </c>
    </row>
    <row r="21" spans="2:14" x14ac:dyDescent="0.3">
      <c r="B21" t="str">
        <v>SQ02624</v>
      </c>
      <c r="C21" t="str">
        <v>Gwenneth</v>
      </c>
      <c r="D21" t="str">
        <v>Fealey</v>
      </c>
      <c r="E21" t="str">
        <v>Female</v>
      </c>
      <c r="F21" t="str">
        <v>Engineering</v>
      </c>
      <c r="G21">
        <v>114772.32</v>
      </c>
      <c r="H21" t="str">
        <v>Above 100k</v>
      </c>
      <c r="I21" s="33">
        <v>44251</v>
      </c>
      <c r="J21">
        <v>1</v>
      </c>
      <c r="K21" t="str">
        <v>Permanent</v>
      </c>
      <c r="L21" t="str">
        <v>Columbus, USA</v>
      </c>
      <c r="M21">
        <v>3.3232876712328765</v>
      </c>
      <c r="N21" t="str">
        <v>Full time</v>
      </c>
    </row>
    <row r="22" spans="2:14" x14ac:dyDescent="0.3">
      <c r="B22" t="str">
        <v>SQ02703</v>
      </c>
      <c r="C22" t="str">
        <v>Deepit</v>
      </c>
      <c r="D22" t="str">
        <v>Ranjana</v>
      </c>
      <c r="E22" t="str">
        <v>Female</v>
      </c>
      <c r="F22" t="str">
        <v>Marketing</v>
      </c>
      <c r="G22">
        <v>104903.79</v>
      </c>
      <c r="H22" t="str">
        <v>Above 100k</v>
      </c>
      <c r="I22" s="33">
        <v>43649</v>
      </c>
      <c r="J22">
        <v>1</v>
      </c>
      <c r="K22" t="str">
        <v>Permanent</v>
      </c>
      <c r="L22" t="str">
        <v>Chennai, India</v>
      </c>
      <c r="M22">
        <v>4.9726027397260273</v>
      </c>
      <c r="N22" t="str">
        <v>Full time</v>
      </c>
    </row>
    <row r="23" spans="2:14" x14ac:dyDescent="0.3">
      <c r="B23" t="str">
        <v>SQ03116</v>
      </c>
      <c r="C23" t="str">
        <v>Syd</v>
      </c>
      <c r="D23" t="str">
        <v>Fearn</v>
      </c>
      <c r="E23" t="str">
        <v>Male</v>
      </c>
      <c r="F23" t="str">
        <v>Engineering</v>
      </c>
      <c r="G23">
        <v>108872.77</v>
      </c>
      <c r="H23" t="str">
        <v>Above 100k</v>
      </c>
      <c r="I23" s="33">
        <v>43521</v>
      </c>
      <c r="J23">
        <v>1</v>
      </c>
      <c r="K23" t="str">
        <v>Permanent</v>
      </c>
      <c r="L23" t="str">
        <v>Remote</v>
      </c>
      <c r="M23">
        <v>5.3232876712328769</v>
      </c>
      <c r="N23" t="str">
        <v>Full time</v>
      </c>
    </row>
    <row r="24" spans="2:14" x14ac:dyDescent="0.3">
      <c r="B24" t="str">
        <v>SQ03387</v>
      </c>
      <c r="C24" t="str">
        <v>Robinia</v>
      </c>
      <c r="D24" t="str">
        <v>Scholling</v>
      </c>
      <c r="E24" t="str">
        <v>Female</v>
      </c>
      <c r="F24" t="str">
        <v>Human Resources</v>
      </c>
      <c r="G24">
        <v>100731.95</v>
      </c>
      <c r="H24" t="str">
        <v>Above 100k</v>
      </c>
      <c r="I24" s="33">
        <v>43936</v>
      </c>
      <c r="J24">
        <v>1</v>
      </c>
      <c r="K24" t="str">
        <v>Permanent</v>
      </c>
      <c r="L24" t="str">
        <v>Auckland, New Zealand</v>
      </c>
      <c r="M24">
        <v>4.1863013698630134</v>
      </c>
      <c r="N24" t="str">
        <v>Full time</v>
      </c>
    </row>
    <row r="25" spans="2:14" x14ac:dyDescent="0.3">
      <c r="B25" t="str">
        <v>SQ03476</v>
      </c>
      <c r="C25" t="str">
        <v>Ramalingam</v>
      </c>
      <c r="D25" t="str">
        <v>Kothapeta</v>
      </c>
      <c r="E25" t="str">
        <v>Need to check</v>
      </c>
      <c r="F25" t="str">
        <v>Accounting</v>
      </c>
      <c r="G25">
        <v>107107.6</v>
      </c>
      <c r="H25" t="str">
        <v>Above 100k</v>
      </c>
      <c r="I25" s="33">
        <v>43325</v>
      </c>
      <c r="J25">
        <v>0.9</v>
      </c>
      <c r="K25" t="str">
        <v>Permanent</v>
      </c>
      <c r="L25" t="str">
        <v>Chennai, India</v>
      </c>
      <c r="M25">
        <v>5.86027397260274</v>
      </c>
      <c r="N25" t="str">
        <v>Part time</v>
      </c>
    </row>
    <row r="26" spans="2:14" x14ac:dyDescent="0.3">
      <c r="B26" t="str">
        <v>SQ03491</v>
      </c>
      <c r="C26" t="str">
        <v>Freda</v>
      </c>
      <c r="D26" t="str">
        <v>Legan</v>
      </c>
      <c r="E26" t="str">
        <v>Female</v>
      </c>
      <c r="F26" t="str">
        <v>Sales</v>
      </c>
      <c r="G26">
        <v>102129.37</v>
      </c>
      <c r="H26" t="str">
        <v>Above 100k</v>
      </c>
      <c r="I26" s="33">
        <v>44396</v>
      </c>
      <c r="J26">
        <v>1</v>
      </c>
      <c r="K26" t="str">
        <v>Permanent</v>
      </c>
      <c r="L26" t="str">
        <v>Columbus, USA</v>
      </c>
      <c r="M26">
        <v>2.9260273972602739</v>
      </c>
      <c r="N26" t="str">
        <v>Full time</v>
      </c>
    </row>
    <row r="27" spans="2:14" x14ac:dyDescent="0.3">
      <c r="B27" t="str">
        <v>SQ03733</v>
      </c>
      <c r="C27" t="str">
        <v>Revkah</v>
      </c>
      <c r="D27" t="str">
        <v>Antonacci</v>
      </c>
      <c r="E27" t="str">
        <v>Male</v>
      </c>
      <c r="F27" t="str">
        <v>Engineering</v>
      </c>
      <c r="G27">
        <v>109143.17</v>
      </c>
      <c r="H27" t="str">
        <v>Above 100k</v>
      </c>
      <c r="I27" s="33">
        <v>43945</v>
      </c>
      <c r="J27">
        <v>1</v>
      </c>
      <c r="K27" t="str">
        <v>Permanent</v>
      </c>
      <c r="L27" t="str">
        <v>Wellington, New Zealand</v>
      </c>
      <c r="M27">
        <v>4.161643835616438</v>
      </c>
      <c r="N27" t="str">
        <v>Full time</v>
      </c>
    </row>
    <row r="28" spans="2:14" x14ac:dyDescent="0.3">
      <c r="B28" t="str">
        <v>SQ04603</v>
      </c>
      <c r="C28" t="str">
        <v>Natalee</v>
      </c>
      <c r="D28" t="str">
        <v>Craiker</v>
      </c>
      <c r="E28" t="str">
        <v>Male</v>
      </c>
      <c r="F28" t="str">
        <v>Product Management</v>
      </c>
      <c r="G28">
        <v>111229.47</v>
      </c>
      <c r="H28" t="str">
        <v>Above 100k</v>
      </c>
      <c r="I28" s="33">
        <v>43402</v>
      </c>
      <c r="J28">
        <v>1</v>
      </c>
      <c r="K28" t="str">
        <v>Permanent</v>
      </c>
      <c r="L28" t="str">
        <v>Remote</v>
      </c>
      <c r="M28">
        <v>5.6493150684931503</v>
      </c>
      <c r="N28" t="str">
        <v>Full time</v>
      </c>
    </row>
    <row r="29" spans="2:14" x14ac:dyDescent="0.3">
      <c r="B29" t="str">
        <v>SQ04612</v>
      </c>
      <c r="C29" t="str">
        <v>Mick</v>
      </c>
      <c r="D29" t="str">
        <v>Spraberry</v>
      </c>
      <c r="E29" t="str">
        <v>Female</v>
      </c>
      <c r="F29" t="str">
        <v>Services</v>
      </c>
      <c r="G29">
        <v>120000</v>
      </c>
      <c r="H29" t="str">
        <v>Above 100k</v>
      </c>
      <c r="I29" s="33">
        <v>43902</v>
      </c>
      <c r="J29">
        <v>0.9</v>
      </c>
      <c r="K29" t="str">
        <v>Permanent</v>
      </c>
      <c r="L29" t="str">
        <v>Remote</v>
      </c>
      <c r="M29">
        <v>4.279452054794521</v>
      </c>
      <c r="N29" t="str">
        <v>Part time</v>
      </c>
    </row>
    <row r="30" spans="2:14" x14ac:dyDescent="0.3">
      <c r="B30" t="str">
        <v>SQ04665</v>
      </c>
      <c r="C30" t="str">
        <v>Collin</v>
      </c>
      <c r="D30" t="str">
        <v>Jagson</v>
      </c>
      <c r="E30" t="str">
        <v>Male</v>
      </c>
      <c r="F30" t="str">
        <v>Services</v>
      </c>
      <c r="G30">
        <v>100424.23</v>
      </c>
      <c r="H30" t="str">
        <v>Above 100k</v>
      </c>
      <c r="I30" s="33">
        <v>43801</v>
      </c>
      <c r="J30">
        <v>1</v>
      </c>
      <c r="K30" t="str">
        <v>Permanent</v>
      </c>
      <c r="L30" t="str">
        <v>Auckland, New Zealand</v>
      </c>
      <c r="M30">
        <v>4.5561643835616437</v>
      </c>
      <c r="N30" t="str">
        <v>Full time</v>
      </c>
    </row>
    <row r="31" spans="2:14" x14ac:dyDescent="0.3">
      <c r="B31" t="str">
        <v>TN00579</v>
      </c>
      <c r="C31" t="str">
        <v>Rafaelita</v>
      </c>
      <c r="D31" t="str">
        <v>Blaksland</v>
      </c>
      <c r="E31" t="str">
        <v>Female</v>
      </c>
      <c r="F31" t="str">
        <v>Services</v>
      </c>
      <c r="G31">
        <v>109163.39</v>
      </c>
      <c r="H31" t="str">
        <v>Above 100k</v>
      </c>
      <c r="I31" s="33">
        <v>44019</v>
      </c>
      <c r="J31">
        <v>0.8</v>
      </c>
      <c r="K31" t="str">
        <v>Permanent</v>
      </c>
      <c r="L31" t="str">
        <v>Seattle, USA</v>
      </c>
      <c r="M31">
        <v>3.9589041095890409</v>
      </c>
      <c r="N31" t="str">
        <v>Part time</v>
      </c>
    </row>
    <row r="32" spans="2:14" x14ac:dyDescent="0.3">
      <c r="B32" t="str">
        <v>TN01281</v>
      </c>
      <c r="C32" t="str">
        <v>Cletus</v>
      </c>
      <c r="D32" t="str">
        <v>McGarahan</v>
      </c>
      <c r="E32" t="str">
        <v>Female</v>
      </c>
      <c r="F32" t="str">
        <v>Engineering</v>
      </c>
      <c r="G32">
        <v>114425.19</v>
      </c>
      <c r="H32" t="str">
        <v>Above 100k</v>
      </c>
      <c r="I32" s="33">
        <v>43857</v>
      </c>
      <c r="J32">
        <v>1</v>
      </c>
      <c r="K32" t="str">
        <v>Permanent</v>
      </c>
      <c r="L32" t="str">
        <v>Wellington, New Zealand</v>
      </c>
      <c r="M32">
        <v>4.4027397260273968</v>
      </c>
      <c r="N32" t="str">
        <v>Full time</v>
      </c>
    </row>
    <row r="33" spans="2:14" x14ac:dyDescent="0.3">
      <c r="B33" t="str">
        <v>TN04058</v>
      </c>
      <c r="C33" t="str">
        <v>Subbarao</v>
      </c>
      <c r="D33" t="str">
        <v>Malladi</v>
      </c>
      <c r="E33" t="str">
        <v>Male</v>
      </c>
      <c r="F33" t="str">
        <v>Product Management</v>
      </c>
      <c r="G33">
        <v>106775.14</v>
      </c>
      <c r="H33" t="str">
        <v>Above 100k</v>
      </c>
      <c r="I33" s="33">
        <v>43563</v>
      </c>
      <c r="J33">
        <v>1</v>
      </c>
      <c r="K33" t="str">
        <v>Fixed Term</v>
      </c>
      <c r="L33" t="str">
        <v>Hyderabad, India</v>
      </c>
      <c r="M33">
        <v>5.2082191780821914</v>
      </c>
      <c r="N33" t="str">
        <v>Full time</v>
      </c>
    </row>
    <row r="34" spans="2:14" x14ac:dyDescent="0.3">
      <c r="B34" t="str">
        <v>TN04058</v>
      </c>
      <c r="C34" t="str">
        <v>Vasu</v>
      </c>
      <c r="D34" t="str">
        <v>Nandin</v>
      </c>
      <c r="E34" t="str">
        <v>Male</v>
      </c>
      <c r="F34" t="str">
        <v>Product Management</v>
      </c>
      <c r="G34">
        <v>106775.14</v>
      </c>
      <c r="H34" t="str">
        <v>Above 100k</v>
      </c>
      <c r="I34" s="33">
        <v>43563</v>
      </c>
      <c r="J34">
        <v>1</v>
      </c>
      <c r="K34" t="str">
        <v>Fixed Term</v>
      </c>
      <c r="L34" t="str">
        <v>Hyderabad, India</v>
      </c>
      <c r="M34">
        <v>5.2082191780821914</v>
      </c>
      <c r="N34" t="str">
        <v>Full time</v>
      </c>
    </row>
    <row r="35" spans="2:14" x14ac:dyDescent="0.3">
      <c r="B35" t="str">
        <v>TN04246</v>
      </c>
      <c r="C35" t="str">
        <v>Shaylyn</v>
      </c>
      <c r="D35" t="str">
        <v>Ransbury</v>
      </c>
      <c r="E35" t="str">
        <v>Female</v>
      </c>
      <c r="F35" t="str">
        <v>Support</v>
      </c>
      <c r="G35">
        <v>100371.31</v>
      </c>
      <c r="H35" t="str">
        <v>Above 100k</v>
      </c>
      <c r="I35" s="33">
        <v>44067</v>
      </c>
      <c r="J35">
        <v>0.8</v>
      </c>
      <c r="K35" t="str">
        <v>Fixed Term</v>
      </c>
      <c r="L35" t="str">
        <v>Auckland, New Zealand</v>
      </c>
      <c r="M35">
        <v>3.8273972602739725</v>
      </c>
      <c r="N35" t="str">
        <v>Part time</v>
      </c>
    </row>
    <row r="36" spans="2:14" x14ac:dyDescent="0.3">
      <c r="B36" t="str">
        <v>TN04740</v>
      </c>
      <c r="C36" t="str">
        <v>Tristam</v>
      </c>
      <c r="D36" t="str">
        <v>Cuming</v>
      </c>
      <c r="E36" t="str">
        <v>Female</v>
      </c>
      <c r="F36" t="str">
        <v>Support</v>
      </c>
      <c r="G36">
        <v>104038.9</v>
      </c>
      <c r="H36" t="str">
        <v>Above 100k</v>
      </c>
      <c r="I36" s="33">
        <v>43815</v>
      </c>
      <c r="J36">
        <v>1</v>
      </c>
      <c r="K36" t="str">
        <v>Fixed Term</v>
      </c>
      <c r="L36" t="str">
        <v>Remote</v>
      </c>
      <c r="M36">
        <v>4.5178082191780824</v>
      </c>
      <c r="N36" t="str">
        <v>Full time</v>
      </c>
    </row>
    <row r="37" spans="2:14" x14ac:dyDescent="0.3">
      <c r="B37" t="str">
        <v>VT01684</v>
      </c>
      <c r="C37" t="str">
        <v>Audry</v>
      </c>
      <c r="D37" t="str">
        <v>Yu</v>
      </c>
      <c r="E37" t="str">
        <v>Female</v>
      </c>
      <c r="F37" t="str">
        <v>Training</v>
      </c>
      <c r="G37">
        <v>101187.36</v>
      </c>
      <c r="H37" t="str">
        <v>Above 100k</v>
      </c>
      <c r="I37" s="33">
        <v>43258</v>
      </c>
      <c r="J37">
        <v>1</v>
      </c>
      <c r="K37" t="str">
        <v>Fixed Term</v>
      </c>
      <c r="L37" t="str">
        <v>Columbus, USA</v>
      </c>
      <c r="M37">
        <v>6.043835616438356</v>
      </c>
      <c r="N37" t="str">
        <v>Full time</v>
      </c>
    </row>
    <row r="38" spans="2:14" x14ac:dyDescent="0.3">
      <c r="B38" t="str">
        <v>VT01762</v>
      </c>
      <c r="C38" t="str">
        <v>Geena</v>
      </c>
      <c r="D38" t="str">
        <v>Raghavanpillai</v>
      </c>
      <c r="E38" t="str">
        <v>Male</v>
      </c>
      <c r="F38" t="str">
        <v>Accounting</v>
      </c>
      <c r="G38">
        <v>102515.81</v>
      </c>
      <c r="H38" t="str">
        <v>Above 100k</v>
      </c>
      <c r="I38" s="33">
        <v>43902</v>
      </c>
      <c r="J38">
        <v>1</v>
      </c>
      <c r="K38" t="str">
        <v>Fixed Term</v>
      </c>
      <c r="L38" t="str">
        <v>Chennai, India</v>
      </c>
      <c r="M38">
        <v>4.279452054794521</v>
      </c>
      <c r="N38" t="str">
        <v>Full time</v>
      </c>
    </row>
    <row r="39" spans="2:14" x14ac:dyDescent="0.3">
      <c r="B39" t="str">
        <v>VT01893</v>
      </c>
      <c r="C39" t="str">
        <v>Lindy</v>
      </c>
      <c r="D39" t="str">
        <v>Guillet</v>
      </c>
      <c r="E39" t="str">
        <v>Male</v>
      </c>
      <c r="F39" t="str">
        <v>Training</v>
      </c>
      <c r="G39">
        <v>112778.28</v>
      </c>
      <c r="H39" t="str">
        <v>Above 100k</v>
      </c>
      <c r="I39" s="33">
        <v>43250</v>
      </c>
      <c r="J39">
        <v>1</v>
      </c>
      <c r="K39" t="str">
        <v>Fixed Term</v>
      </c>
      <c r="L39" t="str">
        <v>Remote</v>
      </c>
      <c r="M39">
        <v>6.065753424657534</v>
      </c>
      <c r="N39" t="str">
        <v>Full time</v>
      </c>
    </row>
    <row r="40" spans="2:14" x14ac:dyDescent="0.3">
      <c r="B40" t="str">
        <v>VT01893</v>
      </c>
      <c r="C40" t="str">
        <v>Lindy</v>
      </c>
      <c r="D40" t="str">
        <v>Guillet</v>
      </c>
      <c r="E40" t="str">
        <v>Male</v>
      </c>
      <c r="F40" t="str">
        <v>Training</v>
      </c>
      <c r="G40">
        <v>112778.28</v>
      </c>
      <c r="H40" t="str">
        <v>Above 100k</v>
      </c>
      <c r="I40" s="33">
        <v>43250</v>
      </c>
      <c r="J40">
        <v>1</v>
      </c>
      <c r="K40" t="str">
        <v>Fixed Term</v>
      </c>
      <c r="L40" t="str">
        <v>Remote</v>
      </c>
      <c r="M40">
        <v>6.065753424657534</v>
      </c>
      <c r="N40" t="str">
        <v>Full time</v>
      </c>
    </row>
    <row r="41" spans="2:14" x14ac:dyDescent="0.3">
      <c r="B41" t="str">
        <v>VT02491</v>
      </c>
      <c r="C41" t="str">
        <v>Alexis</v>
      </c>
      <c r="D41" t="str">
        <v>Gotfrey</v>
      </c>
      <c r="E41" t="str">
        <v>Male</v>
      </c>
      <c r="F41" t="str">
        <v>Engineering</v>
      </c>
      <c r="G41">
        <v>114465.93</v>
      </c>
      <c r="H41" t="str">
        <v>Above 100k</v>
      </c>
      <c r="I41" s="33">
        <v>43291</v>
      </c>
      <c r="J41">
        <v>1</v>
      </c>
      <c r="K41" t="str">
        <v>Temporary</v>
      </c>
      <c r="L41" t="str">
        <v>Wellington, New Zealand</v>
      </c>
      <c r="M41">
        <v>5.9534246575342467</v>
      </c>
      <c r="N41" t="str">
        <v>Full time</v>
      </c>
    </row>
    <row r="42" spans="2:14" x14ac:dyDescent="0.3">
      <c r="B42" t="str">
        <v>VT02801</v>
      </c>
      <c r="C42" t="str">
        <v>Shellysheldon</v>
      </c>
      <c r="D42" t="str">
        <v>Mahady</v>
      </c>
      <c r="E42" t="str">
        <v>Male</v>
      </c>
      <c r="F42" t="str">
        <v>Training</v>
      </c>
      <c r="G42">
        <v>114691.03</v>
      </c>
      <c r="H42" t="str">
        <v>Above 100k</v>
      </c>
      <c r="I42" s="33">
        <v>44039</v>
      </c>
      <c r="J42">
        <v>1</v>
      </c>
      <c r="K42" t="str">
        <v>Temporary</v>
      </c>
      <c r="L42" t="str">
        <v>Wellington, New Zealand</v>
      </c>
      <c r="M42">
        <v>3.904109589041096</v>
      </c>
      <c r="N42" t="str">
        <v>Full time</v>
      </c>
    </row>
    <row r="43" spans="2:14" x14ac:dyDescent="0.3">
      <c r="B43" t="str">
        <v>VT03421</v>
      </c>
      <c r="C43" t="str">
        <v>Alic</v>
      </c>
      <c r="D43" t="str">
        <v>Bagg</v>
      </c>
      <c r="E43" t="str">
        <v>Male</v>
      </c>
      <c r="F43" t="str">
        <v>Legal</v>
      </c>
      <c r="G43">
        <v>113747.56</v>
      </c>
      <c r="H43" t="str">
        <v>Above 100k</v>
      </c>
      <c r="I43" s="33">
        <v>44270</v>
      </c>
      <c r="J43">
        <v>0.7</v>
      </c>
      <c r="K43" t="str">
        <v>Temporary</v>
      </c>
      <c r="L43" t="str">
        <v>Columbus, USA</v>
      </c>
      <c r="M43">
        <v>3.2712328767123289</v>
      </c>
      <c r="N43" t="str">
        <v>Part time</v>
      </c>
    </row>
    <row r="44" spans="2:14" x14ac:dyDescent="0.3">
      <c r="B44" t="str">
        <v>VT03421</v>
      </c>
      <c r="C44" t="str">
        <v>Alic</v>
      </c>
      <c r="D44" t="str">
        <v>Bagg</v>
      </c>
      <c r="E44" t="str">
        <v>Male</v>
      </c>
      <c r="F44" t="str">
        <v>Legal</v>
      </c>
      <c r="G44">
        <v>113747.56</v>
      </c>
      <c r="H44" t="str">
        <v>Above 100k</v>
      </c>
      <c r="I44" s="33">
        <v>44270</v>
      </c>
      <c r="J44">
        <v>0.7</v>
      </c>
      <c r="K44" t="str">
        <v>Temporary</v>
      </c>
      <c r="L44" t="str">
        <v>Columbus, USA</v>
      </c>
      <c r="M44">
        <v>3.2712328767123289</v>
      </c>
      <c r="N44" t="str">
        <v>Part time</v>
      </c>
    </row>
    <row r="45" spans="2:14" x14ac:dyDescent="0.3">
      <c r="B45" t="str">
        <v>VT04028</v>
      </c>
      <c r="C45" t="str">
        <v>Michale</v>
      </c>
      <c r="D45" t="str">
        <v>Rolf</v>
      </c>
      <c r="E45" t="str">
        <v>Male</v>
      </c>
      <c r="F45" t="str">
        <v>Services</v>
      </c>
      <c r="G45">
        <v>111815.49</v>
      </c>
      <c r="H45" t="str">
        <v>Above 100k</v>
      </c>
      <c r="I45" s="33">
        <v>43895</v>
      </c>
      <c r="J45">
        <v>0.7</v>
      </c>
      <c r="K45" t="str">
        <v>Temporary</v>
      </c>
      <c r="L45" t="str">
        <v>Remote</v>
      </c>
      <c r="M45">
        <v>4.2986301369863016</v>
      </c>
      <c r="N45" t="str">
        <v>Part time</v>
      </c>
    </row>
    <row r="46" spans="2:14" x14ac:dyDescent="0.3">
      <c r="B46" t="str">
        <v>VT04028</v>
      </c>
      <c r="C46" t="str">
        <v>Michale</v>
      </c>
      <c r="D46" t="str">
        <v>Rolf</v>
      </c>
      <c r="E46" t="str">
        <v>Male</v>
      </c>
      <c r="F46" t="str">
        <v>Services</v>
      </c>
      <c r="G46">
        <v>111815.49</v>
      </c>
      <c r="H46" t="str">
        <v>Above 100k</v>
      </c>
      <c r="I46" s="33">
        <v>43895</v>
      </c>
      <c r="J46">
        <v>0.7</v>
      </c>
      <c r="K46" t="str">
        <v>Temporary</v>
      </c>
      <c r="L46" t="str">
        <v>Remote</v>
      </c>
      <c r="M46">
        <v>4.2986301369863016</v>
      </c>
      <c r="N46" t="str">
        <v>Part time</v>
      </c>
    </row>
    <row r="47" spans="2:14" x14ac:dyDescent="0.3">
      <c r="B47" t="str">
        <v>VT04093</v>
      </c>
      <c r="C47" t="str">
        <v>Prasanna</v>
      </c>
      <c r="D47" t="str">
        <v>Lakshmi</v>
      </c>
      <c r="E47" t="str">
        <v>Female</v>
      </c>
      <c r="F47" t="str">
        <v>Training</v>
      </c>
      <c r="G47">
        <v>116767.63</v>
      </c>
      <c r="H47" t="str">
        <v>Above 100k</v>
      </c>
      <c r="I47" s="33">
        <v>43949</v>
      </c>
      <c r="J47">
        <v>0.4</v>
      </c>
      <c r="K47" t="str">
        <v>Temporary</v>
      </c>
      <c r="L47" t="str">
        <v>Chennai, India</v>
      </c>
      <c r="M47">
        <v>4.1506849315068495</v>
      </c>
      <c r="N47" t="str">
        <v>Part time</v>
      </c>
    </row>
    <row r="48" spans="2:14" x14ac:dyDescent="0.3">
      <c r="B48" t="str">
        <v>VT04093</v>
      </c>
      <c r="C48" t="str">
        <v>Baruna</v>
      </c>
      <c r="D48" t="str">
        <v>Ogale</v>
      </c>
      <c r="E48" t="str">
        <v>Female</v>
      </c>
      <c r="F48" t="str">
        <v>Training</v>
      </c>
      <c r="G48">
        <v>116767.63</v>
      </c>
      <c r="H48" t="str">
        <v>Above 100k</v>
      </c>
      <c r="I48" s="33">
        <v>43949</v>
      </c>
      <c r="J48">
        <v>0.4</v>
      </c>
      <c r="K48" t="str">
        <v>Temporary</v>
      </c>
      <c r="L48" t="str">
        <v>Chennai, India</v>
      </c>
      <c r="M48">
        <v>4.1506849315068495</v>
      </c>
      <c r="N48" t="str">
        <v>Part time</v>
      </c>
    </row>
    <row r="49" spans="2:14" x14ac:dyDescent="0.3">
      <c r="B49" t="str">
        <v>VT04350</v>
      </c>
      <c r="C49" t="str">
        <v>Kulbhushan</v>
      </c>
      <c r="D49" t="str">
        <v>Moorthy</v>
      </c>
      <c r="E49" t="str">
        <v>Male</v>
      </c>
      <c r="F49" t="str">
        <v>Business Development</v>
      </c>
      <c r="G49">
        <v>106400.02</v>
      </c>
      <c r="H49" t="str">
        <v>Above 100k</v>
      </c>
      <c r="I49" s="33">
        <v>44021</v>
      </c>
      <c r="J49">
        <v>1</v>
      </c>
      <c r="K49" t="str">
        <v>Temporary</v>
      </c>
      <c r="L49" t="str">
        <v>Chennai, India</v>
      </c>
      <c r="M49">
        <v>3.9534246575342467</v>
      </c>
      <c r="N49" t="str">
        <v>Full time</v>
      </c>
    </row>
    <row r="50" spans="2:14" x14ac:dyDescent="0.3">
      <c r="B50" t="str">
        <v>VT04350</v>
      </c>
      <c r="C50" t="str">
        <v>Lalit</v>
      </c>
      <c r="D50" t="str">
        <v>Kothari</v>
      </c>
      <c r="E50" t="str">
        <v>Male</v>
      </c>
      <c r="F50" t="str">
        <v>Business Development</v>
      </c>
      <c r="G50">
        <v>106400.02</v>
      </c>
      <c r="H50" t="str">
        <v>Above 100k</v>
      </c>
      <c r="I50" s="33">
        <v>44021</v>
      </c>
      <c r="J50">
        <v>1</v>
      </c>
      <c r="K50" t="str">
        <v>Temporary</v>
      </c>
      <c r="L50" t="str">
        <v>Chennai, India</v>
      </c>
      <c r="M50">
        <v>3.9534246575342467</v>
      </c>
      <c r="N50" t="str">
        <v>Full time</v>
      </c>
    </row>
    <row r="51" spans="2:14" x14ac:dyDescent="0.3">
      <c r="B51" t="str">
        <v>VT04552</v>
      </c>
      <c r="C51" t="str">
        <v>Theresita</v>
      </c>
      <c r="D51" t="str">
        <v>Chasmer</v>
      </c>
      <c r="E51" t="str">
        <v>Female</v>
      </c>
      <c r="F51" t="str">
        <v>Product Management</v>
      </c>
      <c r="G51">
        <v>106665.67</v>
      </c>
      <c r="H51" t="str">
        <v>Above 100k</v>
      </c>
      <c r="I51" s="33">
        <v>43311</v>
      </c>
      <c r="J51">
        <v>1</v>
      </c>
      <c r="K51" t="str">
        <v>Temporary</v>
      </c>
      <c r="L51" t="str">
        <v>Columbus, USA</v>
      </c>
      <c r="M51">
        <v>5.8986301369863012</v>
      </c>
      <c r="N51" t="str">
        <v>Full time</v>
      </c>
    </row>
    <row r="52" spans="2:14" x14ac:dyDescent="0.3">
      <c r="B52" t="str">
        <v>VT04681</v>
      </c>
      <c r="C52" t="str">
        <v>Nickolai</v>
      </c>
      <c r="D52" t="str">
        <v>Artin</v>
      </c>
      <c r="E52" t="str">
        <v>Female</v>
      </c>
      <c r="F52" t="str">
        <v>Product Management</v>
      </c>
      <c r="G52">
        <v>110906.35</v>
      </c>
      <c r="H52" t="str">
        <v>Above 100k</v>
      </c>
      <c r="I52" s="33">
        <v>43434</v>
      </c>
      <c r="J52">
        <v>1</v>
      </c>
      <c r="K52" t="str">
        <v>Temporary</v>
      </c>
      <c r="L52" t="str">
        <v>Wellington, New Zealand</v>
      </c>
      <c r="M52">
        <v>5.5616438356164384</v>
      </c>
      <c r="N52" t="str">
        <v>Full time</v>
      </c>
    </row>
    <row r="55" spans="2:14" x14ac:dyDescent="0.3">
      <c r="B55" s="35" t="s">
        <v>770</v>
      </c>
      <c r="C55" s="35"/>
      <c r="D55" s="35"/>
      <c r="E55" s="31">
        <v>100000</v>
      </c>
    </row>
    <row r="56" spans="2:14" x14ac:dyDescent="0.3">
      <c r="B56" t="s">
        <v>771</v>
      </c>
      <c r="D56" t="s">
        <v>772</v>
      </c>
    </row>
    <row r="58" spans="2:14" x14ac:dyDescent="0.3">
      <c r="B58" s="31" t="str" cm="1">
        <f t="array" ref="B58:N58">staff[#Headers]</f>
        <v>Emp ID</v>
      </c>
      <c r="C58" s="31" t="str">
        <v>First Name</v>
      </c>
      <c r="D58" s="31" t="str">
        <v>Last Name</v>
      </c>
      <c r="E58" s="31" t="str">
        <v>Gender</v>
      </c>
      <c r="F58" s="31" t="str">
        <v>Department</v>
      </c>
      <c r="G58" s="31" t="str">
        <v>Salary</v>
      </c>
      <c r="H58" s="31" t="str">
        <v>Salary Bucket</v>
      </c>
      <c r="I58" s="34" t="str">
        <v>Start Date</v>
      </c>
      <c r="J58" s="31" t="str">
        <v>FTE</v>
      </c>
      <c r="K58" s="31" t="str">
        <v>Employee type</v>
      </c>
      <c r="L58" s="31" t="str">
        <v>Work location</v>
      </c>
      <c r="M58" s="31" t="str">
        <v>Tenure</v>
      </c>
      <c r="N58" s="31" t="str">
        <v>Work Type</v>
      </c>
    </row>
    <row r="59" spans="2:14" x14ac:dyDescent="0.3">
      <c r="B59" t="str" cm="1">
        <f t="array" ref="B59:N105">_xlfn._xlws.FILTER(staff[],staff[Salary]&gt;E55)</f>
        <v>PR00147</v>
      </c>
      <c r="C59" t="str">
        <v>Minerva</v>
      </c>
      <c r="D59" t="str">
        <v>Ricardot</v>
      </c>
      <c r="E59" t="str">
        <v>Male</v>
      </c>
      <c r="F59" t="str">
        <v>Engineering</v>
      </c>
      <c r="G59">
        <v>120000</v>
      </c>
      <c r="H59" t="str">
        <v>Above 100k</v>
      </c>
      <c r="I59" s="33">
        <v>43416</v>
      </c>
      <c r="J59">
        <v>1</v>
      </c>
      <c r="K59" t="str">
        <v>Permanent</v>
      </c>
      <c r="L59" t="str">
        <v>Remote</v>
      </c>
      <c r="M59">
        <v>5.6109589041095891</v>
      </c>
      <c r="N59" t="str">
        <v>Full time</v>
      </c>
    </row>
    <row r="60" spans="2:14" x14ac:dyDescent="0.3">
      <c r="B60" t="str">
        <v>PR00746</v>
      </c>
      <c r="C60" t="str">
        <v>Hogan</v>
      </c>
      <c r="D60" t="str">
        <v>Iles</v>
      </c>
      <c r="E60" t="str">
        <v>Female</v>
      </c>
      <c r="F60" t="str">
        <v>Accounting</v>
      </c>
      <c r="G60">
        <v>114177.23</v>
      </c>
      <c r="H60" t="str">
        <v>Above 100k</v>
      </c>
      <c r="I60" s="33">
        <v>43908</v>
      </c>
      <c r="J60">
        <v>1</v>
      </c>
      <c r="K60" t="str">
        <v>Permanent</v>
      </c>
      <c r="L60" t="str">
        <v>Wellington, New Zealand</v>
      </c>
      <c r="M60">
        <v>4.2630136986301368</v>
      </c>
      <c r="N60" t="str">
        <v>Full time</v>
      </c>
    </row>
    <row r="61" spans="2:14" x14ac:dyDescent="0.3">
      <c r="B61" t="str">
        <v>PR01159</v>
      </c>
      <c r="C61" t="str">
        <v>Mollie</v>
      </c>
      <c r="D61" t="str">
        <v>Hanway</v>
      </c>
      <c r="E61" t="str">
        <v>Male</v>
      </c>
      <c r="F61" t="str">
        <v>Engineering</v>
      </c>
      <c r="G61">
        <v>112645.99</v>
      </c>
      <c r="H61" t="str">
        <v>Above 100k</v>
      </c>
      <c r="I61" s="33">
        <v>43759</v>
      </c>
      <c r="J61">
        <v>0.6</v>
      </c>
      <c r="K61" t="str">
        <v>Permanent</v>
      </c>
      <c r="L61" t="str">
        <v>Seattle, USA</v>
      </c>
      <c r="M61">
        <v>4.6712328767123283</v>
      </c>
      <c r="N61" t="str">
        <v>Part time</v>
      </c>
    </row>
    <row r="62" spans="2:14" x14ac:dyDescent="0.3">
      <c r="B62" t="str">
        <v>PR02010</v>
      </c>
      <c r="C62" t="str">
        <v>Prerana</v>
      </c>
      <c r="D62" t="str">
        <v>Nishita</v>
      </c>
      <c r="E62" t="str">
        <v>Male</v>
      </c>
      <c r="F62" t="str">
        <v>Product Management</v>
      </c>
      <c r="G62">
        <v>115191.38</v>
      </c>
      <c r="H62" t="str">
        <v>Above 100k</v>
      </c>
      <c r="I62" s="33">
        <v>44004</v>
      </c>
      <c r="J62">
        <v>1</v>
      </c>
      <c r="K62" t="str">
        <v>Permanent</v>
      </c>
      <c r="L62" t="str">
        <v>Hyderabad, India</v>
      </c>
      <c r="M62">
        <v>4</v>
      </c>
      <c r="N62" t="str">
        <v>Full time</v>
      </c>
    </row>
    <row r="63" spans="2:14" x14ac:dyDescent="0.3">
      <c r="B63" t="str">
        <v>PR02208</v>
      </c>
      <c r="C63" t="str">
        <v>Gowri</v>
      </c>
      <c r="D63" t="str">
        <v>Sankar</v>
      </c>
      <c r="E63" t="str">
        <v>Female</v>
      </c>
      <c r="F63" t="str">
        <v>Training</v>
      </c>
      <c r="G63">
        <v>102934.09</v>
      </c>
      <c r="H63" t="str">
        <v>Above 100k</v>
      </c>
      <c r="I63" s="33">
        <v>44315</v>
      </c>
      <c r="J63">
        <v>1</v>
      </c>
      <c r="K63" t="str">
        <v>Permanent</v>
      </c>
      <c r="L63" t="str">
        <v>Hyderabad, India</v>
      </c>
      <c r="M63">
        <v>3.1479452054794521</v>
      </c>
      <c r="N63" t="str">
        <v>Full time</v>
      </c>
    </row>
    <row r="64" spans="2:14" x14ac:dyDescent="0.3">
      <c r="B64" t="str">
        <v>PR02288</v>
      </c>
      <c r="C64" t="str">
        <v>Althea</v>
      </c>
      <c r="D64" t="str">
        <v>Bronger</v>
      </c>
      <c r="E64" t="str">
        <v>Male</v>
      </c>
      <c r="F64" t="str">
        <v>Product Management</v>
      </c>
      <c r="G64">
        <v>104335.03999999999</v>
      </c>
      <c r="H64" t="str">
        <v>Above 100k</v>
      </c>
      <c r="I64" s="33">
        <v>43874</v>
      </c>
      <c r="J64">
        <v>1</v>
      </c>
      <c r="K64" t="str">
        <v>Permanent</v>
      </c>
      <c r="L64" t="str">
        <v>Columbus, USA</v>
      </c>
      <c r="M64">
        <v>4.3561643835616435</v>
      </c>
      <c r="N64" t="str">
        <v>Full time</v>
      </c>
    </row>
    <row r="65" spans="2:14" x14ac:dyDescent="0.3">
      <c r="B65" t="str">
        <v>PR03886</v>
      </c>
      <c r="C65" t="str">
        <v>Edd</v>
      </c>
      <c r="D65" t="str">
        <v>MacKnockiter</v>
      </c>
      <c r="E65" t="str">
        <v>Male</v>
      </c>
      <c r="F65" t="str">
        <v>Accounting</v>
      </c>
      <c r="G65">
        <v>119022.49</v>
      </c>
      <c r="H65" t="str">
        <v>Above 100k</v>
      </c>
      <c r="I65" s="33">
        <v>44431</v>
      </c>
      <c r="J65">
        <v>1</v>
      </c>
      <c r="K65" t="str">
        <v>Permanent</v>
      </c>
      <c r="L65" t="str">
        <v>Auckland, New Zealand</v>
      </c>
      <c r="M65">
        <v>2.8301369863013699</v>
      </c>
      <c r="N65" t="str">
        <v>Full time</v>
      </c>
    </row>
    <row r="66" spans="2:14" x14ac:dyDescent="0.3">
      <c r="B66" t="str">
        <v>PR04601</v>
      </c>
      <c r="C66" t="str">
        <v>Yedukondalu</v>
      </c>
      <c r="D66" t="str">
        <v>Panditula</v>
      </c>
      <c r="E66" t="str">
        <v>Need to check</v>
      </c>
      <c r="F66" t="str">
        <v>Support</v>
      </c>
      <c r="G66">
        <v>104802.63</v>
      </c>
      <c r="H66" t="str">
        <v>Above 100k</v>
      </c>
      <c r="I66" s="33">
        <v>44502</v>
      </c>
      <c r="J66">
        <v>1</v>
      </c>
      <c r="K66" t="str">
        <v>Permanent</v>
      </c>
      <c r="L66" t="str">
        <v>Hyderabad, India</v>
      </c>
      <c r="M66">
        <v>2.6356164383561644</v>
      </c>
      <c r="N66" t="str">
        <v>Full time</v>
      </c>
    </row>
    <row r="67" spans="2:14" x14ac:dyDescent="0.3">
      <c r="B67" t="str">
        <v>SQ00022</v>
      </c>
      <c r="C67" t="str">
        <v>Carlin</v>
      </c>
      <c r="D67" t="str">
        <v>Demke</v>
      </c>
      <c r="E67" t="str">
        <v>Male</v>
      </c>
      <c r="F67" t="str">
        <v>Business Development</v>
      </c>
      <c r="G67">
        <v>110042.37</v>
      </c>
      <c r="H67" t="str">
        <v>Above 100k</v>
      </c>
      <c r="I67" s="33">
        <v>43914</v>
      </c>
      <c r="J67">
        <v>1</v>
      </c>
      <c r="K67" t="str">
        <v>Permanent</v>
      </c>
      <c r="L67" t="str">
        <v>Columbus, USA</v>
      </c>
      <c r="M67">
        <v>4.2465753424657535</v>
      </c>
      <c r="N67" t="str">
        <v>Full time</v>
      </c>
    </row>
    <row r="68" spans="2:14" x14ac:dyDescent="0.3">
      <c r="B68" t="str">
        <v>SQ00144</v>
      </c>
      <c r="C68" t="str">
        <v>Collen</v>
      </c>
      <c r="D68" t="str">
        <v>Dunbleton</v>
      </c>
      <c r="E68" t="str">
        <v>Male</v>
      </c>
      <c r="F68" t="str">
        <v>Engineering</v>
      </c>
      <c r="G68">
        <v>118976.16</v>
      </c>
      <c r="H68" t="str">
        <v>Above 100k</v>
      </c>
      <c r="I68" s="33">
        <v>44120</v>
      </c>
      <c r="J68">
        <v>1</v>
      </c>
      <c r="K68" t="str">
        <v>Permanent</v>
      </c>
      <c r="L68" t="str">
        <v>Wellington, New Zealand</v>
      </c>
      <c r="M68">
        <v>3.6821917808219178</v>
      </c>
      <c r="N68" t="str">
        <v>Full time</v>
      </c>
    </row>
    <row r="69" spans="2:14" x14ac:dyDescent="0.3">
      <c r="B69" t="str">
        <v>SQ00498</v>
      </c>
      <c r="C69" t="str">
        <v>Amery</v>
      </c>
      <c r="D69" t="str">
        <v>Ofer</v>
      </c>
      <c r="E69" t="str">
        <v>Female</v>
      </c>
      <c r="F69" t="str">
        <v>Legal</v>
      </c>
      <c r="G69">
        <v>111049.84</v>
      </c>
      <c r="H69" t="str">
        <v>Above 100k</v>
      </c>
      <c r="I69" s="33">
        <v>44393</v>
      </c>
      <c r="J69">
        <v>1</v>
      </c>
      <c r="K69" t="str">
        <v>Permanent</v>
      </c>
      <c r="L69" t="str">
        <v>Wellington, New Zealand</v>
      </c>
      <c r="M69">
        <v>2.9342465753424656</v>
      </c>
      <c r="N69" t="str">
        <v>Full time</v>
      </c>
    </row>
    <row r="70" spans="2:14" x14ac:dyDescent="0.3">
      <c r="B70" t="str">
        <v>SQ01620</v>
      </c>
      <c r="C70" t="str">
        <v>Westbrook</v>
      </c>
      <c r="D70" t="str">
        <v>Brandino</v>
      </c>
      <c r="E70" t="str">
        <v>Male</v>
      </c>
      <c r="F70" t="str">
        <v>Legal</v>
      </c>
      <c r="G70">
        <v>113616.23</v>
      </c>
      <c r="H70" t="str">
        <v>Above 100k</v>
      </c>
      <c r="I70" s="33">
        <v>43255</v>
      </c>
      <c r="J70">
        <v>1</v>
      </c>
      <c r="K70" t="str">
        <v>Permanent</v>
      </c>
      <c r="L70" t="str">
        <v>Remote</v>
      </c>
      <c r="M70">
        <v>6.0520547945205481</v>
      </c>
      <c r="N70" t="str">
        <v>Full time</v>
      </c>
    </row>
    <row r="71" spans="2:14" x14ac:dyDescent="0.3">
      <c r="B71" t="str">
        <v>SQ02035</v>
      </c>
      <c r="C71" t="str">
        <v>Anni</v>
      </c>
      <c r="D71" t="str">
        <v>Izzard</v>
      </c>
      <c r="E71" t="str">
        <v>Male</v>
      </c>
      <c r="F71" t="str">
        <v>Human Resources</v>
      </c>
      <c r="G71">
        <v>103494.94</v>
      </c>
      <c r="H71" t="str">
        <v>Above 100k</v>
      </c>
      <c r="I71" s="33">
        <v>43256</v>
      </c>
      <c r="J71">
        <v>1</v>
      </c>
      <c r="K71" t="str">
        <v>Permanent</v>
      </c>
      <c r="L71" t="str">
        <v>Remote</v>
      </c>
      <c r="M71">
        <v>6.0493150684931507</v>
      </c>
      <c r="N71" t="str">
        <v>Full time</v>
      </c>
    </row>
    <row r="72" spans="2:14" x14ac:dyDescent="0.3">
      <c r="B72" t="str">
        <v>SQ02035</v>
      </c>
      <c r="C72" t="str">
        <v>Anni</v>
      </c>
      <c r="D72" t="str">
        <v>Izzard</v>
      </c>
      <c r="E72" t="str">
        <v>Male</v>
      </c>
      <c r="F72" t="str">
        <v>Human Resources</v>
      </c>
      <c r="G72">
        <v>103494.94</v>
      </c>
      <c r="H72" t="str">
        <v>Above 100k</v>
      </c>
      <c r="I72" s="33">
        <v>43256</v>
      </c>
      <c r="J72">
        <v>1</v>
      </c>
      <c r="K72" t="str">
        <v>Permanent</v>
      </c>
      <c r="L72" t="str">
        <v>Remote</v>
      </c>
      <c r="M72">
        <v>6.0493150684931507</v>
      </c>
      <c r="N72" t="str">
        <v>Full time</v>
      </c>
    </row>
    <row r="73" spans="2:14" x14ac:dyDescent="0.3">
      <c r="B73" t="str">
        <v>SQ02174</v>
      </c>
      <c r="C73" t="str">
        <v>Sidoney</v>
      </c>
      <c r="D73" t="str">
        <v>Yitzhok</v>
      </c>
      <c r="E73" t="str">
        <v>Female</v>
      </c>
      <c r="F73" t="str">
        <v>Engineering</v>
      </c>
      <c r="G73">
        <v>118442.54</v>
      </c>
      <c r="H73" t="str">
        <v>Above 100k</v>
      </c>
      <c r="I73" s="33">
        <v>44193</v>
      </c>
      <c r="J73">
        <v>1</v>
      </c>
      <c r="K73" t="str">
        <v>Permanent</v>
      </c>
      <c r="L73" t="str">
        <v>Auckland, New Zealand</v>
      </c>
      <c r="M73">
        <v>3.4821917808219176</v>
      </c>
      <c r="N73" t="str">
        <v>Full time</v>
      </c>
    </row>
    <row r="74" spans="2:14" x14ac:dyDescent="0.3">
      <c r="B74" t="str">
        <v>SQ02624</v>
      </c>
      <c r="C74" t="str">
        <v>Gwenneth</v>
      </c>
      <c r="D74" t="str">
        <v>Fealey</v>
      </c>
      <c r="E74" t="str">
        <v>Female</v>
      </c>
      <c r="F74" t="str">
        <v>Engineering</v>
      </c>
      <c r="G74">
        <v>114772.32</v>
      </c>
      <c r="H74" t="str">
        <v>Above 100k</v>
      </c>
      <c r="I74" s="33">
        <v>44251</v>
      </c>
      <c r="J74">
        <v>1</v>
      </c>
      <c r="K74" t="str">
        <v>Permanent</v>
      </c>
      <c r="L74" t="str">
        <v>Columbus, USA</v>
      </c>
      <c r="M74">
        <v>3.3232876712328765</v>
      </c>
      <c r="N74" t="str">
        <v>Full time</v>
      </c>
    </row>
    <row r="75" spans="2:14" x14ac:dyDescent="0.3">
      <c r="B75" t="str">
        <v>SQ02703</v>
      </c>
      <c r="C75" t="str">
        <v>Deepit</v>
      </c>
      <c r="D75" t="str">
        <v>Ranjana</v>
      </c>
      <c r="E75" t="str">
        <v>Female</v>
      </c>
      <c r="F75" t="str">
        <v>Marketing</v>
      </c>
      <c r="G75">
        <v>104903.79</v>
      </c>
      <c r="H75" t="str">
        <v>Above 100k</v>
      </c>
      <c r="I75" s="33">
        <v>43649</v>
      </c>
      <c r="J75">
        <v>1</v>
      </c>
      <c r="K75" t="str">
        <v>Permanent</v>
      </c>
      <c r="L75" t="str">
        <v>Chennai, India</v>
      </c>
      <c r="M75">
        <v>4.9726027397260273</v>
      </c>
      <c r="N75" t="str">
        <v>Full time</v>
      </c>
    </row>
    <row r="76" spans="2:14" x14ac:dyDescent="0.3">
      <c r="B76" t="str">
        <v>SQ03116</v>
      </c>
      <c r="C76" t="str">
        <v>Syd</v>
      </c>
      <c r="D76" t="str">
        <v>Fearn</v>
      </c>
      <c r="E76" t="str">
        <v>Male</v>
      </c>
      <c r="F76" t="str">
        <v>Engineering</v>
      </c>
      <c r="G76">
        <v>108872.77</v>
      </c>
      <c r="H76" t="str">
        <v>Above 100k</v>
      </c>
      <c r="I76" s="33">
        <v>43521</v>
      </c>
      <c r="J76">
        <v>1</v>
      </c>
      <c r="K76" t="str">
        <v>Permanent</v>
      </c>
      <c r="L76" t="str">
        <v>Remote</v>
      </c>
      <c r="M76">
        <v>5.3232876712328769</v>
      </c>
      <c r="N76" t="str">
        <v>Full time</v>
      </c>
    </row>
    <row r="77" spans="2:14" x14ac:dyDescent="0.3">
      <c r="B77" t="str">
        <v>SQ03387</v>
      </c>
      <c r="C77" t="str">
        <v>Robinia</v>
      </c>
      <c r="D77" t="str">
        <v>Scholling</v>
      </c>
      <c r="E77" t="str">
        <v>Female</v>
      </c>
      <c r="F77" t="str">
        <v>Human Resources</v>
      </c>
      <c r="G77">
        <v>100731.95</v>
      </c>
      <c r="H77" t="str">
        <v>Above 100k</v>
      </c>
      <c r="I77" s="33">
        <v>43936</v>
      </c>
      <c r="J77">
        <v>1</v>
      </c>
      <c r="K77" t="str">
        <v>Permanent</v>
      </c>
      <c r="L77" t="str">
        <v>Auckland, New Zealand</v>
      </c>
      <c r="M77">
        <v>4.1863013698630134</v>
      </c>
      <c r="N77" t="str">
        <v>Full time</v>
      </c>
    </row>
    <row r="78" spans="2:14" x14ac:dyDescent="0.3">
      <c r="B78" t="str">
        <v>SQ03476</v>
      </c>
      <c r="C78" t="str">
        <v>Ramalingam</v>
      </c>
      <c r="D78" t="str">
        <v>Kothapeta</v>
      </c>
      <c r="E78" t="str">
        <v>Need to check</v>
      </c>
      <c r="F78" t="str">
        <v>Accounting</v>
      </c>
      <c r="G78">
        <v>107107.6</v>
      </c>
      <c r="H78" t="str">
        <v>Above 100k</v>
      </c>
      <c r="I78" s="33">
        <v>43325</v>
      </c>
      <c r="J78">
        <v>0.9</v>
      </c>
      <c r="K78" t="str">
        <v>Permanent</v>
      </c>
      <c r="L78" t="str">
        <v>Chennai, India</v>
      </c>
      <c r="M78">
        <v>5.86027397260274</v>
      </c>
      <c r="N78" t="str">
        <v>Part time</v>
      </c>
    </row>
    <row r="79" spans="2:14" x14ac:dyDescent="0.3">
      <c r="B79" t="str">
        <v>SQ03491</v>
      </c>
      <c r="C79" t="str">
        <v>Freda</v>
      </c>
      <c r="D79" t="str">
        <v>Legan</v>
      </c>
      <c r="E79" t="str">
        <v>Female</v>
      </c>
      <c r="F79" t="str">
        <v>Sales</v>
      </c>
      <c r="G79">
        <v>102129.37</v>
      </c>
      <c r="H79" t="str">
        <v>Above 100k</v>
      </c>
      <c r="I79" s="33">
        <v>44396</v>
      </c>
      <c r="J79">
        <v>1</v>
      </c>
      <c r="K79" t="str">
        <v>Permanent</v>
      </c>
      <c r="L79" t="str">
        <v>Columbus, USA</v>
      </c>
      <c r="M79">
        <v>2.9260273972602739</v>
      </c>
      <c r="N79" t="str">
        <v>Full time</v>
      </c>
    </row>
    <row r="80" spans="2:14" x14ac:dyDescent="0.3">
      <c r="B80" t="str">
        <v>SQ03733</v>
      </c>
      <c r="C80" t="str">
        <v>Revkah</v>
      </c>
      <c r="D80" t="str">
        <v>Antonacci</v>
      </c>
      <c r="E80" t="str">
        <v>Male</v>
      </c>
      <c r="F80" t="str">
        <v>Engineering</v>
      </c>
      <c r="G80">
        <v>109143.17</v>
      </c>
      <c r="H80" t="str">
        <v>Above 100k</v>
      </c>
      <c r="I80" s="33">
        <v>43945</v>
      </c>
      <c r="J80">
        <v>1</v>
      </c>
      <c r="K80" t="str">
        <v>Permanent</v>
      </c>
      <c r="L80" t="str">
        <v>Wellington, New Zealand</v>
      </c>
      <c r="M80">
        <v>4.161643835616438</v>
      </c>
      <c r="N80" t="str">
        <v>Full time</v>
      </c>
    </row>
    <row r="81" spans="2:14" x14ac:dyDescent="0.3">
      <c r="B81" t="str">
        <v>SQ04603</v>
      </c>
      <c r="C81" t="str">
        <v>Natalee</v>
      </c>
      <c r="D81" t="str">
        <v>Craiker</v>
      </c>
      <c r="E81" t="str">
        <v>Male</v>
      </c>
      <c r="F81" t="str">
        <v>Product Management</v>
      </c>
      <c r="G81">
        <v>111229.47</v>
      </c>
      <c r="H81" t="str">
        <v>Above 100k</v>
      </c>
      <c r="I81" s="33">
        <v>43402</v>
      </c>
      <c r="J81">
        <v>1</v>
      </c>
      <c r="K81" t="str">
        <v>Permanent</v>
      </c>
      <c r="L81" t="str">
        <v>Remote</v>
      </c>
      <c r="M81">
        <v>5.6493150684931503</v>
      </c>
      <c r="N81" t="str">
        <v>Full time</v>
      </c>
    </row>
    <row r="82" spans="2:14" x14ac:dyDescent="0.3">
      <c r="B82" t="str">
        <v>SQ04612</v>
      </c>
      <c r="C82" t="str">
        <v>Mick</v>
      </c>
      <c r="D82" t="str">
        <v>Spraberry</v>
      </c>
      <c r="E82" t="str">
        <v>Female</v>
      </c>
      <c r="F82" t="str">
        <v>Services</v>
      </c>
      <c r="G82">
        <v>120000</v>
      </c>
      <c r="H82" t="str">
        <v>Above 100k</v>
      </c>
      <c r="I82" s="33">
        <v>43902</v>
      </c>
      <c r="J82">
        <v>0.9</v>
      </c>
      <c r="K82" t="str">
        <v>Permanent</v>
      </c>
      <c r="L82" t="str">
        <v>Remote</v>
      </c>
      <c r="M82">
        <v>4.279452054794521</v>
      </c>
      <c r="N82" t="str">
        <v>Part time</v>
      </c>
    </row>
    <row r="83" spans="2:14" x14ac:dyDescent="0.3">
      <c r="B83" t="str">
        <v>SQ04665</v>
      </c>
      <c r="C83" t="str">
        <v>Collin</v>
      </c>
      <c r="D83" t="str">
        <v>Jagson</v>
      </c>
      <c r="E83" t="str">
        <v>Male</v>
      </c>
      <c r="F83" t="str">
        <v>Services</v>
      </c>
      <c r="G83">
        <v>100424.23</v>
      </c>
      <c r="H83" t="str">
        <v>Above 100k</v>
      </c>
      <c r="I83" s="33">
        <v>43801</v>
      </c>
      <c r="J83">
        <v>1</v>
      </c>
      <c r="K83" t="str">
        <v>Permanent</v>
      </c>
      <c r="L83" t="str">
        <v>Auckland, New Zealand</v>
      </c>
      <c r="M83">
        <v>4.5561643835616437</v>
      </c>
      <c r="N83" t="str">
        <v>Full time</v>
      </c>
    </row>
    <row r="84" spans="2:14" x14ac:dyDescent="0.3">
      <c r="B84" t="str">
        <v>TN00579</v>
      </c>
      <c r="C84" t="str">
        <v>Rafaelita</v>
      </c>
      <c r="D84" t="str">
        <v>Blaksland</v>
      </c>
      <c r="E84" t="str">
        <v>Female</v>
      </c>
      <c r="F84" t="str">
        <v>Services</v>
      </c>
      <c r="G84">
        <v>109163.39</v>
      </c>
      <c r="H84" t="str">
        <v>Above 100k</v>
      </c>
      <c r="I84" s="33">
        <v>44019</v>
      </c>
      <c r="J84">
        <v>0.8</v>
      </c>
      <c r="K84" t="str">
        <v>Permanent</v>
      </c>
      <c r="L84" t="str">
        <v>Seattle, USA</v>
      </c>
      <c r="M84">
        <v>3.9589041095890409</v>
      </c>
      <c r="N84" t="str">
        <v>Part time</v>
      </c>
    </row>
    <row r="85" spans="2:14" x14ac:dyDescent="0.3">
      <c r="B85" t="str">
        <v>TN01281</v>
      </c>
      <c r="C85" t="str">
        <v>Cletus</v>
      </c>
      <c r="D85" t="str">
        <v>McGarahan</v>
      </c>
      <c r="E85" t="str">
        <v>Female</v>
      </c>
      <c r="F85" t="str">
        <v>Engineering</v>
      </c>
      <c r="G85">
        <v>114425.19</v>
      </c>
      <c r="H85" t="str">
        <v>Above 100k</v>
      </c>
      <c r="I85" s="33">
        <v>43857</v>
      </c>
      <c r="J85">
        <v>1</v>
      </c>
      <c r="K85" t="str">
        <v>Permanent</v>
      </c>
      <c r="L85" t="str">
        <v>Wellington, New Zealand</v>
      </c>
      <c r="M85">
        <v>4.4027397260273968</v>
      </c>
      <c r="N85" t="str">
        <v>Full time</v>
      </c>
    </row>
    <row r="86" spans="2:14" x14ac:dyDescent="0.3">
      <c r="B86" t="str">
        <v>TN04058</v>
      </c>
      <c r="C86" t="str">
        <v>Subbarao</v>
      </c>
      <c r="D86" t="str">
        <v>Malladi</v>
      </c>
      <c r="E86" t="str">
        <v>Male</v>
      </c>
      <c r="F86" t="str">
        <v>Product Management</v>
      </c>
      <c r="G86">
        <v>106775.14</v>
      </c>
      <c r="H86" t="str">
        <v>Above 100k</v>
      </c>
      <c r="I86" s="33">
        <v>43563</v>
      </c>
      <c r="J86">
        <v>1</v>
      </c>
      <c r="K86" t="str">
        <v>Fixed Term</v>
      </c>
      <c r="L86" t="str">
        <v>Hyderabad, India</v>
      </c>
      <c r="M86">
        <v>5.2082191780821914</v>
      </c>
      <c r="N86" t="str">
        <v>Full time</v>
      </c>
    </row>
    <row r="87" spans="2:14" x14ac:dyDescent="0.3">
      <c r="B87" t="str">
        <v>TN04058</v>
      </c>
      <c r="C87" t="str">
        <v>Vasu</v>
      </c>
      <c r="D87" t="str">
        <v>Nandin</v>
      </c>
      <c r="E87" t="str">
        <v>Male</v>
      </c>
      <c r="F87" t="str">
        <v>Product Management</v>
      </c>
      <c r="G87">
        <v>106775.14</v>
      </c>
      <c r="H87" t="str">
        <v>Above 100k</v>
      </c>
      <c r="I87" s="33">
        <v>43563</v>
      </c>
      <c r="J87">
        <v>1</v>
      </c>
      <c r="K87" t="str">
        <v>Fixed Term</v>
      </c>
      <c r="L87" t="str">
        <v>Hyderabad, India</v>
      </c>
      <c r="M87">
        <v>5.2082191780821914</v>
      </c>
      <c r="N87" t="str">
        <v>Full time</v>
      </c>
    </row>
    <row r="88" spans="2:14" x14ac:dyDescent="0.3">
      <c r="B88" t="str">
        <v>TN04246</v>
      </c>
      <c r="C88" t="str">
        <v>Shaylyn</v>
      </c>
      <c r="D88" t="str">
        <v>Ransbury</v>
      </c>
      <c r="E88" t="str">
        <v>Female</v>
      </c>
      <c r="F88" t="str">
        <v>Support</v>
      </c>
      <c r="G88">
        <v>100371.31</v>
      </c>
      <c r="H88" t="str">
        <v>Above 100k</v>
      </c>
      <c r="I88" s="33">
        <v>44067</v>
      </c>
      <c r="J88">
        <v>0.8</v>
      </c>
      <c r="K88" t="str">
        <v>Fixed Term</v>
      </c>
      <c r="L88" t="str">
        <v>Auckland, New Zealand</v>
      </c>
      <c r="M88">
        <v>3.8273972602739725</v>
      </c>
      <c r="N88" t="str">
        <v>Part time</v>
      </c>
    </row>
    <row r="89" spans="2:14" x14ac:dyDescent="0.3">
      <c r="B89" t="str">
        <v>TN04740</v>
      </c>
      <c r="C89" t="str">
        <v>Tristam</v>
      </c>
      <c r="D89" t="str">
        <v>Cuming</v>
      </c>
      <c r="E89" t="str">
        <v>Female</v>
      </c>
      <c r="F89" t="str">
        <v>Support</v>
      </c>
      <c r="G89">
        <v>104038.9</v>
      </c>
      <c r="H89" t="str">
        <v>Above 100k</v>
      </c>
      <c r="I89" s="33">
        <v>43815</v>
      </c>
      <c r="J89">
        <v>1</v>
      </c>
      <c r="K89" t="str">
        <v>Fixed Term</v>
      </c>
      <c r="L89" t="str">
        <v>Remote</v>
      </c>
      <c r="M89">
        <v>4.5178082191780824</v>
      </c>
      <c r="N89" t="str">
        <v>Full time</v>
      </c>
    </row>
    <row r="90" spans="2:14" x14ac:dyDescent="0.3">
      <c r="B90" t="str">
        <v>VT01684</v>
      </c>
      <c r="C90" t="str">
        <v>Audry</v>
      </c>
      <c r="D90" t="str">
        <v>Yu</v>
      </c>
      <c r="E90" t="str">
        <v>Female</v>
      </c>
      <c r="F90" t="str">
        <v>Training</v>
      </c>
      <c r="G90">
        <v>101187.36</v>
      </c>
      <c r="H90" t="str">
        <v>Above 100k</v>
      </c>
      <c r="I90" s="33">
        <v>43258</v>
      </c>
      <c r="J90">
        <v>1</v>
      </c>
      <c r="K90" t="str">
        <v>Fixed Term</v>
      </c>
      <c r="L90" t="str">
        <v>Columbus, USA</v>
      </c>
      <c r="M90">
        <v>6.043835616438356</v>
      </c>
      <c r="N90" t="str">
        <v>Full time</v>
      </c>
    </row>
    <row r="91" spans="2:14" x14ac:dyDescent="0.3">
      <c r="B91" t="str">
        <v>VT01762</v>
      </c>
      <c r="C91" t="str">
        <v>Geena</v>
      </c>
      <c r="D91" t="str">
        <v>Raghavanpillai</v>
      </c>
      <c r="E91" t="str">
        <v>Male</v>
      </c>
      <c r="F91" t="str">
        <v>Accounting</v>
      </c>
      <c r="G91">
        <v>102515.81</v>
      </c>
      <c r="H91" t="str">
        <v>Above 100k</v>
      </c>
      <c r="I91" s="33">
        <v>43902</v>
      </c>
      <c r="J91">
        <v>1</v>
      </c>
      <c r="K91" t="str">
        <v>Fixed Term</v>
      </c>
      <c r="L91" t="str">
        <v>Chennai, India</v>
      </c>
      <c r="M91">
        <v>4.279452054794521</v>
      </c>
      <c r="N91" t="str">
        <v>Full time</v>
      </c>
    </row>
    <row r="92" spans="2:14" x14ac:dyDescent="0.3">
      <c r="B92" t="str">
        <v>VT01893</v>
      </c>
      <c r="C92" t="str">
        <v>Lindy</v>
      </c>
      <c r="D92" t="str">
        <v>Guillet</v>
      </c>
      <c r="E92" t="str">
        <v>Male</v>
      </c>
      <c r="F92" t="str">
        <v>Training</v>
      </c>
      <c r="G92">
        <v>112778.28</v>
      </c>
      <c r="H92" t="str">
        <v>Above 100k</v>
      </c>
      <c r="I92" s="33">
        <v>43250</v>
      </c>
      <c r="J92">
        <v>1</v>
      </c>
      <c r="K92" t="str">
        <v>Fixed Term</v>
      </c>
      <c r="L92" t="str">
        <v>Remote</v>
      </c>
      <c r="M92">
        <v>6.065753424657534</v>
      </c>
      <c r="N92" t="str">
        <v>Full time</v>
      </c>
    </row>
    <row r="93" spans="2:14" x14ac:dyDescent="0.3">
      <c r="B93" t="str">
        <v>VT01893</v>
      </c>
      <c r="C93" t="str">
        <v>Lindy</v>
      </c>
      <c r="D93" t="str">
        <v>Guillet</v>
      </c>
      <c r="E93" t="str">
        <v>Male</v>
      </c>
      <c r="F93" t="str">
        <v>Training</v>
      </c>
      <c r="G93">
        <v>112778.28</v>
      </c>
      <c r="H93" t="str">
        <v>Above 100k</v>
      </c>
      <c r="I93" s="33">
        <v>43250</v>
      </c>
      <c r="J93">
        <v>1</v>
      </c>
      <c r="K93" t="str">
        <v>Fixed Term</v>
      </c>
      <c r="L93" t="str">
        <v>Remote</v>
      </c>
      <c r="M93">
        <v>6.065753424657534</v>
      </c>
      <c r="N93" t="str">
        <v>Full time</v>
      </c>
    </row>
    <row r="94" spans="2:14" x14ac:dyDescent="0.3">
      <c r="B94" t="str">
        <v>VT02491</v>
      </c>
      <c r="C94" t="str">
        <v>Alexis</v>
      </c>
      <c r="D94" t="str">
        <v>Gotfrey</v>
      </c>
      <c r="E94" t="str">
        <v>Male</v>
      </c>
      <c r="F94" t="str">
        <v>Engineering</v>
      </c>
      <c r="G94">
        <v>114465.93</v>
      </c>
      <c r="H94" t="str">
        <v>Above 100k</v>
      </c>
      <c r="I94" s="33">
        <v>43291</v>
      </c>
      <c r="J94">
        <v>1</v>
      </c>
      <c r="K94" t="str">
        <v>Temporary</v>
      </c>
      <c r="L94" t="str">
        <v>Wellington, New Zealand</v>
      </c>
      <c r="M94">
        <v>5.9534246575342467</v>
      </c>
      <c r="N94" t="str">
        <v>Full time</v>
      </c>
    </row>
    <row r="95" spans="2:14" x14ac:dyDescent="0.3">
      <c r="B95" t="str">
        <v>VT02801</v>
      </c>
      <c r="C95" t="str">
        <v>Shellysheldon</v>
      </c>
      <c r="D95" t="str">
        <v>Mahady</v>
      </c>
      <c r="E95" t="str">
        <v>Male</v>
      </c>
      <c r="F95" t="str">
        <v>Training</v>
      </c>
      <c r="G95">
        <v>114691.03</v>
      </c>
      <c r="H95" t="str">
        <v>Above 100k</v>
      </c>
      <c r="I95" s="33">
        <v>44039</v>
      </c>
      <c r="J95">
        <v>1</v>
      </c>
      <c r="K95" t="str">
        <v>Temporary</v>
      </c>
      <c r="L95" t="str">
        <v>Wellington, New Zealand</v>
      </c>
      <c r="M95">
        <v>3.904109589041096</v>
      </c>
      <c r="N95" t="str">
        <v>Full time</v>
      </c>
    </row>
    <row r="96" spans="2:14" x14ac:dyDescent="0.3">
      <c r="B96" t="str">
        <v>VT03421</v>
      </c>
      <c r="C96" t="str">
        <v>Alic</v>
      </c>
      <c r="D96" t="str">
        <v>Bagg</v>
      </c>
      <c r="E96" t="str">
        <v>Male</v>
      </c>
      <c r="F96" t="str">
        <v>Legal</v>
      </c>
      <c r="G96">
        <v>113747.56</v>
      </c>
      <c r="H96" t="str">
        <v>Above 100k</v>
      </c>
      <c r="I96" s="33">
        <v>44270</v>
      </c>
      <c r="J96">
        <v>0.7</v>
      </c>
      <c r="K96" t="str">
        <v>Temporary</v>
      </c>
      <c r="L96" t="str">
        <v>Columbus, USA</v>
      </c>
      <c r="M96">
        <v>3.2712328767123289</v>
      </c>
      <c r="N96" t="str">
        <v>Part time</v>
      </c>
    </row>
    <row r="97" spans="2:14" x14ac:dyDescent="0.3">
      <c r="B97" t="str">
        <v>VT03421</v>
      </c>
      <c r="C97" t="str">
        <v>Alic</v>
      </c>
      <c r="D97" t="str">
        <v>Bagg</v>
      </c>
      <c r="E97" t="str">
        <v>Male</v>
      </c>
      <c r="F97" t="str">
        <v>Legal</v>
      </c>
      <c r="G97">
        <v>113747.56</v>
      </c>
      <c r="H97" t="str">
        <v>Above 100k</v>
      </c>
      <c r="I97" s="33">
        <v>44270</v>
      </c>
      <c r="J97">
        <v>0.7</v>
      </c>
      <c r="K97" t="str">
        <v>Temporary</v>
      </c>
      <c r="L97" t="str">
        <v>Columbus, USA</v>
      </c>
      <c r="M97">
        <v>3.2712328767123289</v>
      </c>
      <c r="N97" t="str">
        <v>Part time</v>
      </c>
    </row>
    <row r="98" spans="2:14" x14ac:dyDescent="0.3">
      <c r="B98" t="str">
        <v>VT04028</v>
      </c>
      <c r="C98" t="str">
        <v>Michale</v>
      </c>
      <c r="D98" t="str">
        <v>Rolf</v>
      </c>
      <c r="E98" t="str">
        <v>Male</v>
      </c>
      <c r="F98" t="str">
        <v>Services</v>
      </c>
      <c r="G98">
        <v>111815.49</v>
      </c>
      <c r="H98" t="str">
        <v>Above 100k</v>
      </c>
      <c r="I98" s="33">
        <v>43895</v>
      </c>
      <c r="J98">
        <v>0.7</v>
      </c>
      <c r="K98" t="str">
        <v>Temporary</v>
      </c>
      <c r="L98" t="str">
        <v>Remote</v>
      </c>
      <c r="M98">
        <v>4.2986301369863016</v>
      </c>
      <c r="N98" t="str">
        <v>Part time</v>
      </c>
    </row>
    <row r="99" spans="2:14" x14ac:dyDescent="0.3">
      <c r="B99" t="str">
        <v>VT04028</v>
      </c>
      <c r="C99" t="str">
        <v>Michale</v>
      </c>
      <c r="D99" t="str">
        <v>Rolf</v>
      </c>
      <c r="E99" t="str">
        <v>Male</v>
      </c>
      <c r="F99" t="str">
        <v>Services</v>
      </c>
      <c r="G99">
        <v>111815.49</v>
      </c>
      <c r="H99" t="str">
        <v>Above 100k</v>
      </c>
      <c r="I99" s="33">
        <v>43895</v>
      </c>
      <c r="J99">
        <v>0.7</v>
      </c>
      <c r="K99" t="str">
        <v>Temporary</v>
      </c>
      <c r="L99" t="str">
        <v>Remote</v>
      </c>
      <c r="M99">
        <v>4.2986301369863016</v>
      </c>
      <c r="N99" t="str">
        <v>Part time</v>
      </c>
    </row>
    <row r="100" spans="2:14" x14ac:dyDescent="0.3">
      <c r="B100" t="str">
        <v>VT04093</v>
      </c>
      <c r="C100" t="str">
        <v>Prasanna</v>
      </c>
      <c r="D100" t="str">
        <v>Lakshmi</v>
      </c>
      <c r="E100" t="str">
        <v>Female</v>
      </c>
      <c r="F100" t="str">
        <v>Training</v>
      </c>
      <c r="G100">
        <v>116767.63</v>
      </c>
      <c r="H100" t="str">
        <v>Above 100k</v>
      </c>
      <c r="I100" s="33">
        <v>43949</v>
      </c>
      <c r="J100">
        <v>0.4</v>
      </c>
      <c r="K100" t="str">
        <v>Temporary</v>
      </c>
      <c r="L100" t="str">
        <v>Chennai, India</v>
      </c>
      <c r="M100">
        <v>4.1506849315068495</v>
      </c>
      <c r="N100" t="str">
        <v>Part time</v>
      </c>
    </row>
    <row r="101" spans="2:14" x14ac:dyDescent="0.3">
      <c r="B101" t="str">
        <v>VT04093</v>
      </c>
      <c r="C101" t="str">
        <v>Baruna</v>
      </c>
      <c r="D101" t="str">
        <v>Ogale</v>
      </c>
      <c r="E101" t="str">
        <v>Female</v>
      </c>
      <c r="F101" t="str">
        <v>Training</v>
      </c>
      <c r="G101">
        <v>116767.63</v>
      </c>
      <c r="H101" t="str">
        <v>Above 100k</v>
      </c>
      <c r="I101" s="33">
        <v>43949</v>
      </c>
      <c r="J101">
        <v>0.4</v>
      </c>
      <c r="K101" t="str">
        <v>Temporary</v>
      </c>
      <c r="L101" t="str">
        <v>Chennai, India</v>
      </c>
      <c r="M101">
        <v>4.1506849315068495</v>
      </c>
      <c r="N101" t="str">
        <v>Part time</v>
      </c>
    </row>
    <row r="102" spans="2:14" x14ac:dyDescent="0.3">
      <c r="B102" t="str">
        <v>VT04350</v>
      </c>
      <c r="C102" t="str">
        <v>Kulbhushan</v>
      </c>
      <c r="D102" t="str">
        <v>Moorthy</v>
      </c>
      <c r="E102" t="str">
        <v>Male</v>
      </c>
      <c r="F102" t="str">
        <v>Business Development</v>
      </c>
      <c r="G102">
        <v>106400.02</v>
      </c>
      <c r="H102" t="str">
        <v>Above 100k</v>
      </c>
      <c r="I102" s="33">
        <v>44021</v>
      </c>
      <c r="J102">
        <v>1</v>
      </c>
      <c r="K102" t="str">
        <v>Temporary</v>
      </c>
      <c r="L102" t="str">
        <v>Chennai, India</v>
      </c>
      <c r="M102">
        <v>3.9534246575342467</v>
      </c>
      <c r="N102" t="str">
        <v>Full time</v>
      </c>
    </row>
    <row r="103" spans="2:14" x14ac:dyDescent="0.3">
      <c r="B103" t="str">
        <v>VT04350</v>
      </c>
      <c r="C103" t="str">
        <v>Lalit</v>
      </c>
      <c r="D103" t="str">
        <v>Kothari</v>
      </c>
      <c r="E103" t="str">
        <v>Male</v>
      </c>
      <c r="F103" t="str">
        <v>Business Development</v>
      </c>
      <c r="G103">
        <v>106400.02</v>
      </c>
      <c r="H103" t="str">
        <v>Above 100k</v>
      </c>
      <c r="I103" s="33">
        <v>44021</v>
      </c>
      <c r="J103">
        <v>1</v>
      </c>
      <c r="K103" t="str">
        <v>Temporary</v>
      </c>
      <c r="L103" t="str">
        <v>Chennai, India</v>
      </c>
      <c r="M103">
        <v>3.9534246575342467</v>
      </c>
      <c r="N103" t="str">
        <v>Full time</v>
      </c>
    </row>
    <row r="104" spans="2:14" x14ac:dyDescent="0.3">
      <c r="B104" t="str">
        <v>VT04552</v>
      </c>
      <c r="C104" t="str">
        <v>Theresita</v>
      </c>
      <c r="D104" t="str">
        <v>Chasmer</v>
      </c>
      <c r="E104" t="str">
        <v>Female</v>
      </c>
      <c r="F104" t="str">
        <v>Product Management</v>
      </c>
      <c r="G104">
        <v>106665.67</v>
      </c>
      <c r="H104" t="str">
        <v>Above 100k</v>
      </c>
      <c r="I104" s="33">
        <v>43311</v>
      </c>
      <c r="J104">
        <v>1</v>
      </c>
      <c r="K104" t="str">
        <v>Temporary</v>
      </c>
      <c r="L104" t="str">
        <v>Columbus, USA</v>
      </c>
      <c r="M104">
        <v>5.8986301369863012</v>
      </c>
      <c r="N104" t="str">
        <v>Full time</v>
      </c>
    </row>
    <row r="105" spans="2:14" x14ac:dyDescent="0.3">
      <c r="B105" t="str">
        <v>VT04681</v>
      </c>
      <c r="C105" t="str">
        <v>Nickolai</v>
      </c>
      <c r="D105" t="str">
        <v>Artin</v>
      </c>
      <c r="E105" t="str">
        <v>Female</v>
      </c>
      <c r="F105" t="str">
        <v>Product Management</v>
      </c>
      <c r="G105">
        <v>110906.35</v>
      </c>
      <c r="H105" t="str">
        <v>Above 100k</v>
      </c>
      <c r="I105" s="33">
        <v>43434</v>
      </c>
      <c r="J105">
        <v>1</v>
      </c>
      <c r="K105" t="str">
        <v>Temporary</v>
      </c>
      <c r="L105" t="str">
        <v>Wellington, New Zealand</v>
      </c>
      <c r="M105">
        <v>5.5616438356164384</v>
      </c>
      <c r="N105" t="str">
        <v>Full time</v>
      </c>
    </row>
  </sheetData>
  <autoFilter ref="B58:N105" xr:uid="{10564E18-B2C1-48CB-8AE1-5411538CB6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43C1-025D-4589-9040-F94AC3E93811}">
  <dimension ref="B1:E13"/>
  <sheetViews>
    <sheetView workbookViewId="0">
      <selection activeCell="D8" sqref="D8"/>
    </sheetView>
  </sheetViews>
  <sheetFormatPr defaultRowHeight="14.4" x14ac:dyDescent="0.3"/>
  <cols>
    <col min="2" max="2" width="14.5546875" customWidth="1"/>
    <col min="3" max="3" width="20.6640625" customWidth="1"/>
    <col min="4" max="4" width="9" customWidth="1"/>
    <col min="5" max="5" width="0" hidden="1" customWidth="1"/>
  </cols>
  <sheetData>
    <row r="1" spans="2:5" x14ac:dyDescent="0.3">
      <c r="B1" s="31" t="s">
        <v>778</v>
      </c>
      <c r="C1" s="31"/>
    </row>
    <row r="2" spans="2:5" x14ac:dyDescent="0.3">
      <c r="B2" s="31" t="s">
        <v>773</v>
      </c>
      <c r="C2" s="31"/>
    </row>
    <row r="4" spans="2:5" x14ac:dyDescent="0.3">
      <c r="B4" s="36"/>
      <c r="C4" s="36" t="s">
        <v>774</v>
      </c>
    </row>
    <row r="5" spans="2:5" x14ac:dyDescent="0.3">
      <c r="B5" s="37" t="s">
        <v>775</v>
      </c>
      <c r="C5" s="38">
        <f>MIN(staff[Salary])</f>
        <v>28160.79</v>
      </c>
    </row>
    <row r="6" spans="2:5" x14ac:dyDescent="0.3">
      <c r="B6" s="37" t="s">
        <v>776</v>
      </c>
      <c r="C6" s="38">
        <f>MAX(staff[Salary])</f>
        <v>120000</v>
      </c>
    </row>
    <row r="7" spans="2:5" x14ac:dyDescent="0.3">
      <c r="B7" s="37" t="s">
        <v>777</v>
      </c>
      <c r="C7" s="38">
        <f>LARGE(staff[Salary],E7)</f>
        <v>120000</v>
      </c>
      <c r="E7">
        <v>1</v>
      </c>
    </row>
    <row r="8" spans="2:5" x14ac:dyDescent="0.3">
      <c r="B8" s="37"/>
      <c r="C8" s="38">
        <f>LARGE(staff[Salary],E8)</f>
        <v>120000</v>
      </c>
      <c r="E8">
        <v>2</v>
      </c>
    </row>
    <row r="9" spans="2:5" x14ac:dyDescent="0.3">
      <c r="B9" s="37"/>
      <c r="C9" s="38">
        <f>LARGE(staff[Salary],E9)</f>
        <v>119022.49</v>
      </c>
      <c r="E9">
        <v>3</v>
      </c>
    </row>
    <row r="10" spans="2:5" x14ac:dyDescent="0.3">
      <c r="B10" s="37"/>
      <c r="C10" s="38">
        <f>LARGE(staff[Salary],E10)</f>
        <v>118976.16</v>
      </c>
      <c r="E10">
        <v>4</v>
      </c>
    </row>
    <row r="11" spans="2:5" x14ac:dyDescent="0.3">
      <c r="B11" s="37"/>
      <c r="C11" s="38">
        <f>LARGE(staff[Salary],E11)</f>
        <v>118442.54</v>
      </c>
      <c r="E11">
        <v>5</v>
      </c>
    </row>
    <row r="13" spans="2:5" x14ac:dyDescent="0.3">
      <c r="C1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CD0F-E018-4594-B2AD-C8C5B3FF157D}">
  <dimension ref="B1:I21"/>
  <sheetViews>
    <sheetView workbookViewId="0">
      <selection activeCell="D23" sqref="D23"/>
    </sheetView>
  </sheetViews>
  <sheetFormatPr defaultRowHeight="14.4" x14ac:dyDescent="0.3"/>
  <cols>
    <col min="2" max="2" width="23.6640625" customWidth="1"/>
  </cols>
  <sheetData>
    <row r="1" spans="2:4" x14ac:dyDescent="0.3">
      <c r="B1" t="s">
        <v>779</v>
      </c>
    </row>
    <row r="4" spans="2:4" x14ac:dyDescent="0.3">
      <c r="B4" s="31" t="s">
        <v>762</v>
      </c>
      <c r="C4" s="35" t="s">
        <v>780</v>
      </c>
      <c r="D4">
        <f>COUNTA(_xlfn.ANCHORARRAY(B5))</f>
        <v>13</v>
      </c>
    </row>
    <row r="5" spans="2:4" x14ac:dyDescent="0.3">
      <c r="B5" t="str" cm="1">
        <f t="array" ref="B5:B17">_xlfn._xlws.SORT(_xlfn.UNIQUE(staff[Department]))</f>
        <v>Accounting</v>
      </c>
    </row>
    <row r="6" spans="2:4" x14ac:dyDescent="0.3">
      <c r="B6" t="str">
        <v>Business Development</v>
      </c>
    </row>
    <row r="7" spans="2:4" x14ac:dyDescent="0.3">
      <c r="B7" t="str">
        <v xml:space="preserve">Business Growth </v>
      </c>
    </row>
    <row r="8" spans="2:4" x14ac:dyDescent="0.3">
      <c r="B8" t="str">
        <v>Engineering</v>
      </c>
    </row>
    <row r="9" spans="2:4" x14ac:dyDescent="0.3">
      <c r="B9" t="str">
        <v>Human Resources</v>
      </c>
    </row>
    <row r="10" spans="2:4" x14ac:dyDescent="0.3">
      <c r="B10" t="str">
        <v>Legal</v>
      </c>
    </row>
    <row r="11" spans="2:4" x14ac:dyDescent="0.3">
      <c r="B11" t="str">
        <v>Marketing</v>
      </c>
    </row>
    <row r="12" spans="2:4" x14ac:dyDescent="0.3">
      <c r="B12" t="str">
        <v>Product Management</v>
      </c>
    </row>
    <row r="13" spans="2:4" x14ac:dyDescent="0.3">
      <c r="B13" t="str">
        <v>Research and Development</v>
      </c>
    </row>
    <row r="14" spans="2:4" x14ac:dyDescent="0.3">
      <c r="B14" t="str">
        <v>Sales</v>
      </c>
    </row>
    <row r="15" spans="2:4" x14ac:dyDescent="0.3">
      <c r="B15" t="str">
        <v>Services</v>
      </c>
    </row>
    <row r="16" spans="2:4" x14ac:dyDescent="0.3">
      <c r="B16" t="str">
        <v>Support</v>
      </c>
    </row>
    <row r="17" spans="2:9" x14ac:dyDescent="0.3">
      <c r="B17" t="str">
        <v>Training</v>
      </c>
    </row>
    <row r="20" spans="2:9" x14ac:dyDescent="0.3">
      <c r="D20" s="35" t="s">
        <v>782</v>
      </c>
      <c r="E20" s="35"/>
      <c r="F20" s="35"/>
      <c r="G20" s="35"/>
      <c r="H20" s="35"/>
      <c r="I20" s="35"/>
    </row>
    <row r="21" spans="2:9" x14ac:dyDescent="0.3">
      <c r="D21" t="str">
        <f>_xlfn.TEXTJOIN(",",TRUE,TRANSPOSE(_xlfn.ANCHORARRAY(B5)))</f>
        <v>Accounting,Business Development,Business Growth 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1FE-C241-4572-B0E1-7E77F0AD0418}">
  <dimension ref="A1:M29"/>
  <sheetViews>
    <sheetView topLeftCell="A16" workbookViewId="0">
      <selection activeCell="D33" sqref="D33"/>
    </sheetView>
  </sheetViews>
  <sheetFormatPr defaultRowHeight="14.4" x14ac:dyDescent="0.3"/>
  <cols>
    <col min="1" max="1" width="12.109375" customWidth="1"/>
    <col min="2" max="2" width="16.109375" customWidth="1"/>
  </cols>
  <sheetData>
    <row r="1" spans="1:4" ht="21" x14ac:dyDescent="0.4">
      <c r="A1" s="43" t="s">
        <v>783</v>
      </c>
      <c r="B1" s="39"/>
    </row>
    <row r="2" spans="1:4" ht="15" thickBot="1" x14ac:dyDescent="0.35"/>
    <row r="3" spans="1:4" ht="15" thickBot="1" x14ac:dyDescent="0.35">
      <c r="A3" s="41" t="s">
        <v>788</v>
      </c>
      <c r="B3" s="40" t="s">
        <v>627</v>
      </c>
      <c r="D3" t="s">
        <v>785</v>
      </c>
    </row>
    <row r="5" spans="1:4" x14ac:dyDescent="0.3">
      <c r="A5" s="42" t="s">
        <v>784</v>
      </c>
      <c r="B5" s="37" t="str">
        <f>IFERROR(VLOOKUP($B$3,staff[],2,FALSE),"Not Found")</f>
        <v>Torrance</v>
      </c>
    </row>
    <row r="6" spans="1:4" x14ac:dyDescent="0.3">
      <c r="A6" s="42" t="s">
        <v>2</v>
      </c>
      <c r="B6" s="37" t="str">
        <f>IFERROR(VLOOKUP($B$3,staff[],3,FALSE),"Not Found")</f>
        <v>Collier</v>
      </c>
    </row>
    <row r="7" spans="1:4" x14ac:dyDescent="0.3">
      <c r="A7" s="42" t="s">
        <v>4</v>
      </c>
      <c r="B7" s="37" t="str">
        <f>IFERROR(VLOOKUP($B$3,staff[],5,FALSE),"Not Found")</f>
        <v>Training</v>
      </c>
    </row>
    <row r="8" spans="1:4" x14ac:dyDescent="0.3">
      <c r="A8" s="42" t="s">
        <v>5</v>
      </c>
      <c r="B8" s="38">
        <f>IFERROR(VLOOKUP($B$3,staff[],6,FALSE),"Not Found")</f>
        <v>96135.75</v>
      </c>
    </row>
    <row r="10" spans="1:4" ht="15" thickBot="1" x14ac:dyDescent="0.35"/>
    <row r="11" spans="1:4" ht="15" thickBot="1" x14ac:dyDescent="0.35">
      <c r="A11" s="41" t="s">
        <v>789</v>
      </c>
      <c r="B11" s="40" t="s">
        <v>284</v>
      </c>
      <c r="D11" t="s">
        <v>790</v>
      </c>
    </row>
    <row r="13" spans="1:4" x14ac:dyDescent="0.3">
      <c r="A13" s="42" t="s">
        <v>787</v>
      </c>
      <c r="B13" s="37" t="str">
        <f>INDEX(staff[Emp ID],MATCH(B11,staff[Last Name],0))</f>
        <v>PR00113</v>
      </c>
    </row>
    <row r="14" spans="1:4" x14ac:dyDescent="0.3">
      <c r="A14" s="42" t="s">
        <v>762</v>
      </c>
      <c r="B14" s="37" t="str">
        <f>INDEX(staff[Department],MATCH(B11,staff[Last Name],0))</f>
        <v xml:space="preserve">Business Growth </v>
      </c>
    </row>
    <row r="15" spans="1:4" x14ac:dyDescent="0.3">
      <c r="A15" s="42" t="s">
        <v>5</v>
      </c>
      <c r="B15" s="38">
        <f>INDEX(staff[Salary],MATCH(B11,staff[Last Name],0))</f>
        <v>80695.740000000005</v>
      </c>
    </row>
    <row r="17" spans="1:13" ht="15" thickBot="1" x14ac:dyDescent="0.35"/>
    <row r="18" spans="1:13" ht="15" thickBot="1" x14ac:dyDescent="0.35">
      <c r="A18" s="41" t="s">
        <v>788</v>
      </c>
      <c r="B18" s="40" t="s">
        <v>627</v>
      </c>
      <c r="D18" t="s">
        <v>791</v>
      </c>
    </row>
    <row r="20" spans="1:13" x14ac:dyDescent="0.3">
      <c r="A20" s="42" t="s">
        <v>784</v>
      </c>
      <c r="B20" s="37" t="str">
        <f>IFERROR(_xlfn.XLOOKUP($B$18,staff[Emp ID],staff[First Name]),"Not Found")</f>
        <v>Torrance</v>
      </c>
    </row>
    <row r="21" spans="1:13" x14ac:dyDescent="0.3">
      <c r="A21" s="42" t="s">
        <v>2</v>
      </c>
      <c r="B21" s="37" t="str">
        <f>IFERROR(_xlfn.XLOOKUP($B$18,staff[Emp ID],staff[Last Name]),"Not Found")</f>
        <v>Collier</v>
      </c>
    </row>
    <row r="22" spans="1:13" x14ac:dyDescent="0.3">
      <c r="A22" s="42" t="s">
        <v>4</v>
      </c>
      <c r="B22" s="37" t="str">
        <f>IFERROR(_xlfn.XLOOKUP($B$18,staff[Emp ID],staff[Department]),"Not Found")</f>
        <v>Training</v>
      </c>
    </row>
    <row r="23" spans="1:13" x14ac:dyDescent="0.3">
      <c r="A23" s="42" t="s">
        <v>5</v>
      </c>
      <c r="B23" s="38">
        <f>IFERROR(_xlfn.XLOOKUP($B$18,staff[Emp ID],staff[Salary]),"Not Found")</f>
        <v>96135.75</v>
      </c>
    </row>
    <row r="26" spans="1:13" x14ac:dyDescent="0.3">
      <c r="A26" s="44" t="s">
        <v>792</v>
      </c>
      <c r="B26" s="45"/>
      <c r="C26" s="45"/>
    </row>
    <row r="27" spans="1:13" x14ac:dyDescent="0.3">
      <c r="A27" s="44"/>
      <c r="B27" s="45"/>
      <c r="C27" s="45"/>
    </row>
    <row r="29" spans="1:13" x14ac:dyDescent="0.3">
      <c r="A29" t="str" cm="1">
        <f t="array" ref="A29:M29">_xlfn.XLOOKUP(120000,staff[Salary],staff[],"NOT FOUND")</f>
        <v>PR00147</v>
      </c>
      <c r="B29" t="str">
        <v>Minerva</v>
      </c>
      <c r="C29" t="str">
        <v>Ricardot</v>
      </c>
      <c r="D29" t="str">
        <v>Male</v>
      </c>
      <c r="E29" t="str">
        <v>Engineering</v>
      </c>
      <c r="F29">
        <v>120000</v>
      </c>
      <c r="G29" t="str">
        <v>Above 100k</v>
      </c>
      <c r="H29">
        <v>43416</v>
      </c>
      <c r="I29">
        <v>1</v>
      </c>
      <c r="J29" t="str">
        <v>Permanent</v>
      </c>
      <c r="K29" t="str">
        <v>Remote</v>
      </c>
      <c r="L29">
        <v>5.6109589041095891</v>
      </c>
      <c r="M29" t="str">
        <v>Full time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73A7-7DFA-4889-8302-E30A021A210A}">
  <dimension ref="B2:E7"/>
  <sheetViews>
    <sheetView workbookViewId="0">
      <selection activeCell="C6" sqref="C6"/>
    </sheetView>
  </sheetViews>
  <sheetFormatPr defaultRowHeight="14.4" x14ac:dyDescent="0.3"/>
  <cols>
    <col min="2" max="2" width="11.6640625" customWidth="1"/>
  </cols>
  <sheetData>
    <row r="2" spans="2:5" x14ac:dyDescent="0.3">
      <c r="B2" s="46" t="s">
        <v>793</v>
      </c>
      <c r="C2" s="46"/>
      <c r="D2" s="46"/>
      <c r="E2" s="46"/>
    </row>
    <row r="4" spans="2:5" x14ac:dyDescent="0.3">
      <c r="B4" s="47" t="s">
        <v>794</v>
      </c>
      <c r="C4" s="47" t="str" cm="1">
        <f t="array" ref="C4">_xlfn.XLOOKUP(MAX(staff[Salary]), staff[Salary], staff[First Name]&amp;" "&amp;staff[Last Name])</f>
        <v>Minerva Ricardot</v>
      </c>
      <c r="D4" s="47"/>
    </row>
    <row r="6" spans="2:5" x14ac:dyDescent="0.3">
      <c r="B6" s="35" t="s">
        <v>795</v>
      </c>
      <c r="C6" s="35" t="str" cm="1">
        <f t="array" ref="C6:C7">_xlfn._xlws.FILTER(staff[First Name], staff[Salary]=MAX(staff[Salary]))</f>
        <v>Minerva</v>
      </c>
    </row>
    <row r="7" spans="2:5" x14ac:dyDescent="0.3">
      <c r="B7" s="35"/>
      <c r="C7" s="35" t="str">
        <v>Mick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381-1C22-427B-95DC-8EF873CB5289}">
  <dimension ref="B1:N35"/>
  <sheetViews>
    <sheetView workbookViewId="0">
      <selection activeCell="F18" sqref="F18"/>
    </sheetView>
  </sheetViews>
  <sheetFormatPr defaultRowHeight="14.4" x14ac:dyDescent="0.3"/>
  <cols>
    <col min="3" max="3" width="10.21875" bestFit="1" customWidth="1"/>
    <col min="4" max="4" width="10.109375" bestFit="1" customWidth="1"/>
    <col min="5" max="5" width="12.88671875" customWidth="1"/>
    <col min="9" max="9" width="10.33203125" style="33" bestFit="1" customWidth="1"/>
  </cols>
  <sheetData>
    <row r="1" spans="2:14" x14ac:dyDescent="0.3">
      <c r="B1" s="48" t="s">
        <v>797</v>
      </c>
      <c r="C1" s="48"/>
      <c r="D1" s="48"/>
      <c r="E1" s="48"/>
    </row>
    <row r="3" spans="2:14" x14ac:dyDescent="0.3">
      <c r="B3" s="39" t="s">
        <v>796</v>
      </c>
      <c r="C3" s="39" t="s">
        <v>784</v>
      </c>
      <c r="D3" s="39" t="s">
        <v>786</v>
      </c>
    </row>
    <row r="4" spans="2:14" x14ac:dyDescent="0.3">
      <c r="B4" t="str" cm="1">
        <f t="array" ref="B4:N10">_xlfn._xlws.FILTER(staff[], LEFT( staff[First Name],1)="H")</f>
        <v>PR00246</v>
      </c>
      <c r="C4" t="str">
        <v>Husein</v>
      </c>
      <c r="D4" t="str">
        <v>Augar</v>
      </c>
      <c r="E4" t="str">
        <v>Female</v>
      </c>
      <c r="F4" t="str">
        <v>Marketing</v>
      </c>
      <c r="G4">
        <v>67905.8</v>
      </c>
      <c r="H4" t="str">
        <v>50k to 100k</v>
      </c>
      <c r="I4" s="33">
        <v>44194</v>
      </c>
      <c r="J4">
        <v>1</v>
      </c>
      <c r="K4" t="str">
        <v>Permanent</v>
      </c>
      <c r="L4" t="str">
        <v>Remote</v>
      </c>
      <c r="M4">
        <v>3.4794520547945207</v>
      </c>
      <c r="N4" t="str">
        <v>Full time</v>
      </c>
    </row>
    <row r="5" spans="2:14" x14ac:dyDescent="0.3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 s="33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</row>
    <row r="6" spans="2:14" x14ac:dyDescent="0.3">
      <c r="B6" t="str">
        <v>SQ04437</v>
      </c>
      <c r="C6" t="str">
        <v>Hephzibah</v>
      </c>
      <c r="D6" t="str">
        <v>Summerell</v>
      </c>
      <c r="E6" t="str">
        <v>Female</v>
      </c>
      <c r="F6" t="str">
        <v>Services</v>
      </c>
      <c r="G6">
        <v>28305.08</v>
      </c>
      <c r="H6" t="str">
        <v>Under 50k</v>
      </c>
      <c r="I6" s="33">
        <v>43754</v>
      </c>
      <c r="J6">
        <v>1</v>
      </c>
      <c r="K6" t="str">
        <v>Permanent</v>
      </c>
      <c r="L6" t="str">
        <v>Remote</v>
      </c>
      <c r="M6">
        <v>4.6849315068493151</v>
      </c>
      <c r="N6" t="str">
        <v>Full time</v>
      </c>
    </row>
    <row r="7" spans="2:14" x14ac:dyDescent="0.3">
      <c r="B7" t="str">
        <v>TN00214</v>
      </c>
      <c r="C7" t="str">
        <v>Hemavati</v>
      </c>
      <c r="D7" t="str">
        <v>Muthiah</v>
      </c>
      <c r="E7" t="str">
        <v>Female</v>
      </c>
      <c r="F7" t="str">
        <v>Training</v>
      </c>
      <c r="G7">
        <v>37902.35</v>
      </c>
      <c r="H7" t="str">
        <v>Under 50k</v>
      </c>
      <c r="I7" s="33">
        <v>43823</v>
      </c>
      <c r="J7">
        <v>1</v>
      </c>
      <c r="K7" t="str">
        <v>Permanent</v>
      </c>
      <c r="L7" t="str">
        <v>Chennai, India</v>
      </c>
      <c r="M7">
        <v>4.4958904109589044</v>
      </c>
      <c r="N7" t="str">
        <v>Full time</v>
      </c>
    </row>
    <row r="8" spans="2:14" x14ac:dyDescent="0.3">
      <c r="B8" t="str">
        <v>TN04175</v>
      </c>
      <c r="C8" t="str">
        <v>Hinda</v>
      </c>
      <c r="D8" t="str">
        <v>Label</v>
      </c>
      <c r="E8" t="str">
        <v>Female</v>
      </c>
      <c r="F8" t="str">
        <v>Human Resources</v>
      </c>
      <c r="G8">
        <v>92704.48</v>
      </c>
      <c r="H8" t="str">
        <v>50k to 100k</v>
      </c>
      <c r="I8" s="33">
        <v>43430</v>
      </c>
      <c r="J8">
        <v>1</v>
      </c>
      <c r="K8" t="str">
        <v>Fixed Term</v>
      </c>
      <c r="L8" t="str">
        <v>Columbus, USA</v>
      </c>
      <c r="M8">
        <v>5.5726027397260278</v>
      </c>
      <c r="N8" t="str">
        <v>Full time</v>
      </c>
    </row>
    <row r="9" spans="2:14" x14ac:dyDescent="0.3">
      <c r="B9" t="str">
        <v>TN04775</v>
      </c>
      <c r="C9" t="str">
        <v>Hridaynath</v>
      </c>
      <c r="D9" t="str">
        <v>Tendulkar</v>
      </c>
      <c r="E9" t="str">
        <v>Female</v>
      </c>
      <c r="F9" t="str">
        <v>Legal</v>
      </c>
      <c r="G9">
        <v>31089.22</v>
      </c>
      <c r="H9" t="str">
        <v>Under 50k</v>
      </c>
      <c r="I9" s="33">
        <v>43776</v>
      </c>
      <c r="J9">
        <v>1</v>
      </c>
      <c r="K9" t="str">
        <v>Fixed Term</v>
      </c>
      <c r="L9" t="str">
        <v>Chennai, India</v>
      </c>
      <c r="M9">
        <v>4.624657534246575</v>
      </c>
      <c r="N9" t="str">
        <v>Full time</v>
      </c>
    </row>
    <row r="10" spans="2:14" x14ac:dyDescent="0.3">
      <c r="B10" t="str">
        <v>VT01996</v>
      </c>
      <c r="C10" t="str">
        <v>Hali</v>
      </c>
      <c r="D10" t="str">
        <v>Behnecke</v>
      </c>
      <c r="E10" t="str">
        <v>Male</v>
      </c>
      <c r="F10" t="str">
        <v>Human Resources</v>
      </c>
      <c r="G10">
        <v>65569.36</v>
      </c>
      <c r="H10" t="str">
        <v>50k to 100k</v>
      </c>
      <c r="I10" s="33">
        <v>43293</v>
      </c>
      <c r="J10">
        <v>1</v>
      </c>
      <c r="K10" t="str">
        <v>Fixed Term</v>
      </c>
      <c r="L10" t="str">
        <v>Auckland, New Zealand</v>
      </c>
      <c r="M10">
        <v>5.9479452054794519</v>
      </c>
      <c r="N10" t="str">
        <v>Full time</v>
      </c>
    </row>
    <row r="13" spans="2:14" x14ac:dyDescent="0.3">
      <c r="B13" s="39" t="s">
        <v>796</v>
      </c>
      <c r="C13" s="39" t="s">
        <v>784</v>
      </c>
      <c r="D13" s="39" t="s">
        <v>786</v>
      </c>
    </row>
    <row r="14" spans="2:14" x14ac:dyDescent="0.3">
      <c r="B14" t="str" cm="1">
        <f t="array" ref="B14:D35">_xlfn._xlws.FILTER( staff[[Emp ID]:[Last Name]],MONTH(staff[Start Date])=3)</f>
        <v>PR00746</v>
      </c>
      <c r="C14" t="str">
        <v>Hogan</v>
      </c>
      <c r="D14" t="str">
        <v>Iles</v>
      </c>
    </row>
    <row r="15" spans="2:14" x14ac:dyDescent="0.3">
      <c r="B15" t="str">
        <v>PR00893</v>
      </c>
      <c r="C15" t="str">
        <v>Vasavi</v>
      </c>
      <c r="D15" t="str">
        <v>Veeravasarapu</v>
      </c>
    </row>
    <row r="16" spans="2:14" x14ac:dyDescent="0.3">
      <c r="B16" t="str">
        <v>SQ00022</v>
      </c>
      <c r="C16" t="str">
        <v>Carlin</v>
      </c>
      <c r="D16" t="str">
        <v>Demke</v>
      </c>
    </row>
    <row r="17" spans="2:4" x14ac:dyDescent="0.3">
      <c r="B17" t="str">
        <v>SQ00105</v>
      </c>
      <c r="C17" t="str">
        <v>Sarayu</v>
      </c>
      <c r="D17" t="str">
        <v>Ragunathan</v>
      </c>
    </row>
    <row r="18" spans="2:4" x14ac:dyDescent="0.3">
      <c r="B18" t="str">
        <v>SQ01519</v>
      </c>
      <c r="C18" t="str">
        <v>Caron</v>
      </c>
      <c r="D18" t="str">
        <v>Kolakovic</v>
      </c>
    </row>
    <row r="19" spans="2:4" x14ac:dyDescent="0.3">
      <c r="B19" t="str">
        <v>SQ03112</v>
      </c>
      <c r="C19" t="str">
        <v>Kantimoy</v>
      </c>
      <c r="D19" t="str">
        <v>Pritish</v>
      </c>
    </row>
    <row r="20" spans="2:4" x14ac:dyDescent="0.3">
      <c r="B20" t="str">
        <v>SQ03625</v>
      </c>
      <c r="C20" t="str">
        <v>Fidela</v>
      </c>
      <c r="D20" t="str">
        <v>Artis</v>
      </c>
    </row>
    <row r="21" spans="2:4" x14ac:dyDescent="0.3">
      <c r="B21" t="str">
        <v>SQ04612</v>
      </c>
      <c r="C21" t="str">
        <v>Mick</v>
      </c>
      <c r="D21" t="str">
        <v>Spraberry</v>
      </c>
    </row>
    <row r="22" spans="2:4" x14ac:dyDescent="0.3">
      <c r="B22" t="str">
        <v>TN01256</v>
      </c>
      <c r="C22" t="str">
        <v>Shattesh</v>
      </c>
      <c r="D22" t="str">
        <v>Utpat</v>
      </c>
    </row>
    <row r="23" spans="2:4" x14ac:dyDescent="0.3">
      <c r="B23" t="str">
        <v>TN01256</v>
      </c>
      <c r="C23" t="str">
        <v>Sawini</v>
      </c>
      <c r="D23" t="str">
        <v>Chandan</v>
      </c>
    </row>
    <row r="24" spans="2:4" x14ac:dyDescent="0.3">
      <c r="B24" t="str">
        <v>TN01601</v>
      </c>
      <c r="C24" t="str">
        <v>Melva</v>
      </c>
      <c r="D24" t="str">
        <v>Jickells</v>
      </c>
    </row>
    <row r="25" spans="2:4" x14ac:dyDescent="0.3">
      <c r="B25" t="str">
        <v>TN01601</v>
      </c>
      <c r="C25" t="str">
        <v>Melva</v>
      </c>
      <c r="D25" t="str">
        <v>Jickells</v>
      </c>
    </row>
    <row r="26" spans="2:4" x14ac:dyDescent="0.3">
      <c r="B26" t="str">
        <v>TN04892</v>
      </c>
      <c r="C26" t="str">
        <v>Luca</v>
      </c>
      <c r="D26" t="str">
        <v>Wolstenholme</v>
      </c>
    </row>
    <row r="27" spans="2:4" x14ac:dyDescent="0.3">
      <c r="B27" t="str">
        <v>VT01762</v>
      </c>
      <c r="C27" t="str">
        <v>Geena</v>
      </c>
      <c r="D27" t="str">
        <v>Raghavanpillai</v>
      </c>
    </row>
    <row r="28" spans="2:4" x14ac:dyDescent="0.3">
      <c r="B28" t="str">
        <v>VT01803</v>
      </c>
      <c r="C28" t="str">
        <v>Freddy</v>
      </c>
      <c r="D28" t="str">
        <v>Linford</v>
      </c>
    </row>
    <row r="29" spans="2:4" x14ac:dyDescent="0.3">
      <c r="B29" t="str">
        <v>VT02417</v>
      </c>
      <c r="C29" t="str">
        <v>Evangelina</v>
      </c>
      <c r="D29" t="str">
        <v>Lergan</v>
      </c>
    </row>
    <row r="30" spans="2:4" x14ac:dyDescent="0.3">
      <c r="B30" t="str">
        <v>VT03421</v>
      </c>
      <c r="C30" t="str">
        <v>Alic</v>
      </c>
      <c r="D30" t="str">
        <v>Bagg</v>
      </c>
    </row>
    <row r="31" spans="2:4" x14ac:dyDescent="0.3">
      <c r="B31" t="str">
        <v>VT03421</v>
      </c>
      <c r="C31" t="str">
        <v>Alic</v>
      </c>
      <c r="D31" t="str">
        <v>Bagg</v>
      </c>
    </row>
    <row r="32" spans="2:4" x14ac:dyDescent="0.3">
      <c r="B32" t="str">
        <v>VT03993</v>
      </c>
      <c r="C32" t="str">
        <v>Dulce</v>
      </c>
      <c r="D32" t="str">
        <v>Colbeck</v>
      </c>
    </row>
    <row r="33" spans="2:4" x14ac:dyDescent="0.3">
      <c r="B33" t="str">
        <v>VT04028</v>
      </c>
      <c r="C33" t="str">
        <v>Michale</v>
      </c>
      <c r="D33" t="str">
        <v>Rolf</v>
      </c>
    </row>
    <row r="34" spans="2:4" x14ac:dyDescent="0.3">
      <c r="B34" t="str">
        <v>VT04028</v>
      </c>
      <c r="C34" t="str">
        <v>Michale</v>
      </c>
      <c r="D34" t="str">
        <v>Rolf</v>
      </c>
    </row>
    <row r="35" spans="2:4" x14ac:dyDescent="0.3">
      <c r="B35" t="str">
        <v>VT04415</v>
      </c>
      <c r="C35" t="str">
        <v>Malory</v>
      </c>
      <c r="D35" t="str">
        <v>Biles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DD21-E189-4E74-AD01-77419C0DDC5D}">
  <dimension ref="A1:G18"/>
  <sheetViews>
    <sheetView workbookViewId="0">
      <selection activeCell="L15" sqref="L15"/>
    </sheetView>
  </sheetViews>
  <sheetFormatPr defaultRowHeight="14.4" x14ac:dyDescent="0.3"/>
  <cols>
    <col min="2" max="2" width="23.5546875" bestFit="1" customWidth="1"/>
    <col min="4" max="4" width="13" customWidth="1"/>
    <col min="5" max="5" width="12" customWidth="1"/>
    <col min="6" max="6" width="11.5546875" customWidth="1"/>
    <col min="7" max="7" width="14.77734375" customWidth="1"/>
  </cols>
  <sheetData>
    <row r="1" spans="1:7" x14ac:dyDescent="0.3">
      <c r="A1" t="s">
        <v>798</v>
      </c>
    </row>
    <row r="3" spans="1:7" x14ac:dyDescent="0.3">
      <c r="B3" s="45" t="s">
        <v>802</v>
      </c>
      <c r="C3" s="45">
        <v>260</v>
      </c>
      <c r="D3" s="49">
        <f>AVERAGE(staff[Salary])</f>
        <v>73877.880076923073</v>
      </c>
      <c r="E3" s="45"/>
      <c r="F3" s="45"/>
      <c r="G3" s="49">
        <f>MAX(staff[Salary])</f>
        <v>120000</v>
      </c>
    </row>
    <row r="4" spans="1:7" ht="15" thickBot="1" x14ac:dyDescent="0.35"/>
    <row r="5" spans="1:7" ht="33" customHeight="1" x14ac:dyDescent="0.3">
      <c r="B5" s="59" t="s">
        <v>762</v>
      </c>
      <c r="C5" s="60" t="s">
        <v>761</v>
      </c>
      <c r="D5" s="61" t="s">
        <v>799</v>
      </c>
      <c r="E5" s="62" t="s">
        <v>800</v>
      </c>
      <c r="F5" s="63"/>
      <c r="G5" s="64" t="s">
        <v>801</v>
      </c>
    </row>
    <row r="6" spans="1:7" x14ac:dyDescent="0.3">
      <c r="B6" s="55" t="str" cm="1">
        <f t="array" ref="B6:B18">_xlfn._xlws.SORT(_xlfn.UNIQUE(staff[Department]))</f>
        <v>Accounting</v>
      </c>
      <c r="C6" s="37" cm="1">
        <f t="array" ref="C6:C18">COUNTIFS(staff[Department],_xlfn.ANCHORARRAY(B6))</f>
        <v>26</v>
      </c>
      <c r="D6" s="50" cm="1">
        <f t="array" ref="D6:D18">AVERAGEIFS(staff[Salary],staff[Department],_xlfn.ANCHORARRAY(B6))</f>
        <v>69806.945769230777</v>
      </c>
      <c r="E6" s="50" cm="1">
        <f t="array" ref="E6:E18">_xlfn.ANCHORARRAY(D6)-D3</f>
        <v>-4070.934307692296</v>
      </c>
      <c r="F6" s="53" cm="1">
        <f t="array" ref="F6:F18">_xlfn.ANCHORARRAY(E6)</f>
        <v>-4070.934307692296</v>
      </c>
      <c r="G6" s="57" cm="1">
        <f t="array" ref="G6:G18">_xlfn.MAXIFS(staff[Salary],staff[Department],_xlfn.ANCHORARRAY(B6))</f>
        <v>119022.49</v>
      </c>
    </row>
    <row r="7" spans="1:7" x14ac:dyDescent="0.3">
      <c r="B7" s="55" t="str">
        <v>Business Development</v>
      </c>
      <c r="C7" s="37">
        <v>22</v>
      </c>
      <c r="D7" s="50">
        <v>80671.004545454547</v>
      </c>
      <c r="E7" s="50">
        <v>6793.1244685314741</v>
      </c>
      <c r="F7" s="53">
        <v>6793.1244685314741</v>
      </c>
      <c r="G7" s="57">
        <v>110042.37</v>
      </c>
    </row>
    <row r="8" spans="1:7" x14ac:dyDescent="0.3">
      <c r="B8" s="55" t="str">
        <v xml:space="preserve">Business Growth </v>
      </c>
      <c r="C8" s="37">
        <v>4</v>
      </c>
      <c r="D8" s="50">
        <v>75967.277499999997</v>
      </c>
      <c r="E8" s="50">
        <v>2089.3974230769236</v>
      </c>
      <c r="F8" s="53">
        <v>2089.3974230769236</v>
      </c>
      <c r="G8" s="57">
        <v>85000</v>
      </c>
    </row>
    <row r="9" spans="1:7" x14ac:dyDescent="0.3">
      <c r="B9" s="55" t="str">
        <v>Engineering</v>
      </c>
      <c r="C9" s="37">
        <v>26</v>
      </c>
      <c r="D9" s="50">
        <v>81976.441923076913</v>
      </c>
      <c r="E9" s="50">
        <v>8098.5618461538397</v>
      </c>
      <c r="F9" s="53">
        <v>8098.5618461538397</v>
      </c>
      <c r="G9" s="57">
        <v>120000</v>
      </c>
    </row>
    <row r="10" spans="1:7" x14ac:dyDescent="0.3">
      <c r="B10" s="55" t="str">
        <v>Human Resources</v>
      </c>
      <c r="C10" s="37">
        <v>22</v>
      </c>
      <c r="D10" s="50">
        <v>73109.377727272746</v>
      </c>
      <c r="E10" s="50">
        <v>-768.50234965032723</v>
      </c>
      <c r="F10" s="53">
        <v>-768.50234965032723</v>
      </c>
      <c r="G10" s="57">
        <v>103494.94</v>
      </c>
    </row>
    <row r="11" spans="1:7" x14ac:dyDescent="0.3">
      <c r="B11" s="55" t="str">
        <v>Legal</v>
      </c>
      <c r="C11" s="37">
        <v>21</v>
      </c>
      <c r="D11" s="50">
        <v>67242.51761904762</v>
      </c>
      <c r="E11" s="50">
        <v>-6635.3624578754534</v>
      </c>
      <c r="F11" s="53">
        <v>-6635.3624578754534</v>
      </c>
      <c r="G11" s="57">
        <v>113747.56</v>
      </c>
    </row>
    <row r="12" spans="1:7" x14ac:dyDescent="0.3">
      <c r="B12" s="55" t="str">
        <v>Marketing</v>
      </c>
      <c r="C12" s="37">
        <v>12</v>
      </c>
      <c r="D12" s="50">
        <v>64441.299999999996</v>
      </c>
      <c r="E12" s="50">
        <v>-9436.5800769230773</v>
      </c>
      <c r="F12" s="53">
        <v>-9436.5800769230773</v>
      </c>
      <c r="G12" s="57">
        <v>104903.79</v>
      </c>
    </row>
    <row r="13" spans="1:7" x14ac:dyDescent="0.3">
      <c r="B13" s="55" t="str">
        <v>Product Management</v>
      </c>
      <c r="C13" s="37">
        <v>29</v>
      </c>
      <c r="D13" s="50">
        <v>75179.064482758593</v>
      </c>
      <c r="E13" s="50">
        <v>1301.18440583552</v>
      </c>
      <c r="F13" s="53">
        <v>1301.18440583552</v>
      </c>
      <c r="G13" s="57">
        <v>115191.38</v>
      </c>
    </row>
    <row r="14" spans="1:7" x14ac:dyDescent="0.3">
      <c r="B14" s="55" t="str">
        <v>Research and Development</v>
      </c>
      <c r="C14" s="37">
        <v>18</v>
      </c>
      <c r="D14" s="50">
        <v>66910.765555555554</v>
      </c>
      <c r="E14" s="50">
        <v>-6967.114521367519</v>
      </c>
      <c r="F14" s="53">
        <v>-6967.114521367519</v>
      </c>
      <c r="G14" s="57">
        <v>99683.67</v>
      </c>
    </row>
    <row r="15" spans="1:7" x14ac:dyDescent="0.3">
      <c r="B15" s="55" t="str">
        <v>Sales</v>
      </c>
      <c r="C15" s="37">
        <v>18</v>
      </c>
      <c r="D15" s="50">
        <v>71897.095555555556</v>
      </c>
      <c r="E15" s="50">
        <v>-1980.7845213675173</v>
      </c>
      <c r="F15" s="53">
        <v>-1980.7845213675173</v>
      </c>
      <c r="G15" s="57">
        <v>102129.37</v>
      </c>
    </row>
    <row r="16" spans="1:7" x14ac:dyDescent="0.3">
      <c r="B16" s="55" t="str">
        <v>Services</v>
      </c>
      <c r="C16" s="37">
        <v>21</v>
      </c>
      <c r="D16" s="50">
        <v>74673.974761904756</v>
      </c>
      <c r="E16" s="50">
        <v>796.0946849816828</v>
      </c>
      <c r="F16" s="53">
        <v>796.0946849816828</v>
      </c>
      <c r="G16" s="57">
        <v>120000</v>
      </c>
    </row>
    <row r="17" spans="2:7" x14ac:dyDescent="0.3">
      <c r="B17" s="55" t="str">
        <v>Support</v>
      </c>
      <c r="C17" s="37">
        <v>17</v>
      </c>
      <c r="D17" s="50">
        <v>66432.455882352937</v>
      </c>
      <c r="E17" s="50">
        <v>-7445.424194570136</v>
      </c>
      <c r="F17" s="53">
        <v>-7445.424194570136</v>
      </c>
      <c r="G17" s="57">
        <v>104802.63</v>
      </c>
    </row>
    <row r="18" spans="2:7" ht="15" thickBot="1" x14ac:dyDescent="0.35">
      <c r="B18" s="56" t="str">
        <v>Training</v>
      </c>
      <c r="C18" s="51">
        <v>24</v>
      </c>
      <c r="D18" s="52">
        <v>83883.965000000011</v>
      </c>
      <c r="E18" s="52">
        <v>10006.084923076938</v>
      </c>
      <c r="F18" s="54">
        <v>10006.084923076938</v>
      </c>
      <c r="G18" s="58">
        <v>116767.63</v>
      </c>
    </row>
  </sheetData>
  <mergeCells count="1">
    <mergeCell ref="E5:F5"/>
  </mergeCells>
  <conditionalFormatting sqref="E6:E1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{C3F0BBC8-1DBB-4E5B-B3BE-0656E59E076D}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F0BBC8-1DBB-4E5B-B3BE-0656E59E07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workbookViewId="0">
      <selection activeCell="I11" sqref="I11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781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781</v>
      </c>
      <c r="H11" s="5">
        <v>85000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781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781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1</vt:lpstr>
      <vt:lpstr>2</vt:lpstr>
      <vt:lpstr>3-4</vt:lpstr>
      <vt:lpstr>5</vt:lpstr>
      <vt:lpstr>6-7</vt:lpstr>
      <vt:lpstr>8</vt:lpstr>
      <vt:lpstr>9</vt:lpstr>
      <vt:lpstr>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Nisarg Merchant</cp:lastModifiedBy>
  <dcterms:created xsi:type="dcterms:W3CDTF">2021-03-14T20:21:32Z</dcterms:created>
  <dcterms:modified xsi:type="dcterms:W3CDTF">2024-08-27T21:51:49Z</dcterms:modified>
</cp:coreProperties>
</file>