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jpeg" ContentType="image/jpeg"/>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15.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worksheets/sheet1.xml" ContentType="application/vnd.openxmlformats-officedocument.spreadsheetml.worksheet+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xl/sharedStrings.xml" ContentType="application/vnd.openxmlformats-officedocument.spreadsheetml.sharedStrings+xml"/>
  <Override PartName="/xl/drawings/drawing10.xml" ContentType="application/vnd.openxmlformats-officedocument.drawing+xml"/>
  <Override PartName="/xl/worksheets/sheet1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0" yWindow="0" windowWidth="19420" windowHeight="11020" tabRatio="836"/>
  </bookViews>
  <sheets>
    <sheet name="ІНВ+ПАНЕЛІ+АККУ" sheetId="1" r:id="rId1"/>
    <sheet name="ЗАРЯДНІ СТАНЦІЇ" sheetId="2" r:id="rId2"/>
    <sheet name="HEMSTEDT" sheetId="3" r:id="rId3"/>
    <sheet name="HEMSTEDT DI SI" sheetId="4" r:id="rId4"/>
    <sheet name="FENIX ULTRA" sheetId="5" r:id="rId5"/>
    <sheet name="FENIX" sheetId="6" r:id="rId6"/>
    <sheet name="IN-THERM" sheetId="7" r:id="rId7"/>
    <sheet name="IN-THERM COMFORT" sheetId="8" r:id="rId8"/>
    <sheet name="АЛЮМАТИ" sheetId="9" r:id="rId9"/>
    <sheet name="ТЕРМОСТАТИ" sheetId="10" r:id="rId10"/>
    <sheet name="ПЛІВКОВА ПІДЛОГА" sheetId="11" r:id="rId11"/>
    <sheet name="САМРЕГ+КОМПЛ" sheetId="12" r:id="rId12"/>
    <sheet name="НАГРІВАЛЬНІ КИЛИМКИ" sheetId="13" r:id="rId13"/>
    <sheet name="ЗВП" sheetId="14" r:id="rId14"/>
    <sheet name="ІЧ ПАНЕЛІ FENIX" sheetId="15" r:id="rId15"/>
    <sheet name="ІЧ ПАНЕЛІ BILUX" sheetId="16" r:id="rId16"/>
    <sheet name="ІНФОРМАЦІЯ" sheetId="17" r:id="rId17"/>
  </sheets>
  <definedNames>
    <definedName name="_xlnm.Print_Area" localSheetId="1">'ЗАРЯДНІ СТАНЦІЇ'!$A$3:$T$53</definedName>
    <definedName name="срзнач">АЛЮМАТИ!#REF!</definedName>
  </definedNames>
  <calcPr calcId="145621" refMode="R1C1"/>
</workbook>
</file>

<file path=xl/calcChain.xml><?xml version="1.0" encoding="utf-8"?>
<calcChain xmlns="http://schemas.openxmlformats.org/spreadsheetml/2006/main">
  <c r="J55" i="9"/>
  <c r="I55"/>
  <c r="H55"/>
  <c r="H54"/>
  <c r="F54"/>
  <c r="C54"/>
  <c r="H53"/>
  <c r="F53"/>
  <c r="C53"/>
  <c r="H52"/>
  <c r="F52"/>
  <c r="C52"/>
  <c r="H51"/>
  <c r="F51"/>
  <c r="C51"/>
  <c r="H50"/>
  <c r="F50"/>
  <c r="C50"/>
  <c r="H49"/>
  <c r="F49"/>
  <c r="C49"/>
  <c r="H48"/>
  <c r="F48"/>
  <c r="C48"/>
  <c r="H47"/>
  <c r="F47"/>
  <c r="C47"/>
  <c r="H46"/>
  <c r="F46"/>
  <c r="C46"/>
  <c r="H45"/>
  <c r="F45"/>
  <c r="C45"/>
  <c r="H44"/>
  <c r="F44"/>
  <c r="C44"/>
  <c r="J39"/>
  <c r="I39"/>
  <c r="H39"/>
  <c r="H38"/>
  <c r="F38"/>
  <c r="C38"/>
  <c r="H37"/>
  <c r="F37"/>
  <c r="C37"/>
  <c r="H36"/>
  <c r="F36"/>
  <c r="C36"/>
  <c r="H35"/>
  <c r="F35"/>
  <c r="C35"/>
  <c r="H34"/>
  <c r="F34"/>
  <c r="C34"/>
  <c r="H33"/>
  <c r="F33"/>
  <c r="C33"/>
  <c r="H32"/>
  <c r="F32"/>
  <c r="C32"/>
  <c r="H31"/>
  <c r="F31"/>
  <c r="C31"/>
  <c r="H30"/>
  <c r="F30"/>
  <c r="C30"/>
  <c r="H29"/>
  <c r="F29"/>
  <c r="C29"/>
  <c r="H28"/>
  <c r="F28"/>
  <c r="C28"/>
  <c r="H27"/>
  <c r="F27"/>
  <c r="C27"/>
  <c r="H26"/>
  <c r="F26"/>
  <c r="C26"/>
  <c r="H25"/>
  <c r="F25"/>
  <c r="C25"/>
  <c r="H24"/>
  <c r="F24"/>
  <c r="C24"/>
  <c r="I60" i="8"/>
  <c r="B60"/>
  <c r="A60"/>
  <c r="I59"/>
  <c r="B59"/>
  <c r="A59"/>
  <c r="I58"/>
  <c r="B58"/>
  <c r="A58"/>
  <c r="I57"/>
  <c r="B57"/>
  <c r="A57"/>
  <c r="I56"/>
  <c r="B56"/>
  <c r="A56"/>
  <c r="I55"/>
  <c r="B55"/>
  <c r="A55"/>
  <c r="I54"/>
  <c r="B54"/>
  <c r="A54"/>
  <c r="I53"/>
  <c r="B53"/>
  <c r="A53"/>
  <c r="I52"/>
  <c r="B52"/>
  <c r="A52"/>
  <c r="I51"/>
  <c r="B51"/>
  <c r="A51"/>
  <c r="I50"/>
  <c r="B50"/>
  <c r="A50"/>
  <c r="I49"/>
  <c r="B49"/>
  <c r="A49"/>
  <c r="I48"/>
  <c r="B48"/>
  <c r="A48"/>
  <c r="I47"/>
  <c r="B47"/>
  <c r="A47"/>
  <c r="I46"/>
  <c r="L39"/>
  <c r="J39"/>
  <c r="I39"/>
  <c r="H39"/>
  <c r="G39"/>
  <c r="B39"/>
  <c r="A39"/>
  <c r="L38"/>
  <c r="J38"/>
  <c r="I38"/>
  <c r="H38"/>
  <c r="G38"/>
  <c r="B38"/>
  <c r="A38"/>
  <c r="L37"/>
  <c r="J37"/>
  <c r="I37"/>
  <c r="H37"/>
  <c r="G37"/>
  <c r="B37"/>
  <c r="A37"/>
  <c r="L36"/>
  <c r="J36"/>
  <c r="I36"/>
  <c r="H36"/>
  <c r="G36"/>
  <c r="B36"/>
  <c r="A36"/>
  <c r="L35"/>
  <c r="J35"/>
  <c r="I35"/>
  <c r="H35"/>
  <c r="G35"/>
  <c r="B35"/>
  <c r="A35"/>
  <c r="L34"/>
  <c r="J34"/>
  <c r="I34"/>
  <c r="H34"/>
  <c r="G34"/>
  <c r="B34"/>
  <c r="A34"/>
  <c r="L33"/>
  <c r="J33"/>
  <c r="I33"/>
  <c r="H33"/>
  <c r="G33"/>
  <c r="B33"/>
  <c r="A33"/>
  <c r="L32"/>
  <c r="J32"/>
  <c r="I32"/>
  <c r="H32"/>
  <c r="G32"/>
  <c r="B32"/>
  <c r="A32"/>
  <c r="L31"/>
  <c r="J31"/>
  <c r="I31"/>
  <c r="H31"/>
  <c r="G31"/>
  <c r="B31"/>
  <c r="A31"/>
  <c r="L30"/>
  <c r="J30"/>
  <c r="I30"/>
  <c r="H30"/>
  <c r="G30"/>
  <c r="B30"/>
  <c r="A30"/>
  <c r="L29"/>
  <c r="J29"/>
  <c r="I29"/>
  <c r="H29"/>
  <c r="G29"/>
  <c r="B29"/>
  <c r="A29"/>
  <c r="L28"/>
  <c r="J28"/>
  <c r="I28"/>
  <c r="H28"/>
  <c r="G28"/>
  <c r="B28"/>
  <c r="A28"/>
  <c r="L27"/>
  <c r="J27"/>
  <c r="I27"/>
  <c r="H27"/>
  <c r="G27"/>
  <c r="B27"/>
  <c r="A27"/>
  <c r="L26"/>
  <c r="J26"/>
  <c r="I26"/>
  <c r="H26"/>
  <c r="G26"/>
  <c r="B26"/>
  <c r="A26"/>
  <c r="H59" i="7"/>
  <c r="A59"/>
  <c r="H58"/>
  <c r="A58"/>
  <c r="H57"/>
  <c r="A57"/>
  <c r="H56"/>
  <c r="A56"/>
  <c r="H55"/>
  <c r="A55"/>
  <c r="H54"/>
  <c r="A54"/>
  <c r="H53"/>
  <c r="A53"/>
  <c r="H52"/>
  <c r="A52"/>
  <c r="H51"/>
  <c r="A51"/>
  <c r="H50"/>
  <c r="A50"/>
  <c r="H49"/>
  <c r="A49"/>
  <c r="H48"/>
  <c r="A48"/>
  <c r="H47"/>
  <c r="A47"/>
  <c r="H46"/>
  <c r="A46"/>
  <c r="K38"/>
  <c r="I38"/>
  <c r="H38"/>
  <c r="G38"/>
  <c r="F38"/>
  <c r="A38"/>
  <c r="K37"/>
  <c r="I37"/>
  <c r="H37"/>
  <c r="G37"/>
  <c r="F37"/>
  <c r="A37"/>
  <c r="K36"/>
  <c r="I36"/>
  <c r="H36"/>
  <c r="G36"/>
  <c r="F36"/>
  <c r="A36"/>
  <c r="K35"/>
  <c r="I35"/>
  <c r="H35"/>
  <c r="G35"/>
  <c r="F35"/>
  <c r="A35"/>
  <c r="K34"/>
  <c r="I34"/>
  <c r="H34"/>
  <c r="G34"/>
  <c r="F34"/>
  <c r="A34"/>
  <c r="K33"/>
  <c r="I33"/>
  <c r="H33"/>
  <c r="G33"/>
  <c r="F33"/>
  <c r="A33"/>
  <c r="K32"/>
  <c r="I32"/>
  <c r="H32"/>
  <c r="G32"/>
  <c r="F32"/>
  <c r="A32"/>
  <c r="K31"/>
  <c r="I31"/>
  <c r="H31"/>
  <c r="G31"/>
  <c r="F31"/>
  <c r="A31"/>
  <c r="K30"/>
  <c r="I30"/>
  <c r="H30"/>
  <c r="G30"/>
  <c r="F30"/>
  <c r="A30"/>
  <c r="K29"/>
  <c r="I29"/>
  <c r="H29"/>
  <c r="G29"/>
  <c r="F29"/>
  <c r="A29"/>
  <c r="K28"/>
  <c r="I28"/>
  <c r="H28"/>
  <c r="G28"/>
  <c r="F28"/>
  <c r="A28"/>
  <c r="K27"/>
  <c r="I27"/>
  <c r="H27"/>
  <c r="G27"/>
  <c r="F27"/>
  <c r="A27"/>
  <c r="K26"/>
  <c r="I26"/>
  <c r="H26"/>
  <c r="G26"/>
  <c r="F26"/>
  <c r="A26"/>
  <c r="K25"/>
  <c r="I25"/>
  <c r="H25"/>
  <c r="G25"/>
  <c r="F25"/>
  <c r="A25"/>
  <c r="A192" i="6"/>
  <c r="A191"/>
  <c r="A190"/>
  <c r="A189"/>
  <c r="A188"/>
  <c r="A187"/>
  <c r="A186"/>
  <c r="A185"/>
  <c r="A184"/>
  <c r="A183"/>
  <c r="A182"/>
  <c r="A181"/>
  <c r="A180"/>
  <c r="A179"/>
  <c r="A178"/>
  <c r="A173"/>
  <c r="A172"/>
  <c r="A171"/>
  <c r="A170"/>
  <c r="A169"/>
  <c r="A168"/>
  <c r="A167"/>
  <c r="A166"/>
  <c r="A165"/>
  <c r="A164"/>
  <c r="A163"/>
  <c r="A162"/>
  <c r="A161"/>
  <c r="A160"/>
  <c r="A159"/>
  <c r="J154"/>
  <c r="H154"/>
  <c r="G154"/>
  <c r="F154"/>
  <c r="E154"/>
  <c r="A154"/>
  <c r="J153"/>
  <c r="H153"/>
  <c r="G153"/>
  <c r="F153"/>
  <c r="E153"/>
  <c r="A153"/>
  <c r="J152"/>
  <c r="H152"/>
  <c r="G152"/>
  <c r="F152"/>
  <c r="E152"/>
  <c r="A152"/>
  <c r="J151"/>
  <c r="H151"/>
  <c r="G151"/>
  <c r="F151"/>
  <c r="E151"/>
  <c r="A151"/>
  <c r="J150"/>
  <c r="H150"/>
  <c r="G150"/>
  <c r="F150"/>
  <c r="E150"/>
  <c r="A150"/>
  <c r="J149"/>
  <c r="H149"/>
  <c r="G149"/>
  <c r="F149"/>
  <c r="E149"/>
  <c r="A149"/>
  <c r="J148"/>
  <c r="H148"/>
  <c r="G148"/>
  <c r="F148"/>
  <c r="E148"/>
  <c r="A148"/>
  <c r="J147"/>
  <c r="H147"/>
  <c r="G147"/>
  <c r="F147"/>
  <c r="E147"/>
  <c r="A147"/>
  <c r="J146"/>
  <c r="H146"/>
  <c r="G146"/>
  <c r="F146"/>
  <c r="E146"/>
  <c r="A146"/>
  <c r="J145"/>
  <c r="H145"/>
  <c r="G145"/>
  <c r="F145"/>
  <c r="E145"/>
  <c r="A145"/>
  <c r="J144"/>
  <c r="H144"/>
  <c r="G144"/>
  <c r="F144"/>
  <c r="E144"/>
  <c r="A144"/>
  <c r="J143"/>
  <c r="H143"/>
  <c r="G143"/>
  <c r="F143"/>
  <c r="E143"/>
  <c r="A143"/>
  <c r="J142"/>
  <c r="H142"/>
  <c r="G142"/>
  <c r="F142"/>
  <c r="E142"/>
  <c r="A142"/>
  <c r="J141"/>
  <c r="H141"/>
  <c r="G141"/>
  <c r="F141"/>
  <c r="E141"/>
  <c r="A141"/>
  <c r="G135"/>
  <c r="A135"/>
  <c r="G134"/>
  <c r="A134"/>
  <c r="G133"/>
  <c r="A133"/>
  <c r="G132"/>
  <c r="A132"/>
  <c r="G131"/>
  <c r="A131"/>
  <c r="G130"/>
  <c r="A130"/>
  <c r="G129"/>
  <c r="A129"/>
  <c r="G128"/>
  <c r="A128"/>
  <c r="G127"/>
  <c r="A127"/>
  <c r="G126"/>
  <c r="A126"/>
  <c r="G125"/>
  <c r="A125"/>
  <c r="K118"/>
  <c r="I118"/>
  <c r="H118"/>
  <c r="G118"/>
  <c r="F118"/>
  <c r="A118"/>
  <c r="K117"/>
  <c r="I117"/>
  <c r="H117"/>
  <c r="G117"/>
  <c r="F117"/>
  <c r="A117"/>
  <c r="K116"/>
  <c r="I116"/>
  <c r="H116"/>
  <c r="G116"/>
  <c r="F116"/>
  <c r="A116"/>
  <c r="K115"/>
  <c r="I115"/>
  <c r="H115"/>
  <c r="G115"/>
  <c r="F115"/>
  <c r="A115"/>
  <c r="K114"/>
  <c r="I114"/>
  <c r="H114"/>
  <c r="G114"/>
  <c r="F114"/>
  <c r="K113"/>
  <c r="I113"/>
  <c r="H113"/>
  <c r="G113"/>
  <c r="F113"/>
  <c r="A113"/>
  <c r="K112"/>
  <c r="I112"/>
  <c r="H112"/>
  <c r="G112"/>
  <c r="F112"/>
  <c r="A112"/>
  <c r="K111"/>
  <c r="I111"/>
  <c r="H111"/>
  <c r="G111"/>
  <c r="F111"/>
  <c r="A111"/>
  <c r="K110"/>
  <c r="I110"/>
  <c r="H110"/>
  <c r="G110"/>
  <c r="F110"/>
  <c r="A110"/>
  <c r="K109"/>
  <c r="I109"/>
  <c r="H109"/>
  <c r="G109"/>
  <c r="F109"/>
  <c r="E109"/>
  <c r="A109"/>
  <c r="K101"/>
  <c r="I101"/>
  <c r="H101"/>
  <c r="G101"/>
  <c r="F101"/>
  <c r="E101"/>
  <c r="A101"/>
  <c r="K100"/>
  <c r="I100"/>
  <c r="H100"/>
  <c r="G100"/>
  <c r="F100"/>
  <c r="E100"/>
  <c r="A100"/>
  <c r="K99"/>
  <c r="I99"/>
  <c r="H99"/>
  <c r="G99"/>
  <c r="F99"/>
  <c r="E99"/>
  <c r="A99"/>
  <c r="K98"/>
  <c r="I98"/>
  <c r="H98"/>
  <c r="G98"/>
  <c r="F98"/>
  <c r="E98"/>
  <c r="A98"/>
  <c r="K97"/>
  <c r="I97"/>
  <c r="H97"/>
  <c r="G97"/>
  <c r="F97"/>
  <c r="E97"/>
  <c r="A97"/>
  <c r="K96"/>
  <c r="I96"/>
  <c r="H96"/>
  <c r="G96"/>
  <c r="F96"/>
  <c r="E96"/>
  <c r="A96"/>
  <c r="K95"/>
  <c r="I95"/>
  <c r="H95"/>
  <c r="G95"/>
  <c r="F95"/>
  <c r="E95"/>
  <c r="A95"/>
  <c r="K94"/>
  <c r="I94"/>
  <c r="H94"/>
  <c r="G94"/>
  <c r="F94"/>
  <c r="E94"/>
  <c r="A94"/>
  <c r="K93"/>
  <c r="I93"/>
  <c r="H93"/>
  <c r="G93"/>
  <c r="F93"/>
  <c r="E93"/>
  <c r="A93"/>
  <c r="K92"/>
  <c r="I92"/>
  <c r="H92"/>
  <c r="G92"/>
  <c r="F92"/>
  <c r="E92"/>
  <c r="A92"/>
  <c r="K91"/>
  <c r="I91"/>
  <c r="H91"/>
  <c r="G91"/>
  <c r="F91"/>
  <c r="E91"/>
  <c r="A91"/>
  <c r="K90"/>
  <c r="I90"/>
  <c r="H90"/>
  <c r="G90"/>
  <c r="F90"/>
  <c r="E90"/>
  <c r="A90"/>
  <c r="K89"/>
  <c r="I89"/>
  <c r="H89"/>
  <c r="G89"/>
  <c r="F89"/>
  <c r="E89"/>
  <c r="A89"/>
  <c r="K88"/>
  <c r="I88"/>
  <c r="H88"/>
  <c r="G88"/>
  <c r="F88"/>
  <c r="E88"/>
  <c r="A88"/>
  <c r="M82"/>
  <c r="M81"/>
  <c r="I81"/>
  <c r="G81"/>
  <c r="F81"/>
  <c r="E81"/>
  <c r="A81"/>
  <c r="M80"/>
  <c r="I80"/>
  <c r="G80"/>
  <c r="F80"/>
  <c r="E80"/>
  <c r="A80"/>
  <c r="M79"/>
  <c r="I79"/>
  <c r="G79"/>
  <c r="F79"/>
  <c r="E79"/>
  <c r="A79"/>
  <c r="M78"/>
  <c r="I78"/>
  <c r="G78"/>
  <c r="F78"/>
  <c r="E78"/>
  <c r="A78"/>
  <c r="M77"/>
  <c r="I77"/>
  <c r="G77"/>
  <c r="F77"/>
  <c r="E77"/>
  <c r="A77"/>
  <c r="M76"/>
  <c r="I76"/>
  <c r="G76"/>
  <c r="F76"/>
  <c r="E76"/>
  <c r="A76"/>
  <c r="M75"/>
  <c r="I75"/>
  <c r="G75"/>
  <c r="F75"/>
  <c r="E75"/>
  <c r="A75"/>
  <c r="M74"/>
  <c r="I74"/>
  <c r="G74"/>
  <c r="F74"/>
  <c r="E74"/>
  <c r="A74"/>
  <c r="M73"/>
  <c r="I73"/>
  <c r="G73"/>
  <c r="F73"/>
  <c r="E73"/>
  <c r="A73"/>
  <c r="M72"/>
  <c r="I72"/>
  <c r="G72"/>
  <c r="F72"/>
  <c r="E72"/>
  <c r="A72"/>
  <c r="M71"/>
  <c r="I71"/>
  <c r="G71"/>
  <c r="F71"/>
  <c r="E71"/>
  <c r="A71"/>
  <c r="M70"/>
  <c r="I70"/>
  <c r="G70"/>
  <c r="F70"/>
  <c r="E70"/>
  <c r="A70"/>
  <c r="M69"/>
  <c r="I69"/>
  <c r="G69"/>
  <c r="F69"/>
  <c r="E69"/>
  <c r="A69"/>
  <c r="M68"/>
  <c r="I68"/>
  <c r="G68"/>
  <c r="F68"/>
  <c r="E68"/>
  <c r="A68"/>
  <c r="K64"/>
  <c r="K63"/>
  <c r="G63"/>
  <c r="A63"/>
  <c r="K62"/>
  <c r="G62"/>
  <c r="A62"/>
  <c r="K61"/>
  <c r="G61"/>
  <c r="A61"/>
  <c r="K60"/>
  <c r="G60"/>
  <c r="A60"/>
  <c r="K59"/>
  <c r="G59"/>
  <c r="A59"/>
  <c r="K58"/>
  <c r="G58"/>
  <c r="A58"/>
  <c r="K57"/>
  <c r="G57"/>
  <c r="A57"/>
  <c r="K56"/>
  <c r="G56"/>
  <c r="A56"/>
  <c r="K55"/>
  <c r="G55"/>
  <c r="A55"/>
  <c r="K54"/>
  <c r="G54"/>
  <c r="A54"/>
  <c r="K53"/>
  <c r="G53"/>
  <c r="A53"/>
  <c r="K52"/>
  <c r="G52"/>
  <c r="A52"/>
  <c r="K51"/>
  <c r="G51"/>
  <c r="A51"/>
  <c r="G50"/>
  <c r="A50"/>
  <c r="G42"/>
  <c r="A42"/>
  <c r="G41"/>
  <c r="A41"/>
  <c r="G40"/>
  <c r="A40"/>
  <c r="G39"/>
  <c r="A39"/>
  <c r="G38"/>
  <c r="A38"/>
  <c r="G37"/>
  <c r="A37"/>
  <c r="G36"/>
  <c r="A36"/>
  <c r="G35"/>
  <c r="A35"/>
  <c r="G34"/>
  <c r="A34"/>
  <c r="G33"/>
  <c r="A33"/>
  <c r="G32"/>
  <c r="A32"/>
  <c r="G31"/>
  <c r="A31"/>
  <c r="G30"/>
  <c r="A30"/>
  <c r="G29"/>
  <c r="A29"/>
  <c r="G28"/>
  <c r="A28"/>
  <c r="G27"/>
  <c r="A27"/>
  <c r="H57" i="5"/>
  <c r="F57"/>
  <c r="E57"/>
  <c r="D57"/>
  <c r="H56"/>
  <c r="F56"/>
  <c r="E56"/>
  <c r="D56"/>
  <c r="H55"/>
  <c r="F55"/>
  <c r="E55"/>
  <c r="D55"/>
  <c r="H54"/>
  <c r="F54"/>
  <c r="E54"/>
  <c r="D54"/>
  <c r="H53"/>
  <c r="F53"/>
  <c r="E53"/>
  <c r="D53"/>
  <c r="H52"/>
  <c r="F52"/>
  <c r="E52"/>
  <c r="D52"/>
  <c r="H51"/>
  <c r="F51"/>
  <c r="E51"/>
  <c r="D51"/>
  <c r="H50"/>
  <c r="F50"/>
  <c r="E50"/>
  <c r="D50"/>
  <c r="H49"/>
  <c r="F49"/>
  <c r="E49"/>
  <c r="D49"/>
  <c r="H48"/>
  <c r="F48"/>
  <c r="E48"/>
  <c r="D48"/>
  <c r="H47"/>
  <c r="F47"/>
  <c r="E47"/>
  <c r="D47"/>
  <c r="F42"/>
  <c r="F41"/>
  <c r="F40"/>
  <c r="F39"/>
  <c r="F38"/>
  <c r="F37"/>
  <c r="F36"/>
  <c r="F35"/>
  <c r="F34"/>
  <c r="F33"/>
  <c r="F32"/>
  <c r="F31"/>
  <c r="F30"/>
  <c r="F29"/>
  <c r="F28"/>
  <c r="F27"/>
  <c r="K40" i="4"/>
  <c r="J40"/>
  <c r="I40"/>
  <c r="G40"/>
  <c r="F40"/>
  <c r="E40"/>
  <c r="D40"/>
  <c r="K39"/>
  <c r="J39"/>
  <c r="I39"/>
  <c r="G39"/>
  <c r="F39"/>
  <c r="E39"/>
  <c r="D39"/>
  <c r="K38"/>
  <c r="J38"/>
  <c r="I38"/>
  <c r="G38"/>
  <c r="F38"/>
  <c r="E38"/>
  <c r="D38"/>
  <c r="K37"/>
  <c r="J37"/>
  <c r="I37"/>
  <c r="G37"/>
  <c r="F37"/>
  <c r="E37"/>
  <c r="D37"/>
  <c r="K36"/>
  <c r="J36"/>
  <c r="I36"/>
  <c r="G36"/>
  <c r="F36"/>
  <c r="E36"/>
  <c r="D36"/>
  <c r="K35"/>
  <c r="J35"/>
  <c r="I35"/>
  <c r="G35"/>
  <c r="F35"/>
  <c r="E35"/>
  <c r="D35"/>
  <c r="K34"/>
  <c r="J34"/>
  <c r="I34"/>
  <c r="G34"/>
  <c r="F34"/>
  <c r="E34"/>
  <c r="D34"/>
  <c r="K33"/>
  <c r="J33"/>
  <c r="I33"/>
  <c r="G33"/>
  <c r="F33"/>
  <c r="E33"/>
  <c r="D33"/>
  <c r="K32"/>
  <c r="J32"/>
  <c r="I32"/>
  <c r="G32"/>
  <c r="F32"/>
  <c r="E32"/>
  <c r="D32"/>
  <c r="K31"/>
  <c r="J31"/>
  <c r="I31"/>
  <c r="G31"/>
  <c r="F31"/>
  <c r="E31"/>
  <c r="D31"/>
  <c r="K30"/>
  <c r="J30"/>
  <c r="I30"/>
  <c r="G30"/>
  <c r="F30"/>
  <c r="E30"/>
  <c r="D30"/>
  <c r="K29"/>
  <c r="J29"/>
  <c r="I29"/>
  <c r="G29"/>
  <c r="F29"/>
  <c r="E29"/>
  <c r="D29"/>
  <c r="K28"/>
  <c r="J28"/>
  <c r="I28"/>
  <c r="G28"/>
  <c r="F28"/>
  <c r="E28"/>
  <c r="D28"/>
  <c r="K27"/>
  <c r="J27"/>
  <c r="I27"/>
  <c r="G27"/>
  <c r="F27"/>
  <c r="E27"/>
  <c r="D27"/>
  <c r="K26"/>
  <c r="J26"/>
  <c r="I26"/>
  <c r="G26"/>
  <c r="F26"/>
  <c r="E26"/>
  <c r="D26"/>
  <c r="K25"/>
  <c r="J25"/>
  <c r="I25"/>
  <c r="G25"/>
  <c r="F25"/>
  <c r="E25"/>
  <c r="D25"/>
  <c r="H20"/>
  <c r="G20"/>
  <c r="F20"/>
  <c r="H19"/>
  <c r="G19"/>
  <c r="F19"/>
  <c r="H18"/>
  <c r="G18"/>
  <c r="F18"/>
  <c r="H17"/>
  <c r="G17"/>
  <c r="F17"/>
  <c r="H16"/>
  <c r="G16"/>
  <c r="F16"/>
  <c r="H15"/>
  <c r="G15"/>
  <c r="F15"/>
  <c r="H14"/>
  <c r="G14"/>
  <c r="F14"/>
  <c r="H13"/>
  <c r="G13"/>
  <c r="F13"/>
  <c r="H12"/>
  <c r="G12"/>
  <c r="F12"/>
  <c r="H11"/>
  <c r="G11"/>
  <c r="F11"/>
  <c r="H10"/>
  <c r="G10"/>
  <c r="F10"/>
  <c r="H9"/>
  <c r="G9"/>
  <c r="F9"/>
  <c r="H8"/>
  <c r="G8"/>
  <c r="F8"/>
  <c r="H7"/>
  <c r="G7"/>
  <c r="F7"/>
  <c r="H6"/>
  <c r="G6"/>
  <c r="F6"/>
  <c r="H5"/>
  <c r="G5"/>
  <c r="F5"/>
  <c r="J261" i="3"/>
  <c r="G261"/>
  <c r="F261"/>
  <c r="J260"/>
  <c r="G260"/>
  <c r="F260"/>
  <c r="J259"/>
  <c r="G259"/>
  <c r="J258"/>
  <c r="G258"/>
  <c r="F258"/>
  <c r="J257"/>
  <c r="G257"/>
  <c r="F257"/>
  <c r="J256"/>
  <c r="G256"/>
  <c r="F256"/>
  <c r="J255"/>
  <c r="G255"/>
  <c r="F255"/>
  <c r="J254"/>
  <c r="G254"/>
  <c r="F254"/>
  <c r="J253"/>
  <c r="G253"/>
  <c r="F253"/>
  <c r="J252"/>
  <c r="G252"/>
  <c r="F252"/>
  <c r="J248"/>
  <c r="G248"/>
  <c r="F248"/>
  <c r="J247"/>
  <c r="G247"/>
  <c r="F247"/>
  <c r="J246"/>
  <c r="G246"/>
  <c r="F246"/>
  <c r="J245"/>
  <c r="G245"/>
  <c r="F245"/>
  <c r="J244"/>
  <c r="G244"/>
  <c r="F244"/>
  <c r="J243"/>
  <c r="G243"/>
  <c r="F243"/>
  <c r="J242"/>
  <c r="G242"/>
  <c r="F242"/>
  <c r="J241"/>
  <c r="G241"/>
  <c r="F241"/>
  <c r="J240"/>
  <c r="G240"/>
  <c r="F240"/>
  <c r="J239"/>
  <c r="G239"/>
  <c r="F239"/>
  <c r="J231"/>
  <c r="G231"/>
  <c r="F231"/>
  <c r="J230"/>
  <c r="G230"/>
  <c r="F230"/>
  <c r="J229"/>
  <c r="G229"/>
  <c r="J228"/>
  <c r="G228"/>
  <c r="F228"/>
  <c r="J227"/>
  <c r="G227"/>
  <c r="F227"/>
  <c r="J226"/>
  <c r="G226"/>
  <c r="F226"/>
  <c r="J225"/>
  <c r="G225"/>
  <c r="F225"/>
  <c r="J224"/>
  <c r="G224"/>
  <c r="F224"/>
  <c r="J223"/>
  <c r="G223"/>
  <c r="F223"/>
  <c r="J222"/>
  <c r="G222"/>
  <c r="F222"/>
  <c r="I220"/>
  <c r="H220"/>
  <c r="G220"/>
  <c r="F220"/>
  <c r="I219"/>
  <c r="H219"/>
  <c r="G219"/>
  <c r="F219"/>
  <c r="I218"/>
  <c r="H218"/>
  <c r="G218"/>
  <c r="F218"/>
  <c r="I217"/>
  <c r="H217"/>
  <c r="G217"/>
  <c r="F217"/>
  <c r="I216"/>
  <c r="H216"/>
  <c r="G216"/>
  <c r="F216"/>
  <c r="I215"/>
  <c r="H215"/>
  <c r="G215"/>
  <c r="F215"/>
  <c r="I214"/>
  <c r="H214"/>
  <c r="G214"/>
  <c r="F214"/>
  <c r="I213"/>
  <c r="H213"/>
  <c r="G213"/>
  <c r="F213"/>
  <c r="I212"/>
  <c r="H212"/>
  <c r="G212"/>
  <c r="F212"/>
  <c r="I211"/>
  <c r="H211"/>
  <c r="G211"/>
  <c r="F211"/>
  <c r="I210"/>
  <c r="H210"/>
  <c r="G210"/>
  <c r="F210"/>
  <c r="I209"/>
  <c r="H209"/>
  <c r="G209"/>
  <c r="F209"/>
  <c r="I208"/>
  <c r="H208"/>
  <c r="G208"/>
  <c r="F208"/>
  <c r="J202"/>
  <c r="G202"/>
  <c r="F202"/>
  <c r="J201"/>
  <c r="G201"/>
  <c r="F201"/>
  <c r="J200"/>
  <c r="G200"/>
  <c r="F200"/>
  <c r="J199"/>
  <c r="G199"/>
  <c r="F199"/>
  <c r="J198"/>
  <c r="G198"/>
  <c r="F198"/>
  <c r="J197"/>
  <c r="G197"/>
  <c r="F197"/>
  <c r="J196"/>
  <c r="G196"/>
  <c r="F196"/>
  <c r="J195"/>
  <c r="G195"/>
  <c r="F195"/>
  <c r="J194"/>
  <c r="G194"/>
  <c r="F194"/>
  <c r="J193"/>
  <c r="G193"/>
  <c r="F193"/>
  <c r="I191"/>
  <c r="H191"/>
  <c r="G191"/>
  <c r="F191"/>
  <c r="I190"/>
  <c r="H190"/>
  <c r="G190"/>
  <c r="F190"/>
  <c r="I189"/>
  <c r="H189"/>
  <c r="G189"/>
  <c r="F189"/>
  <c r="I188"/>
  <c r="H188"/>
  <c r="G188"/>
  <c r="F188"/>
  <c r="I187"/>
  <c r="H187"/>
  <c r="G187"/>
  <c r="F187"/>
  <c r="I186"/>
  <c r="H186"/>
  <c r="G186"/>
  <c r="F186"/>
  <c r="I185"/>
  <c r="H185"/>
  <c r="G185"/>
  <c r="F185"/>
  <c r="I184"/>
  <c r="H184"/>
  <c r="G184"/>
  <c r="F184"/>
  <c r="I183"/>
  <c r="H183"/>
  <c r="G183"/>
  <c r="F183"/>
  <c r="I182"/>
  <c r="H182"/>
  <c r="G182"/>
  <c r="F182"/>
  <c r="I133"/>
  <c r="G133"/>
  <c r="F133"/>
  <c r="E133"/>
  <c r="I132"/>
  <c r="G132"/>
  <c r="F132"/>
  <c r="E132"/>
  <c r="I131"/>
  <c r="G131"/>
  <c r="F131"/>
  <c r="E131"/>
  <c r="I130"/>
  <c r="G130"/>
  <c r="F130"/>
  <c r="E130"/>
  <c r="I129"/>
  <c r="G129"/>
  <c r="F129"/>
  <c r="E129"/>
  <c r="I128"/>
  <c r="G128"/>
  <c r="F128"/>
  <c r="E128"/>
  <c r="I127"/>
  <c r="G127"/>
  <c r="F127"/>
  <c r="E127"/>
  <c r="I126"/>
  <c r="G126"/>
  <c r="F126"/>
  <c r="E126"/>
  <c r="I125"/>
  <c r="G125"/>
  <c r="F125"/>
  <c r="E125"/>
  <c r="I124"/>
  <c r="G124"/>
  <c r="F124"/>
  <c r="E124"/>
  <c r="I123"/>
  <c r="G123"/>
  <c r="F123"/>
  <c r="E123"/>
  <c r="I122"/>
  <c r="G122"/>
  <c r="F122"/>
  <c r="E122"/>
  <c r="I121"/>
  <c r="G121"/>
  <c r="F121"/>
  <c r="E121"/>
  <c r="I120"/>
  <c r="G120"/>
  <c r="F120"/>
  <c r="E120"/>
  <c r="I119"/>
  <c r="G119"/>
  <c r="F119"/>
  <c r="E119"/>
  <c r="J112"/>
  <c r="H112"/>
  <c r="G112"/>
  <c r="F112"/>
  <c r="E112"/>
  <c r="J111"/>
  <c r="H111"/>
  <c r="G111"/>
  <c r="F111"/>
  <c r="E111"/>
  <c r="J110"/>
  <c r="H110"/>
  <c r="G110"/>
  <c r="F110"/>
  <c r="E110"/>
  <c r="J109"/>
  <c r="H109"/>
  <c r="G109"/>
  <c r="F109"/>
  <c r="E109"/>
  <c r="J108"/>
  <c r="H108"/>
  <c r="G108"/>
  <c r="F108"/>
  <c r="E108"/>
  <c r="J107"/>
  <c r="H107"/>
  <c r="G107"/>
  <c r="F107"/>
  <c r="E107"/>
  <c r="J106"/>
  <c r="H106"/>
  <c r="G106"/>
  <c r="F106"/>
  <c r="E106"/>
  <c r="J105"/>
  <c r="H105"/>
  <c r="G105"/>
  <c r="F105"/>
  <c r="E105"/>
  <c r="J104"/>
  <c r="H104"/>
  <c r="G104"/>
  <c r="F104"/>
  <c r="E104"/>
  <c r="J103"/>
  <c r="H103"/>
  <c r="G103"/>
  <c r="F103"/>
  <c r="E103"/>
  <c r="J102"/>
  <c r="H102"/>
  <c r="G102"/>
  <c r="F102"/>
  <c r="E102"/>
  <c r="J101"/>
  <c r="H101"/>
  <c r="G101"/>
  <c r="F101"/>
  <c r="E101"/>
  <c r="J100"/>
  <c r="H100"/>
  <c r="G100"/>
  <c r="F100"/>
  <c r="E100"/>
  <c r="J99"/>
  <c r="H99"/>
  <c r="G99"/>
  <c r="F99"/>
  <c r="E99"/>
  <c r="J93"/>
  <c r="H93"/>
  <c r="G93"/>
  <c r="F93"/>
  <c r="E93"/>
  <c r="J92"/>
  <c r="H92"/>
  <c r="G92"/>
  <c r="F92"/>
  <c r="E92"/>
  <c r="J91"/>
  <c r="H91"/>
  <c r="G91"/>
  <c r="F91"/>
  <c r="E91"/>
  <c r="J90"/>
  <c r="H90"/>
  <c r="G90"/>
  <c r="F90"/>
  <c r="E90"/>
  <c r="J89"/>
  <c r="H89"/>
  <c r="G89"/>
  <c r="F89"/>
  <c r="E89"/>
  <c r="J88"/>
  <c r="H88"/>
  <c r="G88"/>
  <c r="F88"/>
  <c r="E88"/>
  <c r="J87"/>
  <c r="H87"/>
  <c r="G87"/>
  <c r="F87"/>
  <c r="E87"/>
  <c r="J86"/>
  <c r="H86"/>
  <c r="G86"/>
  <c r="F86"/>
  <c r="E86"/>
  <c r="J85"/>
  <c r="H85"/>
  <c r="G85"/>
  <c r="F85"/>
  <c r="E85"/>
  <c r="J84"/>
  <c r="H84"/>
  <c r="G84"/>
  <c r="F84"/>
  <c r="E84"/>
  <c r="J83"/>
  <c r="H83"/>
  <c r="G83"/>
  <c r="F83"/>
  <c r="E83"/>
  <c r="J82"/>
  <c r="H82"/>
  <c r="G82"/>
  <c r="F82"/>
  <c r="E82"/>
  <c r="J81"/>
  <c r="H81"/>
  <c r="G81"/>
  <c r="F81"/>
  <c r="E81"/>
  <c r="J80"/>
  <c r="H80"/>
  <c r="G80"/>
  <c r="F80"/>
  <c r="E80"/>
  <c r="J79"/>
  <c r="H79"/>
  <c r="G79"/>
  <c r="F79"/>
  <c r="E79"/>
  <c r="J78"/>
  <c r="H78"/>
  <c r="G78"/>
  <c r="F78"/>
  <c r="E78"/>
  <c r="J77"/>
  <c r="H77"/>
  <c r="G77"/>
  <c r="F77"/>
  <c r="E77"/>
  <c r="J71"/>
  <c r="H71"/>
  <c r="G71"/>
  <c r="F71"/>
  <c r="E71"/>
  <c r="J70"/>
  <c r="H70"/>
  <c r="G70"/>
  <c r="F70"/>
  <c r="E70"/>
  <c r="J69"/>
  <c r="H69"/>
  <c r="G69"/>
  <c r="F69"/>
  <c r="E69"/>
  <c r="J68"/>
  <c r="H68"/>
  <c r="G68"/>
  <c r="F68"/>
  <c r="E68"/>
  <c r="J67"/>
  <c r="H67"/>
  <c r="G67"/>
  <c r="F67"/>
  <c r="E67"/>
  <c r="J66"/>
  <c r="H66"/>
  <c r="G66"/>
  <c r="F66"/>
  <c r="E66"/>
  <c r="J65"/>
  <c r="H65"/>
  <c r="G65"/>
  <c r="F65"/>
  <c r="E65"/>
  <c r="J64"/>
  <c r="H64"/>
  <c r="G64"/>
  <c r="F64"/>
  <c r="E64"/>
  <c r="J63"/>
  <c r="H63"/>
  <c r="G63"/>
  <c r="F63"/>
  <c r="E63"/>
  <c r="J62"/>
  <c r="H62"/>
  <c r="G62"/>
  <c r="F62"/>
  <c r="E62"/>
  <c r="J61"/>
  <c r="H61"/>
  <c r="G61"/>
  <c r="F61"/>
  <c r="E61"/>
  <c r="J60"/>
  <c r="H60"/>
  <c r="G60"/>
  <c r="F60"/>
  <c r="E60"/>
  <c r="J59"/>
  <c r="H59"/>
  <c r="G59"/>
  <c r="F59"/>
  <c r="E59"/>
  <c r="J58"/>
  <c r="H58"/>
  <c r="G58"/>
  <c r="F58"/>
  <c r="E58"/>
  <c r="J57"/>
  <c r="H57"/>
  <c r="G57"/>
  <c r="F57"/>
  <c r="E57"/>
  <c r="J56"/>
  <c r="H56"/>
  <c r="G56"/>
  <c r="F56"/>
  <c r="E56"/>
  <c r="G46"/>
  <c r="G45"/>
  <c r="G44"/>
  <c r="G43"/>
  <c r="G42"/>
  <c r="G41"/>
  <c r="G40"/>
  <c r="G39"/>
  <c r="G38"/>
  <c r="G37"/>
  <c r="G36"/>
  <c r="G35"/>
  <c r="G34"/>
  <c r="G33"/>
  <c r="G32"/>
  <c r="G31"/>
  <c r="G30"/>
  <c r="G29"/>
</calcChain>
</file>

<file path=xl/sharedStrings.xml><?xml version="1.0" encoding="utf-8"?>
<sst xmlns="http://schemas.openxmlformats.org/spreadsheetml/2006/main" count="2496" uniqueCount="1151">
  <si>
    <t>Наявність:</t>
  </si>
  <si>
    <t>https://docs.google.com/spreadsheets/d/1wbsa6_auwzObbXjkIRAs5kuctnH7et5y4cBb4fZt44A/edit#gid=0</t>
  </si>
  <si>
    <t>Інвертори Deye (Китай). Гарантія 10 років.</t>
  </si>
  <si>
    <t>Бренд</t>
  </si>
  <si>
    <t>Модель/посилання на зображення</t>
  </si>
  <si>
    <t>Зображення</t>
  </si>
  <si>
    <t>Специфікація</t>
  </si>
  <si>
    <t>Номінальна потужність, W</t>
  </si>
  <si>
    <t>Пікова потужність, W</t>
  </si>
  <si>
    <t>Вага, кг</t>
  </si>
  <si>
    <t>Розміри, см</t>
  </si>
  <si>
    <t>Роздрібна ціна, грн</t>
  </si>
  <si>
    <t>Deye</t>
  </si>
  <si>
    <t>SUN-06K-SG05LP1-EU</t>
  </si>
  <si>
    <t>Однофазний
Номінальна потужність 6 кВт
Максимальна потужність 6,6 кВт
Температура розрядки: від -40 до +60℃
Мінімальна вхідна напруга PV-поля 125 В
Максимальна вхідна напруга PV-поля 500 В
Номінальна вхідна/вихідна напруга 220/230 В
Номінальний вхідний/вихідний змінний струм 27.3/26.1 А
Форма вихідного сигналу: чиста синусоїда
Індикація LCD дисплей
Клас захисту IP65
Оснащений двома MPPT контролерами.
Сумісний з акумуляторами Li-ion, LFP та Lead Acid (свинцево-кислотного типу) з напругою 40-60 В
Природне охолодження
Інтелектуальна система захисту</t>
  </si>
  <si>
    <t>25</t>
  </si>
  <si>
    <t>58х33х23.2</t>
  </si>
  <si>
    <t>SUN-8K-SG01LP1-EU</t>
  </si>
  <si>
    <t>Однофазний
Номінальна потужність 8 кВт
Максимальна потужність 8,8 кВт
Температура розрядки: від -40 до +60℃
Мінімальна вхідна напруга PV-поля 125 В
Максимальна вхідна напруга PV-поля 500 В
Номінальна вхідна/вихідна напруга 220/230 В
Номінальний вхідний/вихідний змінний струм 36.4/34.8 A
Форма вихідного сигналу: чиста синусоїда
Індикація LCD дисплей
Клас захисту IP65
Оснащений двома MPPT контролерами.
Сумісний з акумуляторами Li-ion, LFP та Lead Acid (свинцево-кислотного типу) з напругою 40-60 В
Інтелектуальне повітряне охолодження</t>
  </si>
  <si>
    <t>30</t>
  </si>
  <si>
    <t>42х67х23,3</t>
  </si>
  <si>
    <t>SUN-08K-SG05LP1-EU-АM2-P</t>
  </si>
  <si>
    <t>SUN-10K-SG02LP1-EU-AM3</t>
  </si>
  <si>
    <t>Однофазний
Номінальна потужність 10 кВт
Максимальна потужність 11 кВт
Температура розрядки: від -40 до +60℃
Мінімальна вхідна напруга PV-поля 125 В
Максимальна вхідна напруга PV-поля 500 В
Номінальна вхідна/вихідна напруга 220/230 В
Номінальний вхідний/вихідний змінний струм 45,5/43,5 A
Форма вихідного сигналу: чиста синусоїда
Індикація LCD дисплей
Клас захисту IP65
Оснащений трьома MPPT контролерами.
Сумісний з акумуляторами Li-ion, LFP та Lead Acid (свинцево-кислотного типу) з напругою 40-60 В
Інтелектуальне повітряне охолодження</t>
  </si>
  <si>
    <t>35,6</t>
  </si>
  <si>
    <t>SUN-12K-SG02LP1-EU-AM3</t>
  </si>
  <si>
    <t>Однофазний
Номінальна потужність 12 кВт
Максимальна потужність 13,2 кВт
Температура розрядки: від -40 до +60℃
Мінімальна вхідна напруга PV-поля 125 В
Максимальна вхідна напруга PV-поля 500 В
Номінальна вхідна/вихідна напруга 220/230 В
Номінальний вхідний/вихідний змінний струм 45,5/43,5 A
Форма вихідного сигналу: чиста синусоїда
Індикація LCD дисплей
Клас захисту IP65
Оснащений трьома MPPT контролерами.
Сумісний з акумуляторами Li-ion, LFP та Lead Acid (свинцево-кислотного типу) з напругою 40-60 В
Інтелектуальне повітряне охолодження</t>
  </si>
  <si>
    <t>SUN-12K-SG05LP3-EU-SM2</t>
  </si>
  <si>
    <t>Трифазний
Номінальна потужність 12 кВт
Максимальна потужність 13,2 кВт
Температура розрядки: від -40 до +60℃
Мінімальна вхідна напруга PV-поля 200 В
Максимальна вхідна напруга PV-поля 600 В
Номінальна вхідна/вихідна напруга 220/400 В
Номінальний вхідний/вихідний змінний струм 18,2/17,4 A
Форма вихідного сигналу: чиста синусоїда
Індикація LCD дисплей
Клас захисту IP65
Оснащений двома MPPT контролерами.
Сумісний з акумуляторами Li-ion, LFP та Lead Acid (свинцево-кислотного типу) з напругою 40-60 В
Інтелектуальне повітряне охолодження</t>
  </si>
  <si>
    <t>35,2</t>
  </si>
  <si>
    <t>66х38.6х25</t>
  </si>
  <si>
    <t>SUN-15K-SG05LP3-EU-SM2</t>
  </si>
  <si>
    <t>Трифазний
Номінальна потужність 15 кВт
Максимальна потужність 16,5 кВт
Температура розрядки: від -40 до +60℃
Мінімальна вхідна напруга PV-поля 200 В
Максимальна вхідна напруга PV-поля 600 В
Номінальна вхідна/вихідна напруга 220/400 В
Номінальний вхідний/вихідний змінний струм 18.2/17.4 A
Форма вихідного сигналу: чиста синусоїда
Індикація LCD дисплей
Клас захисту IP65
Оснащений двома MPPT контролерами.
Сумісний з акумуляторами Li-ion, LFP та Lead Acid (свинцево-кислотного типу) з напругою 40-60 В
Інтелектуальне повітряне охолодження</t>
  </si>
  <si>
    <t>50,6</t>
  </si>
  <si>
    <t>75х45.6х26.9</t>
  </si>
  <si>
    <t>SUN-16K-SG01LP1-EU</t>
  </si>
  <si>
    <t>Однофазний
Номінальна потужність 16 кВт
Максимальна потужність 17,6 кВт
Температура розрядки: від -40 до +60℃
Мінімальна вхідна напруга PV-поля 125 В
Максимальна вхідна напруга PV-поля 500 В
Номінальна вхідна/вихідна напруга 220/230 В
Номінальний вхідний/вихідний змінний струм 72,7/69,6 A
Форма вихідного сигналу: чиста синусоїда
Індикація LCD дисплей
Клас захисту IP65
Оснащений трьома MPPT контролерами.
Сумісний з акумуляторами Li-ion, LFP та Lead Acid (свинцево-кислотного типу) з напругою 40-60 В
Інтелектуальне повітряне охолодження</t>
  </si>
  <si>
    <t>52</t>
  </si>
  <si>
    <t>46,4х76,3х28,2</t>
  </si>
  <si>
    <t>SUN-16K-SG05LP3-EU-SM2</t>
  </si>
  <si>
    <t>Трифазний
Номінальна потужність 16 кВт
Максимальна потужність 17,6 кВт
Температура розрядки: від -40 до +60℃
Мінімальна вхідна напруга PV-поля 160 В
Максимальна вхідна напруга PV-поля 650 В
Номінальна вхідна/вихідна напруга 220/400 В
Номінальний вхідний/вихідний змінний струм 24.3/23,4 A
Форма вихідного сигналу: чиста синусоїда
Індикація LCD дисплей
Клас захисту IP65
Оснащений двома MPPT контролерами.
Сумісний з акумуляторами Li-ion, LFP та Lead Acid (свинцево-кислотного типу) з напругою 40-60 В
Інтелектуальне повітряне охолодження</t>
  </si>
  <si>
    <t>50.6</t>
  </si>
  <si>
    <t>SUN-20K-SG05LP3-EU-SM2</t>
  </si>
  <si>
    <t>Трифазний
Номінальна потужність 20 кВт
Максимальна потужність 22 кВт
Температура розрядки: від -40 до +60℃
Мінімальна вхідна напруга PV-поля 160 В
Максимальна вхідна напруга PV-поля 650 В
Номінальна вхідна/вихідна напруга 220/400 В
Номінальний вхідний/вихідний змінний струм 30.4/29 A
Форма вихідного сигналу: чиста синусоїда
Індикація LCD дисплей
Клас захисту IP65
Оснащений двома MPPT контролерами.
Сумісний з акумуляторами Li-ion, LFP та Lead Acid (свинцево-кислотного типу) з напругою 40-60 В
Інтелектуальне повітряне охолодження</t>
  </si>
  <si>
    <t>50.7</t>
  </si>
  <si>
    <t>75х45.6х26.10</t>
  </si>
  <si>
    <t>SUN-50K-SG01HP3-EU-BM4</t>
  </si>
  <si>
    <t>Трифазний
Номінальна потужність 50 кВт
Максимальна потужність 55 кВт
Температура розрядки: від -40 до +60℃
Мінімальна вхідна напруга PV-поля 160 В
Максимальна вхідна напруга PV-поля 850 В
Номінальна вхідна/вихідна напруга 220/400 В
Номінальний вхідний/вихідний змінний струм 75.8/72.5 A
Форма вихідного сигналу: чиста синусоїда
Індикація LCD дисплей
Клас захисту IP65
Оснащений двома MPPT контролерами.
Сумісний з акумуляторами Li-ion, LFP та Lead Acid (свинцево-кислотного типу) з напругою 160-800 В
Інтелектуальне повітряне охолодження</t>
  </si>
  <si>
    <t>80</t>
  </si>
  <si>
    <t>89.4х52.7х29.4</t>
  </si>
  <si>
    <t>Акумулятори, Модуль керування, Стійки</t>
  </si>
  <si>
    <t>Тип акумулятору</t>
  </si>
  <si>
    <t>Напруга, В</t>
  </si>
  <si>
    <t>Ємність, Ah</t>
  </si>
  <si>
    <t>Потужність, W</t>
  </si>
  <si>
    <t>SE-G5.1 Pro-B</t>
  </si>
  <si>
    <t>Акумуляяторна батарея
Номінальна ємність - 100 Аh
Номінальна напруга - 51.2 V 
Номінальний струм заряду  - 50 А
Максимальний струм заряду - 100 А
Піковий струм розряду (100 мс) - 150 А
Хімія (тип) - LiFePO4
Рекомендована глибина розряду - 90%
Головний LED-індикатор - 5 світлодіодів (SOC: 20% ≈ SOC 100%), 3 світлодіоди (Робота, небезпека, захист)
Порт зв’язку - CAN2.0, RS485
Кількість циклів ~ 6000
Робоча температура 0... +55° С
Клас захисту IP20</t>
  </si>
  <si>
    <t>LiFePO4</t>
  </si>
  <si>
    <t>100</t>
  </si>
  <si>
    <t>54х44х13.3</t>
  </si>
  <si>
    <t>BOS-GPack5.1 Deye</t>
  </si>
  <si>
    <t>Акумуляторна батарея (модульна)
Номінальна ємність - 100 Аh
Номінальна напруга - 51.2 V 
Кількість послідовно з’єднаних акумуляторних модулів - мін 5 шт
Номінальна напруга системи - 256 V
Номінальна потужність постійного струму - 25.6 А
Струм заряду/розряду - 100 А
Піковий струм розряду (250 мс) - 125 А
Хімія (тип) - LiFePO4
Рекомендована глибина розряду - 90%
Головний LED-індикатор - 5 світлодіодів (SOC: 20% ≈ SOC 100%), 3 світлодіоди (Робота, небезпека, захист)
Порт зв’язку - CAN2.0, RS485
Кількість циклів ~ 6000
Робоча температура -20... +55° С
Клас захисту IP20</t>
  </si>
  <si>
    <t>LiFePO5</t>
  </si>
  <si>
    <t>58.5х44х13.3</t>
  </si>
  <si>
    <t>BOS-G-PDU2</t>
  </si>
  <si>
    <t>Блок керування кластером високовольтної батареї
Робоча напруга 200-1000 В постійного струму
Номінальний струм заряду/розряду - 100 А
Максимальний струм заряду/розряду - 120 А
Номінальне значення вхідного постійного струму - 12±2%В/4.15A
Робоча температура -20... +55° С
Клас захисту IP20</t>
  </si>
  <si>
    <t>57х44х15</t>
  </si>
  <si>
    <t>3U-LRACK</t>
  </si>
  <si>
    <t>Стандартна стійка 19 дюймів
на 8 окремих батарей
та єдиним блоком керування кластером високовольтних акумуляторів</t>
  </si>
  <si>
    <t>Акумулятори LiFePO4. Гарантія 1 рік.</t>
  </si>
  <si>
    <t>Вага нетто, кг</t>
  </si>
  <si>
    <t>Вага брутто, кг</t>
  </si>
  <si>
    <t>HYSINCERE з індикатором напруги</t>
  </si>
  <si>
    <t>Номінальна ємність - 100 Аh
Номінальна напруга - 12.8 V 
Максимальний струм заряду  - 50 А
Максимальний струм розряду - 100 А
Хімія (тип) - LiFePO4
Напруга повного заряду - 14.6V
Мінімальна напруга - 8.8V
Напруга зарядки (буферний режим) - 14.4–14.6 V
Напруга зарядки (циклічний режим) - 14.6V
Піковий струм розряду (100 мс) - 150 А
Струм короткого замикання - 200 А
Номінальний струм заряду - 50 А
Номінальний струм розряду - 100 А
Тип терміналів - M8
Кількість циклів ~ 6000
З чого складається - Елементи живлення формату prismatic LiFePO4 (3.2V/100Ah), BMS 12.8V 100A з балансуванням.
Робоча температура -20... +75° С
Клас захисту IP65</t>
  </si>
  <si>
    <t>33х22х17</t>
  </si>
  <si>
    <t>12100_mini</t>
  </si>
  <si>
    <t>22,9х14,4х21,3</t>
  </si>
  <si>
    <t>Номінальна ємність - 100 Аh
Номінальна напруга - 12.8 V 
Максимальний струм заряду  - 50 А
Максимальний струм розряду - 100 А
Хімія (тип) - LiFePO4
Напруга повного заряду - 14.6V
Мінімальна напруга - 8.8V
Напруга зарядки (буферний режим) - 14.4–14.6 V
Напруга зарядки (циклічний режим) - 14.6V
Піковий струм розряду (100 мс) - 150 А
Струм короткого замикання - 200 А
Номінальний струм заряду - 50 А
Номінальний струм розряду - 100 А
Тип терміналів - M8
Кількість циклів ~ 6000
З чого складається - Елементи живлення формату prismatic LiFePO4 (3.2V/100Ah), BMS 12.8V 100A з балансуванням.
Робоча температура -20... +75° С
Клас захисту IP66</t>
  </si>
  <si>
    <t>LiFePO6</t>
  </si>
  <si>
    <t>22,9х14,4х21,4</t>
  </si>
  <si>
    <t>Номінальна ємність - 100 Аh
Номінальна напруга - 12.8 V 
Максимальний струм заряду  - 50 А
Максимальний струм розряду - 100 А
Хімія (тип) - LiFePO4
Напруга повного заряду - 14.6V
Мінімальна напруга - 8.8V
Напруга зарядки (буферний режим) - 14.4–14.6 V
Напруга зарядки (циклічний режим) - 14.6V
Піковий струм розряду (100 мс) - 150 А
Струм короткого замикання - 200 А
Номінальний струм заряду - 50 А
Номінальний струм розряду - 100 А
Тип терміналів - M8
Кількість циклів ~ 6000
З чого складається - Елементи живлення формату prismatic LiFePO4 (3.2V/100Ah), BMS 12.8V 100A з балансуванням.
Робоча температура -20... +75° С
Клас захисту IP67</t>
  </si>
  <si>
    <t>LiFePO7</t>
  </si>
  <si>
    <t>22,9х14,4х21,5</t>
  </si>
  <si>
    <t>Номінальна ємність - 100 Аh
Номінальна напруга - 12.8 V 
Максимальний струм заряду  - 50 А
Максимальний струм розряду - 100 А
Хімія (тип) - LiFePO4
Напруга повного заряду - 14.6V
Мінімальна напруга - 8.8V
Напруга зарядки (буферний режим) - 14.4–14.6 V
Напруга зарядки (циклічний режим) - 14.6V
Піковий струм розряду (100 мс) - 150 А
Струм короткого замикання - 200 А
Номінальний струм заряду - 50 А
Номінальний струм розряду - 100 А
Тип терміналів - M8
Кількість циклів ~ 6000
З чого складається - Елементи живлення формату prismatic LiFePO4 (3.2V/100Ah), BMS 12.8V 100A з балансуванням.
Робоча температура -20... +75° С
Клас захисту IP68</t>
  </si>
  <si>
    <t>LiFePO8</t>
  </si>
  <si>
    <t>22,9х14,4х21,6</t>
  </si>
  <si>
    <t>Номінальна ємність - 100 Аh
Номінальна напруга - 12.8 V 
Максимальний струм заряду  - 50 А
Максимальний струм розряду - 100 А
Хімія (тип) - LiFePO4
Напруга повного заряду - 14.6V
Мінімальна напруга - 8.8V
Напруга зарядки (буферний режим) - 14.4–14.6 V
Напруга зарядки (циклічний режим) - 14.6V
Піковий струм розряду (100 мс) - 150 А
Струм короткого замикання - 200 А
Номінальний струм заряду - 50 А
Номінальний струм розряду - 100 А
Тип терміналів - M8
Кількість циклів ~ 6000
З чого складається - Елементи живлення формату prismatic LiFePO4 (3.2V/100Ah), BMS 12.8V 100A з балансуванням.
Робоча температура -20... +75° С
Клас захисту IP69</t>
  </si>
  <si>
    <t>LiFePO9</t>
  </si>
  <si>
    <t>22,9х14,4х21,7</t>
  </si>
  <si>
    <t>Номінальна ємність - 100 Аh
Номінальна напруга - 12.8 V 
Максимальний струм заряду  - 50 А
Максимальний струм розряду - 100 А
Хімія (тип) - LiFePO4
Напруга повного заряду - 14.6V
Мінімальна напруга - 8.8V
Напруга зарядки (буферний режим) - 14.4–14.6 V
Напруга зарядки (циклічний режим) - 14.6V
Піковий струм розряду (100 мс) - 150 А
Струм короткого замикання - 200 А
Номінальний струм заряду - 50 А
Номінальний струм розряду - 100 А
Тип терміналів - M8
Кількість циклів ~ 6000
З чого складається - Елементи живлення формату prismatic LiFePO4 (3.2V/100Ah), BMS 12.8V 100A з балансуванням.
Робоча температура -20... +75° С
Клас захисту IP70</t>
  </si>
  <si>
    <t>LiFePO10</t>
  </si>
  <si>
    <t>22,9х14,4х21,8</t>
  </si>
  <si>
    <t>Номінальна ємність - 100 Аh
Номінальна напруга - 12.8 V 
Максимальний струм заряду  - 50 А
Максимальний струм розряду - 100 А
Хімія (тип) - LiFePO4
Напруга повного заряду - 14.6V
Мінімальна напруга - 8.8V
Напруга зарядки (буферний режим) - 14.4–14.6 V
Напруга зарядки (циклічний режим) - 14.6V
Піковий струм розряду (100 мс) - 150 А
Струм короткого замикання - 200 А
Номінальний струм заряду - 50 А
Номінальний струм розряду - 100 А
Тип терміналів - M8
Кількість циклів ~ 6000
З чого складається - Елементи живлення формату prismatic LiFePO4 (3.2V/100Ah), BMS 12.8V 100A з балансуванням.
Робоча температура -20... +75° С
Клас захисту IP71</t>
  </si>
  <si>
    <t>LiFePO11</t>
  </si>
  <si>
    <t>22,9х14,4х21,9</t>
  </si>
  <si>
    <t>Номінальна ємність - 100 Аh
Номінальна напруга - 12.8 V 
Максимальний струм заряду  - 50 А
Максимальний струм розряду - 100 А
Хімія (тип) - LiFePO4
Напруга повного заряду - 14.6V
Мінімальна напруга - 8.8V
Напруга зарядки (буферний режим) - 14.4–14.6 V
Напруга зарядки (циклічний режим) - 14.6V
Піковий струм розряду (100 мс) - 150 А
Струм короткого замикання - 200 А
Номінальний струм заряду - 50 А
Номінальний струм розряду - 100 А
Тип терміналів - M8
Кількість циклів ~ 6000
З чого складається - Елементи живлення формату prismatic LiFePO4 (3.2V/100Ah), BMS 12.8V 100A з балансуванням.
Робоча температура -20... +75° С
Клас захисту IP72</t>
  </si>
  <si>
    <t>LiFePO12</t>
  </si>
  <si>
    <t>22,9х14,4х21,10</t>
  </si>
  <si>
    <t>Номінальна ємність - 100 Аh
Номінальна напруга - 12.8 V 
Максимальний струм заряду  - 50 А
Максимальний струм розряду - 100 А
Хімія (тип) - LiFePO4
Напруга повного заряду - 14.6V
Мінімальна напруга - 8.8V
Напруга зарядки (буферний режим) - 14.4–14.6 V
Напруга зарядки (циклічний режим) - 14.6V
Піковий струм розряду (100 мс) - 150 А
Струм короткого замикання - 200 А
Номінальний струм заряду - 50 А
Номінальний струм розряду - 100 А
Тип терміналів - M8
Кількість циклів ~ 6000
З чого складається - Елементи живлення формату prismatic LiFePO4 (3.2V/100Ah), BMS 12.8V 100A з балансуванням.
Робоча температура -20... +75° С
Клас захисту IP73</t>
  </si>
  <si>
    <t>LiFePO13</t>
  </si>
  <si>
    <t>22,9х14,4х21,11</t>
  </si>
  <si>
    <t>Номінальна ємність - 100 Аh
Номінальна напруга - 12.8 V 
Максимальний струм заряду  - 50 А
Максимальний струм розряду - 100 А
Хімія (тип) - LiFePO4
Напруга повного заряду - 14.6V
Мінімальна напруга - 8.8V
Напруга зарядки (буферний режим) - 14.4–14.6 V
Напруга зарядки (циклічний режим) - 14.6V
Піковий струм розряду (100 мс) - 150 А
Струм короткого замикання - 200 А
Номінальний струм заряду - 50 А
Номінальний струм розряду - 100 А
Тип терміналів - M8
Кількість циклів ~ 6000
З чого складається - Елементи живлення формату prismatic LiFePO4 (3.2V/100Ah), BMS 12.8V 100A з балансуванням.
Робоча температура -20... +75° С
Клас захисту IP74</t>
  </si>
  <si>
    <t>LiFePO14</t>
  </si>
  <si>
    <t>22,9х14,4х21,12</t>
  </si>
  <si>
    <t>Номінальна ємність - 100 Аh
Номінальна напруга - 12.8 V 
Максимальний струм заряду  - 50 А
Максимальний струм розряду - 100 А
Хімія (тип) - LiFePO4
Напруга повного заряду - 14.6V
Мінімальна напруга - 8.8V
Напруга зарядки (буферний режим) - 14.4–14.6 V
Напруга зарядки (циклічний режим) - 14.6V
Піковий струм розряду (100 мс) - 150 А
Струм короткого замикання - 200 А
Номінальний струм заряду - 50 А
Номінальний струм розряду - 100 А
Тип терміналів - M8
Кількість циклів ~ 6000
З чого складається - Елементи живлення формату prismatic LiFePO4 (3.2V/100Ah), BMS 12.8V 100A з балансуванням.
Робоча температура -20... +75° С
Клас захисту IP75</t>
  </si>
  <si>
    <t>LiFePO15</t>
  </si>
  <si>
    <t>22,9х14,4х21,13</t>
  </si>
  <si>
    <t>MFUZOP</t>
  </si>
  <si>
    <t>Номінальна ємність - 100 Аh
Номінальна напруга - 12.8 V 
Максимальний струм заряду  - 50 А
Максимальний струм розряду - 100 А
Хімія (тип) - LiFePO4
Напруга повного заряду - 14.6V
Мінімальна напруга - 8.8V
Напруга зарядки (буферний режим) - 14.4–14.6 V
Напруга зарядки (циклічний режим) - 14.6V
Піковий струм розряду (100 мс) - 150 А
Струм короткого замикання - 200 А
Номінальний струм заряду - 50 А
Номінальний струм розряду - 100 А
Кількість циклів ~ 6000
З чого складається - Елементи живлення формату prismatic LiFePO4 (3.2V/100Ah), BMS 12.8V 100A з балансуванням.
Робоча температура -20... +75° С
Клас захисту IP65</t>
  </si>
  <si>
    <t>33х21,5х17</t>
  </si>
  <si>
    <t>DATOU BOSS</t>
  </si>
  <si>
    <t>Номінальна ємність - 200 Аh
Номінальна напруга - 12.8 V 
Максимальний струм заряду  - 100 А
Максимальний струм розряду - 200 А
Хімія (тип) - LiFePO4
Напруга повного заряду - 14.6V
Мінімальна напруга - 8.8V
Напруга зарядки (буферний режим) - 14.4–14.6 V
Напруга зарядки (циклічний режим) - 14.6V
Піковий струм розряду (100 мс) - 300 А
Струм короткого замикання - 400 А
Номінальний струм заряду - 100 А
Номінальний струм розряду - 200 А
Кількість циклів ~ 6000
З чого складається - Елементи живлення формату prismatic LiFePO4 (3.2V/100Ah), BMS 12.8V 200A з балансуванням.
Робоча температура -20... +75° С
Клас захисту IP65</t>
  </si>
  <si>
    <t>50х26х22</t>
  </si>
  <si>
    <t>Номінальна ємність - 300 Аh
Номінальна напруга - 12.8 V 
Максимальний струм заряду  - 200 А
Максимальний струм розряду - 3000 А
Хімія (тип) - LiFePO4
Напруга повного заряду - 14.6V
Мінімальна напруга - 8.8V
Напруга зарядки (буферний режим) - 14.4–14.6 V
Напруга зарядки (циклічний режим) - 14.6V
Піковий струм розряду (100 мс) - 300 А
Струм короткого замикання - 400 А
Номінальний струм заряду - 100 А
Номінальний струм розряду - 200 А
Кількість циклів ~ 6000
З чого складається - Елементи живлення формату prismatic LiFePO4 (3.2V/100Ah), BMS 12.8V 200A з балансуванням.
Робоча температура -20... +75° С
Клас захисту IP65</t>
  </si>
  <si>
    <t>53х29х22</t>
  </si>
  <si>
    <t>Номінальна ємність - 100 Аh
Номінальна напруга - 25.6 V 
Максимальний струм заряду  - 100 А
Максимальний струм розряду - 120 А
Хімія (тип) - LiFePO4
Напруга повного заряду - 29,2 V
Мінімальна напруга - 20 V
Напруга зарядки (буферний режим) - 28,8 +/- 0,4 V
Піковий струм розряду (100 мс) - 150 А
Струм короткого замикання - 200 А
Номінальний струм заряду - 100 А
Кількість циклів ~ 6000
З чого складається - Елементи живлення формату prismatic LiFePO4 (3.2V/100Ah), BMS 25,6 V 200A.
Робоча температура -20... +75° С
Клас захисту IP65</t>
  </si>
  <si>
    <t>39х20х26</t>
  </si>
  <si>
    <t>Dyness</t>
  </si>
  <si>
    <t>Номінальна ємність - 100 Аh
Номінальна напруга - 25.6 V 
Максимальний струм заряду  - 100 А
Максимальний струм розряду - 100 А
Хімія (тип) - LiFePO4
Напруга повного заряду - 29,2 V
Мінімальна напруга - 20 V
Напруга зарядки (буферний режим) - 28,8 +/- 0,4 V
Піковий струм розряду (100 мс) - 150 А
Струм короткого замикання - 200 А
Номінальний струм заряду - 40 А
Кількість циклів ~ 6000
З чого складається - Елементи живлення формату prismatic LiFePO4 (3.2V/100Ah), BMS 25,6 V 100A з балансуванням.
Робоча температура -20... +75° С
Клас захисту IP65</t>
  </si>
  <si>
    <t>53,1х20,6х21,7</t>
  </si>
  <si>
    <t>Номінальна ємність - 100 Аh
Номінальна напруга - 51.2 V 
Максимальний струм заряду  - 50 А
Максимальний струм розряду - 120 А
Хімія (тип) - LiFePO4
Напруга повного заряду - 57,6 V
Мінімальна напруга - 20 V
Напруга зарядки (буферний режим) - 57,6 +/- 0,8 V
Піковий струм розряду (100 мс) - 150 А
Струм короткого замикання - 200 А
Номінальний струм заряду - 40 А
Кількість циклів ~ 6000
З чого складається - Елементи живлення формату prismatic LiFePO4 (3.2V/100Ah), BMS 25,6 V 100A з балансуванням.
Робоча температура -10... +60° С
Клас захисту IP65</t>
  </si>
  <si>
    <t>53х27х20</t>
  </si>
  <si>
    <t>Пам’ятка з використання LiFePO4 акумуляторів</t>
  </si>
  <si>
    <t>✅ Дозволено:</t>
  </si>
  <si>
    <t>Заряджати при температурі:</t>
  </si>
  <si>
    <t xml:space="preserve">  - +5°C до +45°C — оптимально.</t>
  </si>
  <si>
    <t xml:space="preserve">  - Якщо акумулятор має вбудований підігрів, можна заряджати і при нижчих температурах.</t>
  </si>
  <si>
    <t>Розряджати при температурі:</t>
  </si>
  <si>
    <t xml:space="preserve">  - Від −20°C до +60°C — допустимо.</t>
  </si>
  <si>
    <t xml:space="preserve">  - У мороз ємність знижується — це нормально.</t>
  </si>
  <si>
    <t>Заряджати правильним зарядним пристроєм!!!!:</t>
  </si>
  <si>
    <t xml:space="preserve">  - Напруга: 14.2–14.6 В (для 12В систем)</t>
  </si>
  <si>
    <t xml:space="preserve">  - Струм: не більше 0.5–1C (наприклад, для 50 Ah — до 25 А)</t>
  </si>
  <si>
    <t>Зберігати при +10…+25°C. Якщо не користуєтесь — зарядити до 50–70% і зберігати в сухому, прохолодному місці.</t>
  </si>
  <si>
    <t>❌ Заборонено:</t>
  </si>
  <si>
    <t>Не заряджати при температурі нижче 0°C (без підігріву) — це може зруйнувати акумулятор.</t>
  </si>
  <si>
    <t>Не перезаряджати вище 14.6 В — це шкодить елементам.</t>
  </si>
  <si>
    <t>Не допускати глибокого розряду нижче 10 В (для 12В акумулятора).</t>
  </si>
  <si>
    <t>Не використовувати зарядки для свинцевих АКБ без перевірки — вони можуть зашкодити LiFePO4.</t>
  </si>
  <si>
    <t>Не встановлювати в місцях з вологістю або температурою понад 60°C — ризик деградації або пожежі.</t>
  </si>
  <si>
    <t>Не з’єднувати послідовно(для збільшення Вольтажу) — це може пошкодити всю батарею.</t>
  </si>
  <si>
    <t>⚠️ Додаткові поради:</t>
  </si>
  <si>
    <t>LiFePO4 витримує 3000–7000 циклів при правильному використанні.</t>
  </si>
  <si>
    <t>Не тримайте акумулятор постійно на 100% заряду, якщо не використовуєте.</t>
  </si>
  <si>
    <t>Моніторте температуру взимку, особливо при зарядці.</t>
  </si>
  <si>
    <t>Наявність тепла підлога, енергетика, ламінат:</t>
  </si>
  <si>
    <t>Зарядні станції Allpowers. Гарантія 12 міс.</t>
  </si>
  <si>
    <t>Ємність, W/h</t>
  </si>
  <si>
    <t>Кількість циклів акумулятору</t>
  </si>
  <si>
    <t>Робота за мобільним додатком</t>
  </si>
  <si>
    <t>Allpowers</t>
  </si>
  <si>
    <t>R600</t>
  </si>
  <si>
    <t>Підключення пристроїв
Розетка AC 230В, USB Type-C, USB Type-A, DC,
Автомобільна розетка (прикурювач), XT60, Бездротова зарядка
Параметри заряду пристроїв
Номінальна потужність, Вт: 600
Пікова потужність, Вт: 1200
Форма вихідного сигналу: чиста синусоїда
Батарея: LiFePO4
Эмність, Вт·год: 299
Цикли зарядки: 3500
Параметри заряду станції
Потужність заряджання від розетки AC 230В, Вт: 400
Потужність зарядки від сонячної панелі, Вт: 220
Час зарядки від розетки, год: 1
Час зарядки від сонячної панелі, год: 5
Функція ДБЖ
Дисплей: є
Розміри, мм: 285x195x190
Вага, кг: 8
Ручка для переносу: є</t>
  </si>
  <si>
    <t>3000+</t>
  </si>
  <si>
    <t xml:space="preserve"> 285x195x190</t>
  </si>
  <si>
    <t>так</t>
  </si>
  <si>
    <t>Зарядні станції Bluetti. Гарантія 12 міс.</t>
  </si>
  <si>
    <t>Модель</t>
  </si>
  <si>
    <t>Гарантія, міс</t>
  </si>
  <si>
    <t>Робота з мобільним додатком</t>
  </si>
  <si>
    <t>BLUETTI</t>
  </si>
  <si>
    <t>AC70P</t>
  </si>
  <si>
    <t>Тип акумулятора: LiFePo 4
Ємність батареї, Вт/год: 864
Номінальне навантаження: 1000 W
Максимальне навантаження: 1500 W
Підключення пристроїв:
Вихідні роз'єми: USB Type-C, USB Type-A, авторозетка 12 В, розетка 220-240 В
Параметри входу
Вхід адаптера змінного струму: 200 Вт Макс
Сонячний вхід: Макс. 200 Вт, VOC 12-28 В, 8 A
Автомобільний вхід: 12/24 В від порту прикурювача
Параметри виходу
2x розетка AC 220-240 В/4.3А, 1000Вт
2x USB-A: 5V/2.4A
2x USB-C макс. 100 Вт
1x прикурювач: 12В/10А
1 x Бездротова зарядка: 15 Вт
Додаткові особливості:
1. Швидка зарядка.
Способи зарядки: сонячна панель, мережа 230 В, від автомобіля
Тривалість зарядки: від мережі ≈ 1,5-2  г (турбозарядка 950 Вт)</t>
  </si>
  <si>
    <t>AC300+B300</t>
  </si>
  <si>
    <t xml:space="preserve">Ємність: 2764,8 Вт·год 
Тип: LiFePO4 (Літій-залізо-фосфатна)
Цикли: Більше 4000 циклів 
Система керування: MPPT контролер, BMS
Тип інвертора: Чиста синусоїда
Пікова потужність: 6000 Вт
ВХІД
Вхід змінного струму (AC): Макс. 3000 Вт
Сонячна панель (панелі): макс. 2400 Вт
ЗАГАЛЬНЕ
Вага: 22 кг 
Розміри (Д×Ш×В): 520 мм ×320 мм × 358 мм
</t>
  </si>
  <si>
    <t>32 + 29</t>
  </si>
  <si>
    <t xml:space="preserve">Комлект складається зі станції (без акумулятору) та акумулятору. Частини комплекту окоремо не продаються. При бажанні, користувач може додавати інші батереї (до 4 модулів) або використовувати ці батареї з більш потужними станціями Bluetti (наприклад, AC500). При довгому терміні експлуатації, коли батарея, наприклад, втратила 50% ємності, можна докупити іншу батарею, а не замінювати повністю станцію. В даному випадку ємність батареї збільшиться до 150%. В порівнянні з цілими станціями, дану станцію легше переносити за рахунок роз'єднання комплетку. </t>
  </si>
  <si>
    <t>Важлива інформаця та технічні характерстики:</t>
  </si>
  <si>
    <t>1. Дані зарядні станції працюють як джерело безперебійного живлення. Тобто, ящо ви заживлюєте від неї помешкання, у якому пропадає світло, ваша техніка продовжує працювати, а не вимикаються (комп'ютери, котли та інше не вимикається і не потребує повторного включення).</t>
  </si>
  <si>
    <t>2. Пікова потужність позначає, з яким максимальним навантаженням може справитися ЗС протягом короткого періоду часу. Наприклад, холодильник при включенні споживає набагато більше електроенергії, але це зростання є короткочасним. Пікову потужність інколи ще називають "пусковий струм".</t>
  </si>
  <si>
    <t xml:space="preserve">3. Дані зарядні станції мають функцію X-boost. Наприклад, якщо ваше житло запитане від станції з номінальною потужністю 1800 W, а одночасно працюють прилади, що мають номінальну потужність 4000 Вт, то станція видає на всі прилади сумаркно 1800 Вт, а не вимикається. Батато техніки буде продовжувати працювати, але з меньшою потужністю. Наприклад, у вас працює електрична плита, а ви увімкнули чайник. Кожен прилад уже працювати з меньшою потужністю. Станція EcoPlay також працює за даним принципом. </t>
  </si>
  <si>
    <t>4. Для швидкої зарядки використовуйте кабель для зарядки змінного струму, що входить у комплект. Не використовуйте інші кабелі для зарядки.  Виробник не несе відповідальності за будь-які наслідки, спричинені недотриманням інструкцій, або заряджанням за допомогою інших кабелів для зарядки змінного струму.</t>
  </si>
  <si>
    <t>5. Дані зарядні станції мають чисту синусоїду струму, що дозволяє їм працювати з котлами та іншою вимогливою технікою.</t>
  </si>
  <si>
    <t>6. Cтанція використовує частину ємності акумулятора на охолождення та інвертор, який перетрворює струм на 230 В (приблизно 10-15%).</t>
  </si>
  <si>
    <t>7. Гарантія на зарядні станцїї складає 12 місяців. У випадку рекламації строк сервісного облуговування складає 1-2 місяці.</t>
  </si>
  <si>
    <t xml:space="preserve">ВАЖЛИВО! Заборонено підключати зарядні станції методом з'єднання "вилка-вилка" (підключати вихід з зарядної станції до розетки помешкання, щоб заживити помешкання) безпосередньо в розетку без АВР (автомат вводу резерву). </t>
  </si>
  <si>
    <t>Матеріали обов'язкові для ознайомлення для продавців та клієнтів:</t>
  </si>
  <si>
    <t>https://youtu.be/mcmlTii9ni4</t>
  </si>
  <si>
    <t>https://youtu.be/VAT6pkvKHuo</t>
  </si>
  <si>
    <t>https://www.youtube.com/shorts/VvDYg7TFpF0?feature=share</t>
  </si>
  <si>
    <t>Основний асортимент Hemstedt (Німеччина). Основні переваги:</t>
  </si>
  <si>
    <t>Гарантія поширюється в тому випадку, якщо в гарантійному талоні присутня голограма з індивідуальним номером дилера, а також наклейки виробника із зазначенням типу кабелю, потужності та дати виробництва.</t>
  </si>
  <si>
    <t>1. Безмуфтове з'єднання нагрівального кабелю та кабелю живлення. 0% відмов за час присутності на ринку України з 2010 року.</t>
  </si>
  <si>
    <t>2. Найвищі технічні характеристики у світі серед продукції інших виробників (товщина ізоляції, механічна міцність, надійність, безпека, термін служби).</t>
  </si>
  <si>
    <t>Кожен комплект теплої підлоги включає 3 м гофри.</t>
  </si>
  <si>
    <t>3. Підтверджене виробництво в Німеччині (підтвердження через Google карти, міжнародний сайт, фото, відео)</t>
  </si>
  <si>
    <t>Напруга 230 В</t>
  </si>
  <si>
    <t>4. Сертифікація VDE (найвищі вимоги до електротехнічної продукції).</t>
  </si>
  <si>
    <t>Мінімальний радіус вигину 6 х Діаметр нагрівального кабелю</t>
  </si>
  <si>
    <t>5. Експорт у більш ніж 60 країн світу.</t>
  </si>
  <si>
    <t>Мінімальна температура укладання 5°С</t>
  </si>
  <si>
    <t>6. Досвід виробництва з 1974 року.</t>
  </si>
  <si>
    <t>Допуск на відхилення технічних характеристик +/-3%</t>
  </si>
  <si>
    <t>7. Повний підтверджений заводський цикл виробництва включаючи муфтування, який має тільки частина виробників представлених на ринку України.</t>
  </si>
  <si>
    <t>in-therm.ua</t>
  </si>
  <si>
    <t>hemstedt.de</t>
  </si>
  <si>
    <t>vde.com/en</t>
  </si>
  <si>
    <t>Допуск до експлуатації VDE (най вимоги)</t>
  </si>
  <si>
    <t>8. Виробництво на високоточному автоматизованому європейському обладнанні.</t>
  </si>
  <si>
    <t>Сертифікація VDE (найвищі вимоги до електротехнічної продукції).</t>
  </si>
  <si>
    <t>9. Декілька ступенів перевірки продукції після виходу з виробництва.</t>
  </si>
  <si>
    <t>10. Продукція гарно зарекомендувала себе на ринку України з 2010 року та представлена у мережі супермаркетів Епіцентр.</t>
  </si>
  <si>
    <t>Монтажна стрічка (крок 20 та 25 мм бухти 5, 10 та 20 м), ціна 22 грн/м. Труба гофрована 9/12 мм, ціна 24 грн/м (в бухті 250 м).</t>
  </si>
  <si>
    <t>Нагрівальний мат Hemstedt DH 150 Вт/м кв. для укладання під плитку в плитковий клей</t>
  </si>
  <si>
    <t>1. Рівномірне розподілення кабелю на сітці спеціальним обладнанням на виробництві.</t>
  </si>
  <si>
    <t>2. Армування плиткового клею за рахунок скловолоконної сітки.</t>
  </si>
  <si>
    <t>3. Швидке нагрівання порівняно з нагрівальним кабелем під стяжкою.</t>
  </si>
  <si>
    <t>4. Зменшення тепловтрат за рахунок максимального наближення до покриття для підлоги (не гріє перекриття і нижні шари стяжки).</t>
  </si>
  <si>
    <t>5. Простота монтажу.</t>
  </si>
  <si>
    <t>6. Економія на чорновій стяжці над утеплювачем у разі його укладання.</t>
  </si>
  <si>
    <t>7. Внутрішня ізоляція фторопластів (температура плавлення близько 250 С).</t>
  </si>
  <si>
    <t>Потужність</t>
  </si>
  <si>
    <t>Довжина нагрівального кабелю</t>
  </si>
  <si>
    <t>Площа</t>
  </si>
  <si>
    <t>Ціна</t>
  </si>
  <si>
    <t>Ціна комплекту</t>
  </si>
  <si>
    <t>Вт</t>
  </si>
  <si>
    <t>м</t>
  </si>
  <si>
    <t>м кв.</t>
  </si>
  <si>
    <t>грн</t>
  </si>
  <si>
    <t>Потужність кабелю погонна 12.5 Вт/м</t>
  </si>
  <si>
    <t>Нагрівальні мати використовуються, коли необхідно мінімально підняти рівень підлоги або для швидкого обігріву підлоги. Монтаж проводиться на готову стяжку під покриття підлоги (найчастіше плитка) в клейовий розчин або самовирівнювальну суміш (рекомендований шар 6-7 мм в залежності від діаметра найпотужнішої секції). Нагрівальний мат утоплюється в клейовий розчин, не підвищуючи висоту підлоги.Перед залиттям стяжки рекомендується укладати утеплювач. Якщо немає можливості укласти утеплювач перед залитим стяжки, необхідно додати в стяжку керамзит або бетолайт (пінопластова крихта). Має переваги над кабелем для укладання в стяжку: 1) швидший прогрів підлоги (трохи економічніше); 2) більш рівномірний прогрів (частіший крок укладання); 3) простіший монтаж (не вимагає укладання чорнової стяжки на утеплювач); 4) має вищу температуру плавлення внутрішньої ізоляції.</t>
  </si>
  <si>
    <t>Нові ціни заводу дорожчі, ніж 1.0 м2. Позиція розпродається та виводиться з асортименту.</t>
  </si>
  <si>
    <t>Кабель живлення 4 м</t>
  </si>
  <si>
    <t>З'єднання нагрівального та живильного проводів безмуфтове</t>
  </si>
  <si>
    <t>Зовнішня ізоляція полівінілхлорид (темп. плавлення 110 C)</t>
  </si>
  <si>
    <t>Внутрішня ізоляція фторполімер (темп. плавлення 250 С)</t>
  </si>
  <si>
    <t>Діаметр нагрівального кабелю 4.5 мм</t>
  </si>
  <si>
    <t>Гарантія 20 років</t>
  </si>
  <si>
    <t>Потужність мату 150 Вт/м кв.</t>
  </si>
  <si>
    <t>Ширина мату 0.5 м (потужність 45-68 Вт ширина 0.3 м)</t>
  </si>
  <si>
    <t>Крок укладання кабелю 0.8 м</t>
  </si>
  <si>
    <t>Клас механічної міцності М1</t>
  </si>
  <si>
    <t>Спеціальна позиція, що поставляється без коробки</t>
  </si>
  <si>
    <t>Тонкий нагрівальний двожильний кабель Hemstedt DR 12,5 Вт/м для укладання під плитку в плитковий клей</t>
  </si>
  <si>
    <t>1. Швидке нагрівання порівняно з нагрівальним кабелем під стяжкою.</t>
  </si>
  <si>
    <t>2. Зменшення тепловтрат за рахунок максимального наближення до покриття для підлоги (не гріє перекриття і нижні шари стяжки).</t>
  </si>
  <si>
    <t>3. Простота монтажу.</t>
  </si>
  <si>
    <t>4. Економія на чорновій стяжці над утеплювачем у разі його укладання.</t>
  </si>
  <si>
    <t>5. Внутрішня фторопластова ізоляція (температура плавлення близько 250 С).</t>
  </si>
  <si>
    <t>Площа, h=0,12 м, P=104 Вт/м кв.</t>
  </si>
  <si>
    <t>Площа, h=0,1 м, P=125 Вт/м кв.</t>
  </si>
  <si>
    <t>Площа, h=0,08 м, P=156 Вт/м кв.</t>
  </si>
  <si>
    <t>Площа, h=0,06 м, P=208 Вт/м кв.</t>
  </si>
  <si>
    <t>Кіл-ть монт. стрічки</t>
  </si>
  <si>
    <t>Тонкий кабель для укладання плиткового клею використовується, коли необхідно мінімально підняти рівень підлоги або для швидкого обігріву підлоги. Монтаж проводиться на готову стяжку під покриття підлоги (найчастіше плитка) в клейовий розчин або самовирівнювальну суміш (рекомендований шар 6-7 мм в залежності від діаметра найпотужнішої секції). Кабель утоплюється в клейовий розчин, не підвищуючи висоту підлоги. Тонкий кабель під плитку має універсальне призначення. За рахунок різного кроку укладання цей кабель можна використовувати як для повноцінного опалення (від 180 Вт/м.кв.), так і для укладання під дерев'яні покриття для підлоги (близько 100 Вт/м.кв.). На відміну від нагрівального мату, даним кабелем можна закрити площу будь-якої геометрії. Перед залитим стяжки рекомендується укладати утеплювач. Якщо немає можливості укласти утеплювач перед залитим чистової стяжки, до стяжки необхідно додати керамзит або бетолайт (пінопластова крихта). Має переваги над кабелем для укладання в стяжку: 1) швидший прогрів підлоги (трохи економічніше); 2) більш рівномірний прогрів (частіший крок укладання); 3) простіший монтаж (не вимагає укладання чорнової стяжки на утеплювач); 4) має вищу температуру плавлення внутрішньої ізоляції.</t>
  </si>
  <si>
    <t>Рекомендуємо використовувати кабель DR потужністю 208 Вт/м кв. за ціною нагрівального мату DH.</t>
  </si>
  <si>
    <t>Практично за аналогічну вартість замовник отримує низку переваг:</t>
  </si>
  <si>
    <t>1. Вища швидкість нагрівання.</t>
  </si>
  <si>
    <t>2. Можливість переглядати теплу підлогу будь-якої форми.</t>
  </si>
  <si>
    <t>3. Використовувати будь-який крок укладання</t>
  </si>
  <si>
    <t>2250 Вт рекомендуємо замінювати на 1050+1200 Вт плюс додатковий термостат (аналогічна вартість)</t>
  </si>
  <si>
    <t>Нагрівальний кабель двожильний Hemstedt BR-IM 17 Вт/м для укладання в стяжку</t>
  </si>
  <si>
    <t>Площа, h=0,15 м, P=113 Вт/м кв.</t>
  </si>
  <si>
    <t>Площа, h=0,125 м, P=136 Вт/м кв.</t>
  </si>
  <si>
    <t>Площа, h=0,1 м, P=170 Вт/м кв.</t>
  </si>
  <si>
    <t>Площа, h=0,075 м, P=227 Вт/м кв.</t>
  </si>
  <si>
    <t>Потужність кабелю погонна 17 Вт/м</t>
  </si>
  <si>
    <t>Кабель BR-IM та BR-IM-Z для теплої підлоги використовуються для укладання в стяжку 3-8 см. Вони також ідеально підходять для повного обігріву приміщень, у системах сніготанення на відкритих майданчиках, у системах антиоблідення на дахах, для обігріву труб та ґрунту. Перед укладанням кабелю потрібно укладати утеплювач (рекомендується екструдований пінополістирол від 2 см, в крайньому випадку підкладку для ламінату 5 мм). Кабель не рекомендується укладати безпосередньо на утеплювач. Утеплювач необхідно залити чорновою стяжкою, у крайньому випадку покласти зверху металеву сітку (армовану або просічно-витяжну). У разі укладання сітки необхідно залишити простір між кабелем та утеплювачем, щоб при залитті рідким розчином для стяжки заповнити цей простір сумішшю. Стяжка має бути з мінімальною кількістю повітряних порожнин.</t>
  </si>
  <si>
    <t>Внутрішня ізоляція поліетилен (темп. плавлення 105 С)</t>
  </si>
  <si>
    <t>Діаметр нагрівального кабелю 8 мм</t>
  </si>
  <si>
    <t>Клас механічної міцності М2</t>
  </si>
  <si>
    <t>2600 і 3350 Вт рекомендуємо використовувати з термостами Eberle через велику потужність кабелю</t>
  </si>
  <si>
    <t>Нагрівальний кабель одножильний Hemstedt BR-IM-Z 17 Вт/м для укладання в стяжку</t>
  </si>
  <si>
    <t>300*</t>
  </si>
  <si>
    <t>Кабель живлення 2 х 2.5 м</t>
  </si>
  <si>
    <t>2790 Вт рекомендуємо використовувати з термостами Eberle через велику потужність кабелю.</t>
  </si>
  <si>
    <t>рекомендуємо заміняти на 400 Вт</t>
  </si>
  <si>
    <t>Нагрівальний кабель двожильний Hemstedt BRF-IM 27 Вт/м для обігріву водостоків, відкритих площ та балконів (стійкий до УФ-випромінювання)</t>
  </si>
  <si>
    <t>Пл. укладки, h=0,1 м, P=270 Вт/м кв.</t>
  </si>
  <si>
    <t>Пл. укладки, h=0,75 м, P=360 Вт/м кв.</t>
  </si>
  <si>
    <t>Пл. укладки, h=0,5 м, P=540 Вт/м кв.</t>
  </si>
  <si>
    <t>Ціна комплекту (без гофри)</t>
  </si>
  <si>
    <t>Потужність кабелю погонна 27 Вт/м</t>
  </si>
  <si>
    <t>Кабель BRF-IM використовується для обігріву водостоків, відкритих площ, балконів. Для обігріву відкритих площ рекомендується укладати кроком 7.5 см (10 см за наявності утеплювача). Для більш швидкого нагріву рекомендується укладати якомога ближче до поверхні. При укладанні у стяжку на вулиці необхідно додавати пластифікатор. У водостоки (труби) діаметром 100-120 мм кабель укладається в 2 нитки, меншим диметром в 1 нитку.</t>
  </si>
  <si>
    <t>Кабель живлення 7 м</t>
  </si>
  <si>
    <t>Гарантія 10 років</t>
  </si>
  <si>
    <t>Нагрівальний кабель двожильний Hemstedt DAS 30 Вт/м із вбудованим термостатом та вилкою для обігріву труб та водостоків (стійкий до УФ-випромінювання)</t>
  </si>
  <si>
    <t>Ціна DAS</t>
  </si>
  <si>
    <t>рекомендуэмо заміняти на DAS 5 m</t>
  </si>
  <si>
    <t>Потужність кабелю погонна 30 Вт/м</t>
  </si>
  <si>
    <t>Кабель DAS із вбудованим термостатом для обігріву дахів, водостоків та труб великого діаметру. Біметалевий термостат включає кабель при зниженні температури нижче 5 С на датчику, вимикає при підвищенні 15 С. У водостоки (труби) діаметром 100-120 мм кабель укладається в 2 нитки, меншим диметром в 1 нитку. Під час обігріву труби її необхідно теплоізолювати. Товщина тілоізоляції повинна бути не менше радіуса труби, що обігрівається.</t>
  </si>
  <si>
    <t>Кабеь живлення 4 м</t>
  </si>
  <si>
    <t>Внутрішня ізоляція поліетилен (темп. плавлення 110 С)</t>
  </si>
  <si>
    <t>Температура увімкнення кабелю при зниженні температури +5 С</t>
  </si>
  <si>
    <t>Нагрівальний кабель двожильний Hemstedt FS 10 Вт/м з вбудованим термостатом та вилкою для опалення труб</t>
  </si>
  <si>
    <t>Потужність кабелю погонна 10 Вт/м</t>
  </si>
  <si>
    <t>Кабель FS із вбудованим термостатом для обігріву труб та водопроводів. Біметалічний термостат включає кабель при зниженні температури нижче 5 °С на датчику, вимикає при підвищенні вище 15 °С. При обігріванні труби необхідно її теплоізолювати. Товщина утеплювача повинна бути не менше радіуса труби, що обігрівається.</t>
  </si>
  <si>
    <t>Провід живлення 2 м</t>
  </si>
  <si>
    <t>Відрізний нагрівальний одножильний кабель Hemstedt BR-IM-Z потужністю до 25 Вт/м (стійкий до УФ-випромінювання)</t>
  </si>
  <si>
    <t>Розрахунок довжини відрізного кабелю</t>
  </si>
  <si>
    <t>Питомий опір, Ом/м</t>
  </si>
  <si>
    <t>Задайте напругу, В</t>
  </si>
  <si>
    <t>Задайте пит. потужність, Вт/м (макс. 25 Вт/м)</t>
  </si>
  <si>
    <t>Довжина, м</t>
  </si>
  <si>
    <t>Потужність, Вт</t>
  </si>
  <si>
    <t>Ціна кабелю, грн</t>
  </si>
  <si>
    <t>Ціна кабелю з муфтою, грн</t>
  </si>
  <si>
    <t>Ціна за метр, грн</t>
  </si>
  <si>
    <t>Потужність (до 25 Вт/м) та напруга може змінюватись</t>
  </si>
  <si>
    <t>Провід живлення припаюється будь-якої довжини на вимогу</t>
  </si>
  <si>
    <t>З'єднання нагрівального та живильного проводів муфтове</t>
  </si>
  <si>
    <t>Зовнішня ізоляція ПВХ (темп. плавлення 105 с)</t>
  </si>
  <si>
    <t>Діаметр нагрівального кабелю 7.5 мм</t>
  </si>
  <si>
    <t>Гарантія на нагрівальний кабель 10 років</t>
  </si>
  <si>
    <t>Гарантія на сполучну муфту 5 років</t>
  </si>
  <si>
    <t>Механічна прочність М2</t>
  </si>
  <si>
    <t>Кабель для обігріву водостоків на основі одножильного кабелю BR-IM-Z (кабель вкорочується).</t>
  </si>
  <si>
    <t>Потужність після вкорочення, Вт</t>
  </si>
  <si>
    <t>Ціна готової секції, грн</t>
  </si>
  <si>
    <t>Потужність секції, що укорочується, Вт</t>
  </si>
  <si>
    <t>Середня ціна за метр без урахування муфти, грн.</t>
  </si>
  <si>
    <t>Вартість виготовлення муфти (по 2 м піт. проводу) – 300 грн.</t>
  </si>
  <si>
    <t>Вартість додаткового кабелю 15-20 грн (знижка не діє)</t>
  </si>
  <si>
    <t>Для відрізного кабелю комплект (пара) муфт з 2 м дроту живлення з кожного боку коштує 580 грн. Провід живлення можна замовити будь-якої довжини, ціна 25-40 грн за метр в залежності від перерізу жили (знижка не кабель не діє).</t>
  </si>
  <si>
    <t>Для кабелю на основі секцій муфтування робиться безкоштовно. Після муфтування секція має заводський кабель живлення 4 м. При необхідності більшої довжини кабеою живлення необхідно повністю оплачувати довжину кабелю живлення.</t>
  </si>
  <si>
    <t>Розрахунок питомої потужності відрізного кабелю</t>
  </si>
  <si>
    <t>Задайте довжину, м</t>
  </si>
  <si>
    <t>Пит. потужність, Вт/м (макс. 25 Вт/м)</t>
  </si>
  <si>
    <t>Терміни муфтування кабелю залежить від завантаженості нашого складу.</t>
  </si>
  <si>
    <t>Даний кабель використовується для обігріву дахів, труб, водостоків та інших об'єктів. Кабель можна використовувати при різній напрузі. Максимальна потужність рекомендована виробником 23 Вт/м при 220 В. При обігріві водостоків діаметром 100-120 мм питома потужність має становити 20-23 Вт/м. В даному випадку кабель укладається в 2 нитки та фіксується за допомогою монтажної стрічки кожні 0.25 м.</t>
  </si>
  <si>
    <t>У середньому 4 комплекти муфт виготовляються 1 роб. день з огляду на замовлення інших клієнтів.</t>
  </si>
  <si>
    <t>Якщо немає завантаженості, робимо швидше.</t>
  </si>
  <si>
    <t>Для відрізного кабелю комплект (пара) муфт з 2 м дроту живлення з кожного боку коштує 580 грн. Провід живлення можна замовити будь-якої довжини, ціна 40 грн за метр в залежності від перерізу жили (знижка не кабель не діє).</t>
  </si>
  <si>
    <t>Для обігріву водостоків та покрівлі можна використовувати секційний кабель за рахунок укорочування довжини секції.</t>
  </si>
  <si>
    <t>Відрізний кабель на основі одножильного кабелю BR-IM-Z. Муфта виготовляється за наш рахунок.</t>
  </si>
  <si>
    <t>Задайте пит. потужність, Вт/м</t>
  </si>
  <si>
    <t>Ціна, грн</t>
  </si>
  <si>
    <t>Вихідний кабель, Вт</t>
  </si>
  <si>
    <t>Пит. потужність, Вт/м</t>
  </si>
  <si>
    <t>* - дані секції виходять шляхом укорочування довжини одножильного нагрівального кабелю BR-IM-Z, кабель продається кратно 1 м</t>
  </si>
  <si>
    <t>Нагрівальний мат Hemstedt Di Si H 150 Вт/м кв. для укладання під плитку в плитковий клей. Самоклеюча сітка.</t>
  </si>
  <si>
    <t>Акційна ціна</t>
  </si>
  <si>
    <t>Ціна акційного комплекту</t>
  </si>
  <si>
    <t>Кабель живлення 2.5 м</t>
  </si>
  <si>
    <t>Зовнішня ізоляція полівінілхлорид (темп. плавлення 105 C)</t>
  </si>
  <si>
    <t>Спеціальна позиція, поставляється без коробки</t>
  </si>
  <si>
    <t>Тонкий нагрівальний двожильний кабель Hemstedt Di Si R 12,5 Вт/м для укладання під плитку в плитковий клей</t>
  </si>
  <si>
    <t>кіл-ть монт. стрічки</t>
  </si>
  <si>
    <t>Рекомендуємо використовувати кабель DI SI R потужністю 208 Вт/м кв. за ціною нагрівального мату DI SI H.</t>
  </si>
  <si>
    <t>2250*</t>
  </si>
  <si>
    <t>* - 2250 Вт рекоменд. замінити на 1050 + 1200 Вт та додатковий термостат (аналогічна вартість)</t>
  </si>
  <si>
    <t>Відмінності продукції DH, DR та Di Si H, Di Si R:</t>
  </si>
  <si>
    <t>Порівняльні характеристики:</t>
  </si>
  <si>
    <t>DH, DR</t>
  </si>
  <si>
    <t>Di Si H, Di Si R</t>
  </si>
  <si>
    <t>Сертифікація</t>
  </si>
  <si>
    <t>VDE</t>
  </si>
  <si>
    <t>CE-Declaration , IEC 60800</t>
  </si>
  <si>
    <t>Довжина проводу живлення</t>
  </si>
  <si>
    <t>4 м</t>
  </si>
  <si>
    <t>2.5 м</t>
  </si>
  <si>
    <t>Цінова політика</t>
  </si>
  <si>
    <t>Виробник надає спеціальний дисконт для експортних ринків сбуту</t>
  </si>
  <si>
    <t>Продукція DH, DR має спрямованість на внутрішній ринок Німеччини.</t>
  </si>
  <si>
    <t>Продукція має однакову структуру та немає відмінностей у якості.</t>
  </si>
  <si>
    <t>Асортименти продукції Fenix ​​(Чехія). Основні переваги:</t>
  </si>
  <si>
    <t>1. Фторопластова внутрішня ізоляція (темп. плав. 250 С) у кожному виді продукції.</t>
  </si>
  <si>
    <t>2. Довічна гарантія на нагрівальний кабель для опалення приміщень.</t>
  </si>
  <si>
    <t>3. Універсальність нагрівального кабелю (укладання під плитку та стяжку).</t>
  </si>
  <si>
    <t>Мінімальний радіус вигину 6 х діаметр кабелю</t>
  </si>
  <si>
    <t xml:space="preserve">4. Підтверджене виробництво у Чехії (підтвердження через гугл карти, міжнародний сайт, фото та відео виробництва, галерею об'єктів) </t>
  </si>
  <si>
    <t xml:space="preserve">5. Сертифікація IEC 60 800. </t>
  </si>
  <si>
    <t>6. Повний підтверджений заводський цикл виробництва включаючи муфтування, який має тільки частина виробників представлених на ринку України.</t>
  </si>
  <si>
    <t>7. Експорт у більш ніж 70 країн світу (галерея об'єктів по всьому світу на сайті виробника).</t>
  </si>
  <si>
    <t>Довічна гарантія під час реєстрації: warranty.fenixgroup.cz</t>
  </si>
  <si>
    <t>Відповідність міжнародному сертифікату IEC 60800</t>
  </si>
  <si>
    <t>10. Досвід виробництва з 1990 року.</t>
  </si>
  <si>
    <t>11. Продукція гарно зарекомендувала себе на ринку України з 2002 року (раніше імпортувалась ішною компанією) та представлена у мережі супермаркетів Епіцентр.</t>
  </si>
  <si>
    <t>Переваги продукції Fenix Ultra над іншою продукцією:</t>
  </si>
  <si>
    <t>1. Економія плиткового клею в 1,5 рази по всій площі укладання плитки (діаметр 2,7 мм). Окупається, якщо тепла підлога займає трохи більше 30-60% площі укладання плитки.</t>
  </si>
  <si>
    <t>2. За рахунок фторопластової зовнішньої ізоляції нагрівальний кабель не боїться повітряних порожнин.</t>
  </si>
  <si>
    <t>3. Простота монтажу теплої підлоги та укладання плитки.</t>
  </si>
  <si>
    <t>4. Немає аналогів в інших виробників.</t>
  </si>
  <si>
    <t>Ультратонкий нагрівальний мат Fenix ​​Ultra CM 150 Вт/м кв. для укладання в плитковий клей</t>
  </si>
  <si>
    <t>Ціна мат</t>
  </si>
  <si>
    <t>кв.м</t>
  </si>
  <si>
    <t>Ультратонкий нагрівальний мат CM для укладання в плитковий клей для плитки або суміш, що самовирівнює. За рахунок товщини кабелю 2.7 мм необхідно в середньому 1.5 рази менше клею плиткового, ніж при укладанні стандартного мату. Монтується на готову стяжку, утоплюється у клейовий розчин для плитки. Рекомендується, щоб плитковий клей мав мінімальну кількість повітряних порожнин.</t>
  </si>
  <si>
    <t>Зовнішня ізоляція ПВДФ-фторопаст (темп. плавлення 170 C)</t>
  </si>
  <si>
    <t>Внутрішня ізоляція фторопласт (темп. плавлення 250 С)</t>
  </si>
  <si>
    <t>Діаметр нагрівального кабелю 2.7 мм</t>
  </si>
  <si>
    <t>Довічна гарантія</t>
  </si>
  <si>
    <t>Потужність питома 150 Вт/м кв.</t>
  </si>
  <si>
    <t>Крок укладання кабелю на сітці 0.065 м</t>
  </si>
  <si>
    <t>Ширина мату 0.5 м</t>
  </si>
  <si>
    <t>Ультратонкий нагрівальний кабель Fenix ​​Ultra ADSA 12 Вт/м для укладання в плитковий клей</t>
  </si>
  <si>
    <t>Площа, h= 0,10 м, 127 Вт/м кв.</t>
  </si>
  <si>
    <t>Площа, h= 0,08 м, 158 Вт/м кв.</t>
  </si>
  <si>
    <t>Площа, h= 0,06 м, 210 Вт/м кв.</t>
  </si>
  <si>
    <t>Ціна кабель</t>
  </si>
  <si>
    <t>Ціна комплект</t>
  </si>
  <si>
    <t>Нагрівальні мати використовуються, коли необхідно мінімально підняти рівень підлоги або для швидкого обігріву підлоги. Монтаж проводиться на готову стяжку під покриття підлоги (найчастіше плитка) в клейовий розчин або самовирівнюючу суміш. Нагрівальний мат утоплюється в клейовий розчин, не підвищуючи висоту підлоги. Перед залиттям стяжки рекомендується укладати утеплювач. Якщо немає можливості укласти утеплювач перед залиттям стяжки, необхідно додати в стяжку керамзит або бетолайт (пінопластова крихта). Має переваги над кабелем для укладання в стяжку: 1) швидший прогрів підлоги (трохи економічніше); 2) більш рівномірний прогрів (частіший крок укладання); 3) простіший монтаж (не вимагає укладання чорнової стяжки на утеплювач); 4) має вищу температуру плавлення внутрішньої ізоляції.</t>
  </si>
  <si>
    <t>Потужність кабелю погонна 12 Вт/м</t>
  </si>
  <si>
    <t>Кабель живлення 3 м</t>
  </si>
  <si>
    <t>fenixgroup.cz</t>
  </si>
  <si>
    <t>https://www.youtube.com/watch?v=gWvzznofbGk</t>
  </si>
  <si>
    <t>Наявність тепла підлога:</t>
  </si>
  <si>
    <t>Наявність та ціни на ламінат:</t>
  </si>
  <si>
    <t>https://docs.google.com/spreadsheets/d/1w-03JyUxv74DRxTNzAOtIhOPYHcVBUCsP529AfJu-RI/edit?usp=sharing</t>
  </si>
  <si>
    <t>Нагрівальний мат Fenix ​​LDTS 160 Вт/м кв для укладання під плитку в плитковий клей</t>
  </si>
  <si>
    <t>Довжина нагрів. кабелю</t>
  </si>
  <si>
    <t xml:space="preserve">Ціна </t>
  </si>
  <si>
    <t>Нагрівальні мати використовуються, коли необхідно мінімально підняти рівень підлоги або для швидкого обігріву підлоги. Монтаж проводиться на готову стяжку під покриття підлоги (найчастіше плитка) в клейовий розчин або самовирівнювальну суміш. Нагрівальний мат утоплюється в клейовий розчин, не підвищуючи висоту підлоги. Перед залитим стяжки рекомендується укладати утеплювач. Якщо немає можливості укласти утеплювач перед залитим стяжки, необхідно додати в стяжку керамзит або бетолайт (пінопластова крихта). Має переваги над кабелем для укладання в стяжку: 1) швидший прогрів підлоги (трохи економічніше); 2) більш рівномірний прогрів (частіший крок укладання); 3) простіший монтаж (не вимагає укладання чорнової стяжки на утеплювач); 4) має вищу температуру плавлення внутрішньої ізоляції.</t>
  </si>
  <si>
    <t>Потужність погонного кабелю до 7.6 м кв. – 12 Вт/м, після 8.8 м кв. - 18 Вт/м</t>
  </si>
  <si>
    <t>Діаметр нагрівального кабелю 4 мм</t>
  </si>
  <si>
    <t>Потужність питома 160 Вт/м кв.</t>
  </si>
  <si>
    <t>Крок укладання кабелю до 7,6 м кв. – 0.075 м, після 8.8 м кв. - 0.11 м</t>
  </si>
  <si>
    <t>великий крок</t>
  </si>
  <si>
    <t>рекомендуємо замінити метричною лінійкою за нижчою ціною</t>
  </si>
  <si>
    <t>найкраще замінити метричною лінійкою 6.0+7.0 м кв. за рахунок кроку укладання кабелю (надійніше та зручніше на 2 термостати**)</t>
  </si>
  <si>
    <t>2600 *</t>
  </si>
  <si>
    <t>Рекомендуємо замінити метричною лінійкою 8.0+8.0 м кв. за нижчою ціною (надійніше та зручніше на 2 термостати**)</t>
  </si>
  <si>
    <t>* - рекомендуємо використовувати з термостами Eberle (не рекомендуємо термостати інших виробників через велику потужність)</t>
  </si>
  <si>
    <t>** - при зниженні навантаження на термостат вдвічі збільшується його термін служби</t>
  </si>
  <si>
    <t>** - дві секції використовувати зручніше, якщо одну розмістити по центру, другу по периметру або двох різних зонах (можливість незалежного включення необхідної зони)</t>
  </si>
  <si>
    <t>Нагрівальний мат Fenix LDTS M 160 Вт/м кв для укладання під плитку в плитковий клей (метрична лінійка)</t>
  </si>
  <si>
    <t>Площа Hemstedt DI SI H</t>
  </si>
  <si>
    <t>Акційна ціна комплекту Hemstedt DI SI H</t>
  </si>
  <si>
    <t>Різниця</t>
  </si>
  <si>
    <t>%</t>
  </si>
  <si>
    <t>Тонкий кабель для укладання плиткового клею використовується, коли необхідно мінімально підняти рівень підлоги або для швидкого обігріву підлоги. Монтаж проводиться на готову стяжку під покриття підлоги (найчастіше плитка) в клейовий розчин або самовирівнювальну суміш. Кабель утоплюється в клейовий розчин, не підвищуючи висоту підлоги. Тонкий кабель під плитку має універсальне призначення. За рахунок різного кроку укладання цей кабель можна використовувати як для повноцінного опалення (від 180 Вт/м.кв.), так і для укладання під дерев'яні покриття для підлоги (близько 100 Вт/м.кв.). На відміну від нагрівального мату, даним кабелем можна закрити площу будь-якої геометрії. Перед залитим стяжки рекомендується укладати утеплювач. Якщо немає можливості укласти утеплювач перед залитим чистової стяжки, до стяжки необхідно додати керамзит або бетолайт (пінопластова крихта). Має переваги над кабелем для укладання в стяжку: 1) швидший прогрів підлоги (трохи економічніше); 2) більш рівномірний прогрів (частіший крок укладання); 3) простіший монтаж (не вимагає укладання чорнової стяжки на утеплювач); 4) має вищу температуру плавлення внутрішньої ізоляції.</t>
  </si>
  <si>
    <t>Потужність 160 Вт/м кв.</t>
  </si>
  <si>
    <t>Крок укладання кабелю 0.075 м</t>
  </si>
  <si>
    <t>Тонкий двожильний кабель Fenix ADSV 10 Вт/м для укладання під плитку в плитковий клей</t>
  </si>
  <si>
    <t>Довжина</t>
  </si>
  <si>
    <t>Площа, h= 0,1 м, 100 Вт/м кв.</t>
  </si>
  <si>
    <t>Площа, h= 0,08 м, 125 Вт/м кв.</t>
  </si>
  <si>
    <t>Площа, h= 0,06 м, 167 Вт/м кв.</t>
  </si>
  <si>
    <t>Ціна за комплект</t>
  </si>
  <si>
    <t>Потужніть Hemstedt DI SI R</t>
  </si>
  <si>
    <t>Акційна ціна комплекту Hemstedt DI SI R</t>
  </si>
  <si>
    <t>Тонкий кабель для укладання під плитку. Монтаж проводиться на готову стяжку під покриття для підлоги в клейовий розчин або самовирівнюючу суміш. За рахунок різного кроку укладання цей кабель можна використовувати як для повноцінного опалення (до 250 Вт/м.кв.), так і для укладання під дерев'яні покриття для підлоги (100 Вт/м.кв.). Кабель утоплюється в клейовий розчин, не підвищуючи висоту підлоги. Перед залитим стяжки рекомендується укладати утеплювач. Має дві переваги над кабелем для укладання в стяжку: 1) швидший прогрів підлоги (трохи економічніше); 2) простіший монтаж.</t>
  </si>
  <si>
    <t xml:space="preserve">Монтажна стрічка h=20мм – 10 грн/м, комплект включає 3 м гофри </t>
  </si>
  <si>
    <t>PTFE - вироби з фторполімерною внутрішньою ізояцією (t плавл = 250 C)</t>
  </si>
  <si>
    <t>Універсальний нагрівальний двожильний кабель Fenix ADSV 18 Вт/м для укладання в стяжку (і плитковий клей)</t>
  </si>
  <si>
    <t>Площа, h= 0,16 м, 113 Вт/м кв.</t>
  </si>
  <si>
    <t>Площа, h= 0,14 м, 129 Вт/м кв.</t>
  </si>
  <si>
    <t>Площа, h= 0,12 м, 150 Вт/м кв.</t>
  </si>
  <si>
    <t>Площа, h= 0,10 м, 180 Вт/м кв.</t>
  </si>
  <si>
    <t>Площа, h= 0,08 м, 225 Вт/м кв.</t>
  </si>
  <si>
    <t>Потужність кабелю погонна 18 Вт/м</t>
  </si>
  <si>
    <t>Кабель для теплої підлоги використовується для укладання в стяжку 3-8 см. Перед укладанням кабелю необхідно укладати утеплювач (рекомендується екструдований пінополістирол від 2 см, у крайньому випадку підкладку для ламінату 5 мм). Кабель не рекомендується укладати безпосередньо на утеплювач. Утеплювач необхідно залити чорновою стяжкою, у крайньому випадку покласти зверху металеву сітку (армовану або просічно-витяжну). У разі укладання сітки необхідно залишити простір між кабелем та утеплювачем, щоб при залитті рідким розчином для стяжки заповнити цей простір сумішшю. Стяжка має бути з мінімальною кількістю повітряних порожнин.</t>
  </si>
  <si>
    <t>2600*</t>
  </si>
  <si>
    <t>Монтажна стрічка h=20мм - 10 грн/м, комплект включає 3 метри гофрованої труби (6 грн/м).</t>
  </si>
  <si>
    <t>* - рекомендуємо використовувати з термостами Eberle через велику потужність кабелю</t>
  </si>
  <si>
    <t>У довгостроковій перспективі термін служби кабелю 10-12.5 Вт/м завжди буде більшим, ніж кабелю 18-20 Вт/м, оскільки менш потужний кабель піддається меншому навантаженню в областях повітряних порожнин або стрибку напруги.</t>
  </si>
  <si>
    <t>Нагрівальний кабель Fenix (Чехія) одножильний ASL1P 18 Вт/м для укладання в стяжку</t>
  </si>
  <si>
    <t>Кабель для теплої підлоги використовується для укладання в стяжку 3-8 см. Перед укладенням кабелю необхідно укладати утеплювач (рекомендується екструдований пінополістирол від 2 см, у крайньому випадку підкладку для ламінату 5 мм). Кабель не рекомендується укладати безпосередньо на утеплювач. Утеплювач необхідно залити чорновою стяжкою, у крайньому випадку покласти зверху металеву сітку (армовану або просічно-витяжну). У разі укладання сітки необхідно залишити простір між кабелем та утеплювачем, щоб при залитті рідким розчином для стяжки заповнити цей простір сумішшю. Стяжка має бути з мінімальною кількістю повітряних пустот.</t>
  </si>
  <si>
    <t>3000*</t>
  </si>
  <si>
    <t>Монтажна стрічка h=20мм - 10 грн/м, комплект включає 3 м гофрованої труби (6 грн/м).</t>
  </si>
  <si>
    <t>Алюмінієві мати Fenix AL MAT 140 Вт/м кв. для укладання під ламінат та паркетну дошку (монтаж на підкладку)</t>
  </si>
  <si>
    <t>Алюмінієві мати використовуються для укладання під ламінат, паркетну дошку та товстий ковролін (від 3 мм). За рахунок фольгованої основи тепло рівномірно розподіляється вздовж поверхні. При використанні паркетної дошки необхідно поставити максимальну межу температури на термостаті 24 С, а також не нагрівати (охолоджувати) паркетну дошку більше, ніж на 2 С за 12 годин. Не рокомендується укладання під тонкий кавролін (менше 3 мм) та лінолеум через те, що кабель продавить покриття і може пошкодитися сам.</t>
  </si>
  <si>
    <t>Потужність кабелю погонна 9 Вт/м</t>
  </si>
  <si>
    <t>Зовнішня ізоляція фторопласт (темп. плавлення 250 С)</t>
  </si>
  <si>
    <t>Діаметр нагрівального кабелю 1.7 мм</t>
  </si>
  <si>
    <t>Потужність питома 140 Вт/м кв.</t>
  </si>
  <si>
    <t>Можливе додавання до асортименту 7 і 9 м кв.</t>
  </si>
  <si>
    <t>Крок укладання кабелю на сітці 0.058-0.078 м</t>
  </si>
  <si>
    <t>Нагрівальний кабель двожильний ADPSV 30 Вт/м для зовнішнього обігріву (обігрів покрівлі, водостоків, зовнішніх площ)</t>
  </si>
  <si>
    <t>Площа, h= 0,125 м, 240 Вт/м кв.</t>
  </si>
  <si>
    <t>Площа, h= 0,10 м, 300 Вт/м кв.</t>
  </si>
  <si>
    <t>Площа, h= 0,075 м, 400 Вт/м кв.</t>
  </si>
  <si>
    <t>Площа, h= 0,05 м, 600 Вт/м кв.</t>
  </si>
  <si>
    <t>Кабель ADPSV 30 Вт/м використовується для обігріву водостоків, труб, відкритих площ, балконів. Для обігріву відкритих площ рекомендується укладати кроком 7.5 см (10 см за наявності утеплювача). Для більш швидкого нагріву рекомендується укладати якомога ближче до поверхні. При укладанні у стяжку на вулиці необхідно додавати пластифікатор. У водостоки (труби) діаметром 100-120 мм кабель укладається в 2 нитки, меншим диметром в 1 нитку.</t>
  </si>
  <si>
    <t>Кабель живлення 5 м</t>
  </si>
  <si>
    <t>Внутрішня ізоляція фторопласт (темп. плавлення 250 С) + поліетилен (додаткова ізоляція)</t>
  </si>
  <si>
    <t>Діаметр нагрівального кабелю 6 мм</t>
  </si>
  <si>
    <t>Нагрівальний кабель із вбудованим термостатом PFP 12 Вт/м для обігріву труб</t>
  </si>
  <si>
    <t>Кабель живлення 1,5 м</t>
  </si>
  <si>
    <t>Зовнішня ізоляція полівінілхлорил (темп. плавлення 105 с)</t>
  </si>
  <si>
    <t>Внутрішня ізоляція фторопласт (темп. плавлення понад 250 С)</t>
  </si>
  <si>
    <t>Діаметр нагрівального кабелю близько 8 мм.</t>
  </si>
  <si>
    <t>Гарантія 2 роки</t>
  </si>
  <si>
    <t>Температура включения кабеля при понижении температуры +5 С</t>
  </si>
  <si>
    <t>Нагрівальний кабель із вбудованим термостатом PFP 30 Вт/м для обігріву труб та водостоків стійкий до УФ-випромінювання</t>
  </si>
  <si>
    <t>Асортименти продукції IN-THERM (Чехія). Основні переваги:</t>
  </si>
  <si>
    <t>2. Універсальність нагрівального кабелю (укладання під плитку та стяжку).</t>
  </si>
  <si>
    <t xml:space="preserve">Монтаж нагрівальних матів з кроком укладання кабелю 8 та 10 см. Крок повертання/розрізу сітки першого мату становить 8/16 см ( в залежності куди повертати), крок повертання/розрізу сітки другого мату становить 10/20 см. У випадку приміщень, де існують маленькі площі та неправильні форми, нагрівальним матом з кроком 8 см буде простіше закривати задану площу у більшості випадків. </t>
  </si>
  <si>
    <t xml:space="preserve">3. Підтверджене виробництво у Чехії (підтвердження через гугл карти, міжнародний сайт, фото та відео виробництва, галерею об'єктів) </t>
  </si>
  <si>
    <t xml:space="preserve">4. Сертифікація IEC 60 800. </t>
  </si>
  <si>
    <t>5. Повний підтверджений заводський цикл виробництва включаючи муфтування, який має тільки частина виробників представлених на ринку України.</t>
  </si>
  <si>
    <t>6. Продукція даного виробника експортується у більш ніж 70 країн світу (галерея об'єктів по всьому світу на сайті виробника).</t>
  </si>
  <si>
    <t>7. Виробництво на високоточному автоматизованому європейському обладнанні.</t>
  </si>
  <si>
    <t>8. Декілька ступенів перевірки продукції після виходу з виробництва.</t>
  </si>
  <si>
    <t>9. Досвід виробництва з 1990 року.</t>
  </si>
  <si>
    <t>10. Продукція даного виробника гарно зарекомендувала себе на ринку України з 2002 року (раніше імпортувалась ішною компанією) та представлена у мережі супермаркетів Епіцентр.</t>
  </si>
  <si>
    <t>11. За рахунок високої ленійної потужності кабелю дана продукція ідельно підходить для об'єктів, що потребують швидкого нагріву та опалення приміщень.</t>
  </si>
  <si>
    <t>Наличие теплый пол:</t>
  </si>
  <si>
    <t>Наличие и цены на ламинат:</t>
  </si>
  <si>
    <t>Універсальний нагрівальний двожильний кабель IN-THERM ADSV 20 Вт/м для укладання в стяжку (і плитковий клей)</t>
  </si>
  <si>
    <t>Сопротивление, Ом</t>
  </si>
  <si>
    <t>H=160 mm, P=125 Вт/м кв.</t>
  </si>
  <si>
    <t>H=140 mm, P=143 Вт/м кв.</t>
  </si>
  <si>
    <t>H=120 mm, P=167 Вт/м кв.</t>
  </si>
  <si>
    <t>H=100 mm, P=200 Вт/м кв.</t>
  </si>
  <si>
    <t>кільк. монт. стрічки</t>
  </si>
  <si>
    <t>Потужність кабелю погонна 20 Вт/м</t>
  </si>
  <si>
    <t>Кабель живлення 1.5 м</t>
  </si>
  <si>
    <t>2790 *</t>
  </si>
  <si>
    <t>* - цю секцію дешевше замінити потужностями 1300 та 1580 Вт</t>
  </si>
  <si>
    <t>Нагрівальний мат двожильний IN-THERM 200 Вт/м кв. для укладання під плитку в плитковий клей</t>
  </si>
  <si>
    <t>Нагрівальні мати використовуються, коли необхідно мінімально підняти рівень підлоги або для швидкого обігріву підлоги. Монтаж проводиться на готову стяжку під покриття підлоги (найчастіше плитка) в клейовий розчин або самовирівнювальну суміш. Нагрівальний мат утоплюється в клейовий розчин, не підвищуючи висоту підлоги. Перед залитим стяжки рекомендується укладати утеплювач. Якщо немає можливості укласти утеплювач перед залитим стяжки, необхідно додати в стяжку керамзит або бетолайт (пінопластова крихта). Має переваги над кабелем для укладання в стяжку: 1) швидший прогрів підлоги (трохи економічніше); 2) більш рівномірний прогрів (частіший крок укладання, в даному виробі не акутально); 3) простіший монтаж (не вимагає укладання чорнової стяжки на утеплювач); 4) має вищу температуру плавлення внутрішньої ізоляції.</t>
  </si>
  <si>
    <t>Діаметр кабелю 4 мм</t>
  </si>
  <si>
    <t>Потужність питома 200 Вт/м кв.</t>
  </si>
  <si>
    <t>Крок укладання кабелю на сітці 0.1 м</t>
  </si>
  <si>
    <t>дешевше замінювати двома площами 5.3+6.4 м кв.</t>
  </si>
  <si>
    <t>дешевше заміняти двома площами 6.4+7.9 м кв.</t>
  </si>
  <si>
    <t>З 2022 року назва ленійки змінена на IN-THERM COMFORT, більшість позицій на складі мають нові маркування.</t>
  </si>
  <si>
    <t>Асортимент продукції IN-THERM COMFORT:</t>
  </si>
  <si>
    <t xml:space="preserve">1. Підтверджене виробництво у Чехії (підтвердження через гугл карти, міжнародний сайт, фото та відео виробництва, галерею об'єктів) </t>
  </si>
  <si>
    <t xml:space="preserve">2. Сертифікація IEC 60 800. </t>
  </si>
  <si>
    <t>3. Повний підтверджений заводський цикл виробництва включаючи муфтування, який має тільки частина виробників представлених на ринку України.</t>
  </si>
  <si>
    <t>4. Експорт продукції виробника у більш ніж 70 країн світу (галерея об'єктів по всьому світу на сайті виробника).</t>
  </si>
  <si>
    <t>5. Виробництво на високоточному автоматизованому європейському обладнанні.</t>
  </si>
  <si>
    <t>6. Декілька ступенів перевірки продукції після виходу з виробництва.</t>
  </si>
  <si>
    <t>7. Досвід виробництва з 1990 року.</t>
  </si>
  <si>
    <t>8. Продукція виробника гарно зарекомендувала себе на ринку України з 2002 року (раніше імпортувалась ішною компанією) та представлена у мережі супермаркетів Епіцентр.</t>
  </si>
  <si>
    <t>9. За рахунок високої ленійної потужності кабель у стяжку PDSV 20 ідельно підходить для об'єктів, що потребують швидкого нагріву та опалення приміщень. Клас механічної прочності М2.</t>
  </si>
  <si>
    <t>Гарантія 15 років. Застосування продукції аналогічне до продукції Fenix.</t>
  </si>
  <si>
    <t>Нагрівальний кабель двожильний IN-THERM COMFORT PDSV 20 для укладання в стяжку</t>
  </si>
  <si>
    <t>H=175 mm, P=114 Вт/м кв.</t>
  </si>
  <si>
    <t>H=150 mm, P=133 Вт/м кв.</t>
  </si>
  <si>
    <t>H=125 mm, P=160 Вт/м кв.</t>
  </si>
  <si>
    <t>Ціна кабелю</t>
  </si>
  <si>
    <t>кільк. монтажної стрічки</t>
  </si>
  <si>
    <t>Провід живлення 1.5 м</t>
  </si>
  <si>
    <t>Переріз нагрівального кабелю 4 х 6.5 мм</t>
  </si>
  <si>
    <t>Гарантія 15 років</t>
  </si>
  <si>
    <t>Нагрівальний мат двожильний IN-THERM COMFORT 160 Вт/м кв. для укладання під плитку в плитковий клей</t>
  </si>
  <si>
    <t>Площа, м кв.</t>
  </si>
  <si>
    <t>Ціна нагрівального мату</t>
  </si>
  <si>
    <t>Потужність кабелю погонна 15 Вт/м</t>
  </si>
  <si>
    <t>Внутрішня ізоляція кополіестер (темп. плавлення 220 С)</t>
  </si>
  <si>
    <t>Асортименти алюмінієвих матів під ламінат. Переваги алюмінієвих матів над плівковою теплою підлогою:</t>
  </si>
  <si>
    <t>1. Металевий нагрівальний елемент замість графіту (вища надійність та термін служби).</t>
  </si>
  <si>
    <t>2. Заводська муфта замість з'єднання клемами (вища надійність та термін служби).</t>
  </si>
  <si>
    <t>3. Екран заземлення (безпека).</t>
  </si>
  <si>
    <t>4. Фторопластова ізоляція (вища надійність та термін служби).</t>
  </si>
  <si>
    <t>5. Більш товста ізоляція нагрівального елемента (вища надійність та термін служби).</t>
  </si>
  <si>
    <t>6. Відсутність витрат на комплектуючі та живильні дроти.</t>
  </si>
  <si>
    <t>7. Простота монтажу.</t>
  </si>
  <si>
    <t>8. Орієнтовний ресурс роботи – близько 50 років. Гарантія 10 років.</t>
  </si>
  <si>
    <t>Важливо! Для надійної роботи алюмінієвих матів рекомендується використовувати підкладку завтовшки 3 мм і більше. Забороняється використовувати підкладку на основі поліетилену та фольги.</t>
  </si>
  <si>
    <t>Рекомендуємо замість алюмінієвого мату та нагрівальної плівки укладати кабельну теплу підлогу діаметром 4 мм або нагрівальний мат. Кабельна продукція діаметром 4 мм буде краще захищена від механічних пошкоджень і матиме більший термін служби.</t>
  </si>
  <si>
    <t>Кабель можна укладати у стяжку, штроби, які можна закрити розчином, чи самовирівнюючу суміш товщиною 6 мм.</t>
  </si>
  <si>
    <t>Прорізка штроб займає не набагато більше часу, ніж підключення клем, їх занурення та комутація проводів нагрівальної плівки. При укладанні кабелю у штроби не потрібна монтажна стрічка (економія).</t>
  </si>
  <si>
    <t>Поверх кабельної теплої підлоги з ламінатом необхідно використовувати пробкову підкладку 2 мм.</t>
  </si>
  <si>
    <t>У ціновому діапазоні можна підібрати будь-який варіант та будь-яку потужність. Рекомендуємо велику потужність для швидкого обігріву.</t>
  </si>
  <si>
    <t>При виникненні рекламації з алюмінієвого мату та нагрівальної плівки замовник повинен самостійно підняти напольне покриття, демонтувати нагрівальну секцію, відправити на склад імпортера для перевірки виробу.</t>
  </si>
  <si>
    <t>Алюмінієві мати IN-THERM AFMAT 150 Вт/м кв. (Китай) для укладання під ламінат та паркетну дошку.</t>
  </si>
  <si>
    <t>Краща надійність та гарантія</t>
  </si>
  <si>
    <t>Ціна мату</t>
  </si>
  <si>
    <t>Средня ціна алюмінієвого мату IN-THERM</t>
  </si>
  <si>
    <t>Ціна нагрівальної плівки з урахуванням комплектуючих та вартості коммутації</t>
  </si>
  <si>
    <t>Середня ціна нагрівального кабелю IN-THERM ADSV 20 для укладання у стяжку, суміш чи штроби</t>
  </si>
  <si>
    <t>Потужність секції IN-THERM ADSV 20</t>
  </si>
  <si>
    <t xml:space="preserve">грн/м кв. </t>
  </si>
  <si>
    <t>Потужність кабелю погонна близько 9 Вт/м</t>
  </si>
  <si>
    <t>Крок укладання кабелю на сітці 0.06 м</t>
  </si>
  <si>
    <t>Алюмінієві мати використовуються для укладання під ламінат, паркетну дошку та товстий ковролін (від 3 мм). За рахунок фольгованої основи тепло рівномірно розподіляється вздовж поверхні. При використанні паркетної дошки необхідно поставити максимальну межу температури на термостаті 24 С, а також не нагрівати (охолоджувати) паркетну дошку більше, ніж на 2 С за 12 годин. Не рокомендується укладання під тонкий кавролін (менше 3 мм) та лінолеум через те, що кабель продавить покриття і може пошкодитися сам. Алюмати можуть мати товщину від 2 мм у місці перетину 2 кабелів, тому необхідна товщина підкладки від 3 мм, щоб кабель міг продавлювати її.</t>
  </si>
  <si>
    <t>Провід живлення 2.5 м</t>
  </si>
  <si>
    <t>Ізоляція кабелю – фторопласт (темп. плавлення 250 С)</t>
  </si>
  <si>
    <t>Діаметр нагрівального кабелю близько 1.7 мм.</t>
  </si>
  <si>
    <t>Алюмінієвий мат IN-THERM комплектується білою коробкою з наклейкою на кришці.</t>
  </si>
  <si>
    <t>Алюмінієві мати Fenix (Чехія) для укладання під ламінат, паркетну дошку.</t>
  </si>
  <si>
    <t>Средня ціна алюмінієвого мату FENIX</t>
  </si>
  <si>
    <t>Алюминієвий мат Fenix комплектується коробкою Fenix.</t>
  </si>
  <si>
    <t>Рекомендуємо. Більш надійна альтернатива, кабель IN-THERM ADSV 20, крок укладання 14 см, 143 Вт/м кв. Укладання в штроби або самовирівнювальну суміш. Для ламінату використовується коркова підкладка завтовшки 2 мм.</t>
  </si>
  <si>
    <t>Термостати для внутрішнього обігріву IN-THERM (Китай)</t>
  </si>
  <si>
    <t xml:space="preserve">Рекомендуємо використовувати виключно програмовані термостати. Станом на січень 2024 року різниця у ціні між аналоговим та програмованим термостатами складає 450 грн з урахуванням знижки чи 180 кВт (2.5 грн/кВт) для житлових приміщень. При середьому споживанні тільки 1 м кв. теплої підлоги 50 Вт/год та відключенні теплої підлоги вдень та вночі (9+9 годин), різниця у вартості термостатів окупається за 200 днів, що приблизно дорівнює опалювальному сезону. При площі 2 м кв. різниця у ціні окупається за 100 днів, при площі 4 м кв. за 50 днів. За 30 років експлуатації термостату надмірні витрати на електроенергію на площі 1 м кв. можуть перевищувати у 30 разів різницю у вартості термостатів, а з урахуванням інфляції  у 60-90 разів. При відключенні теплої підлоги тільки вночі терміни окупності подвоюються. Для комерційного тарифу на електроенергію терміни окупності скорочуються втричі. </t>
  </si>
  <si>
    <t>Атаптивна функція - вбудована програма, яка дозволяє термостату обчислювати час старту потакчі електрики на нагрівальний кабель, щоб при настанні вказаного користувачем часу температура підлоги відповітакла затакній програмі. Тобто якщо вам необхідно о 9.00 ранку мати температуру підлоги 22 градуси, то нагрівальний кабель включиться, наприклад, на 40 хвилин раніше.</t>
  </si>
  <si>
    <t>IN-THERM</t>
  </si>
  <si>
    <t>модель</t>
  </si>
  <si>
    <t>RTC 70</t>
  </si>
  <si>
    <t>RTC 70 SL</t>
  </si>
  <si>
    <t>RTC 19 SL</t>
  </si>
  <si>
    <t>E 51</t>
  </si>
  <si>
    <t>WL 51</t>
  </si>
  <si>
    <t>PT 002</t>
  </si>
  <si>
    <t>E 91</t>
  </si>
  <si>
    <t>WL 91</t>
  </si>
  <si>
    <t>WARM LIFE</t>
  </si>
  <si>
    <t>PT 003</t>
  </si>
  <si>
    <t>PT 516</t>
  </si>
  <si>
    <t>PT 517</t>
  </si>
  <si>
    <t>PT 081</t>
  </si>
  <si>
    <t>PT 082</t>
  </si>
  <si>
    <t>PT 029</t>
  </si>
  <si>
    <t>PT 030 SL</t>
  </si>
  <si>
    <t>PT 601</t>
  </si>
  <si>
    <t>PT 900</t>
  </si>
  <si>
    <t>ціна, грн</t>
  </si>
  <si>
    <t>акційна ціна</t>
  </si>
  <si>
    <t>модель з WI-FI</t>
  </si>
  <si>
    <t>E 51 WI FI</t>
  </si>
  <si>
    <t>PWT 002</t>
  </si>
  <si>
    <t>PWT 002 DOUBLE BLACK</t>
  </si>
  <si>
    <t>E 91 WI FI</t>
  </si>
  <si>
    <t>PWT 003</t>
  </si>
  <si>
    <t>PWT 510</t>
  </si>
  <si>
    <t>PWT 511</t>
  </si>
  <si>
    <t>PWT 516</t>
  </si>
  <si>
    <t>PWT 517</t>
  </si>
  <si>
    <t>PWT 081</t>
  </si>
  <si>
    <t>PWT 082</t>
  </si>
  <si>
    <t>PWT 029</t>
  </si>
  <si>
    <t>PWT 030 SL</t>
  </si>
  <si>
    <t>PWT 600 SILVER</t>
  </si>
  <si>
    <t>PWT 601</t>
  </si>
  <si>
    <t>PWT 700</t>
  </si>
  <si>
    <t>PWT 900</t>
  </si>
  <si>
    <t>ціна з WI-FI, грн</t>
  </si>
  <si>
    <t>імпортується ТОВ "ІН-ТЕРМ"</t>
  </si>
  <si>
    <t>ексклюзивно</t>
  </si>
  <si>
    <t>тип</t>
  </si>
  <si>
    <t>аналоговий</t>
  </si>
  <si>
    <t>програмований</t>
  </si>
  <si>
    <t>не програмований</t>
  </si>
  <si>
    <t>дисплей</t>
  </si>
  <si>
    <t>сенсорний</t>
  </si>
  <si>
    <t>адаптивна функція</t>
  </si>
  <si>
    <t>країна виробництва</t>
  </si>
  <si>
    <t>Китай</t>
  </si>
  <si>
    <t>датчик повітря</t>
  </si>
  <si>
    <t>датчик підлоги</t>
  </si>
  <si>
    <t>діапазон температур, °C</t>
  </si>
  <si>
    <t>5…40</t>
  </si>
  <si>
    <t>5…95</t>
  </si>
  <si>
    <t>навантаження, А</t>
  </si>
  <si>
    <t>16 А</t>
  </si>
  <si>
    <t>ступінь захисту</t>
  </si>
  <si>
    <t>IP 20</t>
  </si>
  <si>
    <t>спосіб монтажу</t>
  </si>
  <si>
    <t>у підрозетник</t>
  </si>
  <si>
    <t>сумісність</t>
  </si>
  <si>
    <t>гарантія, років</t>
  </si>
  <si>
    <t>3 роки</t>
  </si>
  <si>
    <t>ціна додатк. датчика, грн</t>
  </si>
  <si>
    <t>білий</t>
  </si>
  <si>
    <t>білий мат</t>
  </si>
  <si>
    <t>біжевий</t>
  </si>
  <si>
    <t>біжевий (без WI-FI)</t>
  </si>
  <si>
    <t>чорний мат</t>
  </si>
  <si>
    <t>чорний</t>
  </si>
  <si>
    <t>золото (без WI-FI)</t>
  </si>
  <si>
    <t>золото</t>
  </si>
  <si>
    <t>чорний глянець</t>
  </si>
  <si>
    <t>срібло (без WI-FI)</t>
  </si>
  <si>
    <t>срібло</t>
  </si>
  <si>
    <t>Додаткова інформація</t>
  </si>
  <si>
    <t>Можна купити без рамки, якщо термостат встановлюється у рамки Schneider Unica/Legrand Valena. Ціна дешевша на 50 грн.</t>
  </si>
  <si>
    <t>На відміну від моделі 516 не має можливості програмування через термостат та має інший дисплей</t>
  </si>
  <si>
    <t>круглі кути</t>
  </si>
  <si>
    <t>квадратні кути</t>
  </si>
  <si>
    <t>встановлюється під будь-яку фурнітурв, так як вставляється не у рамку, а поверх неї.</t>
  </si>
  <si>
    <t>можна купити без рамки, якщо термостат встановлюється у рамки Schneider Unica/Legrand Valena. Ціна дешевша на 50 грн.</t>
  </si>
  <si>
    <t>Термостати для внутрішнього обігріву (Німеччина, Франція), постачається ексклюзивно</t>
  </si>
  <si>
    <t>Термостати для радіаторів</t>
  </si>
  <si>
    <t>Zigbee Hub продаються завжди без USB кабелю та блоку живлення</t>
  </si>
  <si>
    <t>Термостати для радіаторів продаються без батарей</t>
  </si>
  <si>
    <t>Термостати для газовий котлів</t>
  </si>
  <si>
    <t>Термостати PLT/PLWT мають внутрішній датчик температури. За доплату 190 грн можна купити зовнішный датчик 2.5 м (білий та чорний кольори)</t>
  </si>
  <si>
    <t>торгова марка</t>
  </si>
  <si>
    <t>Eberle</t>
  </si>
  <si>
    <t>Fenix</t>
  </si>
  <si>
    <t>країна</t>
  </si>
  <si>
    <t>Німеччина</t>
  </si>
  <si>
    <t>Франция</t>
  </si>
  <si>
    <t>RTR-E 6121</t>
  </si>
  <si>
    <t>F2A-50</t>
  </si>
  <si>
    <t>FITnp 3U</t>
  </si>
  <si>
    <t>FIT 3F</t>
  </si>
  <si>
    <t>TFT</t>
  </si>
  <si>
    <t>ME167</t>
  </si>
  <si>
    <t>ME168</t>
  </si>
  <si>
    <t>ME323</t>
  </si>
  <si>
    <t>PWTG 098</t>
  </si>
  <si>
    <t>PWTG 081</t>
  </si>
  <si>
    <t>PLT 012</t>
  </si>
  <si>
    <t>PLWT 012</t>
  </si>
  <si>
    <t>біметалічний</t>
  </si>
  <si>
    <t>цифровий</t>
  </si>
  <si>
    <t>тип живлення</t>
  </si>
  <si>
    <t>батарейки АА</t>
  </si>
  <si>
    <t>програмований WI-FI</t>
  </si>
  <si>
    <t>програм. WI-FI</t>
  </si>
  <si>
    <t>сенсорний кольоровий</t>
  </si>
  <si>
    <t>темп. діапазон</t>
  </si>
  <si>
    <t>5-35 С</t>
  </si>
  <si>
    <t>модель для обігрівачів</t>
  </si>
  <si>
    <t>гарантія</t>
  </si>
  <si>
    <t>2 роки</t>
  </si>
  <si>
    <t>функція Wi-Fi</t>
  </si>
  <si>
    <t>перехідники до радіаторів</t>
  </si>
  <si>
    <t>RA, RAV, RAVL</t>
  </si>
  <si>
    <t>https://www.youtube.com/watch?v=sDDF9chZmS0</t>
  </si>
  <si>
    <t>https://www.youtube.com/watch?v=4rWgSHrUi_o</t>
  </si>
  <si>
    <t xml:space="preserve">ні </t>
  </si>
  <si>
    <t>спосіб з'єднання</t>
  </si>
  <si>
    <t>працюють тільки через Zigbee Hub</t>
  </si>
  <si>
    <t>5…30</t>
  </si>
  <si>
    <t xml:space="preserve">10…50  </t>
  </si>
  <si>
    <t>10...40°С</t>
  </si>
  <si>
    <t>5…35</t>
  </si>
  <si>
    <t>протокол</t>
  </si>
  <si>
    <t>Zigbee/Wi-Fi</t>
  </si>
  <si>
    <t>Hub Zigbee/Wi-Fi</t>
  </si>
  <si>
    <t>0…90</t>
  </si>
  <si>
    <t>3 А</t>
  </si>
  <si>
    <t>IP 30</t>
  </si>
  <si>
    <t>настінний</t>
  </si>
  <si>
    <t>розетка</t>
  </si>
  <si>
    <t>ціна додаткового датчика, грн</t>
  </si>
  <si>
    <t>термостати для зовнішнього обігріву (Німеччина)</t>
  </si>
  <si>
    <t>датчики температури та вологості для зовнішнього обігріву</t>
  </si>
  <si>
    <t>EM 524 89</t>
  </si>
  <si>
    <t>EM 524 90</t>
  </si>
  <si>
    <t>ITR 4</t>
  </si>
  <si>
    <t>DTR-E</t>
  </si>
  <si>
    <t xml:space="preserve">ESF 524 001 </t>
  </si>
  <si>
    <t>TFF 524 002</t>
  </si>
  <si>
    <t xml:space="preserve">ESD 424 003 </t>
  </si>
  <si>
    <t>TFF 524 004</t>
  </si>
  <si>
    <t>метеостанція</t>
  </si>
  <si>
    <t>биметаллический термостат с верхним и нижним пределами по температуре</t>
  </si>
  <si>
    <t>опис</t>
  </si>
  <si>
    <t>датчик льоду та снігу з підігрівом</t>
  </si>
  <si>
    <t>датчик вологості та температури</t>
  </si>
  <si>
    <t>датчик температури</t>
  </si>
  <si>
    <t>кількість зон</t>
  </si>
  <si>
    <t>одна</t>
  </si>
  <si>
    <t xml:space="preserve">дві </t>
  </si>
  <si>
    <t xml:space="preserve">одна </t>
  </si>
  <si>
    <t>призначення</t>
  </si>
  <si>
    <t>грунт</t>
  </si>
  <si>
    <t>водосток</t>
  </si>
  <si>
    <t>водосток, грунт</t>
  </si>
  <si>
    <t>10 А</t>
  </si>
  <si>
    <t>IP 40</t>
  </si>
  <si>
    <t>IP 67</t>
  </si>
  <si>
    <t>на DIN-рейку</t>
  </si>
  <si>
    <t>тип монтажу</t>
  </si>
  <si>
    <t>приміщення</t>
  </si>
  <si>
    <t>вулиця</t>
  </si>
  <si>
    <t>На кожну зону метеостанції підключаються датчики: 001+002 (грунт), 001+004 (грунт), 003+004 (водостоки)</t>
  </si>
  <si>
    <t>Якщо метеостанція EM 524 89 продакється з ПДВ у комплекті з датчиками, то в рахунку вказується Eberle EM 524 89 DR.</t>
  </si>
  <si>
    <t>Також у наявності є термостати та реле напруги TERNEO, DIGITOP. Актуальні ціни на TERNEO.UA, DIGITOP.UA</t>
  </si>
  <si>
    <t>За китайськими термостатами RTC 70 діє спрощена гарантія. При відмові термостата необхідно перепідключити. 80% "неробочих" термостатів починають працювати після якісного повторного підключення.</t>
  </si>
  <si>
    <t xml:space="preserve"> Якщо термостат не працює, для оперативного вирішення питання є 2 варіанти:</t>
  </si>
  <si>
    <t>1. Якщо кінцевий покупець знаходиться в області та має можливість перевірити термостат тестером, він може надіслати відео неробочого термостату та фото гарантійного талона з печаткою на номер 093 090 87 82 Микола Петрович.</t>
  </si>
  <si>
    <t>Інформація має бути повною. Наприклад, якщо термостат не потакє живлення на виході, це має бути зафіксовано тестером. Аналогічно по роботі такчтика та нагрівального дроту. Якщо ми визнаємо рекламацію, то відправляємо термостат а заміну.</t>
  </si>
  <si>
    <t>2. Покупець може завезти термостат дилеру на перевірку. Дилер оперативно робить та відправляє відео нам. Якщо потрібно терміново, ми такємо відповідь протягом 20 хвилин (прохання зазтаклегідь набрати).</t>
  </si>
  <si>
    <t>Якщо ми визнаємо рекламацію, дилер замінює термостат покупцю, а сам збирає термостати RTC 70 до 5 штук та відправляємо до нас на склад за наш рахунок. Термостати повинні мати товарний вигляд (можуть використовувати для стедів) та не мати слідів горіння.</t>
  </si>
  <si>
    <t>Опис:</t>
  </si>
  <si>
    <t>Нагрівальна плівка складається з нагрівального елемента (чорні смуги графіту) і мідних шин для підведення живлення. Нагрівальні елементи та шини живлення ізольовані шаром поліетилену. Нагрівальна плівка використовується для обігріву підлоги при сухому монтажу (ламінат, лінолеум, ковролін), а також для обігріву предметів в інших областях. Рекомендується як бюджетна альтернатива алюмінієвим матам для укладання під ламінат, лінолеум ковролін.</t>
  </si>
  <si>
    <t>Т 305, Т 308, Т 310 (150 Вт/м кв.)</t>
  </si>
  <si>
    <t>Т 305, 308, 310 (220 Вт/м кв.)</t>
  </si>
  <si>
    <t>М 305 (400 Вт/м кв.)</t>
  </si>
  <si>
    <t>Саморегулююча плівка MH (220 Вт/м)</t>
  </si>
  <si>
    <t>Питома потужність 150 Вт/м кв.</t>
  </si>
  <si>
    <t>Питома потужність 220 Вт/м кв.</t>
  </si>
  <si>
    <t>Питома потужність 400 Вт/м кв.</t>
  </si>
  <si>
    <t>Прозора ізоляція</t>
  </si>
  <si>
    <t>Матова ізоляція</t>
  </si>
  <si>
    <t>Товщина 0.34 мм</t>
  </si>
  <si>
    <t>Ширина рулону 0.5, 0.8, 1.0 м</t>
  </si>
  <si>
    <t>Ширина рулону 0.5 м</t>
  </si>
  <si>
    <t>У кожному рулоні 100 м</t>
  </si>
  <si>
    <t>450 грн/м кв.</t>
  </si>
  <si>
    <t>500 грн/м кв.</t>
  </si>
  <si>
    <t>При відпраці скотчу під замовника від продається кратно 20 см.</t>
  </si>
  <si>
    <t>За статистикою орієнтовно на один з 20 000 об'єктів (пару щорічно) відбувається незначний шум плівкової підлоги при експлуатації. Дане явище не є рекламацією і заміна не відбувається через постачальника. Шум часто пропадає під час заміни на іншу ширину плівки або алюмати. Прохання попереджати замовників, а найкраще рекомендувати алюмінієві мати.</t>
  </si>
  <si>
    <t>Рекомендуємо використовувати кабельну теплу підлогу, в крайньому випадку алюмінієві мати замість плівкової теплої підлоги, оскільки вони більш надійні, безпечні, механічно міцні і мають гарантію 20 років.</t>
  </si>
  <si>
    <t>Ще більше рекомендуємо замість алюмінієвого мату та нагрівальної плівки укладати кабельну теплу підлогу діаметром 4 м або нагрівальний мат.</t>
  </si>
  <si>
    <t>Кабель можна укладати в штроби, які потім замазати розчином або заливати самовирівнюючою сумішшю 6 мм. Прорізка штроб займає не набагато більше часу, ніж підключення клем та комутація проводів нагрівальної плівки.</t>
  </si>
  <si>
    <t>Поверх кабельного теплого підлоги необхідно використовувати пробкову підкладку 2 мм.</t>
  </si>
  <si>
    <t>У ціновому діапазоні можна підібрати будь-який варіант та будь-яку потужність.</t>
  </si>
  <si>
    <t>Кабельна продукція 4 мм буде краще захищена від механічних пошкоджень і матиме більший термін служби, а продавцю принесе +30% заробітку.</t>
  </si>
  <si>
    <t>Нагрівальна панель на основі нагрівальної плівки. Харакеристики:</t>
  </si>
  <si>
    <t>1. Розмір панелі 50 х 50 см. Може трохи змінюватися.</t>
  </si>
  <si>
    <t>2. Потужність 55 Вт чи 100 Вт (230 В).</t>
  </si>
  <si>
    <t>3. Провід живлення 1.5 м.</t>
  </si>
  <si>
    <t>4. Плівкова підлога закрита ламінатом з двох сторін. Мінімальна товщина ламінату від 7 мм. Товщина може збільшуватися у бік залежно від товщини заготовок.</t>
  </si>
  <si>
    <t>4. Панель може складатися з цільного ламінату так і з ламінату зібраного в замок (три планки склеєні в замку).</t>
  </si>
  <si>
    <t>Саморегульований кабель ELTRACE (Франція), площа перерізу нагрівальної жили 1.0 мм2, гарантія 5 років</t>
  </si>
  <si>
    <t xml:space="preserve"> </t>
  </si>
  <si>
    <t>Макс. довжина</t>
  </si>
  <si>
    <t>Розмір, мм</t>
  </si>
  <si>
    <t>Ціна, грн/м</t>
  </si>
  <si>
    <t>Погона потужність кабелю 10-40 Вт/м при 10 С</t>
  </si>
  <si>
    <t>Кабель використовується для обігріву дахів, труб та водостоків. Самрег. кабель локально змінює потужність залежно від температури. Рекомендується використовувати разом із термостатом. У водостоки діаметром 100-120 мм укладається кабель 40 Вм. У водостоки меншим діаметром укладається кабель 30 Вт/м. Для водопровідних труб використовують кабель 10-20 Вт/м.</t>
  </si>
  <si>
    <t>Підлючений до кабелю автомат, А</t>
  </si>
  <si>
    <t>Температура увімкнення</t>
  </si>
  <si>
    <t>Максимальна довжина кабелю ELTRACE, IN-THERM EXTRA при 230 В, м</t>
  </si>
  <si>
    <t>TRACECO 10 W</t>
  </si>
  <si>
    <t>4,9х13</t>
  </si>
  <si>
    <t>SRL10</t>
  </si>
  <si>
    <t>SRL16</t>
  </si>
  <si>
    <t>SRL24</t>
  </si>
  <si>
    <t>SRL30</t>
  </si>
  <si>
    <t>SRL40</t>
  </si>
  <si>
    <t>TRACECO 20 W</t>
  </si>
  <si>
    <t>Провід живлення припаюється (кабель відрізний)</t>
  </si>
  <si>
    <t>TRACECO 30 W</t>
  </si>
  <si>
    <t>5,3х15,6</t>
  </si>
  <si>
    <t>Гарантія 5 років</t>
  </si>
  <si>
    <t>TRACECO 40 W</t>
  </si>
  <si>
    <t>Катушка 500 м, 50 кг</t>
  </si>
  <si>
    <t>Саморегульований кабель IN-THERM (Китай), площа перерізу нагрівальної жили 0.5 мм2, гарантія 5 років</t>
  </si>
  <si>
    <t>SRL10-2CR 10 W</t>
  </si>
  <si>
    <t>7х13</t>
  </si>
  <si>
    <t>SRL16-2CR 16 W</t>
  </si>
  <si>
    <t>SRL24-2CR 24 W</t>
  </si>
  <si>
    <t>SRL30-2CR 30 W</t>
  </si>
  <si>
    <t>SRL40-2CR 40 W (площа перерізу 0.4 мм2)</t>
  </si>
  <si>
    <t>Комплект (пара) муфт с 2 м проводами живлення - 580 грн. Катушка 250 м, вага 20 кг, розміри 0.38х0.38х0.35 м</t>
  </si>
  <si>
    <t>Саморегульований кабель IN-THERM EXTRA (Китай), площа перерізу нагрівальної жили 1.0 мм2, гарантія 5 років</t>
  </si>
  <si>
    <t>SRL10-2CR 10 W EXTRA</t>
  </si>
  <si>
    <t>SRL10-2CR 16 W EXTRA</t>
  </si>
  <si>
    <t>SRL24-2CR 24 W EXTRA</t>
  </si>
  <si>
    <t>SRL30-2CR 30 W EXTRA</t>
  </si>
  <si>
    <t>SRL40-2CR 40 W EXTRA</t>
  </si>
  <si>
    <t>Кріплення для обігріву водостоків FENIX (Чехія).</t>
  </si>
  <si>
    <t>Фото</t>
  </si>
  <si>
    <t>Название</t>
  </si>
  <si>
    <t>Шаг фиксации</t>
  </si>
  <si>
    <t>Цена, грн/упак.</t>
  </si>
  <si>
    <t>Скоба 100 мм для ринви 2350000 (1 уп. = 25 шт)</t>
  </si>
  <si>
    <t>Кожні 0,25 м</t>
  </si>
  <si>
    <t>Для саморегулюючого кабелю з перерізом 0.5 мм2 максимальні довжини вдвічі менші.</t>
  </si>
  <si>
    <t>Скоба для водостоку 2350003 (1 уп. = 25 шт)</t>
  </si>
  <si>
    <t>Мідний фіксатор для покрівлі (кратність замовлення 25 штук)</t>
  </si>
  <si>
    <t>За ситуацією, використовується для мідних дахів та жолобів</t>
  </si>
  <si>
    <t>Алюмінієвий фіксатор для покрівлі (кратність замовлення 25 штук)</t>
  </si>
  <si>
    <t>За ситуацією, вик. для всіх матеріалів, окрім мідної кровлі (окислюються)</t>
  </si>
  <si>
    <t>Скоба 150 мм для жолоба 2350007 (1 уп. = 25 шт)</t>
  </si>
  <si>
    <t>Розпірна скоба для водостоку 2350014 (1 уп. = 25 шт)</t>
  </si>
  <si>
    <t>Алюмінієве кріплення для фіксації кабелю у водостоки (продається пометражно)</t>
  </si>
  <si>
    <t>Мідне кріплення для фіксації кабелю у водостоки (продається пометражно)</t>
  </si>
  <si>
    <t>Кабель живлення, термоусадка, гільзи</t>
  </si>
  <si>
    <t>Тип кабелю:</t>
  </si>
  <si>
    <t>Застосування:</t>
  </si>
  <si>
    <t>Потужність підключ. секції із запасом 20%, Вт:</t>
  </si>
  <si>
    <t>Дилер, грн/м:</t>
  </si>
  <si>
    <t>Дилерська ціна з ПДВ, грн/м:</t>
  </si>
  <si>
    <t>ПВС 1*0,75 мм2</t>
  </si>
  <si>
    <t>іч плівка</t>
  </si>
  <si>
    <t>плюс 20%</t>
  </si>
  <si>
    <t>ПВС 2*0,75 мм2</t>
  </si>
  <si>
    <t>відрізний кабель</t>
  </si>
  <si>
    <t>https://epicentrk.ua/shop/kabel-silovoy-mnogozhilnyy-zztsm-shvvp-2kh0-75-med.html</t>
  </si>
  <si>
    <t>ПВС 2*1,5 мм2</t>
  </si>
  <si>
    <t>https://epicentrk.ua/shop/provod-mnogozhilnyy-zzkm-pvs-2x1-5.html</t>
  </si>
  <si>
    <t>ПВС 2*2,5 мм2</t>
  </si>
  <si>
    <t>https://epicentrk.ua/shop/provod-mnogozhilnyy-zzkm-shvvp-2x2-5.html</t>
  </si>
  <si>
    <t>ПВС 3*0,75 мм2</t>
  </si>
  <si>
    <t>саморег</t>
  </si>
  <si>
    <t>https://epicentrk.ua/shop/mplc-kabel-silovij-zzkm-pvs-3h0-75-mm-000184369-1f0602ef-6211-6688-89be-6706431825db.html</t>
  </si>
  <si>
    <t>ПВС 3*1,5 мм2</t>
  </si>
  <si>
    <t>https://epicentrk.ua/shop/kabel-silovoy-vvgngd-3kh1-5.html</t>
  </si>
  <si>
    <t>ПВС 3*2,5 мм2</t>
  </si>
  <si>
    <t>https://epicentrk.ua/shop/mplc-kabel-zztsm-vvgngd-3kh2-5-1ecf0643-45a7-6176-a722-592f3f096a82.html</t>
  </si>
  <si>
    <t>Термоусадка Raychem 10 та 16 мм</t>
  </si>
  <si>
    <t>саморег, відрізний кабель</t>
  </si>
  <si>
    <t>ціни до січня 2026</t>
  </si>
  <si>
    <t>Термоусадка Китай 10 мм</t>
  </si>
  <si>
    <t>Гільза мідна луджена 1,5 мм2</t>
  </si>
  <si>
    <t>Гільза мідна луджена 2,5 мм2</t>
  </si>
  <si>
    <t>Кабель для зовнішнього обігріву чорного кольору, стійкий до ультрафіолетового випромінювання.</t>
  </si>
  <si>
    <t>На провід, термоусадку та гільзи роздрібна знижка не поширюється.</t>
  </si>
  <si>
    <t>Для муфтування секції самрегу необхідно з запасом:</t>
  </si>
  <si>
    <t>Гільзи 1.5 мм - 3 од.</t>
  </si>
  <si>
    <t>Термоусадка 10 мм - 10 см</t>
  </si>
  <si>
    <t>Термоусадка 16 мм - 20 см</t>
  </si>
  <si>
    <t>Термоусадка продається кратно 1 м</t>
  </si>
  <si>
    <t xml:space="preserve">Нагрівальні килимки IN-THERM. Гарантія 12 місяців. </t>
  </si>
  <si>
    <t>IN-THERM 6040</t>
  </si>
  <si>
    <t>IN-THERM 6040 з LCD контролером</t>
  </si>
  <si>
    <t>IN-THERM 40100 з LCD контролером</t>
  </si>
  <si>
    <t xml:space="preserve">1. Низьке споживання енергії.
2. Час нагрівання близько 5-15 хвилин.
3. Напруга: 230 В, Потужність: 80 Вт.
4. Розмір: 60 х 40 см. 
5. Матеріал поверхні нагрівального кабеля: поліетилен (поліефірне волокно).
6. Нагріальний елемент: Aludirome.
7. Матеріал задньої сторони не ковзає.
8. Легке вмикання/вимикання за рахунок ножного вимикача. </t>
  </si>
  <si>
    <t>1600 грн</t>
  </si>
  <si>
    <t>2000 грн</t>
  </si>
  <si>
    <t>Дилерська знижка 25%, продаж без знижок для кінцевих покупців.</t>
  </si>
  <si>
    <t>Килимки постачаються в поліетиленовій упаковці + упаковці з тонкого картону.</t>
  </si>
  <si>
    <t>Захист від потопу IN-THERM (ЗВП), виробництво Китай, гарантія 1 рік</t>
  </si>
  <si>
    <t>Маркування:</t>
  </si>
  <si>
    <t>Цена, грн:</t>
  </si>
  <si>
    <t>W15</t>
  </si>
  <si>
    <t>Комплект: 1) кран з електроприводом DN15 1/2" з додатковим ручним закриттям крана; 2) контролер + датчик в одному корпусі, працює від батарейок (немає в комплекті)</t>
  </si>
  <si>
    <t>Готові комплекти (один моторизований кран та один датчик-контролер)</t>
  </si>
  <si>
    <t>W20</t>
  </si>
  <si>
    <t>Комплект: 1) кран з електроприводом DN20 3/4" з додатковим ручним закриттям крана; 2) контролер + датчик в одному корпусі, працює від батарейок (немає в комплекті)</t>
  </si>
  <si>
    <t>W25</t>
  </si>
  <si>
    <t>Комплект: 1) кран з електроприводом DN25 1" з додатковим ручним закриттям крана; 2) контролер + датчик в одному корпусі, працює від батарейок (немає в комплекті)</t>
  </si>
  <si>
    <t>Контролер</t>
  </si>
  <si>
    <t>Контролер для збірних комплектів, можливість підключення кількох сенворів та приводів. Усі збірні системи працюють від мережі та батареї (на випадок вимкнення мережі)</t>
  </si>
  <si>
    <t>Комплектуючі для збірних комплектів</t>
  </si>
  <si>
    <t>Блок живлення</t>
  </si>
  <si>
    <t>Блок живлення для збірних комплектів</t>
  </si>
  <si>
    <t>1/2” DN15</t>
  </si>
  <si>
    <t>Крани з додатковим ручним закриттям 1/2” DN15 для збірних комплектів</t>
  </si>
  <si>
    <t>3/4” DN20</t>
  </si>
  <si>
    <t>Крани з додатковим ручним закриттям 3/4” DN20 для збірних комплектів</t>
  </si>
  <si>
    <t>1” DN25</t>
  </si>
  <si>
    <t>Крани із додатковим ручним закриттям 1” DN25 для збірних комплектів</t>
  </si>
  <si>
    <t>Датчик</t>
  </si>
  <si>
    <t>Датчик для збірних комплектів</t>
  </si>
  <si>
    <t>Для роботи збірного комплекту необхідні один блок живлення + один контролер + один-кілька датчиків + один-кілька кранів. Скидання комплекту виробляється протягом доби імпортером або дилером.</t>
  </si>
  <si>
    <t>Залишки та ціни на ламінат:</t>
  </si>
  <si>
    <t>Високотемпературні нагрівальні панелі ECOSUN S+ (макс. темп. нагрівального елемента 380-420 С)</t>
  </si>
  <si>
    <t>Тип</t>
  </si>
  <si>
    <t>Вага нето, кг</t>
  </si>
  <si>
    <t>Кількість на палеті</t>
  </si>
  <si>
    <t>Розміри, мм</t>
  </si>
  <si>
    <t>ECOSUN S+ 09</t>
  </si>
  <si>
    <t>1550х150х60</t>
  </si>
  <si>
    <t>ECOSUN S+ 12</t>
  </si>
  <si>
    <t>ECOSUN S+ 18</t>
  </si>
  <si>
    <t>230/400</t>
  </si>
  <si>
    <t>1550х250х60</t>
  </si>
  <si>
    <t>ECOSUN S+ 24</t>
  </si>
  <si>
    <t>ECOSUN S+ 30</t>
  </si>
  <si>
    <t>1550х350х60</t>
  </si>
  <si>
    <t>ECOSUN S+ 36</t>
  </si>
  <si>
    <t>Крепление для изменения угла наклона (также позволяет осуществлять монтаж на стены)</t>
  </si>
  <si>
    <t>Сфера використання – приміщення з висотою полотків 3.5-8 м. Мінімальна висота монтажу 3.4 м.</t>
  </si>
  <si>
    <t>Захист IP 44. Працюють за негативних температур, але менш ефективні (змінюється довжина хвилі, зменшується випромінювання, збільшується конвекція). Гарантія 2 роки.</t>
  </si>
  <si>
    <t>Колір білий.</t>
  </si>
  <si>
    <t>Для монтажу на відстані від стелі потрібно докуповувати трос.</t>
  </si>
  <si>
    <t>Дані обігрівачі є більш ефективними, ніж конвеційні обігрівачі (радіатори, батареї, конвектори), тому що безпосередньо нагрівають предмети і краще прогрівають нижні шари приміщення.</t>
  </si>
  <si>
    <t>Особливо ефективні:</t>
  </si>
  <si>
    <t>1. При опаленні приміщень із високою стелею.</t>
  </si>
  <si>
    <t>2. Відкриті або часто провітрювані приміщення. Можливе використання на вулиці за відсутності попадання води на обігрівач або дуже високої вологості (криті тераси, альтанки, СТО, виключення автомийки).</t>
  </si>
  <si>
    <t>Для приміщень з постійною високою вологістю, набережними та озерами рекомендується використання спеціальної моделі Anticor (корпус з нержавіючої сталі, на замовлення ціна опрієнт. +5%).</t>
  </si>
  <si>
    <t>3. При локальному обігріві робочого місця або області (каси у супермаркеті, робочі місця на виробництвах тощо)</t>
  </si>
  <si>
    <t>У комплект входять кріплення для горизонтального монтажу.</t>
  </si>
  <si>
    <t>Середній розрахунок потужності системи за повноцінного опалення 0.1 кВт/м кв. при висоті стель до 3.5 м при середньодобовій температурі 0 С у добре утепленому приміщенні (див. таблицю розрахунків у вкладці Інформація).</t>
  </si>
  <si>
    <t>Короткий відеоогляд продукції:</t>
  </si>
  <si>
    <t>https://www.youtube.com/watch?v=BDqw5bGBzms</t>
  </si>
  <si>
    <t>Фото виконаних об'єктів:</t>
  </si>
  <si>
    <t>https://www.fenixgroup.cz/ru/podderzka/referencii?kategorie=2&amp;title=</t>
  </si>
  <si>
    <t>Інструкція з монтажу (нижче переклад російською):</t>
  </si>
  <si>
    <t>https://www.fenixgroup.cz/sites/default/files/n524.pdf</t>
  </si>
  <si>
    <t>Для гарантованого отримання результату Вашими клієнтами та зменшення витрат на логістику при поверненнях та замінах обігрівачів. Для оптимізації роботи з продукцією «Білюкс» вводяться такі правила:
1. При замовленні обладнання має бути прикріплено опис приміщення, в яке буде впроваджено обладнання та опис завдання. Фото та план приміщення.
Це важливо!!! Системи опалення Білюкс та загалом технологія променистого опалення дозволяє вирішувати широкий спектр завдань.
Повне опалення, зональне, локальне, опалення на вимогу.
Кожне завдання має власну специфіку і потребує врахування багатьох чинників.
Якщо просто продаватимете не підходячи до завдання саме ви будете мати 50% негативних відгуків. Повернення та заміни.
Якщо Ви купили та продали без консультації з фахівцем, то повернень та заміни не буде. Клієнт має право повернути обладнання протягом 14 днів відповідно до законодавства.
Можливий викуп обладнання за знижкою -30% від закупівельної ціни (за умови, що воно зберегло товарний вигляд та комплектацію)
Тому рекомендуємо підходити до продажу відповідально і звертатися за консультацією до фахівців.
Приклад:
Замовлення Б1350 -2 шт.
Приміщення: Магазин. Режим роботи з 8 00 – 19 00.
Довжина -6м, Ширина - 5м, Висота - 3,5м.
Стіни-цегла 60см.
Вікна – 3 шт. Розмір 1,5 х2м. Матеріал – пластик 3-х камерний.
Підлога - Бетон з пінопластовою крихтою + стяжка (10 см) + плитка (глянсова або матова)
Стеля – плита перекриття (220 мм), утеплення мін.вата – 100мм.
Дах - скатний або плоский. (може бути над приміщенням ще один поверх тоді опалювальний чи ні)
Двері – 2х0,9м. Пластикові із тамбуром.
Джерела тепла:
5 холодильників, 3 продавці.
Завдання
Повне опалення. Потрібна температура 18С.
Вночі +10С
Регіон: Житомир.
Вільна електрична потужність 5 квт. Автомат 40 А/220В
Якщо завдання опалення зональне, наприклад, робоча зона 2-3м
Тоді необхідно зазначити:
Площа приміщення загальна. Висота. Тип (магазин, солод, цех) Температура в приміщенні мінімальна (0С, або +5С)
Час, в який потрібно гріти. Фото. План приміщення загальний з виділеної необхідної зони.
2. Звертаємо Вашу увагу:
Строго дотримуватися рівня знижки під час роботи з кінцевим покупцем. Дивись таблицю нижче або посилання.
http://prntscr.com/ddipe3 Також зверніть увагу, таким компаніям Нова Пошта, "Золотий Вік", "Алло", "Watsons" давати тільки роздрібну ціну.
Вони працюють із партнерами Білюкс, закуповують централізовано. Проведена велика робота, прорахунки виїзду та впровадження.
Тим партнерам, які не дотримуються правил знижок, продукція відвантажуватися не буде.</t>
  </si>
  <si>
    <t>Актуальні ціни на продукцію:</t>
  </si>
  <si>
    <t>https://bilux.ua</t>
  </si>
  <si>
    <t>Партнерам - актуальний прайс</t>
  </si>
  <si>
    <t>HEMSTEDT</t>
  </si>
  <si>
    <t>FENIX ULTRA</t>
  </si>
  <si>
    <t>FENIX</t>
  </si>
  <si>
    <t>IN-THERM COMFORT</t>
  </si>
  <si>
    <t>Вид теплої підлоги:</t>
  </si>
  <si>
    <t>Плитка:</t>
  </si>
  <si>
    <t>Ламінат, лінолеум, ковролін, вінілове покриття:</t>
  </si>
  <si>
    <t>Паркетна дошка, паркет:</t>
  </si>
  <si>
    <t xml:space="preserve">Потужність погонна: </t>
  </si>
  <si>
    <t>Крок укладання:</t>
  </si>
  <si>
    <t>Час розігріву:</t>
  </si>
  <si>
    <t>Переваги над кабелем для укладання в стяжку:</t>
  </si>
  <si>
    <t>Переваги над алюмінієвим матом при укладанні під ламінат:</t>
  </si>
  <si>
    <t>Переваги над нагрівальною плівкою при укладанні підлога ламінат, лінолеум, ковролін:</t>
  </si>
  <si>
    <t>Матеріал нар./внутр. ізоляції та середній діаметр кабелю:</t>
  </si>
  <si>
    <t>Нагрівальний мат</t>
  </si>
  <si>
    <t>Монтаж у плитковий клей або самовирівнюючу суміш поверх фінішної стяжки</t>
  </si>
  <si>
    <t>Монтаж в самовирівнюючу суміш (для ламінату використовується коркова підкладка 2 мм)</t>
  </si>
  <si>
    <t>10-15 Вт/м</t>
  </si>
  <si>
    <t>6-10 см</t>
  </si>
  <si>
    <t>Декілька гардусів на годину</t>
  </si>
  <si>
    <t>швидкий розігрів, більший термін служби за рахунок меншого погонного навантаження, простота монтажу (кабель зафіксований на сітці + немає необхідності робити чорнову стяжку над утеплювачем)</t>
  </si>
  <si>
    <t>вища механічна міцність кабелю, монтаж у розчин виключає механічні пошкодження</t>
  </si>
  <si>
    <t>більш надійні: матеріал ізоляції, нагрівальний елемент, заводське з'єднання, механічна міцність кабелю, монтаж у розчин виключає маханічне пошкодження</t>
  </si>
  <si>
    <t>ПВХ/фторопласт 4.5 мм</t>
  </si>
  <si>
    <t>фторопласт/фторопласт 2.7 мм</t>
  </si>
  <si>
    <t>ПВХ/фторопласт 4 мм</t>
  </si>
  <si>
    <t>ПВХ/кополіестер 4 мм</t>
  </si>
  <si>
    <t>Тонкий кабель для укладання в плитковий клей</t>
  </si>
  <si>
    <t>Монтаж у штроби або самовирівнюючу суміш (для ламінату використовується коркова підкладка 2 мм)</t>
  </si>
  <si>
    <t>швидке розігрів, більший термін служби за рахунок меншого погонного навантаження, простота монтажу (відсутня необхідність робити чорнову стяжку над утеплювачем)</t>
  </si>
  <si>
    <t>Кабель для укладання в стяжку</t>
  </si>
  <si>
    <t>Поверх кабелю заливається фінішна стяжка 3-6 см</t>
  </si>
  <si>
    <t>Потужність не повинна перевищувати 100 Вт/м кв., обмеження на термостаті 24 С</t>
  </si>
  <si>
    <t>16-20 Вт/м</t>
  </si>
  <si>
    <t>10-16 см</t>
  </si>
  <si>
    <t>Декілька градусів за кілька годин</t>
  </si>
  <si>
    <t>ПВХ/поліетилен 7-8 мм</t>
  </si>
  <si>
    <t>ПВХ/поліетилен 4 х 6.5 мм</t>
  </si>
  <si>
    <t>Алюмінієвий мат</t>
  </si>
  <si>
    <t>Використання заборонено</t>
  </si>
  <si>
    <t>Монтаж поверх фінішної стяжки та підкладки для ламінату (перед укладанням покриття для підлоги)</t>
  </si>
  <si>
    <t>9 Вт/м</t>
  </si>
  <si>
    <t>6 см</t>
  </si>
  <si>
    <t>надійніші: матеріал ізоляції, нагрівальний елемент, заводське з'єднання, маханічна міцність кабелю</t>
  </si>
  <si>
    <t>фторопласт 1 мм</t>
  </si>
  <si>
    <t>Плівкова тепла підлога</t>
  </si>
  <si>
    <t>Х</t>
  </si>
  <si>
    <t>поліетилен (товщина нагрівальної плівки 0.34 мм)</t>
  </si>
  <si>
    <t>- червоним кольором виділено матеріал ізоляції, який масово не використовується в даних типах кабелю (в аналогах інших виробників) через вищу вартість.</t>
  </si>
  <si>
    <t xml:space="preserve"> - жирним шрифтом виділено рекомендовані для використання види теплої підлоги для укладання під певні покриття для підлоги.</t>
  </si>
  <si>
    <t>Рекомендуємо використовувати тонкий кабель для укладання плиткового клей замість нагрівального мату.</t>
  </si>
  <si>
    <t>За такої вартості замовник отримує ряд переваг:</t>
  </si>
  <si>
    <t>Рекомендуємо використовувати для укладання в плитковий клей теплу підлогу на основі кабелю 10-15 Вт/м замість кабелю 16-20 Вт/м, так як він має наступні переваги:</t>
  </si>
  <si>
    <t>1. Більш рівномірне прогрівання підлоги.</t>
  </si>
  <si>
    <t>2. У довгостроковій перспективі ресурс кабелю більший у разі, якщо погонне навантаження менше.</t>
  </si>
  <si>
    <t>Якщо замовник має завдання купити найдоступнішу теплу підлогу для укладання в плитковий клей, то допускається використання теплої підлоги на основі кабелю 16-20 Вт/м на розсуд закачування при повідомленні його про переваги використання кабелю 10-15 Вт/м.</t>
  </si>
  <si>
    <t>Для збільшення ваших продажів та зменшення витрат покупців у майбутньому пояснюйте вигоду купівлі програмованих термостатів. З 2021 року ціна на електроенергію становить 1,68 грн/кВт і в майбутньому тільки зростатиме. Різниця між програмованим та аналоговим термостатами з урахуванням знижки становить 360-382 грн. При добре утепленому приміщенні та включеному основному опаленні 1 м кв. тепла підлога споживає близько 0,03 кВт/год*1,68 грн/кВт = 0,05 грн/год. При відключенні теплої підлоги такої площі вночі на 9 години економія становить 0,45 грн/добу. Таким чином, навіть на такій маленькій площі програмований термостат окупається за 848 діб або 4.7 опалювальних сезонів без урахування подорожчання електроенергії (середня витрата 0,03 кВт/год, відключення вночі на 9 годин, опалювальний сезон 180 днів). Якщо тепла підлога 1 м кв. відключається і вночі та вдень сумарно на 18 годин, термін окупності залишає 424 доби або 2.35 опалювального сезону. На більших площах термін окупності скорочується у рази. При використанні теплої підлоги для повноцінного опалення термін окупності термостата, що програмується, скорочується ще в середньому в 2-3 рази. Розрахунки можуть відрізнятися у більшу та меншу сторону залежно від різних факторів (утеплення приміщення, заданої температури підлоги, висоти полотків, середньої температури навколишнього середовища).</t>
  </si>
  <si>
    <t>Нагрівальний мат використовується для обігріву плитки або іншого покриття для підлоги у випадку, якщо вже готова фінішна стяжка. Стандартна погонна потужність кабелю в нагрівальному маті складає 10-13 Вт/м. Стандартний крок укладання – 6-10 см. Нагрівальний мат має діаметр кабелю близько 4 мм і утоплюється у клейовий розчин для плитки. Можливі 2 види укладання плитки поверх тонкого мату: плитка укладається безпосередньо на мат або мат заливається сумішшю, що самовирівнює, а поверх укладається плитка або підлогове покриття.</t>
  </si>
  <si>
    <t>Тонкий нагрівальний кабель - кабель, який використовується в нагрівальному маті. За рахунок того, що виріб випускається без сітки, кабель дешевший за мат орієнтовно на 20%. За рахунок того, що можливий різний крок укладання тонкий кабель може використовуватися для повноцінного опалення приміщення (потужність близько 220 Вт/м.кв.) або для обігріву паркетної дошки або паркету (100 Вт/м.кв.). Стандартна погонна потужність такого кабелю становить 10-13 Вт/м. Стандартний крок укладання – 6-10 см.</t>
  </si>
  <si>
    <t>Кабельна тепла підлога укладається до залиття цементно-піщаної стяжки. Стяжка над кабелем повинна становити 3-6 см (якщо більше, то використовується більша потужність). Стандартна погонна потужність такого кабелю складає 17-20 Вт/м. Стандартний крок укладання - 10-16 см. Перед укладанням кабелю рекомендується постелити утеплювач (пінополістирол) або зробити чорнову стяжку з керамзитом або бетолайтом. Якщо укладається утеплювач, поверх нього повинна бути змонтована металева сітка або повинна бути зроблена стяжка товщиною 1-1.5 см (Ceresit CT-85) або 3 см (цементно-піщана стяжка). Це робиться для того, щоб тепла підлога не торкалася безпосередньо утеплювача. В крайньому випадку поверх утеплювача укладається металева сітка таким чином, після чого стяжка при залитті повинна потрапити під кабель (заливка рідким розчином), щоб кабель максимально знаходився в цементному середовищі.</t>
  </si>
  <si>
    <t>Алюмінієвий мат – це тонкий кабель діаметром 1-1.7 мм для укладання під ламінат. Кабель укладений усередині двох шарів алюмінієвого екрану, який є заземленням, а також створює відведення тепла. Алюмінієвий мат укладається поверх підкладки. При експлуатації ламінату алюмінієвий мат утискується в підкладку, тим самим не створює нерівностей на поверхні. Стандартна погонна потужність кабелю в алюмінієвому маті складає 9 Вт/м. Стандартний крок укладання близько 6 див.</t>
  </si>
  <si>
    <t>Плівкова тепла підлога використовується для обігріву ламінату або іншого покриття для підлоги, крім плитки. Також вони використовують якщо немає можливості або бажання демонтувати стяжку або робити ремонт. Підлогове покриття тимчасово знімається, після чого укладається плівкова тепла підлога, і покриття укладається поверх теплої підлоги.</t>
  </si>
  <si>
    <t>Таблиця розрахунку орієнтовної компенсації тепловтрат при використанні теплої підлоги як основного опалення (висота стель 3 м, температура в приміщенні 20 С, середньодобова зовнішня температура близько 0 С):</t>
  </si>
  <si>
    <t>Відповідно до пікових тепловтрат розраховується потужність системи (плюс 30-60% для запасу та швидшого розігріву).</t>
  </si>
  <si>
    <t>Відповідно до середніх тепловтрат розраховується середнє споживання електроенергії.</t>
  </si>
  <si>
    <t>Залізобетон, цегла та піноблок завжди рекомендується додатково утеплювати.</t>
  </si>
  <si>
    <t>Дані розрахунки орієнтовні та приблизно збігаються із різними джерелами в інтернеті. Точні розрахунки виконують спеціалізовані компанії.</t>
  </si>
  <si>
    <t>Для розуміння рівня репутації компаній Hemstedt, Fenix ??та Eberle необхідно надавати покупцям інформацію про виконані об'єкти, тобто посилатися на значні об'єкти (Саграда Прізвище, Стад де Франс та інші).</t>
  </si>
  <si>
    <t>Цим компаніям довіряють об'єкти дуже високого рівня: стадіони, об'єкти Unesco (церкви, пам'ятки архітектури), урядові будинки, готелі, заводи, торгові центри тощо.</t>
  </si>
  <si>
    <t>На сайті компанії Fenix ??можна детальніше переглянути галерею об'єктів. На сайті компанії Hemstedt зібрані найбільші об'єкти. Компанії експортують товар у більш ніж 60 країн світу та на всі континенти.</t>
  </si>
  <si>
    <t>Досвід наших основних постачальників від 30 до 90 років (роки заснування Hemstedt 1974, Fenix ??1991, Eberle 1932). Продукція має сертифікати на всі основні ринки світу.</t>
  </si>
  <si>
    <t>Наприклад, сертифікація UL для країн США та Канади коштує близько 20 000 євро на рік по кожному виробнику, оскільки щорічно тестують не лише продукцію, а й обладнання, на якому воно виготовляється (щорічні виїзди на завод).</t>
  </si>
  <si>
    <t>https://www.hemstedt.de/en/company/references/</t>
  </si>
  <si>
    <t>https://www.fenixgroup.cz/sites/default/files/reference/r170_en.pdf</t>
  </si>
  <si>
    <t>https://www.fenixgroup.cz/sites/default/files/reference/r089.pdf</t>
  </si>
  <si>
    <t>https://www.fenixgroup.cz/sites/default/files/reference/r181_en.pdf</t>
  </si>
  <si>
    <t>Вартість ремонтних послуг:</t>
  </si>
  <si>
    <t>1. Мінімальний виїзд на об'єкт коштує 3000 грн (до нього входить пошук несправності, розтин підлоги та муфтування). Знижка по Харкову 500 грн.</t>
  </si>
  <si>
    <t>2. Кожне додаткове місце обриву з муфтуванням — 1000-1200 грн/місце.</t>
  </si>
  <si>
    <t>3. При виїзді в інший регіон додатково оплачується транспорт (авто або залізничний квиток) та ночлег.</t>
  </si>
  <si>
    <t>4. Під час пошуку несправності за іншими торговими марками — доплата 650-1000 грн залежно від регіону.</t>
  </si>
  <si>
    <t>5. Замовнику ремонт може коштувати дешевше, якщо в цьому регіоні після закінчення часу буде другий об'єкт.</t>
  </si>
  <si>
    <t>Терміни з робіт прохання уточнювати. Для виїзду замовник повинен зробити передоплату у розмірі 1500 грн.</t>
  </si>
  <si>
    <t>Якщо за результатами укладання кабель відмовив через виробника, ми компенсуємо всі витрати на виїзд, ремонт і компенсацію покриття для підлоги.</t>
  </si>
  <si>
    <t>Дилери можуть користуватися послугами місцевих ремонтних бригад, але для компенсації рекламацій потрібні висновки та якісні фото перед розкриттям кабелю (після зняття плитки та стяжки).</t>
  </si>
  <si>
    <t>У разі втрати товару перевізником ми не компенсуємо його вартість. Якщо ви шкодуєте застрахувати товар, який прямує до вас, прохання вказувати суму страховки при замовленні.</t>
  </si>
  <si>
    <t>У зв'язку з тим, що до нас на склад на перевірку надходить близько 90% справних термостатів безпосередньо від кінцевих покупців, прохання перед відправкою термостата до нас поінформувати покупців. Причини з яких покупці роблять помилкові висновки про роботу термостата:
1. Погано підключений датчик підлоги, дроту живлення або дроти нагрівальної секції, що живлять. Можливо випадання контакту згодом під час натягу проводів. Необхідно зробити якісне повторне підключення термостату.
2. Клієнт не розібрався у налаштуваннях термостата. Наприклад, встановлення датчика повітря як основного, встановлення режиму блокування (захист від дітей) та інші причини. Необхідно уважно вивчити інструкцію та розібратися у налаштуваннях термостата.
3. Якщо після перевірки даних пунктів покупець не вирішив проблему з термостатом, йому необхідно дзвонити за номерами, зазначеними в гарантійному талоні.
4. У випадку, якщо покупець може зафіксувати несправність термостатів RTC 70 на відео (подробиці за номером у гарантійному талоні), ми відправляємо термостат на заміну протягом 1-2 робочих днів за свій рахунок, що заощаджує час покупцю.
Внаслідок того, що дилери не хочуть витрачати пару хвилин для інформування клієнтів на складі постійно зростає черга на перевірку термостатів, внаслідок чого через за ложні рекламації страждають клієнти, які мають реальні рекламації. У випадку, якщо дилер перенаправив на нас клієнта без інформування, всі витрати на доставку термостата в 2 сторони (близько 120 грн), а також послуги з прийому та перевірки термостата (100 грн) включатимуться до продавця.</t>
  </si>
  <si>
    <t>З питань рекламацій/ремонту нагрівального кабелю та плівки, приходу товару (у разі, якщо інформація відсутня у таблиці наявності) та питаннях демпінгу дзвонити та писати Юлії 097 011 61 39 (yulyababanecz@gmail.com).
1. У разі відмови роботи кабелю необхідно на пошту надати таку інформацію (мене ставити в копію):
 - правильно заповнений гарантійний талон з голограмою та наклейками нагрівальних секцій;
 - опис (структура підлоги, тип ізолятора, особа, яка робила монтаж (будівельник або монтажник продавця), дату встановлення/запуску/відмови, наявність на об'єкті ПЗВ та реле напруги, інша важлива інформація);
 - надати фотокабель після монтажу, якщо вони є.
Ця інформація надсилатиметься виробником і паралельно розглядатиметься нашим фахівцем. Для отримання оперативної відповіді виробника необхідно надавати повну інформацію про об'єкт. Найчастіше відповідь від виробників надходить протягом однієї доби (в робочі дні і крім свят країни виробника). У разі потреби ремонту кабелю ви можете запитувати у Юлії контакти сервісних бригад по Україні.
2. У разі фіксації демпінгу ви повинні надати інформацію про порушення Юлії на пошту (мене в копію) та отримати відповідь про статус порушника від Юлії протягом доби. Якщо порушник є в нашій базі дилерів і ми ідентифікували його постачальника, постачальнику порушника коригується знижка. Якщо в демпінгу помічено нового чи невідомого нам продавця, ми його ставимо в чергу на контрольну закупівлю та на заборону використання торгових марок, про що повідомляємо вам. Ми не завжди маємо можливість вирішити ці питання оперативно. Зазвичай це займає від кількох днів за кілька місяців. У разі відмови термостатів RTC 70 ми надаємо на вибір два варіанти заміни та перевірки даної моделі на вибір покупця:
1. Покупцеві потрібна максимально оперативна заміна. У разі відеофіксації замовником несправності термостата ми відправляємо термостат на заміну власним коштом. У випадку, якщо перевірку термостата проводить дилер/будівельник/електрик або особа, яка вміє проводити підключення термостата, фотофіксація несправності не займає додаткового часу, а проводиться паралельно з перевіркою термостата. Це в середньому в кілька разів швидше, ніж надсилання термостата до нас на перевірку. Тим більше, що перевірку термостата в будь-якому випадку необхідно проводити, щоб не відправити термостат до нас і не витратити гроші на доставку в 2 сторони. Також продавцем має бути представлено фото гарантійного талону та фото щитового приміщення (перевірка наявності ПЗВ та реле напруги). Фото та відео необхідно відправляти на вайбер Миколі Петровичу 093 090 87 82.
2. У разі, якщо покупець не має бажання та можливості перевірити термостат та зробити фотофіксацію відмови термостата, він повинен відправити його власним коштом до нас на перевірку. Якщо термостат справний (на даний момент таких випадків близько 50%), то цей же термостат відправляється покупцю за його рахунок. Враховуючи статистику отримання справних термостатів, ми не приймаємо на перевірку термостати надіслані за наш рахунок.
Існують дрібні постачальники, які змінюють термостати, не дивлячись. Ми не вітаємо таку практику, тому що ведемо докладний журнал із причинами несправностей термостатів, які передаємо виробникам для усунення несправностей у майбутньому.
Щоб зменшити кількість випадків відправки на перевірку справних термостатів, обов'язково рекомендуйте зробити повторне підключення контактів термостата. Це найпоширеніша причина відправки на перевірку справних термостатів.</t>
  </si>
  <si>
    <t>Вартість альтернативних варіантів:</t>
  </si>
  <si>
    <t>,</t>
  </si>
  <si>
    <t>80 грн/одиниця</t>
  </si>
  <si>
    <t>50 грн/одиниця</t>
  </si>
  <si>
    <t>320 грн/м</t>
  </si>
  <si>
    <t>460 грн/м (під замовлення)</t>
  </si>
  <si>
    <r>
      <t xml:space="preserve">1. Низьке споживання енергії.
2. Час нагрівання близько 5-15 хвилин.
3. Напруга: 230 В, Потужність: 80 Вт.
4. Розмір: 60 х 40 см. 
5. Матеріал поверхні нагрівального кабеля: поліетилен (поліефірне волокно).
6. Нагрівальний елемент: Aludirome.
7. Матеріал задньої сторони не ковзає.
8. LCD контролер дає можливість налаштувати </t>
    </r>
    <r>
      <rPr>
        <sz val="11"/>
        <color rgb="FFFF0000"/>
        <rFont val="Calibri"/>
        <family val="2"/>
        <charset val="204"/>
        <scheme val="minor"/>
      </rPr>
      <t>інтенсивність нагріву</t>
    </r>
    <r>
      <rPr>
        <sz val="11"/>
        <color theme="1"/>
        <rFont val="Calibri"/>
        <charset val="134"/>
        <scheme val="minor"/>
      </rPr>
      <t xml:space="preserve"> та час роботи.
9. Функція від перегріву.
10. Чотири рівні заданні температури (Low, Middle, Warm, High).
</t>
    </r>
  </si>
  <si>
    <r>
      <t xml:space="preserve">1. Низьке споживання енергії.
2. Час нагрівання близько 5-15 хвилин.
3. Напруга: 230 В, Потужність: 110 Вт.
4. Розмір: 100 х 40 см. 
5. Матеріал поверхні нагрівального кабеля: поліетилен (поліефірне волокно).
6. Нагрівальний елемент: Aludirome.
7. Матеріал задньої сторони не ковзає.
8. LCD дає можливість налаштувати </t>
    </r>
    <r>
      <rPr>
        <sz val="11"/>
        <color rgb="FFFF0000"/>
        <rFont val="Calibri"/>
        <family val="2"/>
        <charset val="204"/>
        <scheme val="minor"/>
      </rPr>
      <t>інтенсивність нагріву</t>
    </r>
    <r>
      <rPr>
        <sz val="11"/>
        <color theme="1"/>
        <rFont val="Calibri"/>
        <charset val="134"/>
        <scheme val="minor"/>
      </rPr>
      <t xml:space="preserve"> та час роботи.
9. Функція від перегріву.
10. Чотири рівні заданні температури (Low, Middle, Warm, High).
</t>
    </r>
  </si>
  <si>
    <t>880 грн</t>
  </si>
  <si>
    <t>Монтажна стрічка (крок 20 мм), ціна 24 грн/м</t>
  </si>
  <si>
    <t>Труба гофрована 9/12 мм, ціна 24 грн/м</t>
  </si>
  <si>
    <t>Монтажна стрічка (крок 20 мм), ціна 24 грн/м. Бухти 5, 10 та 20 м.</t>
  </si>
  <si>
    <t>Труба гофрована 9/12 мм, ціна 24 грн/м. В бухті 250 м.</t>
  </si>
  <si>
    <t>Саморегулююча нагрівальна плівка IN-THERM MH (Корея)</t>
  </si>
  <si>
    <t>Нагрівальна плівка IN-THERM T 150 Вт/м2 (Корея)</t>
  </si>
  <si>
    <t>Нагрівальна плівка IN-THERM T 220 Вт/ м2 (Корея)</t>
  </si>
  <si>
    <t>Нагрівальна плівка IN-THERM Т 400 Вт/м2 (Корея)</t>
  </si>
  <si>
    <t>Крок нарізання 0.25 м</t>
  </si>
  <si>
    <t>550 грн/м кв.</t>
  </si>
  <si>
    <t xml:space="preserve">520 грн/м кв. </t>
  </si>
  <si>
    <t xml:space="preserve">570 грн/м кв. </t>
  </si>
  <si>
    <t xml:space="preserve">620 грн/м кв. </t>
  </si>
  <si>
    <t>Конектор – 20 грн/шт, бітумний скотч – 120 грн/м, груба гофрована 9/12 мм - 24 грн/м. На одну секцію нагрівальної плівки необхідно 2 конектори і 20 см скотчу. Площа однієї секції нагрівальної плівки має перевищувати 5 м кв.</t>
  </si>
  <si>
    <t>Кабель для підключення плівки ПВ 3 НГД 1х0.75 - 20 грн/м, відправляється із замовленнями кратно 5 м (дил. знижка 25%) або на склад дилеру бухтами 300 м (дил. знижка 40%).</t>
  </si>
  <si>
    <t>780 грн/м кв.</t>
  </si>
  <si>
    <t>Ширина, см</t>
  </si>
  <si>
    <t>Рекомендуємо як більш надійну альтернативу кабель IN-THERM ADSV 20 (крок укладання 14 см, 143 Вт/м кв. чи меньший шаг та більша потужність). Укладання в штроби або самовирівнювальну суміш. Для ламінату використовується коркова підкладка завтовшки 2 мм.</t>
  </si>
  <si>
    <t>Вартість панелі уточнюйте.</t>
  </si>
  <si>
    <t>Продукція Di Si H, Di Si R має спрямованість на інші країни Євросоюзу (виробництво під іншими торговимимарками) та експорт.</t>
  </si>
  <si>
    <t>Сумісний з 90% виробників електрофурнітури</t>
  </si>
  <si>
    <t>Schneider Unica та Asfora, Legrand Valena</t>
  </si>
  <si>
    <t>Адаптор Asfora + 50 грн, ціна термостату без рамки - 550 грн</t>
  </si>
  <si>
    <t>додаткові комплектуючи</t>
  </si>
  <si>
    <t>Ціна адаптеру Asfora - 50 грн</t>
  </si>
  <si>
    <t>Ціна адаптеру Asfora - 50 грн, ціна термостату без рамки - 550 грн</t>
  </si>
  <si>
    <t>Ціна адаптеру Asfora - 50 грн, ціна термостату без рамки - 2140 грн</t>
  </si>
  <si>
    <t>Ціна адаптеру Asfora - 50 грн, ціна термостату без рамки - 1260 грн</t>
  </si>
  <si>
    <t>Оринігальна рамка Schneider біла 70 грн, чорна 230 грн (знижка на рамку не діє)</t>
  </si>
  <si>
    <t>Потужність Е</t>
  </si>
  <si>
    <t>Потужність -</t>
  </si>
  <si>
    <t>Потужність Е, І</t>
  </si>
  <si>
    <t xml:space="preserve">Довжина, м </t>
  </si>
  <si>
    <t>Питомий опір, Ом/м І</t>
  </si>
  <si>
    <t>Питомий опір, Ом/м -</t>
  </si>
  <si>
    <t>Потужність Е,І</t>
  </si>
  <si>
    <t xml:space="preserve">Потужність - </t>
  </si>
  <si>
    <t>Довжина Е, І</t>
  </si>
  <si>
    <t>Довжина Е,І</t>
  </si>
  <si>
    <t xml:space="preserve"> Потужність Е </t>
  </si>
  <si>
    <t>Потужність Е, І .?</t>
  </si>
  <si>
    <t xml:space="preserve">Довжина </t>
  </si>
  <si>
    <t>Fenix CM150/ 1 150W</t>
  </si>
  <si>
    <t>Fenix CM150/ 1.5 225W</t>
  </si>
  <si>
    <t>Fenix CM150/ 2 300W</t>
  </si>
  <si>
    <t>Fenix CM150/ 2,5 375W</t>
  </si>
  <si>
    <t>Fenix CM150/ 3 450W</t>
  </si>
  <si>
    <t>Fenix CM150/ 3,5 525W</t>
  </si>
  <si>
    <t>Fenix CM150/ 4 600W</t>
  </si>
  <si>
    <t>Fenix CM150/ 4,5 675W</t>
  </si>
  <si>
    <t>Fenix CM150/ 5 750W</t>
  </si>
  <si>
    <t>Fenix CM150/ 6 900W</t>
  </si>
  <si>
    <t>Fenix CM150/ 7 1050W</t>
  </si>
  <si>
    <t>Fenix CM150/ 8 1200W</t>
  </si>
  <si>
    <t>Fenix CM150/ 9 1350W</t>
  </si>
  <si>
    <t>Fenix CM150/10 1500W</t>
  </si>
  <si>
    <t>Fenix CM150/12 1800W</t>
  </si>
  <si>
    <t>Fenix CM150/15 2250W</t>
  </si>
  <si>
    <t>Fenix Ultra ADSA 12 - 165 W</t>
  </si>
  <si>
    <t>Fenix Ultra ADSA 12 - 225 W</t>
  </si>
  <si>
    <t>Fenix Ultra ADSA 12 - 700 W</t>
  </si>
  <si>
    <t>Fenix Ultra ADSA 12 - 875 W</t>
  </si>
  <si>
    <t>Fenix Ultra ADSA 12 -1000 W</t>
  </si>
  <si>
    <t>Fenix Ultra ADSA 12 -1250 W</t>
  </si>
  <si>
    <t>Fenix Ultra ADSA 12 -1450 W</t>
  </si>
  <si>
    <t>Fenix Ultra ADSA 12 -1800 W</t>
  </si>
  <si>
    <t>Fenix Ultra ADSA 12 -2200 W</t>
  </si>
  <si>
    <t>BSM12104</t>
  </si>
  <si>
    <t>33.1х21.7х17.1</t>
  </si>
  <si>
    <t>Номінальна ємність - 104 Аh
Номінальна напруга - 12.8 V 
Максимальний струм заряду  - 100 А
Хімія (тип) - LiFePO4
Напруга повного заряду - 14.6 V
Мінімальна напруга - 10 V
Напруга зарядки - 14.4–14.6 V
Піковий струм заряду/розряду - 120 А
Зв'язок RS485/CAN
Кількість циклів ~ 6000
Робоча температура 0℃~50℃</t>
  </si>
  <si>
    <t xml:space="preserve">IN-THERM/
BLUESUN
</t>
  </si>
  <si>
    <t>BSM12208</t>
  </si>
  <si>
    <t>BSM12280</t>
  </si>
  <si>
    <t>BSM24104</t>
  </si>
  <si>
    <t>BSM24208</t>
  </si>
  <si>
    <t>BSM48100</t>
  </si>
  <si>
    <t>50.2х18.65х24.2</t>
  </si>
  <si>
    <t>Номінальна ємність - 208 Аh
Номінальна напруга - 12.8 V 
Максимальний струм заряду  - 200 А
Хімія (тип) - LiFePO4
Напруга повного заряду - 14.6 V
Мінімальна напруга - 10 V
Напруга зарядки - 14.4–14.6 V
Піковий струм заряду/розряду - 240 А
Зв'язок CE/UN38.3/MSDS
Кількість циклів ~ 6000
Робоча температура 0℃~50℃</t>
  </si>
  <si>
    <t>Номінальна ємність - 280 Аh
Номінальна напруга - 12.8 V 
Максимальний струм заряду  - 200 А
Хімія (тип) - LiFePO4
Напруга повного заряду - 14.6 V
Мінімальна напруга - 10 V
Напруга зарядки - 14.4–14.6 V
Піковий струм заряду/розряду - 240 А
Зв'язок CE/UN38.3/MSDS
Кількість циклів ~ 6000
Робоча температура 0℃~50℃</t>
  </si>
  <si>
    <t>52.2х24.4х22.25</t>
  </si>
  <si>
    <t>Номінальна ємність - 104 Аh
Номінальна напруга - 25.6 V 
Максимальний струм заряду  - 100 А
Хімія (тип) - LiFePO4
Напруга повного заряду - 29.2 V
Мінімальна напруга - 20 V
Напруга зарядки - 28.8 - 29,2 V
Піковий струм заряду/розряду - 120 А
Зв'язок CE/IEC/UL/UN38.3/MSDS
Кількість циклів ~ 6000
Робоча температура 0℃~50℃</t>
  </si>
  <si>
    <t>50.2х18.6х24.2</t>
  </si>
  <si>
    <t>5324.8</t>
  </si>
  <si>
    <t>Номінальна ємність - 208Аh
Номінальна напруга - 25.6 V 
Максимальний струм заряду  - 200 А
Хімія (тип) - LiFePO4
Напруга повного заряду - 29.2 V
Мінімальна напруга - 20 V
Напруга зарядки - 28.8 - 29,2 V
Піковий струм заряду/розряду - 240 А
Зв'язок CE/UN38.3/MSDS
Кількість циклів ~ 6000
Робоча температура 0℃~50℃</t>
  </si>
  <si>
    <t>Номінальна ємність - 100 Аh
Номінальна напруга - 48 V 
Максимальний струм заряду  - 50 А
Хімія (тип) - LiFePO4
Напруга повного заряду - 58,4 V
Мінімальна напруга - 40 V
Напруга зарядки - 54 - 56,8 V
Піковий струм заряду/розряду - 150 А
Зв'язок CAN/RS485/RS232
Кількість циклів ~ 6000
Робоча температура -20℃~60℃</t>
  </si>
  <si>
    <t>63.5х24.4х22</t>
  </si>
  <si>
    <t>34.8х59.8х16.3</t>
  </si>
  <si>
    <t>42.1</t>
  </si>
  <si>
    <t>53.2</t>
  </si>
  <si>
    <t>Deye SE-F5 Pro</t>
  </si>
  <si>
    <t>40.4х54.7х14.1</t>
  </si>
  <si>
    <t>BOS-A-Pack7.68</t>
  </si>
  <si>
    <t>60х52х15,5</t>
  </si>
  <si>
    <t>200</t>
  </si>
  <si>
    <t>Акумуляторна батарея (модульна)
Номінальна ємність - 200 Аh
Номінальна напруга - 38.4 V 
Кількість послідовно з’єднаних акумуляторних модулів - мін 7 шт, макс 21 шт
Номінальна напруга системи - 268 V
Номінальна потужність постійного струму - 25.6 А
Струм заряду/розряду - 100 А
Піковий струм розряду (250 мс) - 125 А
Хімія (тип) - LiFePO4
Рекомендована глибина розряду - 90%
Порт зв’язку - CAN2.0, RS485
Кількість циклів ~ 6000
Робоча температура -20... +55° С
Клас захисту IP20</t>
  </si>
  <si>
    <t>BOS-A-PDU-2</t>
  </si>
  <si>
    <t>Блок керування кластером високовольтної батареї
Робоча напруга 200-1000 В постійного струму
Номінальний струм заряду/розряду - 100 А
Максимальний струм заряду/розряду - 160 А
Номінальне значення вхідного постійного струму - 12±2%В/4.15A
Робоча температура -20... +55° С
Клас захисту IP20</t>
  </si>
  <si>
    <t>78.8х52.6х16.7</t>
  </si>
  <si>
    <t>3U-HRACK</t>
  </si>
  <si>
    <t>BOS-A-Pack14</t>
  </si>
  <si>
    <t>Стандартна стійка 19 дюймів
на 12 окремих батарей 
та єдиним блоком керування кластером високовольтних акумуляторів
для модулів серії Deye BOS-G</t>
  </si>
  <si>
    <t>Стандартна стійка 19 дюймів
на 13 окремих батарей 
та єдиним блоком керування кластером високовольтних акумуляторів
для модулів серії Deye BOS-А</t>
  </si>
  <si>
    <t>SUN-30K-SG02HP3-EU-AM3</t>
  </si>
  <si>
    <t>Трифазний
Номінальна потужність 30 кВт
Максимальна потужність 33 кВт
Температура розрядки: від -40°C до +60°C
Мінімальна вхідна напруга PV-поля 180 В
Максимальна вхідна напруга PV-поля  1000 В
Номінальна вхідна/вихідна напруга  380/400 В
Номінальний вхідний/вихідний змінний струм 45,5 А/43,5 А
Форма вихідного сигналу: Чиста синусоїда
Індикація: Кольоровий сенсорний LCD-дисплей та світлодіодні індикатори стану
Клас захисту IP65
Оснащений трьома MPPT контролерами
Сумісний з акумуляторами Li-ion, LFP та Lead Acid (свинцево-кислотного типу) з напругою 40-60 В
Інтелектуальне повітряне охолодження</t>
  </si>
  <si>
    <t>44,8х68.8х27</t>
  </si>
  <si>
    <t>70</t>
  </si>
</sst>
</file>

<file path=xl/styles.xml><?xml version="1.0" encoding="utf-8"?>
<styleSheet xmlns="http://schemas.openxmlformats.org/spreadsheetml/2006/main">
  <numFmts count="9">
    <numFmt numFmtId="164" formatCode="0.0"/>
    <numFmt numFmtId="165" formatCode="_(&quot;$&quot;* #,##0.00_);_(&quot;$&quot;* \(#,##0.00\);_(&quot;$&quot;* &quot;-&quot;??_);_(@_)"/>
    <numFmt numFmtId="166" formatCode="#,##0_ ;\-#,##0\ "/>
    <numFmt numFmtId="167" formatCode="#,##0.0_ ;\-#,##0.0\ "/>
    <numFmt numFmtId="168" formatCode="#,##0.0"/>
    <numFmt numFmtId="169" formatCode="0.0_ "/>
    <numFmt numFmtId="170" formatCode="0_ "/>
    <numFmt numFmtId="171" formatCode="_-* #,##0.00_р_._-;\-* #,##0.00_р_._-;_-* &quot;-&quot;??_р_._-;_-@_-"/>
    <numFmt numFmtId="172" formatCode="_-* #,##0.00&quot;р.&quot;_-;\-* #,##0.00&quot;р.&quot;_-;_-* &quot;-&quot;??&quot;р.&quot;_-;_-@_-"/>
  </numFmts>
  <fonts count="118">
    <font>
      <sz val="11"/>
      <color theme="1"/>
      <name val="Calibri"/>
      <charset val="134"/>
      <scheme val="minor"/>
    </font>
    <font>
      <sz val="11"/>
      <color theme="1"/>
      <name val="Calibri"/>
      <family val="2"/>
      <charset val="204"/>
      <scheme val="minor"/>
    </font>
    <font>
      <b/>
      <sz val="11"/>
      <color theme="1"/>
      <name val="Calibri"/>
      <family val="2"/>
      <charset val="204"/>
      <scheme val="minor"/>
    </font>
    <font>
      <sz val="11"/>
      <color rgb="FFFF0000"/>
      <name val="Calibri"/>
      <family val="2"/>
      <charset val="204"/>
      <scheme val="minor"/>
    </font>
    <font>
      <sz val="11"/>
      <color theme="1"/>
      <name val="Calibri"/>
      <family val="2"/>
      <charset val="204"/>
      <scheme val="minor"/>
    </font>
    <font>
      <sz val="11"/>
      <color indexed="8"/>
      <name val="Calibri"/>
      <family val="2"/>
      <charset val="204"/>
    </font>
    <font>
      <b/>
      <sz val="11"/>
      <color indexed="8"/>
      <name val="Calibri"/>
      <family val="2"/>
      <charset val="204"/>
    </font>
    <font>
      <u/>
      <sz val="10"/>
      <color indexed="12"/>
      <name val="Arial Cyr"/>
      <charset val="204"/>
    </font>
    <font>
      <sz val="8"/>
      <color theme="1"/>
      <name val="Calibri"/>
      <family val="2"/>
      <charset val="204"/>
      <scheme val="minor"/>
    </font>
    <font>
      <sz val="10"/>
      <color theme="1"/>
      <name val="Arial"/>
      <family val="2"/>
      <charset val="204"/>
    </font>
    <font>
      <b/>
      <i/>
      <sz val="6"/>
      <color theme="1"/>
      <name val="Calibri"/>
      <family val="2"/>
      <charset val="204"/>
      <scheme val="minor"/>
    </font>
    <font>
      <b/>
      <i/>
      <u/>
      <sz val="6"/>
      <color indexed="12"/>
      <name val="Arial Cyr"/>
      <charset val="204"/>
    </font>
    <font>
      <i/>
      <sz val="8"/>
      <color theme="1"/>
      <name val="Calibri"/>
      <family val="2"/>
      <charset val="204"/>
      <scheme val="minor"/>
    </font>
    <font>
      <i/>
      <sz val="8"/>
      <name val="Calibri"/>
      <family val="2"/>
      <charset val="204"/>
      <scheme val="minor"/>
    </font>
    <font>
      <b/>
      <i/>
      <sz val="11"/>
      <color theme="1"/>
      <name val="Calibri"/>
      <family val="2"/>
      <charset val="204"/>
      <scheme val="minor"/>
    </font>
    <font>
      <i/>
      <sz val="6"/>
      <color theme="1"/>
      <name val="Arial"/>
      <family val="2"/>
      <charset val="204"/>
    </font>
    <font>
      <sz val="6"/>
      <color theme="1"/>
      <name val="Calibri"/>
      <family val="2"/>
      <charset val="204"/>
      <scheme val="minor"/>
    </font>
    <font>
      <i/>
      <sz val="6"/>
      <name val="Arial"/>
      <family val="2"/>
      <charset val="204"/>
    </font>
    <font>
      <b/>
      <i/>
      <sz val="6"/>
      <color theme="1"/>
      <name val="Arial"/>
      <family val="2"/>
      <charset val="204"/>
    </font>
    <font>
      <b/>
      <i/>
      <sz val="6"/>
      <name val="Arial"/>
      <family val="2"/>
      <charset val="204"/>
    </font>
    <font>
      <b/>
      <i/>
      <sz val="6"/>
      <color indexed="8"/>
      <name val="Arial"/>
      <family val="2"/>
      <charset val="204"/>
    </font>
    <font>
      <i/>
      <sz val="6"/>
      <color indexed="8"/>
      <name val="Arial"/>
      <family val="2"/>
      <charset val="204"/>
    </font>
    <font>
      <i/>
      <sz val="6"/>
      <color rgb="FF0070C0"/>
      <name val="Arial"/>
      <family val="2"/>
      <charset val="204"/>
    </font>
    <font>
      <i/>
      <sz val="6"/>
      <color rgb="FF00B0F0"/>
      <name val="Arial"/>
      <family val="2"/>
      <charset val="204"/>
    </font>
    <font>
      <i/>
      <sz val="6"/>
      <name val="Arial Cyr"/>
      <charset val="204"/>
    </font>
    <font>
      <i/>
      <sz val="6"/>
      <color rgb="FF000000"/>
      <name val="Times New Roman"/>
      <family val="1"/>
      <charset val="204"/>
    </font>
    <font>
      <i/>
      <sz val="6"/>
      <color rgb="FF221815"/>
      <name val="Times New Roman"/>
      <family val="1"/>
      <charset val="204"/>
    </font>
    <font>
      <i/>
      <sz val="6"/>
      <color theme="1"/>
      <name val="Calibri"/>
      <family val="2"/>
      <charset val="204"/>
      <scheme val="minor"/>
    </font>
    <font>
      <b/>
      <sz val="11"/>
      <color rgb="FFFF0000"/>
      <name val="Calibri"/>
      <family val="2"/>
      <charset val="204"/>
      <scheme val="minor"/>
    </font>
    <font>
      <i/>
      <sz val="11"/>
      <color theme="1"/>
      <name val="Calibri"/>
      <family val="2"/>
      <charset val="204"/>
      <scheme val="minor"/>
    </font>
    <font>
      <i/>
      <sz val="7"/>
      <color theme="1"/>
      <name val="Calibri"/>
      <family val="2"/>
      <charset val="204"/>
      <scheme val="minor"/>
    </font>
    <font>
      <b/>
      <i/>
      <sz val="6"/>
      <name val="Arial Cyr"/>
      <charset val="204"/>
    </font>
    <font>
      <b/>
      <i/>
      <sz val="6"/>
      <color theme="1"/>
      <name val="Arial Cyr"/>
      <charset val="204"/>
    </font>
    <font>
      <b/>
      <i/>
      <sz val="6"/>
      <color rgb="FFFF0000"/>
      <name val="Arial Cyr"/>
      <charset val="204"/>
    </font>
    <font>
      <b/>
      <i/>
      <sz val="7"/>
      <name val="Arial Cyr"/>
      <charset val="204"/>
    </font>
    <font>
      <i/>
      <sz val="7"/>
      <color rgb="FFFF0000"/>
      <name val="Calibri"/>
      <family val="2"/>
      <charset val="204"/>
      <scheme val="minor"/>
    </font>
    <font>
      <i/>
      <sz val="11"/>
      <color rgb="FFFF0000"/>
      <name val="Calibri"/>
      <family val="2"/>
      <charset val="204"/>
      <scheme val="minor"/>
    </font>
    <font>
      <b/>
      <i/>
      <sz val="6"/>
      <color rgb="FF000000"/>
      <name val="Arial"/>
      <family val="2"/>
      <charset val="204"/>
    </font>
    <font>
      <b/>
      <i/>
      <sz val="7"/>
      <color rgb="FFFF0000"/>
      <name val="Calibri"/>
      <family val="2"/>
      <charset val="204"/>
      <scheme val="minor"/>
    </font>
    <font>
      <b/>
      <i/>
      <sz val="11"/>
      <color rgb="FFFF0000"/>
      <name val="Calibri"/>
      <family val="2"/>
      <charset val="204"/>
      <scheme val="minor"/>
    </font>
    <font>
      <b/>
      <i/>
      <sz val="6"/>
      <color rgb="FFFF0000"/>
      <name val="Calibri"/>
      <family val="2"/>
      <charset val="204"/>
      <scheme val="minor"/>
    </font>
    <font>
      <i/>
      <sz val="6"/>
      <color rgb="FF000000"/>
      <name val="Arial"/>
      <family val="2"/>
      <charset val="204"/>
    </font>
    <font>
      <b/>
      <i/>
      <sz val="7"/>
      <color rgb="FFFF0000"/>
      <name val="Arial Cyr"/>
      <charset val="204"/>
    </font>
    <font>
      <b/>
      <i/>
      <sz val="6"/>
      <color theme="0"/>
      <name val="Arial Cyr"/>
      <charset val="204"/>
    </font>
    <font>
      <i/>
      <sz val="6"/>
      <color theme="1"/>
      <name val="Arial Cyr"/>
      <charset val="204"/>
    </font>
    <font>
      <b/>
      <i/>
      <sz val="6"/>
      <color rgb="FFFF0000"/>
      <name val="Arial"/>
      <family val="2"/>
      <charset val="204"/>
    </font>
    <font>
      <b/>
      <i/>
      <sz val="6"/>
      <color rgb="FF00B050"/>
      <name val="Arial"/>
      <family val="2"/>
      <charset val="204"/>
    </font>
    <font>
      <b/>
      <i/>
      <sz val="6"/>
      <color rgb="FF0070C0"/>
      <name val="Arial"/>
      <family val="2"/>
      <charset val="204"/>
    </font>
    <font>
      <b/>
      <i/>
      <sz val="6"/>
      <color theme="0" tint="-0.499984740745262"/>
      <name val="Arial"/>
      <family val="2"/>
      <charset val="204"/>
    </font>
    <font>
      <b/>
      <u/>
      <sz val="6"/>
      <color theme="1"/>
      <name val="Arial Cyr"/>
      <charset val="204"/>
    </font>
    <font>
      <b/>
      <i/>
      <sz val="6"/>
      <color rgb="FF0070C0"/>
      <name val="Arial Cyr"/>
      <charset val="204"/>
    </font>
    <font>
      <i/>
      <sz val="8"/>
      <color theme="1"/>
      <name val="Calibri"/>
      <family val="2"/>
      <charset val="204"/>
      <scheme val="minor"/>
    </font>
    <font>
      <i/>
      <sz val="6"/>
      <color rgb="FFFF0000"/>
      <name val="Arial"/>
      <family val="2"/>
      <charset val="204"/>
    </font>
    <font>
      <sz val="6"/>
      <color rgb="FFFF0000"/>
      <name val="Arial Cyr"/>
      <charset val="204"/>
    </font>
    <font>
      <sz val="7"/>
      <name val="Arial Cyr"/>
      <charset val="204"/>
    </font>
    <font>
      <sz val="7"/>
      <color rgb="FF000000"/>
      <name val="Calibri"/>
      <family val="2"/>
      <charset val="204"/>
    </font>
    <font>
      <sz val="7"/>
      <color rgb="FF000000"/>
      <name val="Arial"/>
      <family val="2"/>
      <charset val="204"/>
    </font>
    <font>
      <b/>
      <i/>
      <sz val="6"/>
      <color theme="0" tint="-0.499984740745262"/>
      <name val="Arial Cyr"/>
      <charset val="204"/>
    </font>
    <font>
      <sz val="6"/>
      <color rgb="FFFF0000"/>
      <name val="Calibri"/>
      <family val="2"/>
      <charset val="204"/>
      <scheme val="minor"/>
    </font>
    <font>
      <i/>
      <sz val="6"/>
      <color theme="0" tint="-0.499984740745262"/>
      <name val="Arial Cyr"/>
      <charset val="204"/>
    </font>
    <font>
      <i/>
      <sz val="6"/>
      <color rgb="FFFF0000"/>
      <name val="Arial Cyr"/>
      <charset val="204"/>
    </font>
    <font>
      <i/>
      <u/>
      <sz val="6"/>
      <color indexed="12"/>
      <name val="Arial Cyr"/>
      <charset val="204"/>
    </font>
    <font>
      <b/>
      <i/>
      <sz val="6"/>
      <name val="Arial CE"/>
      <charset val="204"/>
    </font>
    <font>
      <sz val="6"/>
      <name val="Arial Cyr"/>
      <charset val="204"/>
    </font>
    <font>
      <b/>
      <i/>
      <sz val="6"/>
      <color indexed="8"/>
      <name val="Arial Cyr"/>
      <charset val="204"/>
    </font>
    <font>
      <b/>
      <i/>
      <sz val="6"/>
      <color indexed="8"/>
      <name val="Arial CE"/>
      <charset val="204"/>
    </font>
    <font>
      <i/>
      <sz val="6"/>
      <color theme="1"/>
      <name val="Calibri"/>
      <family val="2"/>
      <charset val="204"/>
      <scheme val="minor"/>
    </font>
    <font>
      <u/>
      <sz val="6"/>
      <color indexed="12"/>
      <name val="Arial Cyr"/>
      <charset val="204"/>
    </font>
    <font>
      <b/>
      <i/>
      <sz val="6"/>
      <color indexed="12"/>
      <name val="Arial Cyr"/>
      <charset val="204"/>
    </font>
    <font>
      <i/>
      <sz val="6"/>
      <color theme="4"/>
      <name val="Arial Cyr"/>
      <charset val="204"/>
    </font>
    <font>
      <b/>
      <i/>
      <sz val="6"/>
      <name val="Arial CE"/>
      <charset val="238"/>
    </font>
    <font>
      <b/>
      <i/>
      <sz val="6"/>
      <color theme="1"/>
      <name val="Arial CE"/>
      <charset val="238"/>
    </font>
    <font>
      <i/>
      <sz val="6"/>
      <color theme="1"/>
      <name val="Arial CE"/>
      <charset val="238"/>
    </font>
    <font>
      <b/>
      <i/>
      <sz val="6"/>
      <color rgb="FF0070C0"/>
      <name val="Arial CE"/>
      <charset val="204"/>
    </font>
    <font>
      <b/>
      <i/>
      <sz val="6"/>
      <color theme="1" tint="0.34998626667073579"/>
      <name val="Arial CE"/>
      <charset val="204"/>
    </font>
    <font>
      <i/>
      <sz val="6"/>
      <color theme="1" tint="0.34998626667073579"/>
      <name val="Arial CE"/>
      <charset val="204"/>
    </font>
    <font>
      <b/>
      <i/>
      <sz val="6"/>
      <color theme="1"/>
      <name val="Arial CE"/>
      <charset val="204"/>
    </font>
    <font>
      <i/>
      <sz val="6"/>
      <color theme="1" tint="0.249977111117893"/>
      <name val="Arial CE"/>
      <charset val="204"/>
    </font>
    <font>
      <b/>
      <i/>
      <sz val="6"/>
      <color theme="0" tint="-0.499984740745262"/>
      <name val="Arial CE"/>
      <charset val="238"/>
    </font>
    <font>
      <i/>
      <sz val="6"/>
      <name val="Arial CE"/>
      <charset val="204"/>
    </font>
    <font>
      <i/>
      <sz val="6"/>
      <color theme="0" tint="-0.499984740745262"/>
      <name val="Arial CE"/>
      <charset val="238"/>
    </font>
    <font>
      <b/>
      <i/>
      <sz val="6"/>
      <color indexed="21"/>
      <name val="Arial CE"/>
      <charset val="238"/>
    </font>
    <font>
      <sz val="6"/>
      <color indexed="10"/>
      <name val="Arial CE"/>
      <charset val="238"/>
    </font>
    <font>
      <i/>
      <sz val="6"/>
      <color indexed="10"/>
      <name val="Arial CE"/>
      <charset val="238"/>
    </font>
    <font>
      <i/>
      <sz val="6"/>
      <name val="Arial CE"/>
      <charset val="238"/>
    </font>
    <font>
      <i/>
      <sz val="6"/>
      <color indexed="54"/>
      <name val="Arial"/>
      <family val="2"/>
      <charset val="204"/>
    </font>
    <font>
      <b/>
      <i/>
      <sz val="6"/>
      <color indexed="21"/>
      <name val="Arial Cyr"/>
      <charset val="204"/>
    </font>
    <font>
      <i/>
      <sz val="6"/>
      <color theme="1"/>
      <name val="Arial CE"/>
      <charset val="204"/>
    </font>
    <font>
      <i/>
      <sz val="6"/>
      <color theme="1" tint="0.499984740745262"/>
      <name val="Arial"/>
      <family val="2"/>
      <charset val="204"/>
    </font>
    <font>
      <i/>
      <sz val="11"/>
      <color theme="1"/>
      <name val="Arial CE"/>
      <charset val="204"/>
    </font>
    <font>
      <b/>
      <i/>
      <sz val="11"/>
      <color theme="1"/>
      <name val="Arial CE"/>
      <charset val="204"/>
    </font>
    <font>
      <b/>
      <i/>
      <sz val="6"/>
      <color theme="0" tint="-0.499984740745262"/>
      <name val="Arial CE"/>
      <charset val="204"/>
    </font>
    <font>
      <i/>
      <sz val="6"/>
      <color theme="0" tint="-0.499984740745262"/>
      <name val="Arial CE"/>
      <charset val="204"/>
    </font>
    <font>
      <sz val="6"/>
      <color theme="0" tint="-0.499984740745262"/>
      <name val="Calibri"/>
      <family val="2"/>
      <charset val="204"/>
      <scheme val="minor"/>
    </font>
    <font>
      <i/>
      <sz val="6"/>
      <color indexed="8"/>
      <name val="Arial Cyr"/>
      <charset val="204"/>
    </font>
    <font>
      <i/>
      <u/>
      <sz val="6"/>
      <color theme="1"/>
      <name val="Arial Cyr"/>
      <charset val="204"/>
    </font>
    <font>
      <i/>
      <sz val="6"/>
      <name val="Arial"/>
      <family val="2"/>
      <charset val="204"/>
    </font>
    <font>
      <i/>
      <sz val="6"/>
      <color indexed="12"/>
      <name val="Arial Cyr"/>
      <charset val="204"/>
    </font>
    <font>
      <i/>
      <sz val="6"/>
      <color indexed="54"/>
      <name val="Arial Cyr"/>
      <charset val="204"/>
    </font>
    <font>
      <i/>
      <sz val="6"/>
      <color rgb="FFFF0000"/>
      <name val="Arial"/>
      <family val="2"/>
      <charset val="204"/>
    </font>
    <font>
      <i/>
      <sz val="6"/>
      <color theme="0" tint="-0.499984740745262"/>
      <name val="Arial"/>
      <family val="2"/>
      <charset val="204"/>
    </font>
    <font>
      <sz val="6"/>
      <color theme="1"/>
      <name val="Arial Cyr"/>
      <charset val="204"/>
    </font>
    <font>
      <b/>
      <i/>
      <sz val="8"/>
      <color theme="1"/>
      <name val="Arial Cyr"/>
      <charset val="204"/>
    </font>
    <font>
      <sz val="6"/>
      <color theme="1"/>
      <name val="Arial"/>
      <family val="2"/>
      <charset val="204"/>
    </font>
    <font>
      <b/>
      <sz val="6"/>
      <color theme="1"/>
      <name val="Arial Cyr"/>
      <charset val="204"/>
    </font>
    <font>
      <b/>
      <sz val="6"/>
      <color rgb="FFFF0000"/>
      <name val="Arial Cyr"/>
      <charset val="204"/>
    </font>
    <font>
      <sz val="10"/>
      <name val="Arial"/>
      <family val="2"/>
      <charset val="204"/>
    </font>
    <font>
      <sz val="11"/>
      <color theme="1"/>
      <name val="Calibri"/>
      <family val="2"/>
      <charset val="204"/>
      <scheme val="minor"/>
    </font>
    <font>
      <sz val="6"/>
      <color theme="1"/>
      <name val="Calibri"/>
      <family val="2"/>
      <charset val="204"/>
      <scheme val="minor"/>
    </font>
    <font>
      <sz val="11"/>
      <color theme="1"/>
      <name val="Arial Cyr"/>
      <charset val="204"/>
    </font>
    <font>
      <b/>
      <sz val="6"/>
      <color rgb="FF4F81BD"/>
      <name val="Arial Cyr"/>
      <charset val="204"/>
    </font>
    <font>
      <sz val="10"/>
      <color theme="1"/>
      <name val="Arial Cyr"/>
      <charset val="204"/>
    </font>
    <font>
      <i/>
      <sz val="6"/>
      <color rgb="FFFF0000"/>
      <name val="Arial CE"/>
      <charset val="204"/>
    </font>
    <font>
      <b/>
      <i/>
      <sz val="6"/>
      <color rgb="FFFF0000"/>
      <name val="Arial CE"/>
      <charset val="204"/>
    </font>
    <font>
      <i/>
      <sz val="8"/>
      <color theme="1"/>
      <name val="Arial Cyr"/>
      <charset val="204"/>
    </font>
    <font>
      <sz val="11"/>
      <color rgb="FF0070C0"/>
      <name val="Calibri"/>
      <family val="2"/>
      <charset val="204"/>
      <scheme val="minor"/>
    </font>
    <font>
      <sz val="11"/>
      <color rgb="FF00B0F0"/>
      <name val="Calibri"/>
      <family val="2"/>
      <charset val="204"/>
      <scheme val="minor"/>
    </font>
    <font>
      <b/>
      <i/>
      <sz val="6"/>
      <color theme="1" tint="4.9989318521683403E-2"/>
      <name val="Arial"/>
      <family val="2"/>
      <charset val="204"/>
    </font>
  </fonts>
  <fills count="24">
    <fill>
      <patternFill patternType="none"/>
    </fill>
    <fill>
      <patternFill patternType="gray125"/>
    </fill>
    <fill>
      <patternFill patternType="solid">
        <fgColor theme="0" tint="-0.249977111117893"/>
        <bgColor indexed="64"/>
      </patternFill>
    </fill>
    <fill>
      <patternFill patternType="solid">
        <fgColor rgb="FFDDDDDD"/>
        <bgColor theme="0"/>
      </patternFill>
    </fill>
    <fill>
      <patternFill patternType="solid">
        <fgColor theme="0"/>
        <bgColor indexed="64"/>
      </patternFill>
    </fill>
    <fill>
      <patternFill patternType="solid">
        <fgColor rgb="FFFFC000"/>
        <bgColor indexed="64"/>
      </patternFill>
    </fill>
    <fill>
      <patternFill patternType="solid">
        <fgColor theme="8" tint="0.79995117038483843"/>
        <bgColor indexed="64"/>
      </patternFill>
    </fill>
    <fill>
      <patternFill patternType="solid">
        <fgColor theme="8" tint="0.39994506668294322"/>
        <bgColor indexed="64"/>
      </patternFill>
    </fill>
    <fill>
      <patternFill patternType="solid">
        <fgColor rgb="FF00B050"/>
        <bgColor indexed="64"/>
      </patternFill>
    </fill>
    <fill>
      <patternFill patternType="solid">
        <fgColor rgb="FF92D050"/>
        <bgColor indexed="64"/>
      </patternFill>
    </fill>
    <fill>
      <patternFill patternType="solid">
        <fgColor theme="0" tint="-4.9989318521683403E-2"/>
        <bgColor indexed="64"/>
      </patternFill>
    </fill>
    <fill>
      <patternFill patternType="solid">
        <fgColor theme="0" tint="-0.14993743705557422"/>
        <bgColor indexed="64"/>
      </patternFill>
    </fill>
    <fill>
      <patternFill patternType="solid">
        <fgColor theme="4" tint="0.79995117038483843"/>
        <bgColor indexed="64"/>
      </patternFill>
    </fill>
    <fill>
      <patternFill patternType="solid">
        <fgColor theme="3" tint="0.39994506668294322"/>
        <bgColor indexed="64"/>
      </patternFill>
    </fill>
    <fill>
      <patternFill patternType="solid">
        <fgColor rgb="FFFFFF00"/>
        <bgColor indexed="64"/>
      </patternFill>
    </fill>
    <fill>
      <patternFill patternType="solid">
        <fgColor rgb="FFCCCC00"/>
        <bgColor indexed="64"/>
      </patternFill>
    </fill>
    <fill>
      <patternFill patternType="solid">
        <fgColor rgb="FFFF0000"/>
        <bgColor indexed="64"/>
      </patternFill>
    </fill>
    <fill>
      <patternFill patternType="solid">
        <fgColor indexed="9"/>
        <bgColor indexed="64"/>
      </patternFill>
    </fill>
    <fill>
      <patternFill patternType="solid">
        <fgColor indexed="22"/>
        <bgColor indexed="64"/>
      </patternFill>
    </fill>
    <fill>
      <patternFill patternType="solid">
        <fgColor indexed="10"/>
        <bgColor indexed="64"/>
      </patternFill>
    </fill>
    <fill>
      <patternFill patternType="solid">
        <fgColor theme="0" tint="-0.34998626667073579"/>
        <bgColor indexed="64"/>
      </patternFill>
    </fill>
    <fill>
      <patternFill patternType="solid">
        <fgColor theme="0" tint="-0.24994659260841701"/>
        <bgColor indexed="64"/>
      </patternFill>
    </fill>
    <fill>
      <patternFill patternType="solid">
        <fgColor indexed="11"/>
        <bgColor indexed="64"/>
      </patternFill>
    </fill>
    <fill>
      <patternFill patternType="solid">
        <fgColor theme="4" tint="0.39994506668294322"/>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theme="0"/>
      </left>
      <right style="thin">
        <color theme="0"/>
      </right>
      <top style="thin">
        <color theme="0"/>
      </top>
      <bottom style="thin">
        <color theme="0"/>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rgb="FF221815"/>
      </top>
      <bottom style="thin">
        <color rgb="FF221815"/>
      </bottom>
      <diagonal/>
    </border>
    <border>
      <left style="thin">
        <color rgb="FF221815"/>
      </left>
      <right style="thin">
        <color rgb="FF221815"/>
      </right>
      <top style="thin">
        <color rgb="FF221815"/>
      </top>
      <bottom style="thin">
        <color rgb="FF221815"/>
      </bottom>
      <diagonal/>
    </border>
    <border>
      <left style="thin">
        <color rgb="FF221815"/>
      </left>
      <right style="thin">
        <color rgb="FF221815"/>
      </right>
      <top/>
      <bottom/>
      <diagonal/>
    </border>
    <border>
      <left style="thin">
        <color rgb="FF221815"/>
      </left>
      <right style="thin">
        <color rgb="FF221815"/>
      </right>
      <top/>
      <bottom style="thin">
        <color rgb="FF221815"/>
      </bottom>
      <diagonal/>
    </border>
    <border>
      <left/>
      <right style="thin">
        <color rgb="FF221815"/>
      </right>
      <top style="thin">
        <color rgb="FF221815"/>
      </top>
      <bottom style="thin">
        <color rgb="FF221815"/>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theme="0"/>
      </left>
      <right/>
      <top/>
      <bottom/>
      <diagonal/>
    </border>
    <border>
      <left/>
      <right/>
      <top style="medium">
        <color theme="0"/>
      </top>
      <bottom/>
      <diagonal/>
    </border>
    <border>
      <left style="medium">
        <color theme="0"/>
      </left>
      <right style="medium">
        <color theme="0"/>
      </right>
      <top/>
      <bottom/>
      <diagonal/>
    </border>
    <border>
      <left style="medium">
        <color theme="0"/>
      </left>
      <right style="medium">
        <color theme="0"/>
      </right>
      <top style="medium">
        <color theme="0"/>
      </top>
      <bottom/>
      <diagonal/>
    </border>
    <border>
      <left/>
      <right style="medium">
        <color theme="0"/>
      </right>
      <top style="medium">
        <color theme="0"/>
      </top>
      <bottom/>
      <diagonal/>
    </border>
    <border>
      <left/>
      <right style="medium">
        <color theme="0"/>
      </right>
      <top/>
      <bottom/>
      <diagonal/>
    </border>
    <border>
      <left/>
      <right style="thin">
        <color auto="1"/>
      </right>
      <top/>
      <bottom/>
      <diagonal/>
    </border>
    <border>
      <left/>
      <right/>
      <top style="thin">
        <color auto="1"/>
      </top>
      <bottom/>
      <diagonal/>
    </border>
    <border>
      <left/>
      <right/>
      <top/>
      <bottom style="thin">
        <color auto="1"/>
      </bottom>
      <diagonal/>
    </border>
    <border>
      <left style="thin">
        <color auto="1"/>
      </left>
      <right style="thin">
        <color rgb="FF221815"/>
      </right>
      <top style="thin">
        <color rgb="FF221815"/>
      </top>
      <bottom style="thin">
        <color rgb="FF221815"/>
      </bottom>
      <diagonal/>
    </border>
  </borders>
  <cellStyleXfs count="10">
    <xf numFmtId="0" fontId="0" fillId="0" borderId="0"/>
    <xf numFmtId="171" fontId="107" fillId="0" borderId="0"/>
    <xf numFmtId="172" fontId="107" fillId="0" borderId="0"/>
    <xf numFmtId="0" fontId="7" fillId="0" borderId="0">
      <alignment vertical="top"/>
      <protection locked="0"/>
    </xf>
    <xf numFmtId="0" fontId="106" fillId="0" borderId="0"/>
    <xf numFmtId="0" fontId="106" fillId="0" borderId="0"/>
    <xf numFmtId="0" fontId="106" fillId="0" borderId="0"/>
    <xf numFmtId="0" fontId="107" fillId="0" borderId="0"/>
    <xf numFmtId="0" fontId="106" fillId="0" borderId="0"/>
    <xf numFmtId="0" fontId="107" fillId="0" borderId="0"/>
  </cellStyleXfs>
  <cellXfs count="650">
    <xf numFmtId="0" fontId="0" fillId="0" borderId="0" xfId="0"/>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3" fillId="0" borderId="0" xfId="0" applyFont="1" applyAlignment="1">
      <alignment horizontal="left" vertical="center"/>
    </xf>
    <xf numFmtId="0" fontId="2" fillId="0" borderId="0" xfId="0" applyFont="1" applyAlignment="1">
      <alignment horizontal="left" vertical="center"/>
    </xf>
    <xf numFmtId="0" fontId="4" fillId="0" borderId="0" xfId="0" applyFont="1" applyAlignment="1">
      <alignment horizontal="left" vertical="center"/>
    </xf>
    <xf numFmtId="0" fontId="4" fillId="0" borderId="0" xfId="0" applyFont="1"/>
    <xf numFmtId="0" fontId="7" fillId="0" borderId="0" xfId="3" applyAlignment="1" applyProtection="1"/>
    <xf numFmtId="0" fontId="0" fillId="0" borderId="1" xfId="0" applyBorder="1" applyAlignment="1">
      <alignment horizontal="center"/>
    </xf>
    <xf numFmtId="0" fontId="4" fillId="0" borderId="1" xfId="0" applyFont="1" applyBorder="1" applyAlignment="1">
      <alignment horizontal="center" vertical="center" wrapText="1"/>
    </xf>
    <xf numFmtId="0" fontId="0" fillId="0" borderId="1" xfId="0" applyBorder="1"/>
    <xf numFmtId="0" fontId="0" fillId="0" borderId="0" xfId="0" applyAlignment="1">
      <alignment horizontal="left" indent="1"/>
    </xf>
    <xf numFmtId="0" fontId="9" fillId="0" borderId="0" xfId="0" applyFont="1"/>
    <xf numFmtId="0" fontId="10" fillId="0" borderId="0" xfId="0" applyFont="1"/>
    <xf numFmtId="0" fontId="10" fillId="0" borderId="0" xfId="0" applyFont="1" applyAlignment="1">
      <alignment horizontal="center"/>
    </xf>
    <xf numFmtId="0" fontId="10" fillId="2" borderId="2" xfId="0" applyFont="1" applyFill="1" applyBorder="1"/>
    <xf numFmtId="0" fontId="10" fillId="2" borderId="2" xfId="0" applyFont="1" applyFill="1" applyBorder="1" applyAlignment="1">
      <alignment horizontal="center"/>
    </xf>
    <xf numFmtId="0" fontId="10" fillId="3" borderId="2" xfId="0" applyFont="1" applyFill="1" applyBorder="1"/>
    <xf numFmtId="0" fontId="10" fillId="3" borderId="2" xfId="0" applyFont="1" applyFill="1" applyBorder="1" applyAlignment="1">
      <alignment horizontal="center"/>
    </xf>
    <xf numFmtId="0" fontId="10" fillId="3" borderId="0" xfId="0" applyFont="1" applyFill="1" applyAlignment="1">
      <alignment vertical="center"/>
    </xf>
    <xf numFmtId="0" fontId="10" fillId="3" borderId="0" xfId="0" applyFont="1" applyFill="1" applyAlignment="1">
      <alignment horizontal="center"/>
    </xf>
    <xf numFmtId="0" fontId="10" fillId="3" borderId="2" xfId="0" applyFont="1" applyFill="1" applyBorder="1" applyAlignment="1">
      <alignment horizontal="center" vertical="center"/>
    </xf>
    <xf numFmtId="0" fontId="11" fillId="0" borderId="0" xfId="3" applyFont="1" applyAlignment="1" applyProtection="1"/>
    <xf numFmtId="0" fontId="12" fillId="4" borderId="0" xfId="0" applyFont="1" applyFill="1"/>
    <xf numFmtId="0" fontId="8" fillId="4" borderId="0" xfId="0" applyFont="1" applyFill="1"/>
    <xf numFmtId="0" fontId="0" fillId="4" borderId="0" xfId="0" applyFill="1"/>
    <xf numFmtId="0" fontId="13" fillId="4" borderId="1" xfId="0" applyFont="1" applyFill="1" applyBorder="1" applyAlignment="1">
      <alignment horizontal="center" wrapText="1"/>
    </xf>
    <xf numFmtId="0" fontId="12" fillId="4" borderId="1" xfId="0" applyFont="1" applyFill="1" applyBorder="1" applyAlignment="1">
      <alignment horizontal="center" wrapText="1"/>
    </xf>
    <xf numFmtId="0" fontId="14" fillId="0" borderId="0" xfId="0" applyFont="1"/>
    <xf numFmtId="0" fontId="7" fillId="5" borderId="1" xfId="3" applyFill="1" applyBorder="1" applyAlignment="1" applyProtection="1">
      <alignment horizontal="center"/>
    </xf>
    <xf numFmtId="0" fontId="15" fillId="4" borderId="0" xfId="0" applyFont="1" applyFill="1"/>
    <xf numFmtId="0" fontId="15" fillId="6" borderId="3" xfId="0" applyFont="1" applyFill="1" applyBorder="1"/>
    <xf numFmtId="0" fontId="15" fillId="4" borderId="3" xfId="0" applyFont="1" applyFill="1" applyBorder="1"/>
    <xf numFmtId="0" fontId="16" fillId="0" borderId="0" xfId="0" applyFont="1"/>
    <xf numFmtId="0" fontId="15" fillId="6" borderId="0" xfId="0" applyFont="1" applyFill="1"/>
    <xf numFmtId="1" fontId="17" fillId="4" borderId="0" xfId="0" applyNumberFormat="1" applyFont="1" applyFill="1" applyAlignment="1">
      <alignment horizontal="center" vertical="center" wrapText="1"/>
    </xf>
    <xf numFmtId="0" fontId="17" fillId="6" borderId="3" xfId="0" applyFont="1" applyFill="1" applyBorder="1" applyAlignment="1">
      <alignment horizontal="left" vertical="center"/>
    </xf>
    <xf numFmtId="0" fontId="18" fillId="6" borderId="0" xfId="0" applyFont="1" applyFill="1"/>
    <xf numFmtId="1" fontId="19" fillId="7" borderId="1" xfId="0" applyNumberFormat="1" applyFont="1" applyFill="1" applyBorder="1" applyAlignment="1">
      <alignment horizontal="center" vertical="center" wrapText="1"/>
    </xf>
    <xf numFmtId="0" fontId="20" fillId="7" borderId="1" xfId="0" applyFont="1" applyFill="1" applyBorder="1" applyAlignment="1">
      <alignment horizontal="center" vertical="center" wrapText="1"/>
    </xf>
    <xf numFmtId="2" fontId="17" fillId="6" borderId="3" xfId="0" applyNumberFormat="1" applyFont="1" applyFill="1" applyBorder="1" applyAlignment="1">
      <alignment vertical="center"/>
    </xf>
    <xf numFmtId="1" fontId="17" fillId="4" borderId="1" xfId="0" applyNumberFormat="1" applyFont="1" applyFill="1" applyBorder="1" applyAlignment="1">
      <alignment horizontal="center" vertical="center" wrapText="1"/>
    </xf>
    <xf numFmtId="0" fontId="21" fillId="4" borderId="1" xfId="0" applyFont="1" applyFill="1" applyBorder="1" applyAlignment="1">
      <alignment horizontal="center" vertical="center" wrapText="1"/>
    </xf>
    <xf numFmtId="1" fontId="22" fillId="4" borderId="1" xfId="0" applyNumberFormat="1" applyFont="1" applyFill="1" applyBorder="1" applyAlignment="1">
      <alignment horizontal="center" vertical="center" wrapText="1"/>
    </xf>
    <xf numFmtId="0" fontId="18" fillId="4" borderId="0" xfId="0" applyFont="1" applyFill="1"/>
    <xf numFmtId="0" fontId="15" fillId="4" borderId="1" xfId="0" applyFont="1" applyFill="1" applyBorder="1" applyAlignment="1">
      <alignment horizontal="center" vertical="center" wrapText="1"/>
    </xf>
    <xf numFmtId="0" fontId="15" fillId="4" borderId="5" xfId="0" applyFont="1" applyFill="1" applyBorder="1" applyAlignment="1">
      <alignment wrapText="1"/>
    </xf>
    <xf numFmtId="0" fontId="15" fillId="4" borderId="6" xfId="0" applyFont="1" applyFill="1" applyBorder="1" applyAlignment="1">
      <alignment wrapText="1"/>
    </xf>
    <xf numFmtId="0" fontId="15" fillId="4" borderId="5" xfId="0" applyFont="1" applyFill="1" applyBorder="1"/>
    <xf numFmtId="0" fontId="26" fillId="0" borderId="8" xfId="0" applyFont="1" applyBorder="1" applyAlignment="1">
      <alignment horizontal="center" vertical="top" wrapText="1"/>
    </xf>
    <xf numFmtId="0" fontId="25" fillId="0" borderId="1" xfId="0" applyFont="1" applyBorder="1" applyAlignment="1">
      <alignment horizontal="center" vertical="top"/>
    </xf>
    <xf numFmtId="1" fontId="26" fillId="0" borderId="8" xfId="0" applyNumberFormat="1" applyFont="1" applyBorder="1" applyAlignment="1">
      <alignment horizontal="center" vertical="top" shrinkToFit="1"/>
    </xf>
    <xf numFmtId="0" fontId="27" fillId="0" borderId="0" xfId="0" applyFont="1"/>
    <xf numFmtId="0" fontId="15" fillId="6" borderId="0" xfId="0" applyFont="1" applyFill="1" applyAlignment="1">
      <alignment horizontal="center"/>
    </xf>
    <xf numFmtId="1" fontId="17" fillId="4" borderId="0" xfId="0" applyNumberFormat="1" applyFont="1" applyFill="1" applyAlignment="1">
      <alignment horizontal="left"/>
    </xf>
    <xf numFmtId="0" fontId="15" fillId="4" borderId="0" xfId="0" applyFont="1" applyFill="1" applyAlignment="1">
      <alignment horizontal="center"/>
    </xf>
    <xf numFmtId="0" fontId="15" fillId="6" borderId="0" xfId="0" applyFont="1" applyFill="1" applyAlignment="1">
      <alignment horizontal="left"/>
    </xf>
    <xf numFmtId="1" fontId="17" fillId="4" borderId="0" xfId="0" applyNumberFormat="1" applyFont="1" applyFill="1" applyAlignment="1">
      <alignment horizontal="left" wrapText="1"/>
    </xf>
    <xf numFmtId="0" fontId="3" fillId="0" borderId="0" xfId="0" applyFont="1"/>
    <xf numFmtId="0" fontId="28" fillId="0" borderId="0" xfId="0" applyFont="1"/>
    <xf numFmtId="0" fontId="29" fillId="0" borderId="0" xfId="0" applyFont="1"/>
    <xf numFmtId="0" fontId="30" fillId="0" borderId="0" xfId="0" applyFont="1"/>
    <xf numFmtId="0" fontId="31" fillId="0" borderId="12" xfId="0" applyFont="1" applyBorder="1" applyAlignment="1">
      <alignment horizontal="center" vertical="center" wrapText="1"/>
    </xf>
    <xf numFmtId="0" fontId="31" fillId="0" borderId="13" xfId="0" applyFont="1" applyBorder="1"/>
    <xf numFmtId="0" fontId="31" fillId="0" borderId="14" xfId="0" applyFont="1" applyBorder="1"/>
    <xf numFmtId="0" fontId="31" fillId="0" borderId="14" xfId="0" applyFont="1" applyBorder="1" applyAlignment="1">
      <alignment horizontal="center" vertical="center" wrapText="1"/>
    </xf>
    <xf numFmtId="0" fontId="32" fillId="0" borderId="1" xfId="0" applyFont="1" applyBorder="1" applyAlignment="1">
      <alignment horizontal="center" vertical="center" wrapText="1"/>
    </xf>
    <xf numFmtId="0" fontId="32" fillId="0" borderId="6" xfId="0" applyFont="1" applyBorder="1" applyAlignment="1">
      <alignment horizontal="center" vertical="center" wrapText="1"/>
    </xf>
    <xf numFmtId="0" fontId="32" fillId="0" borderId="1" xfId="0" applyFont="1" applyBorder="1" applyAlignment="1">
      <alignment horizontal="center" vertical="center"/>
    </xf>
    <xf numFmtId="0" fontId="32" fillId="0" borderId="0" xfId="0" applyFont="1" applyAlignment="1">
      <alignment horizontal="left" vertical="center"/>
    </xf>
    <xf numFmtId="0" fontId="33" fillId="0" borderId="0" xfId="0" applyFont="1" applyAlignment="1">
      <alignment horizontal="left" vertical="center"/>
    </xf>
    <xf numFmtId="0" fontId="32" fillId="0" borderId="0" xfId="0" applyFont="1" applyAlignment="1">
      <alignment horizontal="center" vertical="center" wrapText="1"/>
    </xf>
    <xf numFmtId="0" fontId="31" fillId="0" borderId="0" xfId="0" applyFont="1" applyAlignment="1">
      <alignment horizontal="center" vertical="center" wrapText="1"/>
    </xf>
    <xf numFmtId="0" fontId="34" fillId="0" borderId="0" xfId="0" applyFont="1" applyAlignment="1">
      <alignment horizontal="center" vertical="center" wrapText="1"/>
    </xf>
    <xf numFmtId="0" fontId="35" fillId="0" borderId="0" xfId="0" applyFont="1"/>
    <xf numFmtId="0" fontId="36" fillId="0" borderId="0" xfId="0" applyFont="1"/>
    <xf numFmtId="0" fontId="33" fillId="0" borderId="0" xfId="0" applyFont="1" applyAlignment="1">
      <alignment horizontal="center" vertical="center" wrapText="1"/>
    </xf>
    <xf numFmtId="0" fontId="37" fillId="0" borderId="0" xfId="0" applyFont="1"/>
    <xf numFmtId="0" fontId="38" fillId="0" borderId="0" xfId="0" applyFont="1"/>
    <xf numFmtId="0" fontId="39" fillId="0" borderId="0" xfId="0" applyFont="1"/>
    <xf numFmtId="0" fontId="40" fillId="0" borderId="0" xfId="0" applyFont="1"/>
    <xf numFmtId="0" fontId="41" fillId="0" borderId="0" xfId="0" applyFont="1"/>
    <xf numFmtId="0" fontId="42" fillId="0" borderId="0" xfId="0" applyFont="1" applyAlignment="1">
      <alignment horizontal="center" vertical="center" wrapText="1"/>
    </xf>
    <xf numFmtId="0" fontId="43" fillId="8" borderId="15" xfId="8" applyFont="1" applyFill="1" applyBorder="1" applyAlignment="1">
      <alignment horizontal="center" vertical="center" wrapText="1"/>
    </xf>
    <xf numFmtId="0" fontId="24" fillId="4" borderId="16" xfId="8" applyFont="1" applyFill="1" applyBorder="1" applyAlignment="1">
      <alignment horizontal="center" vertical="center" wrapText="1"/>
    </xf>
    <xf numFmtId="0" fontId="44" fillId="4" borderId="16" xfId="8" applyFont="1" applyFill="1" applyBorder="1" applyAlignment="1">
      <alignment horizontal="center" vertical="center" wrapText="1"/>
    </xf>
    <xf numFmtId="0" fontId="43" fillId="9" borderId="17" xfId="8" applyFont="1" applyFill="1" applyBorder="1" applyAlignment="1">
      <alignment horizontal="center" vertical="center" wrapText="1"/>
    </xf>
    <xf numFmtId="1" fontId="18" fillId="11" borderId="4" xfId="1" applyNumberFormat="1" applyFont="1" applyFill="1" applyBorder="1" applyAlignment="1">
      <alignment horizontal="center" vertical="center" wrapText="1"/>
    </xf>
    <xf numFmtId="0" fontId="43" fillId="9" borderId="15" xfId="8" applyFont="1" applyFill="1" applyBorder="1" applyAlignment="1">
      <alignment horizontal="center" vertical="center" wrapText="1"/>
    </xf>
    <xf numFmtId="1" fontId="18" fillId="10" borderId="0" xfId="0" applyNumberFormat="1" applyFont="1" applyFill="1" applyAlignment="1">
      <alignment horizontal="center" vertical="center" wrapText="1"/>
    </xf>
    <xf numFmtId="1" fontId="45" fillId="10" borderId="0" xfId="0" applyNumberFormat="1" applyFont="1" applyFill="1" applyAlignment="1">
      <alignment horizontal="center" vertical="center" wrapText="1"/>
    </xf>
    <xf numFmtId="0" fontId="43" fillId="8" borderId="17" xfId="8" applyFont="1" applyFill="1" applyBorder="1" applyAlignment="1">
      <alignment horizontal="center" vertical="center" wrapText="1"/>
    </xf>
    <xf numFmtId="1" fontId="45" fillId="10" borderId="0" xfId="1" applyNumberFormat="1" applyFont="1" applyFill="1" applyAlignment="1">
      <alignment horizontal="center" vertical="center" wrapText="1"/>
    </xf>
    <xf numFmtId="1" fontId="46" fillId="11" borderId="0" xfId="1" applyNumberFormat="1" applyFont="1" applyFill="1" applyAlignment="1">
      <alignment horizontal="center" vertical="center" wrapText="1"/>
    </xf>
    <xf numFmtId="0" fontId="18" fillId="11" borderId="0" xfId="0" applyFont="1" applyFill="1" applyAlignment="1">
      <alignment horizontal="center" vertical="center" wrapText="1"/>
    </xf>
    <xf numFmtId="1" fontId="18" fillId="11" borderId="0" xfId="0" applyNumberFormat="1" applyFont="1" applyFill="1" applyAlignment="1">
      <alignment horizontal="center" vertical="center" wrapText="1"/>
    </xf>
    <xf numFmtId="1" fontId="48" fillId="11" borderId="0" xfId="1" applyNumberFormat="1" applyFont="1" applyFill="1" applyAlignment="1">
      <alignment horizontal="center" vertical="center" wrapText="1"/>
    </xf>
    <xf numFmtId="1" fontId="48" fillId="10" borderId="0" xfId="1" applyNumberFormat="1" applyFont="1" applyFill="1" applyAlignment="1">
      <alignment horizontal="center" vertical="center" wrapText="1"/>
    </xf>
    <xf numFmtId="0" fontId="43" fillId="9" borderId="18" xfId="8" applyFont="1" applyFill="1" applyBorder="1" applyAlignment="1">
      <alignment horizontal="center" vertical="center" wrapText="1"/>
    </xf>
    <xf numFmtId="0" fontId="18" fillId="10" borderId="0" xfId="0" applyFont="1" applyFill="1" applyAlignment="1">
      <alignment horizontal="center" vertical="center" wrapText="1"/>
    </xf>
    <xf numFmtId="0" fontId="47" fillId="10" borderId="0" xfId="0" applyFont="1" applyFill="1" applyAlignment="1">
      <alignment horizontal="center" vertical="center" wrapText="1"/>
    </xf>
    <xf numFmtId="0" fontId="47" fillId="11" borderId="0" xfId="0" applyFont="1" applyFill="1" applyAlignment="1">
      <alignment horizontal="center" vertical="center" wrapText="1"/>
    </xf>
    <xf numFmtId="0" fontId="24" fillId="4" borderId="19" xfId="8" applyFont="1" applyFill="1" applyBorder="1" applyAlignment="1">
      <alignment horizontal="center" vertical="center" wrapText="1"/>
    </xf>
    <xf numFmtId="0" fontId="18" fillId="11" borderId="20" xfId="0" applyFont="1" applyFill="1" applyBorder="1" applyAlignment="1">
      <alignment horizontal="center" vertical="center" wrapText="1"/>
    </xf>
    <xf numFmtId="0" fontId="18" fillId="10" borderId="20" xfId="0" applyFont="1" applyFill="1" applyBorder="1" applyAlignment="1">
      <alignment horizontal="center" vertical="center" wrapText="1"/>
    </xf>
    <xf numFmtId="0" fontId="18" fillId="10" borderId="0" xfId="0" applyFont="1" applyFill="1" applyAlignment="1">
      <alignment horizontal="left" vertical="center"/>
    </xf>
    <xf numFmtId="0" fontId="18" fillId="10" borderId="0" xfId="0" applyFont="1" applyFill="1" applyAlignment="1">
      <alignment horizontal="center" vertical="center"/>
    </xf>
    <xf numFmtId="1" fontId="47" fillId="10" borderId="0" xfId="1" applyNumberFormat="1" applyFont="1" applyFill="1" applyAlignment="1">
      <alignment horizontal="center" vertical="center" wrapText="1"/>
    </xf>
    <xf numFmtId="49" fontId="45" fillId="11" borderId="0" xfId="0" applyNumberFormat="1" applyFont="1" applyFill="1" applyAlignment="1">
      <alignment horizontal="center" vertical="center" wrapText="1"/>
    </xf>
    <xf numFmtId="49" fontId="18" fillId="11" borderId="0" xfId="0" applyNumberFormat="1" applyFont="1" applyFill="1" applyAlignment="1">
      <alignment horizontal="left" vertical="center"/>
    </xf>
    <xf numFmtId="0" fontId="24" fillId="10" borderId="0" xfId="8" applyFont="1" applyFill="1" applyAlignment="1">
      <alignment horizontal="center" vertical="center" wrapText="1"/>
    </xf>
    <xf numFmtId="1" fontId="24" fillId="10" borderId="0" xfId="8" applyNumberFormat="1" applyFont="1" applyFill="1" applyAlignment="1">
      <alignment wrapText="1"/>
    </xf>
    <xf numFmtId="1" fontId="24" fillId="10" borderId="0" xfId="8" applyNumberFormat="1" applyFont="1" applyFill="1"/>
    <xf numFmtId="0" fontId="24" fillId="10" borderId="0" xfId="8" applyFont="1" applyFill="1"/>
    <xf numFmtId="1" fontId="18" fillId="10" borderId="0" xfId="1" applyNumberFormat="1" applyFont="1" applyFill="1" applyAlignment="1">
      <alignment horizontal="center" vertical="center" wrapText="1"/>
    </xf>
    <xf numFmtId="1" fontId="18" fillId="11" borderId="0" xfId="1" applyNumberFormat="1" applyFont="1" applyFill="1" applyAlignment="1">
      <alignment horizontal="center" vertical="center" wrapText="1"/>
    </xf>
    <xf numFmtId="0" fontId="45" fillId="10" borderId="0" xfId="0" applyFont="1" applyFill="1" applyAlignment="1">
      <alignment horizontal="left" vertical="center"/>
    </xf>
    <xf numFmtId="0" fontId="8" fillId="12" borderId="0" xfId="0" applyFont="1" applyFill="1"/>
    <xf numFmtId="0" fontId="29" fillId="12" borderId="0" xfId="0" applyFont="1" applyFill="1" applyAlignment="1">
      <alignment vertical="center"/>
    </xf>
    <xf numFmtId="0" fontId="15" fillId="12" borderId="0" xfId="0" applyFont="1" applyFill="1" applyAlignment="1">
      <alignment vertical="center"/>
    </xf>
    <xf numFmtId="1" fontId="15" fillId="12" borderId="0" xfId="0" applyNumberFormat="1" applyFont="1" applyFill="1" applyAlignment="1">
      <alignment vertical="center"/>
    </xf>
    <xf numFmtId="0" fontId="15" fillId="12" borderId="3" xfId="0" applyFont="1" applyFill="1" applyBorder="1" applyAlignment="1">
      <alignment vertical="center"/>
    </xf>
    <xf numFmtId="0" fontId="15" fillId="12" borderId="21" xfId="0" applyFont="1" applyFill="1" applyBorder="1" applyAlignment="1">
      <alignment vertical="center"/>
    </xf>
    <xf numFmtId="0" fontId="15" fillId="12" borderId="5" xfId="0" applyFont="1" applyFill="1" applyBorder="1" applyAlignment="1">
      <alignment vertical="center"/>
    </xf>
    <xf numFmtId="0" fontId="0" fillId="12" borderId="0" xfId="0" applyFill="1"/>
    <xf numFmtId="0" fontId="18" fillId="12" borderId="0" xfId="0" applyFont="1" applyFill="1" applyAlignment="1">
      <alignment vertical="center"/>
    </xf>
    <xf numFmtId="0" fontId="51" fillId="12" borderId="0" xfId="0" applyFont="1" applyFill="1" applyAlignment="1">
      <alignment vertical="center"/>
    </xf>
    <xf numFmtId="1" fontId="18" fillId="12" borderId="0" xfId="0" applyNumberFormat="1" applyFont="1" applyFill="1" applyAlignment="1">
      <alignment vertical="center"/>
    </xf>
    <xf numFmtId="0" fontId="15" fillId="13" borderId="1" xfId="0" applyFont="1" applyFill="1" applyBorder="1" applyAlignment="1">
      <alignment horizontal="center" vertical="center" wrapText="1"/>
    </xf>
    <xf numFmtId="1" fontId="15" fillId="13" borderId="1" xfId="0" applyNumberFormat="1" applyFont="1" applyFill="1" applyBorder="1" applyAlignment="1">
      <alignment horizontal="center" vertical="center" wrapText="1"/>
    </xf>
    <xf numFmtId="0" fontId="15" fillId="12" borderId="0" xfId="0" applyFont="1" applyFill="1" applyAlignment="1">
      <alignment vertical="center" wrapText="1"/>
    </xf>
    <xf numFmtId="0" fontId="15" fillId="13" borderId="1" xfId="0" applyFont="1" applyFill="1" applyBorder="1" applyAlignment="1">
      <alignment horizontal="center" vertical="center"/>
    </xf>
    <xf numFmtId="1" fontId="15" fillId="13" borderId="1" xfId="0" applyNumberFormat="1" applyFont="1" applyFill="1" applyBorder="1" applyAlignment="1">
      <alignment horizontal="center" vertical="center"/>
    </xf>
    <xf numFmtId="0" fontId="15" fillId="4" borderId="1" xfId="0" applyFont="1" applyFill="1" applyBorder="1" applyAlignment="1">
      <alignment horizontal="center" vertical="center"/>
    </xf>
    <xf numFmtId="1" fontId="15" fillId="4" borderId="1" xfId="0" applyNumberFormat="1" applyFont="1" applyFill="1" applyBorder="1" applyAlignment="1">
      <alignment horizontal="center" vertical="center"/>
    </xf>
    <xf numFmtId="1" fontId="47" fillId="4" borderId="1" xfId="0" applyNumberFormat="1" applyFont="1" applyFill="1" applyBorder="1" applyAlignment="1">
      <alignment horizontal="center" vertical="center"/>
    </xf>
    <xf numFmtId="1" fontId="18" fillId="4" borderId="1" xfId="0" applyNumberFormat="1" applyFont="1" applyFill="1" applyBorder="1" applyAlignment="1">
      <alignment horizontal="center" vertical="center"/>
    </xf>
    <xf numFmtId="0" fontId="15" fillId="12" borderId="0" xfId="0" applyFont="1" applyFill="1" applyAlignment="1">
      <alignment horizontal="left" vertical="center"/>
    </xf>
    <xf numFmtId="1" fontId="15" fillId="12" borderId="0" xfId="0" applyNumberFormat="1" applyFont="1" applyFill="1" applyAlignment="1">
      <alignment horizontal="left" vertical="center"/>
    </xf>
    <xf numFmtId="0" fontId="15" fillId="12" borderId="0" xfId="0" applyFont="1" applyFill="1" applyAlignment="1">
      <alignment horizontal="center" vertical="center"/>
    </xf>
    <xf numFmtId="1" fontId="15" fillId="12" borderId="0" xfId="0" applyNumberFormat="1" applyFont="1" applyFill="1" applyAlignment="1">
      <alignment horizontal="center" vertical="center"/>
    </xf>
    <xf numFmtId="1" fontId="18" fillId="12" borderId="0" xfId="0" applyNumberFormat="1" applyFont="1" applyFill="1" applyAlignment="1">
      <alignment horizontal="center" vertical="center"/>
    </xf>
    <xf numFmtId="0" fontId="52" fillId="12" borderId="0" xfId="0" applyFont="1" applyFill="1" applyAlignment="1">
      <alignment horizontal="center" vertical="center"/>
    </xf>
    <xf numFmtId="1" fontId="53" fillId="14" borderId="0" xfId="0" applyNumberFormat="1" applyFont="1" applyFill="1" applyAlignment="1">
      <alignment horizontal="center" vertical="center"/>
    </xf>
    <xf numFmtId="1" fontId="24" fillId="14" borderId="0" xfId="0" applyNumberFormat="1" applyFont="1" applyFill="1" applyAlignment="1">
      <alignment horizontal="center" vertical="center"/>
    </xf>
    <xf numFmtId="0" fontId="24" fillId="4" borderId="5" xfId="0" applyFont="1" applyFill="1" applyBorder="1" applyAlignment="1">
      <alignment vertical="center"/>
    </xf>
    <xf numFmtId="0" fontId="54" fillId="14" borderId="0" xfId="0" applyFont="1" applyFill="1"/>
    <xf numFmtId="0" fontId="31" fillId="15" borderId="0" xfId="0" applyFont="1" applyFill="1" applyAlignment="1">
      <alignment vertical="center"/>
    </xf>
    <xf numFmtId="0" fontId="55" fillId="0" borderId="0" xfId="0" applyFont="1" applyAlignment="1">
      <alignment horizontal="left" wrapText="1"/>
    </xf>
    <xf numFmtId="0" fontId="56" fillId="0" borderId="0" xfId="0" applyFont="1" applyAlignment="1">
      <alignment horizontal="left" wrapText="1"/>
    </xf>
    <xf numFmtId="1" fontId="32" fillId="15" borderId="0" xfId="3" applyNumberFormat="1" applyFont="1" applyFill="1" applyAlignment="1" applyProtection="1">
      <alignment horizontal="left" vertical="center"/>
    </xf>
    <xf numFmtId="0" fontId="31" fillId="16" borderId="1" xfId="0" applyFont="1" applyFill="1" applyBorder="1" applyAlignment="1">
      <alignment horizontal="center" vertical="center" wrapText="1"/>
    </xf>
    <xf numFmtId="0" fontId="57" fillId="16" borderId="1" xfId="0" applyFont="1" applyFill="1" applyBorder="1" applyAlignment="1">
      <alignment horizontal="center" vertical="center" wrapText="1"/>
    </xf>
    <xf numFmtId="2" fontId="58" fillId="0" borderId="0" xfId="0" applyNumberFormat="1" applyFont="1" applyAlignment="1">
      <alignment horizontal="center" vertical="center"/>
    </xf>
    <xf numFmtId="0" fontId="31" fillId="4" borderId="1" xfId="0" applyFont="1" applyFill="1" applyBorder="1" applyAlignment="1">
      <alignment horizontal="center" vertical="center" wrapText="1"/>
    </xf>
    <xf numFmtId="1" fontId="24" fillId="4" borderId="1" xfId="0" applyNumberFormat="1" applyFont="1" applyFill="1" applyBorder="1" applyAlignment="1">
      <alignment horizontal="center" vertical="center" wrapText="1"/>
    </xf>
    <xf numFmtId="2" fontId="16" fillId="0" borderId="0" xfId="0" applyNumberFormat="1" applyFont="1" applyAlignment="1">
      <alignment horizontal="center" vertical="center"/>
    </xf>
    <xf numFmtId="0" fontId="16" fillId="0" borderId="0" xfId="0" applyFont="1" applyAlignment="1">
      <alignment horizontal="center" vertical="center"/>
    </xf>
    <xf numFmtId="0" fontId="24" fillId="15" borderId="0" xfId="0" applyFont="1" applyFill="1" applyAlignment="1">
      <alignment vertical="center"/>
    </xf>
    <xf numFmtId="1" fontId="50" fillId="4" borderId="1" xfId="0" applyNumberFormat="1" applyFont="1" applyFill="1" applyBorder="1" applyAlignment="1">
      <alignment horizontal="center" vertical="center" wrapText="1"/>
    </xf>
    <xf numFmtId="1" fontId="44" fillId="4" borderId="1" xfId="0" applyNumberFormat="1" applyFont="1" applyFill="1" applyBorder="1" applyAlignment="1">
      <alignment horizontal="center" vertical="center" wrapText="1"/>
    </xf>
    <xf numFmtId="0" fontId="31" fillId="4" borderId="5" xfId="0" applyFont="1" applyFill="1" applyBorder="1" applyAlignment="1">
      <alignment vertical="center"/>
    </xf>
    <xf numFmtId="0" fontId="60" fillId="4" borderId="5" xfId="0" applyFont="1" applyFill="1" applyBorder="1" applyAlignment="1">
      <alignment vertical="center"/>
    </xf>
    <xf numFmtId="0" fontId="61" fillId="15" borderId="0" xfId="3" applyFont="1" applyFill="1" applyAlignment="1" applyProtection="1">
      <alignment vertical="center"/>
    </xf>
    <xf numFmtId="0" fontId="31" fillId="15" borderId="0" xfId="0" applyFont="1" applyFill="1" applyAlignment="1">
      <alignment horizontal="center" vertical="center" wrapText="1"/>
    </xf>
    <xf numFmtId="1" fontId="62" fillId="11" borderId="1" xfId="0" applyNumberFormat="1" applyFont="1" applyFill="1" applyBorder="1" applyAlignment="1">
      <alignment horizontal="center" vertical="center"/>
    </xf>
    <xf numFmtId="0" fontId="31" fillId="15" borderId="0" xfId="0" applyFont="1" applyFill="1" applyAlignment="1">
      <alignment horizontal="center" vertical="center"/>
    </xf>
    <xf numFmtId="0" fontId="34" fillId="15" borderId="0" xfId="0" applyFont="1" applyFill="1"/>
    <xf numFmtId="0" fontId="34" fillId="14" borderId="0" xfId="0" applyFont="1" applyFill="1"/>
    <xf numFmtId="1" fontId="34" fillId="15" borderId="0" xfId="0" applyNumberFormat="1" applyFont="1" applyFill="1"/>
    <xf numFmtId="1" fontId="34" fillId="14" borderId="0" xfId="0" applyNumberFormat="1" applyFont="1" applyFill="1"/>
    <xf numFmtId="1" fontId="63" fillId="14" borderId="0" xfId="0" applyNumberFormat="1" applyFont="1" applyFill="1"/>
    <xf numFmtId="1" fontId="24" fillId="14" borderId="0" xfId="0" applyNumberFormat="1" applyFont="1" applyFill="1" applyAlignment="1">
      <alignment horizontal="center"/>
    </xf>
    <xf numFmtId="0" fontId="24" fillId="14" borderId="0" xfId="0" applyFont="1" applyFill="1"/>
    <xf numFmtId="0" fontId="24" fillId="14" borderId="5" xfId="0" applyFont="1" applyFill="1" applyBorder="1"/>
    <xf numFmtId="0" fontId="63" fillId="4" borderId="5" xfId="0" applyFont="1" applyFill="1" applyBorder="1"/>
    <xf numFmtId="0" fontId="63" fillId="14" borderId="0" xfId="0" applyFont="1" applyFill="1"/>
    <xf numFmtId="0" fontId="31" fillId="14" borderId="0" xfId="0" applyFont="1" applyFill="1"/>
    <xf numFmtId="0" fontId="31" fillId="14" borderId="0" xfId="0" applyFont="1" applyFill="1" applyAlignment="1">
      <alignment horizontal="left" vertical="center"/>
    </xf>
    <xf numFmtId="0" fontId="64" fillId="14" borderId="0" xfId="0" applyFont="1" applyFill="1" applyAlignment="1">
      <alignment horizontal="left" vertical="center"/>
    </xf>
    <xf numFmtId="1" fontId="44" fillId="14" borderId="0" xfId="3" applyNumberFormat="1" applyFont="1" applyFill="1" applyAlignment="1" applyProtection="1">
      <alignment horizontal="left" vertical="center"/>
    </xf>
    <xf numFmtId="0" fontId="61" fillId="14" borderId="0" xfId="3" applyFont="1" applyFill="1" applyAlignment="1" applyProtection="1"/>
    <xf numFmtId="1" fontId="32" fillId="14" borderId="0" xfId="3" applyNumberFormat="1" applyFont="1" applyFill="1" applyAlignment="1" applyProtection="1">
      <alignment horizontal="left" vertical="center"/>
    </xf>
    <xf numFmtId="0" fontId="31" fillId="5" borderId="1" xfId="0" applyFont="1" applyFill="1" applyBorder="1" applyAlignment="1">
      <alignment horizontal="center" vertical="center" wrapText="1"/>
    </xf>
    <xf numFmtId="0" fontId="57" fillId="5" borderId="1" xfId="0" applyFont="1" applyFill="1" applyBorder="1" applyAlignment="1">
      <alignment horizontal="center" vertical="center" wrapText="1"/>
    </xf>
    <xf numFmtId="0" fontId="32" fillId="5" borderId="1" xfId="0" applyFont="1" applyFill="1" applyBorder="1" applyAlignment="1">
      <alignment horizontal="center" vertical="center" wrapText="1"/>
    </xf>
    <xf numFmtId="0" fontId="24" fillId="14" borderId="0" xfId="0" applyFont="1" applyFill="1" applyAlignment="1">
      <alignment horizontal="center"/>
    </xf>
    <xf numFmtId="1" fontId="65" fillId="11" borderId="1" xfId="0" applyNumberFormat="1" applyFont="1" applyFill="1" applyBorder="1" applyAlignment="1">
      <alignment horizontal="center" vertical="center"/>
    </xf>
    <xf numFmtId="1" fontId="59" fillId="4" borderId="1" xfId="0" applyNumberFormat="1" applyFont="1" applyFill="1" applyBorder="1" applyAlignment="1">
      <alignment horizontal="center" vertical="center" wrapText="1"/>
    </xf>
    <xf numFmtId="0" fontId="31" fillId="14" borderId="5" xfId="0" applyFont="1" applyFill="1" applyBorder="1"/>
    <xf numFmtId="0" fontId="31" fillId="4" borderId="5" xfId="0" applyFont="1" applyFill="1" applyBorder="1"/>
    <xf numFmtId="0" fontId="31" fillId="15" borderId="0" xfId="0" applyFont="1" applyFill="1"/>
    <xf numFmtId="0" fontId="33" fillId="14" borderId="5" xfId="0" applyFont="1" applyFill="1" applyBorder="1"/>
    <xf numFmtId="0" fontId="31" fillId="14" borderId="5" xfId="0" applyFont="1" applyFill="1" applyBorder="1" applyAlignment="1">
      <alignment vertical="center"/>
    </xf>
    <xf numFmtId="0" fontId="24" fillId="14" borderId="5" xfId="0" applyFont="1" applyFill="1" applyBorder="1" applyAlignment="1">
      <alignment vertical="center"/>
    </xf>
    <xf numFmtId="1" fontId="31" fillId="14" borderId="0" xfId="0" applyNumberFormat="1" applyFont="1" applyFill="1" applyAlignment="1">
      <alignment horizontal="center" vertical="center"/>
    </xf>
    <xf numFmtId="1" fontId="31" fillId="15" borderId="0" xfId="0" applyNumberFormat="1" applyFont="1" applyFill="1"/>
    <xf numFmtId="1" fontId="31" fillId="14" borderId="0" xfId="0" applyNumberFormat="1" applyFont="1" applyFill="1"/>
    <xf numFmtId="0" fontId="16" fillId="4" borderId="0" xfId="0" applyFont="1" applyFill="1" applyAlignment="1">
      <alignment horizontal="center" vertical="center"/>
    </xf>
    <xf numFmtId="0" fontId="24" fillId="0" borderId="0" xfId="0" applyFont="1" applyAlignment="1">
      <alignment horizontal="center" vertical="center"/>
    </xf>
    <xf numFmtId="0" fontId="66" fillId="0" borderId="0" xfId="0" applyFont="1" applyAlignment="1">
      <alignment horizontal="center" vertical="center"/>
    </xf>
    <xf numFmtId="0" fontId="44" fillId="0" borderId="3" xfId="0" applyFont="1" applyBorder="1" applyAlignment="1">
      <alignment horizontal="left" vertical="center"/>
    </xf>
    <xf numFmtId="0" fontId="66" fillId="0" borderId="3" xfId="0" applyFont="1" applyBorder="1" applyAlignment="1">
      <alignment horizontal="center" vertical="center"/>
    </xf>
    <xf numFmtId="0" fontId="16" fillId="4" borderId="5" xfId="0" applyFont="1" applyFill="1" applyBorder="1"/>
    <xf numFmtId="0" fontId="66" fillId="4" borderId="0" xfId="0" applyFont="1" applyFill="1" applyAlignment="1">
      <alignment horizontal="center" vertical="center"/>
    </xf>
    <xf numFmtId="0" fontId="31" fillId="4" borderId="0" xfId="0" applyFont="1" applyFill="1" applyAlignment="1">
      <alignment horizontal="left" vertical="center"/>
    </xf>
    <xf numFmtId="0" fontId="24" fillId="4" borderId="0" xfId="0" applyFont="1" applyFill="1" applyAlignment="1">
      <alignment horizontal="center" vertical="center"/>
    </xf>
    <xf numFmtId="1" fontId="44" fillId="4" borderId="0" xfId="0" applyNumberFormat="1" applyFont="1" applyFill="1" applyAlignment="1">
      <alignment horizontal="left" vertical="center"/>
    </xf>
    <xf numFmtId="0" fontId="44" fillId="4" borderId="0" xfId="0" applyFont="1" applyFill="1" applyAlignment="1">
      <alignment horizontal="center" vertical="center"/>
    </xf>
    <xf numFmtId="0" fontId="64" fillId="4" borderId="0" xfId="0" applyFont="1" applyFill="1" applyAlignment="1">
      <alignment horizontal="left" vertical="center"/>
    </xf>
    <xf numFmtId="0" fontId="18" fillId="4" borderId="0" xfId="0" applyFont="1" applyFill="1" applyAlignment="1">
      <alignment horizontal="center" vertical="center"/>
    </xf>
    <xf numFmtId="1" fontId="32" fillId="4" borderId="0" xfId="3" applyNumberFormat="1" applyFont="1" applyFill="1" applyAlignment="1" applyProtection="1">
      <alignment horizontal="left" vertical="center"/>
    </xf>
    <xf numFmtId="0" fontId="11" fillId="4" borderId="0" xfId="3" applyFont="1" applyFill="1" applyAlignment="1" applyProtection="1"/>
    <xf numFmtId="1" fontId="32" fillId="4" borderId="0" xfId="0" applyNumberFormat="1" applyFont="1" applyFill="1" applyAlignment="1">
      <alignment horizontal="left" vertical="center"/>
    </xf>
    <xf numFmtId="1" fontId="44" fillId="4" borderId="0" xfId="3" applyNumberFormat="1" applyFont="1" applyFill="1" applyAlignment="1" applyProtection="1">
      <alignment horizontal="left" vertical="center"/>
    </xf>
    <xf numFmtId="0" fontId="67" fillId="4" borderId="0" xfId="3" applyFont="1" applyFill="1" applyAlignment="1" applyProtection="1"/>
    <xf numFmtId="0" fontId="68" fillId="4" borderId="0" xfId="3" applyFont="1" applyFill="1" applyAlignment="1" applyProtection="1"/>
    <xf numFmtId="0" fontId="61" fillId="4" borderId="0" xfId="3" applyFont="1" applyFill="1" applyAlignment="1" applyProtection="1"/>
    <xf numFmtId="0" fontId="63" fillId="4" borderId="0" xfId="0" applyFont="1" applyFill="1" applyAlignment="1">
      <alignment horizontal="center" vertical="center"/>
    </xf>
    <xf numFmtId="0" fontId="24" fillId="4" borderId="0" xfId="0" applyFont="1" applyFill="1" applyAlignment="1">
      <alignment horizontal="left" vertical="center"/>
    </xf>
    <xf numFmtId="0" fontId="69" fillId="4" borderId="0" xfId="0" applyFont="1" applyFill="1" applyAlignment="1">
      <alignment horizontal="left" vertical="center"/>
    </xf>
    <xf numFmtId="0" fontId="63" fillId="4" borderId="0" xfId="0" applyFont="1" applyFill="1"/>
    <xf numFmtId="0" fontId="62" fillId="4" borderId="0" xfId="0" applyFont="1" applyFill="1" applyAlignment="1">
      <alignment horizontal="left" vertical="center"/>
    </xf>
    <xf numFmtId="0" fontId="70" fillId="16" borderId="1" xfId="0" applyFont="1" applyFill="1" applyBorder="1" applyAlignment="1">
      <alignment horizontal="center" vertical="center" wrapText="1"/>
    </xf>
    <xf numFmtId="0" fontId="71" fillId="16" borderId="1" xfId="0" applyFont="1" applyFill="1" applyBorder="1" applyAlignment="1">
      <alignment horizontal="center" vertical="center" wrapText="1"/>
    </xf>
    <xf numFmtId="0" fontId="31" fillId="16" borderId="1" xfId="0" applyFont="1" applyFill="1" applyBorder="1" applyAlignment="1">
      <alignment horizontal="center" vertical="center"/>
    </xf>
    <xf numFmtId="2" fontId="70" fillId="16" borderId="1" xfId="0" applyNumberFormat="1" applyFont="1" applyFill="1" applyBorder="1" applyAlignment="1">
      <alignment horizontal="center" vertical="center" wrapText="1"/>
    </xf>
    <xf numFmtId="2" fontId="24" fillId="4" borderId="0" xfId="0" applyNumberFormat="1" applyFont="1" applyFill="1" applyAlignment="1">
      <alignment horizontal="center" vertical="center"/>
    </xf>
    <xf numFmtId="0" fontId="62" fillId="17" borderId="1" xfId="0" applyFont="1" applyFill="1" applyBorder="1" applyAlignment="1">
      <alignment horizontal="center" vertical="center"/>
    </xf>
    <xf numFmtId="2" fontId="62" fillId="17" borderId="12" xfId="0" applyNumberFormat="1" applyFont="1" applyFill="1" applyBorder="1" applyAlignment="1">
      <alignment horizontal="center" vertical="center"/>
    </xf>
    <xf numFmtId="1" fontId="73" fillId="17" borderId="1" xfId="0" applyNumberFormat="1" applyFont="1" applyFill="1" applyBorder="1" applyAlignment="1">
      <alignment horizontal="center" vertical="center"/>
    </xf>
    <xf numFmtId="1" fontId="65" fillId="10" borderId="1" xfId="0" applyNumberFormat="1" applyFont="1" applyFill="1" applyBorder="1" applyAlignment="1">
      <alignment horizontal="center" vertical="center"/>
    </xf>
    <xf numFmtId="0" fontId="74" fillId="17" borderId="1" xfId="0" applyFont="1" applyFill="1" applyBorder="1" applyAlignment="1">
      <alignment horizontal="center" vertical="center"/>
    </xf>
    <xf numFmtId="2" fontId="74" fillId="17" borderId="12" xfId="0" applyNumberFormat="1" applyFont="1" applyFill="1" applyBorder="1" applyAlignment="1">
      <alignment horizontal="center" vertical="center"/>
    </xf>
    <xf numFmtId="2" fontId="63" fillId="4" borderId="0" xfId="0" applyNumberFormat="1" applyFont="1" applyFill="1" applyAlignment="1">
      <alignment horizontal="center" vertical="center"/>
    </xf>
    <xf numFmtId="0" fontId="76" fillId="4" borderId="0" xfId="0" applyFont="1" applyFill="1" applyAlignment="1">
      <alignment horizontal="left" vertical="center"/>
    </xf>
    <xf numFmtId="0" fontId="24" fillId="10" borderId="3" xfId="0" applyFont="1" applyFill="1" applyBorder="1" applyAlignment="1">
      <alignment horizontal="left" vertical="center"/>
    </xf>
    <xf numFmtId="0" fontId="24" fillId="10" borderId="3" xfId="0" applyFont="1" applyFill="1" applyBorder="1" applyAlignment="1">
      <alignment horizontal="center" vertical="center"/>
    </xf>
    <xf numFmtId="0" fontId="32" fillId="10" borderId="3" xfId="0" applyFont="1" applyFill="1" applyBorder="1" applyAlignment="1">
      <alignment horizontal="left" vertical="center"/>
    </xf>
    <xf numFmtId="0" fontId="31" fillId="10" borderId="3" xfId="0" applyFont="1" applyFill="1" applyBorder="1" applyAlignment="1">
      <alignment horizontal="left" vertical="center"/>
    </xf>
    <xf numFmtId="0" fontId="24" fillId="10" borderId="3" xfId="0" applyFont="1" applyFill="1" applyBorder="1"/>
    <xf numFmtId="0" fontId="60" fillId="10" borderId="3" xfId="0" applyFont="1" applyFill="1" applyBorder="1" applyAlignment="1">
      <alignment horizontal="left" vertical="center"/>
    </xf>
    <xf numFmtId="0" fontId="24" fillId="4" borderId="0" xfId="0" applyFont="1" applyFill="1"/>
    <xf numFmtId="0" fontId="78" fillId="16" borderId="1" xfId="0" applyFont="1" applyFill="1" applyBorder="1" applyAlignment="1">
      <alignment horizontal="center" vertical="center" wrapText="1"/>
    </xf>
    <xf numFmtId="2" fontId="78" fillId="16" borderId="1" xfId="0" applyNumberFormat="1" applyFont="1" applyFill="1" applyBorder="1" applyAlignment="1">
      <alignment horizontal="center" vertical="center" wrapText="1"/>
    </xf>
    <xf numFmtId="2" fontId="81" fillId="4" borderId="0" xfId="0" applyNumberFormat="1" applyFont="1" applyFill="1" applyAlignment="1">
      <alignment horizontal="center" vertical="center"/>
    </xf>
    <xf numFmtId="0" fontId="81" fillId="4" borderId="0" xfId="0" applyFont="1" applyFill="1" applyAlignment="1">
      <alignment horizontal="center" vertical="center"/>
    </xf>
    <xf numFmtId="0" fontId="82" fillId="4" borderId="0" xfId="0" applyFont="1" applyFill="1" applyAlignment="1">
      <alignment horizontal="center" vertical="center"/>
    </xf>
    <xf numFmtId="0" fontId="70" fillId="4" borderId="0" xfId="0" applyFont="1" applyFill="1" applyAlignment="1">
      <alignment horizontal="left" vertical="center"/>
    </xf>
    <xf numFmtId="0" fontId="83" fillId="4" borderId="0" xfId="0" applyFont="1" applyFill="1" applyAlignment="1">
      <alignment horizontal="center" vertical="center"/>
    </xf>
    <xf numFmtId="0" fontId="70" fillId="16" borderId="1" xfId="0" applyFont="1" applyFill="1" applyBorder="1" applyAlignment="1">
      <alignment horizontal="center" vertical="center"/>
    </xf>
    <xf numFmtId="0" fontId="15" fillId="0" borderId="0" xfId="0" applyFont="1" applyAlignment="1">
      <alignment vertical="center"/>
    </xf>
    <xf numFmtId="2" fontId="70" fillId="16" borderId="1" xfId="0" applyNumberFormat="1" applyFont="1" applyFill="1" applyBorder="1" applyAlignment="1">
      <alignment horizontal="center" vertical="center"/>
    </xf>
    <xf numFmtId="1" fontId="72" fillId="17" borderId="1" xfId="0" applyNumberFormat="1" applyFont="1" applyFill="1" applyBorder="1" applyAlignment="1">
      <alignment horizontal="center" vertical="center"/>
    </xf>
    <xf numFmtId="1" fontId="20" fillId="10" borderId="1" xfId="0" applyNumberFormat="1" applyFont="1" applyFill="1" applyBorder="1" applyAlignment="1">
      <alignment horizontal="center" vertical="center" wrapText="1"/>
    </xf>
    <xf numFmtId="2" fontId="85" fillId="4" borderId="3" xfId="0" applyNumberFormat="1" applyFont="1" applyFill="1" applyBorder="1" applyAlignment="1">
      <alignment horizontal="center" vertical="center" wrapText="1"/>
    </xf>
    <xf numFmtId="0" fontId="60" fillId="4" borderId="0" xfId="0" applyFont="1" applyFill="1" applyAlignment="1">
      <alignment horizontal="center" vertical="center"/>
    </xf>
    <xf numFmtId="1" fontId="85" fillId="4" borderId="0" xfId="0" applyNumberFormat="1" applyFont="1" applyFill="1" applyAlignment="1">
      <alignment horizontal="center" vertical="center"/>
    </xf>
    <xf numFmtId="1" fontId="24" fillId="4" borderId="0" xfId="0" applyNumberFormat="1" applyFont="1" applyFill="1" applyAlignment="1">
      <alignment horizontal="center" vertical="center"/>
    </xf>
    <xf numFmtId="2" fontId="85" fillId="4" borderId="0" xfId="0" applyNumberFormat="1" applyFont="1" applyFill="1" applyAlignment="1">
      <alignment horizontal="center" vertical="center" wrapText="1"/>
    </xf>
    <xf numFmtId="0" fontId="86" fillId="10" borderId="3" xfId="0" applyFont="1" applyFill="1" applyBorder="1" applyAlignment="1">
      <alignment horizontal="left" vertical="center"/>
    </xf>
    <xf numFmtId="2" fontId="70" fillId="16" borderId="4" xfId="0" applyNumberFormat="1" applyFont="1" applyFill="1" applyBorder="1" applyAlignment="1">
      <alignment horizontal="center" vertical="center"/>
    </xf>
    <xf numFmtId="1" fontId="47" fillId="0" borderId="1" xfId="0" applyNumberFormat="1" applyFont="1" applyBorder="1" applyAlignment="1">
      <alignment horizontal="center" vertical="center" wrapText="1"/>
    </xf>
    <xf numFmtId="0" fontId="24" fillId="10" borderId="5" xfId="0" applyFont="1" applyFill="1" applyBorder="1" applyAlignment="1">
      <alignment horizontal="left" vertical="center"/>
    </xf>
    <xf numFmtId="1" fontId="47" fillId="4" borderId="1" xfId="0" applyNumberFormat="1" applyFont="1" applyFill="1" applyBorder="1" applyAlignment="1">
      <alignment horizontal="center" vertical="center" wrapText="1"/>
    </xf>
    <xf numFmtId="1" fontId="73" fillId="4" borderId="1" xfId="0" applyNumberFormat="1" applyFont="1" applyFill="1" applyBorder="1" applyAlignment="1">
      <alignment horizontal="center" vertical="center"/>
    </xf>
    <xf numFmtId="0" fontId="44" fillId="10" borderId="3" xfId="0" applyFont="1" applyFill="1" applyBorder="1" applyAlignment="1">
      <alignment horizontal="left" vertical="center"/>
    </xf>
    <xf numFmtId="2" fontId="85" fillId="4" borderId="0" xfId="0" applyNumberFormat="1" applyFont="1" applyFill="1" applyAlignment="1">
      <alignment horizontal="center" vertical="center"/>
    </xf>
    <xf numFmtId="0" fontId="66" fillId="10" borderId="3" xfId="0" applyFont="1" applyFill="1" applyBorder="1" applyAlignment="1">
      <alignment horizontal="center" vertical="center"/>
    </xf>
    <xf numFmtId="1" fontId="79" fillId="17" borderId="1" xfId="0" applyNumberFormat="1" applyFont="1" applyFill="1" applyBorder="1" applyAlignment="1">
      <alignment horizontal="center" vertical="center"/>
    </xf>
    <xf numFmtId="1" fontId="84" fillId="17" borderId="1" xfId="0" applyNumberFormat="1" applyFont="1" applyFill="1" applyBorder="1" applyAlignment="1">
      <alignment horizontal="center" vertical="center"/>
    </xf>
    <xf numFmtId="1" fontId="66" fillId="4" borderId="0" xfId="0" applyNumberFormat="1" applyFont="1" applyFill="1" applyAlignment="1">
      <alignment horizontal="center" vertical="center"/>
    </xf>
    <xf numFmtId="0" fontId="58" fillId="0" borderId="0" xfId="0" applyFont="1"/>
    <xf numFmtId="0" fontId="66" fillId="0" borderId="0" xfId="0" applyFont="1"/>
    <xf numFmtId="1" fontId="31" fillId="4" borderId="0" xfId="0" applyNumberFormat="1" applyFont="1" applyFill="1" applyAlignment="1">
      <alignment horizontal="left" vertical="center"/>
    </xf>
    <xf numFmtId="1" fontId="24" fillId="4" borderId="0" xfId="0" applyNumberFormat="1" applyFont="1" applyFill="1" applyAlignment="1">
      <alignment horizontal="left" vertical="center"/>
    </xf>
    <xf numFmtId="0" fontId="53" fillId="4" borderId="0" xfId="0" applyFont="1" applyFill="1" applyAlignment="1">
      <alignment horizontal="center" vertical="center"/>
    </xf>
    <xf numFmtId="0" fontId="33" fillId="4" borderId="0" xfId="0" applyFont="1" applyFill="1" applyAlignment="1">
      <alignment horizontal="left" vertical="center"/>
    </xf>
    <xf numFmtId="0" fontId="32" fillId="4" borderId="0" xfId="0" applyFont="1" applyFill="1" applyAlignment="1">
      <alignment horizontal="left" vertical="center"/>
    </xf>
    <xf numFmtId="1" fontId="16" fillId="4" borderId="0" xfId="0" applyNumberFormat="1" applyFont="1" applyFill="1"/>
    <xf numFmtId="1" fontId="73" fillId="17" borderId="12" xfId="0" applyNumberFormat="1" applyFont="1" applyFill="1" applyBorder="1" applyAlignment="1">
      <alignment horizontal="center" vertical="center"/>
    </xf>
    <xf numFmtId="0" fontId="76" fillId="17" borderId="1" xfId="0" applyFont="1" applyFill="1" applyBorder="1" applyAlignment="1">
      <alignment horizontal="center" vertical="center"/>
    </xf>
    <xf numFmtId="1" fontId="87" fillId="17" borderId="1" xfId="0" applyNumberFormat="1" applyFont="1" applyFill="1" applyBorder="1" applyAlignment="1">
      <alignment horizontal="center" vertical="center"/>
    </xf>
    <xf numFmtId="0" fontId="70" fillId="4" borderId="0" xfId="0" applyFont="1" applyFill="1" applyAlignment="1">
      <alignment horizontal="center" vertical="center"/>
    </xf>
    <xf numFmtId="0" fontId="60" fillId="10" borderId="3" xfId="0" applyFont="1" applyFill="1" applyBorder="1" applyAlignment="1">
      <alignment horizontal="center" vertical="center"/>
    </xf>
    <xf numFmtId="0" fontId="53" fillId="4" borderId="5" xfId="0" applyFont="1" applyFill="1" applyBorder="1"/>
    <xf numFmtId="0" fontId="33" fillId="10" borderId="3" xfId="0" applyFont="1" applyFill="1" applyBorder="1" applyAlignment="1">
      <alignment horizontal="left" vertical="center"/>
    </xf>
    <xf numFmtId="0" fontId="0" fillId="10" borderId="0" xfId="0" applyFill="1"/>
    <xf numFmtId="0" fontId="88" fillId="0" borderId="0" xfId="0" applyFont="1" applyAlignment="1">
      <alignment horizontal="center" vertical="center"/>
    </xf>
    <xf numFmtId="0" fontId="89" fillId="0" borderId="0" xfId="0" applyFont="1"/>
    <xf numFmtId="0" fontId="89" fillId="0" borderId="0" xfId="0" applyFont="1" applyAlignment="1">
      <alignment vertical="center"/>
    </xf>
    <xf numFmtId="0" fontId="88" fillId="10" borderId="0" xfId="0" applyFont="1" applyFill="1" applyAlignment="1">
      <alignment horizontal="center" vertical="center"/>
    </xf>
    <xf numFmtId="0" fontId="89" fillId="10" borderId="0" xfId="0" applyFont="1" applyFill="1"/>
    <xf numFmtId="0" fontId="76" fillId="10" borderId="0" xfId="0" applyFont="1" applyFill="1" applyAlignment="1">
      <alignment horizontal="left" vertical="center"/>
    </xf>
    <xf numFmtId="1" fontId="62" fillId="9" borderId="1" xfId="0" applyNumberFormat="1" applyFont="1" applyFill="1" applyBorder="1" applyAlignment="1">
      <alignment horizontal="center" vertical="center"/>
    </xf>
    <xf numFmtId="1" fontId="62" fillId="9" borderId="1" xfId="0" applyNumberFormat="1" applyFont="1" applyFill="1" applyBorder="1" applyAlignment="1">
      <alignment horizontal="center" vertical="center" wrapText="1"/>
    </xf>
    <xf numFmtId="1" fontId="76" fillId="9" borderId="1" xfId="0" applyNumberFormat="1" applyFont="1" applyFill="1" applyBorder="1" applyAlignment="1">
      <alignment horizontal="center" vertical="center" wrapText="1"/>
    </xf>
    <xf numFmtId="1" fontId="76" fillId="10" borderId="1" xfId="0" applyNumberFormat="1" applyFont="1" applyFill="1" applyBorder="1" applyAlignment="1">
      <alignment horizontal="center" vertical="center"/>
    </xf>
    <xf numFmtId="1" fontId="87" fillId="10" borderId="1" xfId="0" applyNumberFormat="1" applyFont="1" applyFill="1" applyBorder="1" applyAlignment="1">
      <alignment horizontal="center" vertical="center"/>
    </xf>
    <xf numFmtId="1" fontId="73" fillId="10" borderId="1" xfId="0" applyNumberFormat="1" applyFont="1" applyFill="1" applyBorder="1" applyAlignment="1">
      <alignment horizontal="center" vertical="center"/>
    </xf>
    <xf numFmtId="2" fontId="87" fillId="10" borderId="0" xfId="0" applyNumberFormat="1" applyFont="1" applyFill="1" applyAlignment="1">
      <alignment vertical="center"/>
    </xf>
    <xf numFmtId="2" fontId="85" fillId="10" borderId="0" xfId="0" applyNumberFormat="1" applyFont="1" applyFill="1" applyAlignment="1">
      <alignment horizontal="left" vertical="center"/>
    </xf>
    <xf numFmtId="0" fontId="90" fillId="10" borderId="0" xfId="0" applyFont="1" applyFill="1"/>
    <xf numFmtId="0" fontId="76" fillId="10" borderId="0" xfId="0" applyFont="1" applyFill="1" applyAlignment="1">
      <alignment vertical="center"/>
    </xf>
    <xf numFmtId="1" fontId="91" fillId="9" borderId="1" xfId="0" applyNumberFormat="1" applyFont="1" applyFill="1" applyBorder="1" applyAlignment="1">
      <alignment horizontal="center" vertical="center" wrapText="1"/>
    </xf>
    <xf numFmtId="0" fontId="76" fillId="10" borderId="0" xfId="0" applyFont="1" applyFill="1"/>
    <xf numFmtId="0" fontId="89" fillId="10" borderId="0" xfId="0" applyFont="1" applyFill="1" applyAlignment="1">
      <alignment vertical="center"/>
    </xf>
    <xf numFmtId="0" fontId="87" fillId="10" borderId="0" xfId="0" applyFont="1" applyFill="1" applyAlignment="1">
      <alignment vertical="center"/>
    </xf>
    <xf numFmtId="0" fontId="87" fillId="10" borderId="0" xfId="0" applyFont="1" applyFill="1" applyAlignment="1">
      <alignment horizontal="center"/>
    </xf>
    <xf numFmtId="0" fontId="87" fillId="10" borderId="0" xfId="0" applyFont="1" applyFill="1" applyAlignment="1">
      <alignment horizontal="center" vertical="center"/>
    </xf>
    <xf numFmtId="0" fontId="16" fillId="0" borderId="0" xfId="0" applyFont="1" applyAlignment="1">
      <alignment horizontal="left"/>
    </xf>
    <xf numFmtId="0" fontId="93" fillId="0" borderId="0" xfId="0" applyFont="1"/>
    <xf numFmtId="2" fontId="31" fillId="18" borderId="0" xfId="0" applyNumberFormat="1" applyFont="1" applyFill="1" applyAlignment="1">
      <alignment horizontal="center" vertical="center"/>
    </xf>
    <xf numFmtId="1" fontId="24" fillId="0" borderId="0" xfId="0" applyNumberFormat="1" applyFont="1" applyAlignment="1">
      <alignment horizontal="center" vertical="center"/>
    </xf>
    <xf numFmtId="0" fontId="94" fillId="0" borderId="1" xfId="0" applyFont="1" applyBorder="1" applyAlignment="1">
      <alignment horizontal="center" vertical="center"/>
    </xf>
    <xf numFmtId="2" fontId="24" fillId="0" borderId="0" xfId="0" applyNumberFormat="1" applyFont="1" applyAlignment="1">
      <alignment horizontal="center" vertical="center"/>
    </xf>
    <xf numFmtId="2" fontId="24" fillId="11" borderId="3" xfId="0" applyNumberFormat="1" applyFont="1" applyFill="1" applyBorder="1" applyAlignment="1">
      <alignment horizontal="center" vertical="center"/>
    </xf>
    <xf numFmtId="2" fontId="24" fillId="11" borderId="0" xfId="0" applyNumberFormat="1" applyFont="1" applyFill="1" applyAlignment="1">
      <alignment horizontal="center" vertical="center"/>
    </xf>
    <xf numFmtId="0" fontId="16" fillId="0" borderId="3" xfId="0" applyFont="1" applyBorder="1"/>
    <xf numFmtId="0" fontId="16" fillId="0" borderId="21" xfId="0" applyFont="1" applyBorder="1"/>
    <xf numFmtId="1" fontId="24" fillId="18" borderId="0" xfId="0" applyNumberFormat="1" applyFont="1" applyFill="1" applyAlignment="1">
      <alignment horizontal="center" vertical="center"/>
    </xf>
    <xf numFmtId="0" fontId="64" fillId="18" borderId="0" xfId="0" applyFont="1" applyFill="1" applyAlignment="1">
      <alignment horizontal="center" vertical="center"/>
    </xf>
    <xf numFmtId="1" fontId="31" fillId="18" borderId="0" xfId="0" applyNumberFormat="1" applyFont="1" applyFill="1" applyAlignment="1">
      <alignment horizontal="center" vertical="center"/>
    </xf>
    <xf numFmtId="2" fontId="24" fillId="18" borderId="0" xfId="0" applyNumberFormat="1" applyFont="1" applyFill="1" applyAlignment="1">
      <alignment horizontal="center" vertical="center"/>
    </xf>
    <xf numFmtId="0" fontId="64" fillId="18" borderId="0" xfId="0" applyFont="1" applyFill="1" applyAlignment="1">
      <alignment horizontal="left" vertical="center"/>
    </xf>
    <xf numFmtId="1" fontId="32" fillId="18" borderId="0" xfId="0" applyNumberFormat="1" applyFont="1" applyFill="1" applyAlignment="1">
      <alignment horizontal="center" vertical="center"/>
    </xf>
    <xf numFmtId="0" fontId="32" fillId="2" borderId="0" xfId="0" applyFont="1" applyFill="1" applyAlignment="1">
      <alignment horizontal="center" vertical="center"/>
    </xf>
    <xf numFmtId="1" fontId="44" fillId="18" borderId="0" xfId="0" applyNumberFormat="1" applyFont="1" applyFill="1" applyAlignment="1">
      <alignment horizontal="left" vertical="center"/>
    </xf>
    <xf numFmtId="0" fontId="44" fillId="2" borderId="0" xfId="0" applyFont="1" applyFill="1" applyAlignment="1">
      <alignment horizontal="center" vertical="center"/>
    </xf>
    <xf numFmtId="1" fontId="44" fillId="18" borderId="0" xfId="0" applyNumberFormat="1" applyFont="1" applyFill="1" applyAlignment="1">
      <alignment horizontal="center" vertical="center"/>
    </xf>
    <xf numFmtId="2" fontId="44" fillId="18" borderId="0" xfId="0" applyNumberFormat="1" applyFont="1" applyFill="1" applyAlignment="1">
      <alignment horizontal="center" vertical="center"/>
    </xf>
    <xf numFmtId="1" fontId="32" fillId="18" borderId="0" xfId="0" applyNumberFormat="1" applyFont="1" applyFill="1" applyAlignment="1">
      <alignment horizontal="left" vertical="center"/>
    </xf>
    <xf numFmtId="0" fontId="7" fillId="2" borderId="0" xfId="3" applyFill="1" applyAlignment="1" applyProtection="1"/>
    <xf numFmtId="1" fontId="32" fillId="18" borderId="0" xfId="3" applyNumberFormat="1" applyFont="1" applyFill="1" applyAlignment="1" applyProtection="1">
      <alignment horizontal="left" vertical="center"/>
    </xf>
    <xf numFmtId="0" fontId="61" fillId="2" borderId="0" xfId="3" applyFont="1" applyFill="1" applyAlignment="1" applyProtection="1"/>
    <xf numFmtId="1" fontId="44" fillId="18" borderId="0" xfId="3" applyNumberFormat="1" applyFont="1" applyFill="1" applyAlignment="1" applyProtection="1">
      <alignment horizontal="left" vertical="center"/>
    </xf>
    <xf numFmtId="1" fontId="31" fillId="18" borderId="0" xfId="0" applyNumberFormat="1" applyFont="1" applyFill="1" applyAlignment="1">
      <alignment horizontal="left" vertical="center"/>
    </xf>
    <xf numFmtId="0" fontId="67" fillId="2" borderId="0" xfId="3" applyFont="1" applyFill="1" applyAlignment="1" applyProtection="1"/>
    <xf numFmtId="1" fontId="95" fillId="18" borderId="0" xfId="3" applyNumberFormat="1" applyFont="1" applyFill="1" applyAlignment="1" applyProtection="1">
      <alignment horizontal="left" vertical="center"/>
    </xf>
    <xf numFmtId="1" fontId="95" fillId="2" borderId="0" xfId="3" applyNumberFormat="1" applyFont="1" applyFill="1" applyAlignment="1" applyProtection="1">
      <alignment horizontal="left" vertical="center"/>
    </xf>
    <xf numFmtId="1" fontId="33" fillId="18" borderId="0" xfId="0" applyNumberFormat="1" applyFont="1" applyFill="1" applyAlignment="1">
      <alignment horizontal="left" vertical="center"/>
    </xf>
    <xf numFmtId="1" fontId="31" fillId="19" borderId="1" xfId="0" applyNumberFormat="1" applyFont="1" applyFill="1" applyBorder="1" applyAlignment="1">
      <alignment horizontal="center" vertical="center"/>
    </xf>
    <xf numFmtId="1" fontId="31" fillId="19" borderId="1" xfId="0" applyNumberFormat="1" applyFont="1" applyFill="1" applyBorder="1" applyAlignment="1">
      <alignment horizontal="center" vertical="center" wrapText="1"/>
    </xf>
    <xf numFmtId="2" fontId="32" fillId="19" borderId="1" xfId="0" applyNumberFormat="1" applyFont="1" applyFill="1" applyBorder="1" applyAlignment="1">
      <alignment horizontal="center" vertical="center" wrapText="1"/>
    </xf>
    <xf numFmtId="1" fontId="85" fillId="18" borderId="0" xfId="0" applyNumberFormat="1" applyFont="1" applyFill="1" applyAlignment="1">
      <alignment horizontal="center" vertical="center" wrapText="1"/>
    </xf>
    <xf numFmtId="2" fontId="85" fillId="18" borderId="0" xfId="0" applyNumberFormat="1" applyFont="1" applyFill="1" applyAlignment="1">
      <alignment horizontal="center" vertical="center"/>
    </xf>
    <xf numFmtId="1" fontId="21" fillId="18" borderId="1" xfId="0" applyNumberFormat="1" applyFont="1" applyFill="1" applyBorder="1" applyAlignment="1">
      <alignment horizontal="center" vertical="center"/>
    </xf>
    <xf numFmtId="2" fontId="96" fillId="18" borderId="1" xfId="0" applyNumberFormat="1" applyFont="1" applyFill="1" applyBorder="1" applyAlignment="1">
      <alignment horizontal="center" vertical="center"/>
    </xf>
    <xf numFmtId="1" fontId="50" fillId="18" borderId="1" xfId="0" applyNumberFormat="1" applyFont="1" applyFill="1" applyBorder="1" applyAlignment="1">
      <alignment horizontal="center" vertical="center"/>
    </xf>
    <xf numFmtId="1" fontId="32" fillId="20" borderId="1" xfId="0" applyNumberFormat="1" applyFont="1" applyFill="1" applyBorder="1" applyAlignment="1">
      <alignment horizontal="center" vertical="center"/>
    </xf>
    <xf numFmtId="1" fontId="96" fillId="18" borderId="1" xfId="0" applyNumberFormat="1" applyFont="1" applyFill="1" applyBorder="1" applyAlignment="1">
      <alignment horizontal="center" vertical="center"/>
    </xf>
    <xf numFmtId="1" fontId="96" fillId="18" borderId="0" xfId="0" applyNumberFormat="1" applyFont="1" applyFill="1" applyAlignment="1">
      <alignment horizontal="center" vertical="center"/>
    </xf>
    <xf numFmtId="1" fontId="21" fillId="18" borderId="0" xfId="0" applyNumberFormat="1" applyFont="1" applyFill="1" applyAlignment="1">
      <alignment horizontal="center" vertical="center"/>
    </xf>
    <xf numFmtId="1" fontId="57" fillId="19" borderId="1" xfId="0" applyNumberFormat="1" applyFont="1" applyFill="1" applyBorder="1" applyAlignment="1">
      <alignment horizontal="center" vertical="center" wrapText="1"/>
    </xf>
    <xf numFmtId="2" fontId="32" fillId="11" borderId="3" xfId="0" applyNumberFormat="1" applyFont="1" applyFill="1" applyBorder="1" applyAlignment="1">
      <alignment vertical="center"/>
    </xf>
    <xf numFmtId="2" fontId="31" fillId="11" borderId="3" xfId="0" applyNumberFormat="1" applyFont="1" applyFill="1" applyBorder="1" applyAlignment="1">
      <alignment vertical="center"/>
    </xf>
    <xf numFmtId="0" fontId="97" fillId="11" borderId="0" xfId="0" applyFont="1" applyFill="1" applyAlignment="1">
      <alignment horizontal="center" vertical="center"/>
    </xf>
    <xf numFmtId="1" fontId="31" fillId="11" borderId="3" xfId="0" applyNumberFormat="1" applyFont="1" applyFill="1" applyBorder="1" applyAlignment="1">
      <alignment horizontal="left" vertical="center"/>
    </xf>
    <xf numFmtId="2" fontId="31" fillId="11" borderId="0" xfId="0" applyNumberFormat="1" applyFont="1" applyFill="1" applyAlignment="1">
      <alignment horizontal="center" vertical="center"/>
    </xf>
    <xf numFmtId="2" fontId="24" fillId="11" borderId="3" xfId="0" applyNumberFormat="1" applyFont="1" applyFill="1" applyBorder="1" applyAlignment="1">
      <alignment horizontal="left" vertical="center"/>
    </xf>
    <xf numFmtId="2" fontId="31" fillId="11" borderId="3" xfId="0" applyNumberFormat="1" applyFont="1" applyFill="1" applyBorder="1" applyAlignment="1">
      <alignment horizontal="left" vertical="center"/>
    </xf>
    <xf numFmtId="1" fontId="32" fillId="11" borderId="3" xfId="0" applyNumberFormat="1" applyFont="1" applyFill="1" applyBorder="1" applyAlignment="1">
      <alignment horizontal="left" vertical="center" wrapText="1"/>
    </xf>
    <xf numFmtId="1" fontId="85" fillId="11" borderId="0" xfId="0" applyNumberFormat="1" applyFont="1" applyFill="1" applyAlignment="1">
      <alignment horizontal="center" vertical="center" wrapText="1"/>
    </xf>
    <xf numFmtId="1" fontId="85" fillId="11" borderId="3" xfId="0" applyNumberFormat="1" applyFont="1" applyFill="1" applyBorder="1" applyAlignment="1">
      <alignment horizontal="center" vertical="center" wrapText="1"/>
    </xf>
    <xf numFmtId="1" fontId="98" fillId="11" borderId="3" xfId="0" applyNumberFormat="1" applyFont="1" applyFill="1" applyBorder="1" applyAlignment="1">
      <alignment horizontal="left" vertical="center" wrapText="1"/>
    </xf>
    <xf numFmtId="2" fontId="24" fillId="11" borderId="3" xfId="0" applyNumberFormat="1" applyFont="1" applyFill="1" applyBorder="1" applyAlignment="1">
      <alignment vertical="center"/>
    </xf>
    <xf numFmtId="2" fontId="85" fillId="11" borderId="0" xfId="0" applyNumberFormat="1" applyFont="1" applyFill="1" applyAlignment="1">
      <alignment horizontal="center" vertical="center"/>
    </xf>
    <xf numFmtId="2" fontId="85" fillId="18" borderId="0" xfId="0" applyNumberFormat="1" applyFont="1" applyFill="1" applyAlignment="1">
      <alignment horizontal="left" vertical="center"/>
    </xf>
    <xf numFmtId="1" fontId="85" fillId="18" borderId="0" xfId="0" applyNumberFormat="1" applyFont="1" applyFill="1" applyAlignment="1">
      <alignment horizontal="center" vertical="center"/>
    </xf>
    <xf numFmtId="1" fontId="85" fillId="11" borderId="0" xfId="0" applyNumberFormat="1" applyFont="1" applyFill="1" applyAlignment="1">
      <alignment horizontal="center" vertical="center"/>
    </xf>
    <xf numFmtId="0" fontId="24" fillId="11" borderId="3" xfId="0" applyFont="1" applyFill="1" applyBorder="1" applyAlignment="1">
      <alignment horizontal="left" vertical="center"/>
    </xf>
    <xf numFmtId="1" fontId="85" fillId="11" borderId="3" xfId="0" applyNumberFormat="1" applyFont="1" applyFill="1" applyBorder="1" applyAlignment="1">
      <alignment horizontal="center" vertical="center"/>
    </xf>
    <xf numFmtId="1" fontId="31" fillId="18" borderId="3" xfId="0" applyNumberFormat="1" applyFont="1" applyFill="1" applyBorder="1" applyAlignment="1">
      <alignment horizontal="center" vertical="center"/>
    </xf>
    <xf numFmtId="1" fontId="31" fillId="18" borderId="21" xfId="0" applyNumberFormat="1" applyFont="1" applyFill="1" applyBorder="1" applyAlignment="1">
      <alignment horizontal="center" vertical="center"/>
    </xf>
    <xf numFmtId="1" fontId="19" fillId="19" borderId="12" xfId="2" applyNumberFormat="1" applyFont="1" applyFill="1" applyBorder="1" applyAlignment="1">
      <alignment horizontal="center" vertical="center"/>
    </xf>
    <xf numFmtId="2" fontId="20" fillId="19" borderId="1" xfId="2" applyNumberFormat="1" applyFont="1" applyFill="1" applyBorder="1" applyAlignment="1">
      <alignment horizontal="center" vertical="center" wrapText="1"/>
    </xf>
    <xf numFmtId="1" fontId="24" fillId="18" borderId="1" xfId="0" applyNumberFormat="1" applyFont="1" applyFill="1" applyBorder="1" applyAlignment="1">
      <alignment horizontal="center" vertical="center"/>
    </xf>
    <xf numFmtId="1" fontId="96" fillId="18" borderId="0" xfId="0" applyNumberFormat="1" applyFont="1" applyFill="1" applyAlignment="1">
      <alignment horizontal="left" vertical="center"/>
    </xf>
    <xf numFmtId="1" fontId="21" fillId="18" borderId="0" xfId="0" applyNumberFormat="1" applyFont="1" applyFill="1" applyAlignment="1">
      <alignment horizontal="left" vertical="center"/>
    </xf>
    <xf numFmtId="1" fontId="24" fillId="18" borderId="0" xfId="0" applyNumberFormat="1" applyFont="1" applyFill="1" applyAlignment="1">
      <alignment horizontal="left" vertical="center"/>
    </xf>
    <xf numFmtId="1" fontId="16" fillId="0" borderId="0" xfId="0" applyNumberFormat="1" applyFont="1"/>
    <xf numFmtId="1" fontId="60" fillId="18" borderId="1" xfId="0" applyNumberFormat="1" applyFont="1" applyFill="1" applyBorder="1" applyAlignment="1">
      <alignment horizontal="center" vertical="center"/>
    </xf>
    <xf numFmtId="1" fontId="99" fillId="18" borderId="0" xfId="0" applyNumberFormat="1" applyFont="1" applyFill="1" applyAlignment="1">
      <alignment horizontal="left" vertical="center"/>
    </xf>
    <xf numFmtId="2" fontId="24" fillId="18" borderId="0" xfId="0" applyNumberFormat="1" applyFont="1" applyFill="1" applyAlignment="1">
      <alignment horizontal="left" vertical="center"/>
    </xf>
    <xf numFmtId="0" fontId="44" fillId="18" borderId="6" xfId="0" applyFont="1" applyFill="1" applyBorder="1" applyAlignment="1">
      <alignment horizontal="center" vertical="center"/>
    </xf>
    <xf numFmtId="2" fontId="44" fillId="18" borderId="6" xfId="0" applyNumberFormat="1" applyFont="1" applyFill="1" applyBorder="1" applyAlignment="1">
      <alignment horizontal="center" vertical="center"/>
    </xf>
    <xf numFmtId="1" fontId="15" fillId="11" borderId="3" xfId="0" applyNumberFormat="1" applyFont="1" applyFill="1" applyBorder="1" applyAlignment="1">
      <alignment horizontal="left" vertical="center"/>
    </xf>
    <xf numFmtId="1" fontId="85" fillId="11" borderId="3" xfId="0" applyNumberFormat="1" applyFont="1" applyFill="1" applyBorder="1" applyAlignment="1">
      <alignment horizontal="left" vertical="center"/>
    </xf>
    <xf numFmtId="2" fontId="85" fillId="11" borderId="3" xfId="0" applyNumberFormat="1" applyFont="1" applyFill="1" applyBorder="1" applyAlignment="1">
      <alignment horizontal="center" vertical="center"/>
    </xf>
    <xf numFmtId="1" fontId="50" fillId="2" borderId="1" xfId="0" applyNumberFormat="1" applyFont="1" applyFill="1" applyBorder="1" applyAlignment="1">
      <alignment horizontal="center" vertical="center"/>
    </xf>
    <xf numFmtId="2" fontId="31" fillId="19" borderId="1" xfId="0" applyNumberFormat="1" applyFont="1" applyFill="1" applyBorder="1" applyAlignment="1">
      <alignment horizontal="center" vertical="center" wrapText="1"/>
    </xf>
    <xf numFmtId="2" fontId="44" fillId="11" borderId="3" xfId="0" applyNumberFormat="1" applyFont="1" applyFill="1" applyBorder="1" applyAlignment="1">
      <alignment vertical="center"/>
    </xf>
    <xf numFmtId="1" fontId="100" fillId="11" borderId="0" xfId="0" applyNumberFormat="1" applyFont="1" applyFill="1" applyAlignment="1">
      <alignment horizontal="center" vertical="center"/>
    </xf>
    <xf numFmtId="2" fontId="44" fillId="11" borderId="3" xfId="0" applyNumberFormat="1" applyFont="1" applyFill="1" applyBorder="1" applyAlignment="1">
      <alignment horizontal="left" vertical="center"/>
    </xf>
    <xf numFmtId="0" fontId="44" fillId="11" borderId="3" xfId="0" applyFont="1" applyFill="1" applyBorder="1" applyAlignment="1">
      <alignment horizontal="left" vertical="center"/>
    </xf>
    <xf numFmtId="1" fontId="57" fillId="18" borderId="0" xfId="0" applyNumberFormat="1" applyFont="1" applyFill="1" applyAlignment="1">
      <alignment horizontal="center" vertical="center"/>
    </xf>
    <xf numFmtId="1" fontId="44" fillId="18" borderId="1" xfId="0" applyNumberFormat="1" applyFont="1" applyFill="1" applyBorder="1" applyAlignment="1">
      <alignment horizontal="center" vertical="center"/>
    </xf>
    <xf numFmtId="2" fontId="44" fillId="18" borderId="1" xfId="0" applyNumberFormat="1" applyFont="1" applyFill="1" applyBorder="1" applyAlignment="1">
      <alignment horizontal="center" vertical="center"/>
    </xf>
    <xf numFmtId="1" fontId="19" fillId="18" borderId="0" xfId="0" applyNumberFormat="1" applyFont="1" applyFill="1" applyAlignment="1">
      <alignment horizontal="left" vertical="center"/>
    </xf>
    <xf numFmtId="1" fontId="99" fillId="18" borderId="0" xfId="0" applyNumberFormat="1" applyFont="1" applyFill="1" applyAlignment="1">
      <alignment horizontal="center" vertical="center"/>
    </xf>
    <xf numFmtId="0" fontId="24" fillId="18" borderId="0" xfId="0" applyFont="1" applyFill="1" applyAlignment="1">
      <alignment horizontal="center" vertical="center"/>
    </xf>
    <xf numFmtId="0" fontId="64" fillId="19" borderId="1" xfId="0" applyFont="1" applyFill="1" applyBorder="1" applyAlignment="1">
      <alignment horizontal="center" vertical="center"/>
    </xf>
    <xf numFmtId="0" fontId="94" fillId="18" borderId="1" xfId="0" applyFont="1" applyFill="1" applyBorder="1" applyAlignment="1">
      <alignment horizontal="center" vertical="center"/>
    </xf>
    <xf numFmtId="0" fontId="24" fillId="18" borderId="0" xfId="0" applyFont="1" applyFill="1" applyAlignment="1">
      <alignment horizontal="left" vertical="center"/>
    </xf>
    <xf numFmtId="2" fontId="100" fillId="18" borderId="0" xfId="0" applyNumberFormat="1" applyFont="1" applyFill="1" applyAlignment="1">
      <alignment horizontal="center" vertical="center"/>
    </xf>
    <xf numFmtId="0" fontId="94" fillId="18" borderId="0" xfId="0" applyFont="1" applyFill="1" applyAlignment="1">
      <alignment horizontal="center" vertical="center"/>
    </xf>
    <xf numFmtId="1" fontId="50" fillId="21" borderId="1" xfId="0" applyNumberFormat="1" applyFont="1" applyFill="1" applyBorder="1" applyAlignment="1">
      <alignment horizontal="center" vertical="center"/>
    </xf>
    <xf numFmtId="2" fontId="31" fillId="18" borderId="0" xfId="0" applyNumberFormat="1" applyFont="1" applyFill="1" applyAlignment="1">
      <alignment horizontal="left" vertical="center"/>
    </xf>
    <xf numFmtId="0" fontId="31" fillId="22" borderId="1" xfId="0" applyFont="1" applyFill="1" applyBorder="1" applyAlignment="1">
      <alignment horizontal="center" vertical="center" wrapText="1"/>
    </xf>
    <xf numFmtId="0" fontId="31" fillId="19" borderId="1" xfId="0" applyFont="1" applyFill="1" applyBorder="1" applyAlignment="1">
      <alignment horizontal="center" vertical="center" wrapText="1"/>
    </xf>
    <xf numFmtId="2" fontId="24" fillId="18" borderId="1" xfId="0" applyNumberFormat="1" applyFont="1" applyFill="1" applyBorder="1" applyAlignment="1">
      <alignment horizontal="center" vertical="center" wrapText="1"/>
    </xf>
    <xf numFmtId="0" fontId="24" fillId="18" borderId="1" xfId="0" applyFont="1" applyFill="1" applyBorder="1" applyAlignment="1">
      <alignment horizontal="center" vertical="center" wrapText="1"/>
    </xf>
    <xf numFmtId="1" fontId="24" fillId="18" borderId="1" xfId="0" applyNumberFormat="1" applyFont="1" applyFill="1" applyBorder="1" applyAlignment="1">
      <alignment horizontal="center" vertical="center" wrapText="1"/>
    </xf>
    <xf numFmtId="1" fontId="44" fillId="18" borderId="1" xfId="0" applyNumberFormat="1" applyFont="1" applyFill="1" applyBorder="1" applyAlignment="1">
      <alignment horizontal="center" vertical="center" wrapText="1"/>
    </xf>
    <xf numFmtId="0" fontId="59" fillId="11" borderId="3" xfId="0" applyFont="1" applyFill="1" applyBorder="1" applyAlignment="1">
      <alignment horizontal="left" vertical="center"/>
    </xf>
    <xf numFmtId="0" fontId="24" fillId="11" borderId="0" xfId="0" applyFont="1" applyFill="1" applyAlignment="1">
      <alignment horizontal="center" vertical="center"/>
    </xf>
    <xf numFmtId="0" fontId="24" fillId="11" borderId="3" xfId="0" applyFont="1" applyFill="1" applyBorder="1" applyAlignment="1">
      <alignment horizontal="center" vertical="center"/>
    </xf>
    <xf numFmtId="1" fontId="31" fillId="19" borderId="12" xfId="0" applyNumberFormat="1" applyFont="1" applyFill="1" applyBorder="1" applyAlignment="1">
      <alignment horizontal="center" vertical="center" wrapText="1"/>
    </xf>
    <xf numFmtId="1" fontId="45" fillId="18" borderId="0" xfId="0" applyNumberFormat="1" applyFont="1" applyFill="1" applyAlignment="1">
      <alignment horizontal="center" vertical="center" wrapText="1"/>
    </xf>
    <xf numFmtId="0" fontId="24" fillId="11" borderId="21" xfId="0" applyFont="1" applyFill="1" applyBorder="1" applyAlignment="1">
      <alignment horizontal="center" vertical="center"/>
    </xf>
    <xf numFmtId="1" fontId="44" fillId="18" borderId="12" xfId="0" applyNumberFormat="1" applyFont="1" applyFill="1" applyBorder="1" applyAlignment="1">
      <alignment horizontal="center" vertical="center" wrapText="1"/>
    </xf>
    <xf numFmtId="1" fontId="50" fillId="18" borderId="12" xfId="0" applyNumberFormat="1" applyFont="1" applyFill="1" applyBorder="1" applyAlignment="1">
      <alignment horizontal="center" vertical="center" wrapText="1"/>
    </xf>
    <xf numFmtId="1" fontId="44" fillId="18" borderId="3" xfId="0" applyNumberFormat="1" applyFont="1" applyFill="1" applyBorder="1" applyAlignment="1">
      <alignment horizontal="center" vertical="center" wrapText="1"/>
    </xf>
    <xf numFmtId="1" fontId="32" fillId="18" borderId="1" xfId="0" applyNumberFormat="1" applyFont="1" applyFill="1" applyBorder="1" applyAlignment="1">
      <alignment horizontal="center" vertical="center" wrapText="1"/>
    </xf>
    <xf numFmtId="2" fontId="24" fillId="18" borderId="6" xfId="0" applyNumberFormat="1" applyFont="1" applyFill="1" applyBorder="1" applyAlignment="1">
      <alignment horizontal="center" vertical="center" wrapText="1"/>
    </xf>
    <xf numFmtId="0" fontId="24" fillId="18" borderId="6" xfId="0" applyFont="1" applyFill="1" applyBorder="1" applyAlignment="1">
      <alignment horizontal="center" vertical="center" wrapText="1"/>
    </xf>
    <xf numFmtId="1" fontId="24" fillId="18" borderId="6" xfId="0" applyNumberFormat="1" applyFont="1" applyFill="1" applyBorder="1" applyAlignment="1">
      <alignment horizontal="center" vertical="center" wrapText="1"/>
    </xf>
    <xf numFmtId="1" fontId="44" fillId="18" borderId="6" xfId="0" applyNumberFormat="1" applyFont="1" applyFill="1" applyBorder="1" applyAlignment="1">
      <alignment horizontal="center" vertical="center" wrapText="1"/>
    </xf>
    <xf numFmtId="0" fontId="24" fillId="18" borderId="0" xfId="0" applyFont="1" applyFill="1" applyAlignment="1">
      <alignment horizontal="center" vertical="center" wrapText="1"/>
    </xf>
    <xf numFmtId="2" fontId="24" fillId="18" borderId="0" xfId="0" applyNumberFormat="1" applyFont="1" applyFill="1" applyAlignment="1">
      <alignment horizontal="center" vertical="center" wrapText="1"/>
    </xf>
    <xf numFmtId="1" fontId="24" fillId="18" borderId="0" xfId="0" applyNumberFormat="1" applyFont="1" applyFill="1" applyAlignment="1">
      <alignment horizontal="center" vertical="center" wrapText="1"/>
    </xf>
    <xf numFmtId="1" fontId="60" fillId="18" borderId="0" xfId="0" applyNumberFormat="1" applyFont="1" applyFill="1" applyAlignment="1">
      <alignment horizontal="center" vertical="center" wrapText="1"/>
    </xf>
    <xf numFmtId="2" fontId="24" fillId="18" borderId="1" xfId="0" applyNumberFormat="1" applyFont="1" applyFill="1" applyBorder="1" applyAlignment="1">
      <alignment horizontal="center" vertical="center"/>
    </xf>
    <xf numFmtId="1" fontId="60" fillId="18" borderId="1" xfId="0" applyNumberFormat="1" applyFont="1" applyFill="1" applyBorder="1" applyAlignment="1">
      <alignment horizontal="center" vertical="center" wrapText="1"/>
    </xf>
    <xf numFmtId="0" fontId="31" fillId="18" borderId="0" xfId="0" applyFont="1" applyFill="1" applyAlignment="1">
      <alignment horizontal="center" vertical="center"/>
    </xf>
    <xf numFmtId="1" fontId="17" fillId="18" borderId="1" xfId="0" applyNumberFormat="1" applyFont="1" applyFill="1" applyBorder="1" applyAlignment="1">
      <alignment horizontal="center" vertical="center" wrapText="1"/>
    </xf>
    <xf numFmtId="1" fontId="44" fillId="18" borderId="0" xfId="0" applyNumberFormat="1" applyFont="1" applyFill="1" applyAlignment="1">
      <alignment horizontal="center" vertical="center" wrapText="1"/>
    </xf>
    <xf numFmtId="1" fontId="17" fillId="18" borderId="1" xfId="0" applyNumberFormat="1" applyFont="1" applyFill="1" applyBorder="1" applyAlignment="1">
      <alignment horizontal="center" vertical="center"/>
    </xf>
    <xf numFmtId="2" fontId="31" fillId="19" borderId="12" xfId="0" applyNumberFormat="1" applyFont="1" applyFill="1" applyBorder="1" applyAlignment="1">
      <alignment horizontal="center" vertical="center" wrapText="1"/>
    </xf>
    <xf numFmtId="0" fontId="101" fillId="0" borderId="0" xfId="0" applyFont="1"/>
    <xf numFmtId="0" fontId="102" fillId="0" borderId="0" xfId="0" applyFont="1"/>
    <xf numFmtId="0" fontId="67" fillId="0" borderId="0" xfId="3" applyFont="1" applyAlignment="1" applyProtection="1">
      <alignment horizontal="center" vertical="center"/>
    </xf>
    <xf numFmtId="0" fontId="101" fillId="0" borderId="0" xfId="0" applyFont="1" applyAlignment="1">
      <alignment horizontal="left" vertical="top" wrapText="1"/>
    </xf>
    <xf numFmtId="0" fontId="101" fillId="0" borderId="0" xfId="0" applyFont="1" applyAlignment="1">
      <alignment horizontal="center" vertical="center"/>
    </xf>
    <xf numFmtId="0" fontId="101" fillId="9" borderId="1" xfId="0" applyFont="1" applyFill="1" applyBorder="1" applyAlignment="1">
      <alignment horizontal="center" vertical="center" wrapText="1"/>
    </xf>
    <xf numFmtId="0" fontId="101" fillId="9" borderId="1" xfId="0" applyFont="1" applyFill="1" applyBorder="1" applyAlignment="1">
      <alignment horizontal="center" vertical="center"/>
    </xf>
    <xf numFmtId="0" fontId="101" fillId="0" borderId="6" xfId="0" applyFont="1" applyBorder="1" applyAlignment="1">
      <alignment horizontal="center" vertical="center"/>
    </xf>
    <xf numFmtId="0" fontId="67" fillId="0" borderId="6" xfId="3" applyFont="1" applyBorder="1" applyAlignment="1" applyProtection="1">
      <alignment horizontal="center" vertical="center"/>
    </xf>
    <xf numFmtId="0" fontId="101" fillId="0" borderId="6" xfId="0" applyFont="1" applyBorder="1" applyAlignment="1">
      <alignment horizontal="left" vertical="center" wrapText="1"/>
    </xf>
    <xf numFmtId="0" fontId="67" fillId="0" borderId="1" xfId="3" applyFont="1" applyBorder="1" applyAlignment="1" applyProtection="1">
      <alignment horizontal="center" vertical="center"/>
    </xf>
    <xf numFmtId="0" fontId="63" fillId="0" borderId="0" xfId="3" applyFont="1" applyAlignment="1" applyProtection="1">
      <alignment horizontal="left" vertical="top" wrapText="1"/>
    </xf>
    <xf numFmtId="0" fontId="101" fillId="23" borderId="4" xfId="0" applyFont="1" applyFill="1" applyBorder="1" applyAlignment="1">
      <alignment horizontal="center" vertical="center" wrapText="1"/>
    </xf>
    <xf numFmtId="0" fontId="101" fillId="23" borderId="4" xfId="0" applyFont="1" applyFill="1" applyBorder="1" applyAlignment="1">
      <alignment horizontal="center" vertical="center"/>
    </xf>
    <xf numFmtId="0" fontId="67" fillId="0" borderId="4" xfId="3" applyFont="1" applyBorder="1" applyAlignment="1" applyProtection="1">
      <alignment horizontal="center" vertical="center"/>
    </xf>
    <xf numFmtId="0" fontId="0" fillId="0" borderId="0" xfId="0" applyAlignment="1">
      <alignment vertical="center"/>
    </xf>
    <xf numFmtId="0" fontId="103" fillId="4" borderId="4" xfId="6" applyFont="1" applyFill="1" applyBorder="1" applyAlignment="1">
      <alignment horizontal="left" vertical="center" wrapText="1"/>
    </xf>
    <xf numFmtId="0" fontId="0" fillId="0" borderId="1" xfId="0" applyBorder="1" applyAlignment="1">
      <alignment vertical="center"/>
    </xf>
    <xf numFmtId="0" fontId="101" fillId="14" borderId="1" xfId="0" applyFont="1" applyFill="1" applyBorder="1" applyAlignment="1">
      <alignment horizontal="center" vertical="center" wrapText="1"/>
    </xf>
    <xf numFmtId="0" fontId="63" fillId="0" borderId="1" xfId="3" applyFont="1" applyBorder="1" applyAlignment="1" applyProtection="1">
      <alignment horizontal="left" vertical="center" wrapText="1"/>
    </xf>
    <xf numFmtId="0" fontId="101" fillId="0" borderId="0" xfId="0" applyFont="1" applyAlignment="1">
      <alignment horizontal="center" wrapText="1"/>
    </xf>
    <xf numFmtId="0" fontId="105" fillId="0" borderId="0" xfId="0" applyFont="1" applyAlignment="1">
      <alignment horizontal="center" wrapText="1"/>
    </xf>
    <xf numFmtId="0" fontId="67" fillId="0" borderId="0" xfId="3" applyFont="1" applyAlignment="1" applyProtection="1"/>
    <xf numFmtId="0" fontId="101" fillId="0" borderId="0" xfId="0" applyFont="1" applyAlignment="1">
      <alignment vertical="center" wrapText="1"/>
    </xf>
    <xf numFmtId="0" fontId="101" fillId="10" borderId="1" xfId="0" applyFont="1" applyFill="1" applyBorder="1" applyAlignment="1">
      <alignment horizontal="center" vertical="center" wrapText="1"/>
    </xf>
    <xf numFmtId="0" fontId="101" fillId="10" borderId="4" xfId="0" applyFont="1" applyFill="1" applyBorder="1" applyAlignment="1">
      <alignment horizontal="center" vertical="center" wrapText="1"/>
    </xf>
    <xf numFmtId="0" fontId="101" fillId="10" borderId="4" xfId="0" applyFont="1" applyFill="1" applyBorder="1" applyAlignment="1">
      <alignment horizontal="center" vertical="center"/>
    </xf>
    <xf numFmtId="49" fontId="63" fillId="4" borderId="1" xfId="0" applyNumberFormat="1" applyFont="1" applyFill="1" applyBorder="1" applyAlignment="1">
      <alignment horizontal="center" vertical="center" wrapText="1"/>
    </xf>
    <xf numFmtId="0" fontId="101" fillId="14" borderId="1" xfId="0" applyFont="1" applyFill="1" applyBorder="1" applyAlignment="1">
      <alignment horizontal="center" vertical="center"/>
    </xf>
    <xf numFmtId="0" fontId="63" fillId="4" borderId="1" xfId="0" applyFont="1" applyFill="1" applyBorder="1" applyAlignment="1">
      <alignment horizontal="center" vertical="center" wrapText="1"/>
    </xf>
    <xf numFmtId="0" fontId="101" fillId="0" borderId="1" xfId="0" applyFont="1" applyBorder="1" applyAlignment="1">
      <alignment horizontal="center" vertical="center" wrapText="1"/>
    </xf>
    <xf numFmtId="0" fontId="101" fillId="0" borderId="0" xfId="0" applyFont="1" applyAlignment="1">
      <alignment horizontal="center" vertical="center" wrapText="1"/>
    </xf>
    <xf numFmtId="0" fontId="108" fillId="0" borderId="0" xfId="0" applyFont="1"/>
    <xf numFmtId="0" fontId="109" fillId="0" borderId="0" xfId="0" applyFont="1"/>
    <xf numFmtId="0" fontId="110" fillId="0" borderId="0" xfId="0" applyFont="1"/>
    <xf numFmtId="0" fontId="105" fillId="0" borderId="0" xfId="0" applyFont="1"/>
    <xf numFmtId="0" fontId="105" fillId="0" borderId="0" xfId="0" applyFont="1" applyAlignment="1">
      <alignment horizontal="left"/>
    </xf>
    <xf numFmtId="0" fontId="111" fillId="0" borderId="0" xfId="0" applyFont="1" applyAlignment="1">
      <alignment horizontal="center" vertical="center" wrapText="1"/>
    </xf>
    <xf numFmtId="9" fontId="17" fillId="4" borderId="1" xfId="0" applyNumberFormat="1" applyFont="1" applyFill="1" applyBorder="1" applyAlignment="1">
      <alignment horizontal="center" vertical="center" wrapText="1"/>
    </xf>
    <xf numFmtId="0" fontId="101" fillId="0" borderId="1" xfId="0" applyFont="1" applyBorder="1" applyAlignment="1">
      <alignment horizontal="left" vertical="top" wrapText="1"/>
    </xf>
    <xf numFmtId="1" fontId="47" fillId="10" borderId="0" xfId="0" applyNumberFormat="1" applyFont="1" applyFill="1" applyAlignment="1">
      <alignment horizontal="center" vertical="center" wrapText="1"/>
    </xf>
    <xf numFmtId="0" fontId="24" fillId="4" borderId="0" xfId="8" applyFont="1" applyFill="1" applyAlignment="1">
      <alignment horizontal="center" vertical="center" wrapText="1"/>
    </xf>
    <xf numFmtId="0" fontId="60" fillId="4" borderId="16" xfId="8" applyFont="1" applyFill="1" applyBorder="1" applyAlignment="1">
      <alignment horizontal="center" vertical="center" wrapText="1"/>
    </xf>
    <xf numFmtId="0" fontId="101" fillId="0" borderId="1" xfId="0" applyFont="1" applyBorder="1" applyAlignment="1">
      <alignment horizontal="center" vertical="center"/>
    </xf>
    <xf numFmtId="2" fontId="63" fillId="4" borderId="1" xfId="0" applyNumberFormat="1" applyFont="1" applyFill="1" applyBorder="1" applyAlignment="1">
      <alignment horizontal="center" vertical="center" wrapText="1"/>
    </xf>
    <xf numFmtId="0" fontId="32" fillId="15" borderId="0" xfId="0" applyFont="1" applyFill="1" applyAlignment="1">
      <alignment vertical="center"/>
    </xf>
    <xf numFmtId="1" fontId="112" fillId="10" borderId="1" xfId="0" applyNumberFormat="1" applyFont="1" applyFill="1" applyBorder="1" applyAlignment="1">
      <alignment horizontal="center" vertical="center"/>
    </xf>
    <xf numFmtId="1" fontId="113" fillId="9" borderId="1" xfId="0" applyNumberFormat="1" applyFont="1" applyFill="1" applyBorder="1" applyAlignment="1">
      <alignment horizontal="center" vertical="center" wrapText="1"/>
    </xf>
    <xf numFmtId="0" fontId="114" fillId="0" borderId="0" xfId="0" applyFont="1"/>
    <xf numFmtId="1" fontId="32" fillId="4" borderId="0" xfId="0" applyNumberFormat="1" applyFont="1" applyFill="1" applyAlignment="1">
      <alignment horizontal="center" vertical="center"/>
    </xf>
    <xf numFmtId="0" fontId="24" fillId="4" borderId="1" xfId="0" applyFont="1" applyFill="1" applyBorder="1" applyAlignment="1">
      <alignment horizontal="center" vertical="center" wrapText="1"/>
    </xf>
    <xf numFmtId="0" fontId="24" fillId="4" borderId="1" xfId="0" applyFont="1" applyFill="1" applyBorder="1" applyAlignment="1">
      <alignment horizontal="center" vertical="center"/>
    </xf>
    <xf numFmtId="1" fontId="24" fillId="4" borderId="1" xfId="0" applyNumberFormat="1" applyFont="1" applyFill="1" applyBorder="1" applyAlignment="1">
      <alignment horizontal="center" vertical="center"/>
    </xf>
    <xf numFmtId="1" fontId="31" fillId="4" borderId="0" xfId="0" applyNumberFormat="1" applyFont="1" applyFill="1" applyAlignment="1">
      <alignment horizontal="center" vertical="center"/>
    </xf>
    <xf numFmtId="0" fontId="44" fillId="4" borderId="1" xfId="0" applyFont="1" applyFill="1" applyBorder="1" applyAlignment="1">
      <alignment horizontal="center" vertical="center"/>
    </xf>
    <xf numFmtId="1" fontId="44" fillId="4" borderId="1" xfId="0" applyNumberFormat="1" applyFont="1" applyFill="1" applyBorder="1" applyAlignment="1">
      <alignment horizontal="center" vertical="center"/>
    </xf>
    <xf numFmtId="0" fontId="101" fillId="0" borderId="0" xfId="0" applyFont="1" applyAlignment="1">
      <alignment horizontal="left" vertical="center" wrapText="1"/>
    </xf>
    <xf numFmtId="0" fontId="66" fillId="0" borderId="3" xfId="0" applyFont="1" applyBorder="1" applyAlignment="1">
      <alignment horizontal="center" vertical="top"/>
    </xf>
    <xf numFmtId="0" fontId="66" fillId="0" borderId="0" xfId="0" applyFont="1" applyAlignment="1">
      <alignment horizontal="center" vertical="top"/>
    </xf>
    <xf numFmtId="1" fontId="31" fillId="18" borderId="0" xfId="0" applyNumberFormat="1" applyFont="1" applyFill="1" applyAlignment="1">
      <alignment horizontal="left" vertical="center" wrapText="1"/>
    </xf>
    <xf numFmtId="0" fontId="15" fillId="4" borderId="4" xfId="0" applyFont="1" applyFill="1" applyBorder="1" applyAlignment="1">
      <alignment wrapText="1"/>
    </xf>
    <xf numFmtId="2" fontId="15" fillId="4" borderId="5" xfId="0" applyNumberFormat="1" applyFont="1" applyFill="1" applyBorder="1" applyAlignment="1">
      <alignment horizontal="center" vertical="center" wrapText="1"/>
    </xf>
    <xf numFmtId="0" fontId="8" fillId="0" borderId="0" xfId="0" applyFont="1"/>
    <xf numFmtId="0" fontId="0" fillId="0" borderId="0" xfId="0" applyAlignment="1">
      <alignment horizontal="center" wrapText="1"/>
    </xf>
    <xf numFmtId="1" fontId="19" fillId="10" borderId="6" xfId="0" applyNumberFormat="1" applyFont="1" applyFill="1" applyBorder="1" applyAlignment="1">
      <alignment horizontal="center" vertical="center" wrapText="1"/>
    </xf>
    <xf numFmtId="1" fontId="19" fillId="10" borderId="0" xfId="0" applyNumberFormat="1" applyFont="1" applyFill="1" applyAlignment="1">
      <alignment horizontal="center" vertical="center" wrapText="1"/>
    </xf>
    <xf numFmtId="1" fontId="19" fillId="10" borderId="0" xfId="1" applyNumberFormat="1" applyFont="1" applyFill="1" applyAlignment="1">
      <alignment horizontal="center" vertical="center" wrapText="1"/>
    </xf>
    <xf numFmtId="0" fontId="31" fillId="10" borderId="0" xfId="8" applyFont="1" applyFill="1" applyAlignment="1">
      <alignment horizontal="center" vertical="center" wrapText="1"/>
    </xf>
    <xf numFmtId="169" fontId="63" fillId="4" borderId="1" xfId="0" applyNumberFormat="1" applyFont="1" applyFill="1" applyBorder="1" applyAlignment="1">
      <alignment horizontal="center" vertical="center" wrapText="1"/>
    </xf>
    <xf numFmtId="170" fontId="63" fillId="4" borderId="1" xfId="0" applyNumberFormat="1" applyFont="1" applyFill="1" applyBorder="1" applyAlignment="1">
      <alignment horizontal="center" vertical="center" wrapText="1"/>
    </xf>
    <xf numFmtId="164" fontId="63" fillId="4" borderId="1" xfId="0" applyNumberFormat="1" applyFont="1" applyFill="1" applyBorder="1" applyAlignment="1">
      <alignment horizontal="center" vertical="center" wrapText="1"/>
    </xf>
    <xf numFmtId="170" fontId="101" fillId="4" borderId="1" xfId="0" applyNumberFormat="1" applyFont="1" applyFill="1" applyBorder="1" applyAlignment="1">
      <alignment horizontal="center" vertical="center" wrapText="1"/>
    </xf>
    <xf numFmtId="170" fontId="53" fillId="4" borderId="1" xfId="0" applyNumberFormat="1" applyFont="1" applyFill="1" applyBorder="1" applyAlignment="1">
      <alignment horizontal="center" vertical="center" wrapText="1"/>
    </xf>
    <xf numFmtId="165" fontId="20" fillId="19" borderId="1" xfId="2" applyNumberFormat="1" applyFont="1" applyFill="1" applyBorder="1" applyAlignment="1">
      <alignment horizontal="center" vertical="center" wrapText="1"/>
    </xf>
    <xf numFmtId="166" fontId="96" fillId="18" borderId="1" xfId="1" applyNumberFormat="1" applyFont="1" applyFill="1" applyBorder="1" applyAlignment="1">
      <alignment horizontal="center" vertical="center"/>
    </xf>
    <xf numFmtId="164" fontId="96" fillId="18" borderId="1" xfId="0" applyNumberFormat="1" applyFont="1" applyFill="1" applyBorder="1" applyAlignment="1">
      <alignment horizontal="center" vertical="center"/>
    </xf>
    <xf numFmtId="164" fontId="59" fillId="18" borderId="1" xfId="0" applyNumberFormat="1" applyFont="1" applyFill="1" applyBorder="1" applyAlignment="1">
      <alignment horizontal="center" vertical="center"/>
    </xf>
    <xf numFmtId="164" fontId="24" fillId="18" borderId="1" xfId="0" applyNumberFormat="1" applyFont="1" applyFill="1" applyBorder="1" applyAlignment="1">
      <alignment horizontal="center" vertical="center"/>
    </xf>
    <xf numFmtId="168" fontId="44" fillId="18" borderId="1" xfId="0" applyNumberFormat="1" applyFont="1" applyFill="1" applyBorder="1" applyAlignment="1">
      <alignment horizontal="center" vertical="center"/>
    </xf>
    <xf numFmtId="168" fontId="60" fillId="18" borderId="0" xfId="0" applyNumberFormat="1" applyFont="1" applyFill="1" applyAlignment="1">
      <alignment horizontal="center" vertical="center"/>
    </xf>
    <xf numFmtId="164" fontId="24" fillId="18" borderId="1" xfId="0" applyNumberFormat="1" applyFont="1" applyFill="1" applyBorder="1" applyAlignment="1">
      <alignment horizontal="center" vertical="center" wrapText="1"/>
    </xf>
    <xf numFmtId="164" fontId="24" fillId="18" borderId="0" xfId="0" applyNumberFormat="1" applyFont="1" applyFill="1" applyAlignment="1">
      <alignment horizontal="center" vertical="center"/>
    </xf>
    <xf numFmtId="164" fontId="31" fillId="19" borderId="1" xfId="0" applyNumberFormat="1" applyFont="1" applyFill="1" applyBorder="1" applyAlignment="1">
      <alignment horizontal="center" vertical="center" wrapText="1"/>
    </xf>
    <xf numFmtId="165" fontId="65" fillId="9" borderId="1" xfId="2" applyNumberFormat="1" applyFont="1" applyFill="1" applyBorder="1" applyAlignment="1">
      <alignment horizontal="center" vertical="center" wrapText="1"/>
    </xf>
    <xf numFmtId="164" fontId="87" fillId="10" borderId="1" xfId="0" applyNumberFormat="1" applyFont="1" applyFill="1" applyBorder="1" applyAlignment="1">
      <alignment horizontal="center" vertical="center"/>
    </xf>
    <xf numFmtId="166" fontId="76" fillId="10" borderId="1" xfId="1" applyNumberFormat="1" applyFont="1" applyFill="1" applyBorder="1" applyAlignment="1">
      <alignment horizontal="center" vertical="center"/>
    </xf>
    <xf numFmtId="166" fontId="87" fillId="10" borderId="1" xfId="1" applyNumberFormat="1" applyFont="1" applyFill="1" applyBorder="1" applyAlignment="1">
      <alignment horizontal="center" vertical="center"/>
    </xf>
    <xf numFmtId="167" fontId="92" fillId="10" borderId="1" xfId="1" applyNumberFormat="1" applyFont="1" applyFill="1" applyBorder="1" applyAlignment="1">
      <alignment horizontal="center" vertical="center"/>
    </xf>
    <xf numFmtId="167" fontId="87" fillId="10" borderId="1" xfId="1" applyNumberFormat="1" applyFont="1" applyFill="1" applyBorder="1" applyAlignment="1">
      <alignment horizontal="center" vertical="center"/>
    </xf>
    <xf numFmtId="166" fontId="73" fillId="10" borderId="1" xfId="1" applyNumberFormat="1" applyFont="1" applyFill="1" applyBorder="1" applyAlignment="1">
      <alignment horizontal="center" vertical="center"/>
    </xf>
    <xf numFmtId="166" fontId="87" fillId="10" borderId="0" xfId="0" applyNumberFormat="1" applyFont="1" applyFill="1" applyAlignment="1">
      <alignment horizontal="left" vertical="center"/>
    </xf>
    <xf numFmtId="166" fontId="87" fillId="10" borderId="0" xfId="1" applyNumberFormat="1" applyFont="1" applyFill="1" applyAlignment="1">
      <alignment horizontal="left" vertical="center"/>
    </xf>
    <xf numFmtId="166" fontId="87" fillId="10" borderId="0" xfId="1" applyNumberFormat="1" applyFont="1" applyFill="1" applyAlignment="1">
      <alignment horizontal="center" vertical="center"/>
    </xf>
    <xf numFmtId="167" fontId="92" fillId="10" borderId="0" xfId="1" applyNumberFormat="1" applyFont="1" applyFill="1" applyAlignment="1">
      <alignment horizontal="center" vertical="center"/>
    </xf>
    <xf numFmtId="167" fontId="87" fillId="10" borderId="0" xfId="1" applyNumberFormat="1" applyFont="1" applyFill="1" applyAlignment="1">
      <alignment horizontal="center" vertical="center"/>
    </xf>
    <xf numFmtId="166" fontId="76" fillId="10" borderId="0" xfId="1" applyNumberFormat="1" applyFont="1" applyFill="1" applyAlignment="1">
      <alignment horizontal="center" vertical="center"/>
    </xf>
    <xf numFmtId="164" fontId="62" fillId="17" borderId="12" xfId="0" applyNumberFormat="1" applyFont="1" applyFill="1" applyBorder="1" applyAlignment="1">
      <alignment horizontal="center" vertical="center"/>
    </xf>
    <xf numFmtId="164" fontId="76" fillId="17" borderId="12" xfId="0" applyNumberFormat="1" applyFont="1" applyFill="1" applyBorder="1" applyAlignment="1">
      <alignment horizontal="center" vertical="center"/>
    </xf>
    <xf numFmtId="164" fontId="76" fillId="17" borderId="1" xfId="0" applyNumberFormat="1" applyFont="1" applyFill="1" applyBorder="1" applyAlignment="1">
      <alignment horizontal="center" vertical="center"/>
    </xf>
    <xf numFmtId="164" fontId="72" fillId="17" borderId="1" xfId="0" applyNumberFormat="1" applyFont="1" applyFill="1" applyBorder="1" applyAlignment="1">
      <alignment horizontal="center" vertical="center"/>
    </xf>
    <xf numFmtId="164" fontId="75" fillId="17" borderId="1" xfId="0" applyNumberFormat="1" applyFont="1" applyFill="1" applyBorder="1" applyAlignment="1">
      <alignment horizontal="center" vertical="center"/>
    </xf>
    <xf numFmtId="164" fontId="77" fillId="17" borderId="1" xfId="0" applyNumberFormat="1" applyFont="1" applyFill="1" applyBorder="1" applyAlignment="1">
      <alignment horizontal="center" vertical="center"/>
    </xf>
    <xf numFmtId="164" fontId="79" fillId="17" borderId="1" xfId="0" applyNumberFormat="1" applyFont="1" applyFill="1" applyBorder="1" applyAlignment="1">
      <alignment horizontal="center" vertical="center"/>
    </xf>
    <xf numFmtId="164" fontId="80" fillId="17" borderId="1" xfId="0" applyNumberFormat="1" applyFont="1" applyFill="1" applyBorder="1" applyAlignment="1">
      <alignment horizontal="center" vertical="center"/>
    </xf>
    <xf numFmtId="164" fontId="84" fillId="17" borderId="1" xfId="0" applyNumberFormat="1" applyFont="1" applyFill="1" applyBorder="1" applyAlignment="1">
      <alignment horizontal="center" vertical="center"/>
    </xf>
    <xf numFmtId="164" fontId="21" fillId="0" borderId="1" xfId="0" applyNumberFormat="1" applyFont="1" applyBorder="1" applyAlignment="1">
      <alignment horizontal="center" vertical="center" wrapText="1"/>
    </xf>
    <xf numFmtId="164" fontId="59" fillId="4" borderId="1" xfId="0" applyNumberFormat="1" applyFont="1" applyFill="1" applyBorder="1" applyAlignment="1">
      <alignment horizontal="center" vertical="center" wrapText="1"/>
    </xf>
    <xf numFmtId="164" fontId="24" fillId="4" borderId="1" xfId="0" applyNumberFormat="1" applyFont="1" applyFill="1" applyBorder="1" applyAlignment="1">
      <alignment horizontal="center" vertical="center" wrapText="1"/>
    </xf>
    <xf numFmtId="164" fontId="44" fillId="4" borderId="1" xfId="0" applyNumberFormat="1" applyFont="1" applyFill="1" applyBorder="1" applyAlignment="1">
      <alignment horizontal="center" vertical="center" wrapText="1"/>
    </xf>
    <xf numFmtId="164" fontId="18" fillId="10" borderId="0" xfId="0" applyNumberFormat="1" applyFont="1" applyFill="1" applyAlignment="1">
      <alignment horizontal="center" vertical="center" wrapText="1"/>
    </xf>
    <xf numFmtId="164" fontId="18" fillId="11" borderId="4" xfId="0" applyNumberFormat="1" applyFont="1" applyFill="1" applyBorder="1" applyAlignment="1">
      <alignment horizontal="center" vertical="center" wrapText="1"/>
    </xf>
    <xf numFmtId="164" fontId="18" fillId="11" borderId="0" xfId="0" applyNumberFormat="1" applyFont="1" applyFill="1" applyAlignment="1">
      <alignment horizontal="center" vertical="center" wrapText="1"/>
    </xf>
    <xf numFmtId="164" fontId="46" fillId="11" borderId="0" xfId="0" applyNumberFormat="1" applyFont="1" applyFill="1" applyAlignment="1">
      <alignment horizontal="center" vertical="center" wrapText="1"/>
    </xf>
    <xf numFmtId="164" fontId="47" fillId="10" borderId="0" xfId="0" applyNumberFormat="1" applyFont="1" applyFill="1" applyAlignment="1">
      <alignment horizontal="center" vertical="center" wrapText="1"/>
    </xf>
    <xf numFmtId="164" fontId="47" fillId="10" borderId="0" xfId="0" applyNumberFormat="1" applyFont="1" applyFill="1" applyAlignment="1">
      <alignment horizontal="left" vertical="center" wrapText="1"/>
    </xf>
    <xf numFmtId="164" fontId="45" fillId="10" borderId="0" xfId="0" applyNumberFormat="1" applyFont="1" applyFill="1" applyAlignment="1">
      <alignment horizontal="center" vertical="center" wrapText="1"/>
    </xf>
    <xf numFmtId="164" fontId="49" fillId="10" borderId="0" xfId="3" applyNumberFormat="1" applyFont="1" applyFill="1" applyAlignment="1" applyProtection="1">
      <alignment horizontal="center" vertical="center" wrapText="1"/>
    </xf>
    <xf numFmtId="164" fontId="10" fillId="3" borderId="2" xfId="0" applyNumberFormat="1" applyFont="1" applyFill="1" applyBorder="1" applyAlignment="1">
      <alignment horizontal="center"/>
    </xf>
    <xf numFmtId="164" fontId="10" fillId="3" borderId="0" xfId="0" applyNumberFormat="1" applyFont="1" applyFill="1" applyAlignment="1">
      <alignment horizontal="center"/>
    </xf>
    <xf numFmtId="1" fontId="100" fillId="4" borderId="1" xfId="0" applyNumberFormat="1" applyFont="1" applyFill="1" applyBorder="1" applyAlignment="1">
      <alignment horizontal="center" vertical="center"/>
    </xf>
    <xf numFmtId="1" fontId="48" fillId="12" borderId="0" xfId="0" applyNumberFormat="1" applyFont="1" applyFill="1" applyAlignment="1">
      <alignment horizontal="center" vertical="center"/>
    </xf>
    <xf numFmtId="0" fontId="15" fillId="5"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15" fillId="9" borderId="1" xfId="0" applyFont="1" applyFill="1" applyBorder="1" applyAlignment="1">
      <alignment horizontal="center" vertical="center"/>
    </xf>
    <xf numFmtId="0" fontId="29" fillId="0" borderId="0" xfId="0" applyFont="1"/>
    <xf numFmtId="0" fontId="0" fillId="0" borderId="0" xfId="0"/>
    <xf numFmtId="1" fontId="47" fillId="11" borderId="0" xfId="0" applyNumberFormat="1" applyFont="1" applyFill="1" applyAlignment="1">
      <alignment horizontal="center" vertical="center" wrapText="1"/>
    </xf>
    <xf numFmtId="1" fontId="47" fillId="11" borderId="20" xfId="0" applyNumberFormat="1" applyFont="1" applyFill="1" applyBorder="1" applyAlignment="1">
      <alignment horizontal="center" vertical="center" wrapText="1"/>
    </xf>
    <xf numFmtId="1" fontId="15" fillId="4" borderId="1" xfId="0" applyNumberFormat="1" applyFont="1" applyFill="1" applyBorder="1" applyAlignment="1">
      <alignment horizontal="center" vertical="center" wrapText="1"/>
    </xf>
    <xf numFmtId="0" fontId="1" fillId="0" borderId="1" xfId="0" applyFont="1" applyBorder="1" applyAlignment="1">
      <alignment horizontal="center" vertical="center" wrapText="1"/>
    </xf>
    <xf numFmtId="0" fontId="116" fillId="0" borderId="1" xfId="0" applyFont="1" applyBorder="1" applyAlignment="1">
      <alignment horizontal="center"/>
    </xf>
    <xf numFmtId="1" fontId="50" fillId="18" borderId="0" xfId="0" applyNumberFormat="1" applyFont="1" applyFill="1" applyAlignment="1">
      <alignment horizontal="left" vertical="center"/>
    </xf>
    <xf numFmtId="0" fontId="50" fillId="4" borderId="0" xfId="0" applyFont="1" applyFill="1" applyAlignment="1">
      <alignment horizontal="left" vertical="center"/>
    </xf>
    <xf numFmtId="0" fontId="50" fillId="14" borderId="0" xfId="0" applyFont="1" applyFill="1"/>
    <xf numFmtId="0" fontId="50" fillId="15" borderId="0" xfId="0" applyFont="1" applyFill="1" applyAlignment="1">
      <alignment vertical="center"/>
    </xf>
    <xf numFmtId="1" fontId="47" fillId="10" borderId="6" xfId="0" applyNumberFormat="1" applyFont="1" applyFill="1" applyBorder="1" applyAlignment="1">
      <alignment horizontal="center" vertical="center" wrapText="1"/>
    </xf>
    <xf numFmtId="1" fontId="47" fillId="10" borderId="6" xfId="1" applyNumberFormat="1" applyFont="1" applyFill="1" applyBorder="1" applyAlignment="1">
      <alignment horizontal="center" vertical="center" wrapText="1"/>
    </xf>
    <xf numFmtId="0" fontId="50" fillId="0" borderId="1" xfId="0" applyFont="1" applyBorder="1" applyAlignment="1">
      <alignment horizontal="center" vertical="center" wrapText="1"/>
    </xf>
    <xf numFmtId="0" fontId="50" fillId="0" borderId="13" xfId="0" applyFont="1" applyBorder="1" applyAlignment="1">
      <alignment horizontal="center" vertical="center" wrapText="1"/>
    </xf>
    <xf numFmtId="1" fontId="117" fillId="10" borderId="0" xfId="0" applyNumberFormat="1" applyFont="1" applyFill="1" applyAlignment="1">
      <alignment horizontal="center" vertical="center" wrapText="1"/>
    </xf>
    <xf numFmtId="164" fontId="18" fillId="16" borderId="0" xfId="0" applyNumberFormat="1" applyFont="1" applyFill="1" applyAlignment="1">
      <alignment horizontal="center" vertical="center" wrapText="1"/>
    </xf>
    <xf numFmtId="1" fontId="65" fillId="10" borderId="1" xfId="0" applyNumberFormat="1" applyFont="1" applyFill="1" applyBorder="1" applyAlignment="1">
      <alignment horizontal="left" vertical="center"/>
    </xf>
    <xf numFmtId="0" fontId="0" fillId="0" borderId="0" xfId="0"/>
    <xf numFmtId="164" fontId="18" fillId="9" borderId="4" xfId="0" applyNumberFormat="1" applyFont="1" applyFill="1" applyBorder="1" applyAlignment="1">
      <alignment horizontal="center" vertical="center" wrapText="1"/>
    </xf>
    <xf numFmtId="1" fontId="18" fillId="9" borderId="4" xfId="1" applyNumberFormat="1" applyFont="1" applyFill="1" applyBorder="1" applyAlignment="1">
      <alignment horizontal="center" vertical="center" wrapText="1"/>
    </xf>
    <xf numFmtId="0" fontId="104" fillId="0" borderId="0" xfId="0" applyFont="1" applyAlignment="1">
      <alignment horizontal="left" vertical="center" wrapText="1"/>
    </xf>
    <xf numFmtId="0" fontId="101" fillId="0" borderId="0" xfId="0" applyFont="1"/>
    <xf numFmtId="0" fontId="105" fillId="0" borderId="0" xfId="0" applyFont="1" applyAlignment="1">
      <alignment horizontal="left" wrapText="1"/>
    </xf>
    <xf numFmtId="0" fontId="101" fillId="0" borderId="0" xfId="0" applyFont="1" applyAlignment="1">
      <alignment horizontal="left" vertical="center" wrapText="1"/>
    </xf>
    <xf numFmtId="0" fontId="101" fillId="0" borderId="0" xfId="0" applyFont="1" applyAlignment="1">
      <alignment horizontal="left" wrapText="1"/>
    </xf>
    <xf numFmtId="2" fontId="24" fillId="11" borderId="5" xfId="0" applyNumberFormat="1" applyFont="1" applyFill="1" applyBorder="1" applyAlignment="1">
      <alignment horizontal="center" vertical="top" wrapText="1"/>
    </xf>
    <xf numFmtId="2" fontId="24" fillId="11" borderId="0" xfId="0" applyNumberFormat="1" applyFont="1" applyFill="1" applyAlignment="1">
      <alignment horizontal="center" vertical="center"/>
    </xf>
    <xf numFmtId="0" fontId="0" fillId="0" borderId="21" xfId="0" applyBorder="1"/>
    <xf numFmtId="0" fontId="0" fillId="0" borderId="3" xfId="0" applyBorder="1"/>
    <xf numFmtId="1" fontId="32" fillId="18" borderId="0" xfId="0" applyNumberFormat="1" applyFont="1" applyFill="1" applyAlignment="1">
      <alignment horizontal="left" vertical="center" wrapText="1"/>
    </xf>
    <xf numFmtId="0" fontId="16" fillId="0" borderId="0" xfId="0" applyFont="1" applyAlignment="1">
      <alignment horizontal="left"/>
    </xf>
    <xf numFmtId="0" fontId="24" fillId="11" borderId="5" xfId="0" applyFont="1" applyFill="1" applyBorder="1" applyAlignment="1">
      <alignment horizontal="center" vertical="top" wrapText="1"/>
    </xf>
    <xf numFmtId="0" fontId="31" fillId="18" borderId="23" xfId="0" applyFont="1" applyFill="1" applyBorder="1" applyAlignment="1">
      <alignment horizontal="left" vertical="center" wrapText="1"/>
    </xf>
    <xf numFmtId="0" fontId="0" fillId="0" borderId="23" xfId="0" applyBorder="1"/>
    <xf numFmtId="1" fontId="19" fillId="18" borderId="23" xfId="0" applyNumberFormat="1" applyFont="1" applyFill="1" applyBorder="1" applyAlignment="1">
      <alignment horizontal="left" vertical="center" wrapText="1"/>
    </xf>
    <xf numFmtId="2" fontId="24" fillId="11" borderId="5" xfId="0" applyNumberFormat="1" applyFont="1" applyFill="1" applyBorder="1" applyAlignment="1">
      <alignment horizontal="center" vertical="center" wrapText="1"/>
    </xf>
    <xf numFmtId="1" fontId="96" fillId="18" borderId="22" xfId="0" applyNumberFormat="1" applyFont="1" applyFill="1" applyBorder="1" applyAlignment="1">
      <alignment horizontal="left" vertical="center" wrapText="1"/>
    </xf>
    <xf numFmtId="0" fontId="0" fillId="0" borderId="22" xfId="0" applyBorder="1"/>
    <xf numFmtId="1" fontId="15" fillId="11" borderId="5" xfId="0" applyNumberFormat="1" applyFont="1" applyFill="1" applyBorder="1" applyAlignment="1">
      <alignment horizontal="center" vertical="center" wrapText="1"/>
    </xf>
    <xf numFmtId="0" fontId="93" fillId="0" borderId="0" xfId="0" applyFont="1"/>
    <xf numFmtId="0" fontId="24" fillId="18" borderId="0" xfId="0" applyFont="1" applyFill="1" applyAlignment="1">
      <alignment horizontal="left" vertical="center" wrapText="1"/>
    </xf>
    <xf numFmtId="0" fontId="94" fillId="0" borderId="1" xfId="0" applyFont="1" applyBorder="1" applyAlignment="1">
      <alignment horizontal="center" vertical="center"/>
    </xf>
    <xf numFmtId="1" fontId="24" fillId="0" borderId="0" xfId="0" applyNumberFormat="1" applyFont="1" applyAlignment="1">
      <alignment horizontal="center" vertical="center"/>
    </xf>
    <xf numFmtId="1" fontId="31" fillId="18" borderId="0" xfId="0" applyNumberFormat="1" applyFont="1" applyFill="1" applyAlignment="1">
      <alignment horizontal="left" vertical="center" wrapText="1"/>
    </xf>
    <xf numFmtId="2" fontId="24" fillId="0" borderId="0" xfId="0" applyNumberFormat="1" applyFont="1" applyAlignment="1">
      <alignment horizontal="center" vertical="center"/>
    </xf>
    <xf numFmtId="2" fontId="87" fillId="10" borderId="1" xfId="0" applyNumberFormat="1" applyFont="1" applyFill="1" applyBorder="1" applyAlignment="1">
      <alignment horizontal="center" vertical="center" wrapText="1"/>
    </xf>
    <xf numFmtId="0" fontId="0" fillId="0" borderId="14" xfId="0" applyBorder="1"/>
    <xf numFmtId="2" fontId="87" fillId="10" borderId="1" xfId="0" applyNumberFormat="1" applyFont="1" applyFill="1" applyBorder="1" applyAlignment="1">
      <alignment horizontal="center" vertical="center"/>
    </xf>
    <xf numFmtId="2" fontId="76" fillId="9" borderId="1" xfId="0" applyNumberFormat="1" applyFont="1" applyFill="1" applyBorder="1" applyAlignment="1">
      <alignment horizontal="center" vertical="center"/>
    </xf>
    <xf numFmtId="0" fontId="24" fillId="10" borderId="5" xfId="0" applyFont="1" applyFill="1" applyBorder="1" applyAlignment="1">
      <alignment horizontal="center" vertical="top" wrapText="1"/>
    </xf>
    <xf numFmtId="0" fontId="0" fillId="0" borderId="5" xfId="0" applyBorder="1"/>
    <xf numFmtId="0" fontId="66" fillId="10" borderId="5" xfId="0" applyFont="1" applyFill="1" applyBorder="1" applyAlignment="1">
      <alignment horizontal="center" vertical="center" wrapText="1"/>
    </xf>
    <xf numFmtId="0" fontId="24" fillId="10" borderId="5" xfId="0" applyFont="1" applyFill="1" applyBorder="1" applyAlignment="1">
      <alignment horizontal="center" vertical="center" wrapText="1"/>
    </xf>
    <xf numFmtId="0" fontId="44" fillId="10" borderId="5" xfId="0" applyFont="1" applyFill="1" applyBorder="1" applyAlignment="1">
      <alignment horizontal="center" vertical="top" wrapText="1"/>
    </xf>
    <xf numFmtId="2" fontId="24" fillId="14" borderId="5" xfId="0" applyNumberFormat="1" applyFont="1" applyFill="1" applyBorder="1" applyAlignment="1">
      <alignment horizontal="center" vertical="center" wrapText="1"/>
    </xf>
    <xf numFmtId="0" fontId="24" fillId="14" borderId="5" xfId="0" applyFont="1" applyFill="1" applyBorder="1" applyAlignment="1">
      <alignment horizontal="center" vertical="center" wrapText="1"/>
    </xf>
    <xf numFmtId="0" fontId="24" fillId="4" borderId="5" xfId="0" applyFont="1" applyFill="1" applyBorder="1" applyAlignment="1">
      <alignment horizontal="center" vertical="center" wrapText="1"/>
    </xf>
    <xf numFmtId="0" fontId="15" fillId="12" borderId="5" xfId="0" applyFont="1" applyFill="1" applyBorder="1" applyAlignment="1">
      <alignment horizontal="center" vertical="center" wrapText="1"/>
    </xf>
    <xf numFmtId="0" fontId="31" fillId="10" borderId="0" xfId="8" applyFont="1" applyFill="1" applyAlignment="1">
      <alignment horizontal="center" vertical="center" wrapText="1"/>
    </xf>
    <xf numFmtId="0" fontId="29" fillId="0" borderId="0" xfId="0" applyFont="1"/>
    <xf numFmtId="2" fontId="50" fillId="0" borderId="1" xfId="0" applyNumberFormat="1" applyFont="1" applyBorder="1" applyAlignment="1">
      <alignment horizontal="center" vertical="center" wrapText="1"/>
    </xf>
    <xf numFmtId="0" fontId="115" fillId="0" borderId="13" xfId="0" applyFont="1" applyBorder="1"/>
    <xf numFmtId="0" fontId="115" fillId="0" borderId="14" xfId="0" applyFont="1" applyBorder="1"/>
    <xf numFmtId="0" fontId="22" fillId="4" borderId="1" xfId="0" applyFont="1" applyFill="1" applyBorder="1" applyAlignment="1">
      <alignment horizontal="center" vertical="center" wrapText="1"/>
    </xf>
    <xf numFmtId="0" fontId="115" fillId="0" borderId="5" xfId="0" applyFont="1" applyBorder="1"/>
    <xf numFmtId="0" fontId="115" fillId="0" borderId="6" xfId="0" applyFont="1" applyBorder="1"/>
    <xf numFmtId="0" fontId="15" fillId="4" borderId="1" xfId="0" applyFont="1" applyFill="1" applyBorder="1" applyAlignment="1">
      <alignment horizontal="center" vertical="center" wrapText="1"/>
    </xf>
    <xf numFmtId="0" fontId="0" fillId="0" borderId="6" xfId="0" applyBorder="1"/>
    <xf numFmtId="0" fontId="15" fillId="4" borderId="1" xfId="0" applyFont="1" applyFill="1" applyBorder="1" applyAlignment="1">
      <alignment wrapText="1"/>
    </xf>
    <xf numFmtId="0" fontId="25" fillId="0" borderId="24" xfId="0" applyFont="1" applyBorder="1" applyAlignment="1">
      <alignment horizontal="center" vertical="center" wrapText="1"/>
    </xf>
    <xf numFmtId="0" fontId="0" fillId="0" borderId="7" xfId="0" applyBorder="1"/>
    <xf numFmtId="0" fontId="0" fillId="0" borderId="11" xfId="0" applyBorder="1"/>
    <xf numFmtId="1" fontId="26" fillId="0" borderId="8" xfId="0" applyNumberFormat="1" applyFont="1" applyBorder="1" applyAlignment="1">
      <alignment horizontal="center" vertical="center" shrinkToFit="1"/>
    </xf>
    <xf numFmtId="0" fontId="0" fillId="0" borderId="9" xfId="0" applyBorder="1"/>
    <xf numFmtId="0" fontId="0" fillId="0" borderId="10" xfId="0" applyBorder="1"/>
    <xf numFmtId="0" fontId="24" fillId="0" borderId="1" xfId="0" applyFont="1" applyBorder="1" applyAlignment="1">
      <alignment horizontal="center" vertical="center" wrapText="1"/>
    </xf>
    <xf numFmtId="0" fontId="23" fillId="4" borderId="1" xfId="0" applyFont="1" applyFill="1" applyBorder="1" applyAlignment="1">
      <alignment horizontal="center" vertical="center" wrapText="1"/>
    </xf>
    <xf numFmtId="2" fontId="15" fillId="4" borderId="5" xfId="0" applyNumberFormat="1" applyFont="1" applyFill="1" applyBorder="1" applyAlignment="1">
      <alignment horizontal="center" vertical="center" wrapText="1"/>
    </xf>
    <xf numFmtId="0" fontId="25" fillId="0" borderId="1" xfId="0" applyFont="1" applyBorder="1" applyAlignment="1">
      <alignment horizontal="center" vertical="center" wrapText="1"/>
    </xf>
    <xf numFmtId="0" fontId="8" fillId="0" borderId="0" xfId="0" applyFont="1" applyAlignment="1">
      <alignment wrapText="1"/>
    </xf>
    <xf numFmtId="0" fontId="0" fillId="0" borderId="0" xfId="0"/>
    <xf numFmtId="0" fontId="4" fillId="0" borderId="0" xfId="0" applyFont="1" applyAlignment="1">
      <alignment horizontal="center" vertical="center" wrapText="1"/>
    </xf>
    <xf numFmtId="0" fontId="6" fillId="0" borderId="0" xfId="0" applyFont="1" applyAlignment="1">
      <alignment horizontal="center" vertical="center" wrapText="1"/>
    </xf>
    <xf numFmtId="0" fontId="0" fillId="0" borderId="0" xfId="0" applyAlignment="1">
      <alignment horizontal="left" wrapText="1"/>
    </xf>
    <xf numFmtId="0" fontId="6" fillId="0" borderId="0" xfId="0" applyFont="1" applyAlignment="1">
      <alignment horizontal="center" wrapText="1"/>
    </xf>
    <xf numFmtId="0" fontId="5" fillId="0" borderId="0" xfId="0" applyFont="1" applyAlignment="1">
      <alignment horizontal="center" vertical="center" wrapText="1"/>
    </xf>
  </cellXfs>
  <cellStyles count="10">
    <cellStyle name="Excel Built-in Excel Built-in Excel Built-in Excel Built-in Excel Built-in TableStyleLight1" xfId="4"/>
    <cellStyle name="Normal_Sheet1" xfId="5"/>
    <cellStyle name="Standard 2" xfId="6"/>
    <cellStyle name="Гиперссылка" xfId="3" builtinId="8"/>
    <cellStyle name="Денежный" xfId="2" builtinId="4"/>
    <cellStyle name="Звичайний 2" xfId="7"/>
    <cellStyle name="Обычный" xfId="0" builtinId="0"/>
    <cellStyle name="Обычный 2" xfId="8"/>
    <cellStyle name="Обычный 3" xfId="9"/>
    <cellStyle name="Финансовый" xfId="1" builtinId="3"/>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jpeg"/><Relationship Id="rId3" Type="http://schemas.openxmlformats.org/officeDocument/2006/relationships/image" Target="../media/image3.pn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jpeg"/><Relationship Id="rId2" Type="http://schemas.openxmlformats.org/officeDocument/2006/relationships/image" Target="../media/image2.jpe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png"/><Relationship Id="rId5" Type="http://schemas.openxmlformats.org/officeDocument/2006/relationships/image" Target="../media/image5.jpeg"/><Relationship Id="rId15" Type="http://schemas.openxmlformats.org/officeDocument/2006/relationships/image" Target="../media/image15.png"/><Relationship Id="rId23" Type="http://schemas.openxmlformats.org/officeDocument/2006/relationships/image" Target="../media/image23.jpeg"/><Relationship Id="rId28" Type="http://schemas.openxmlformats.org/officeDocument/2006/relationships/image" Target="../media/image28.png"/><Relationship Id="rId10" Type="http://schemas.openxmlformats.org/officeDocument/2006/relationships/image" Target="../media/image10.jpeg"/><Relationship Id="rId19" Type="http://schemas.openxmlformats.org/officeDocument/2006/relationships/image" Target="../media/image19.png"/><Relationship Id="rId31" Type="http://schemas.openxmlformats.org/officeDocument/2006/relationships/image" Target="../media/image31.jpeg"/><Relationship Id="rId4" Type="http://schemas.openxmlformats.org/officeDocument/2006/relationships/image" Target="../media/image4.png"/><Relationship Id="rId9" Type="http://schemas.openxmlformats.org/officeDocument/2006/relationships/image" Target="../media/image9.jpeg"/><Relationship Id="rId14" Type="http://schemas.openxmlformats.org/officeDocument/2006/relationships/image" Target="../media/image14.png"/><Relationship Id="rId22" Type="http://schemas.openxmlformats.org/officeDocument/2006/relationships/image" Target="../media/image22.jpeg"/><Relationship Id="rId27" Type="http://schemas.openxmlformats.org/officeDocument/2006/relationships/image" Target="../media/image27.png"/><Relationship Id="rId30" Type="http://schemas.openxmlformats.org/officeDocument/2006/relationships/image" Target="../media/image30.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3.xml.rels><?xml version="1.0" encoding="UTF-8" standalone="yes"?>
<Relationships xmlns="http://schemas.openxmlformats.org/package/2006/relationships"><Relationship Id="rId8" Type="http://schemas.openxmlformats.org/officeDocument/2006/relationships/image" Target="../media/image41.jpeg"/><Relationship Id="rId13" Type="http://schemas.openxmlformats.org/officeDocument/2006/relationships/image" Target="../media/image46.jpeg"/><Relationship Id="rId3" Type="http://schemas.openxmlformats.org/officeDocument/2006/relationships/image" Target="../media/image36.jpeg"/><Relationship Id="rId7" Type="http://schemas.openxmlformats.org/officeDocument/2006/relationships/image" Target="../media/image40.jpeg"/><Relationship Id="rId12" Type="http://schemas.openxmlformats.org/officeDocument/2006/relationships/image" Target="../media/image45.png"/><Relationship Id="rId2" Type="http://schemas.openxmlformats.org/officeDocument/2006/relationships/image" Target="../media/image35.png"/><Relationship Id="rId1" Type="http://schemas.openxmlformats.org/officeDocument/2006/relationships/image" Target="../media/image34.jpeg"/><Relationship Id="rId6" Type="http://schemas.openxmlformats.org/officeDocument/2006/relationships/image" Target="../media/image39.jpeg"/><Relationship Id="rId11" Type="http://schemas.openxmlformats.org/officeDocument/2006/relationships/image" Target="../media/image44.png"/><Relationship Id="rId5" Type="http://schemas.openxmlformats.org/officeDocument/2006/relationships/image" Target="../media/image38.jpeg"/><Relationship Id="rId15" Type="http://schemas.openxmlformats.org/officeDocument/2006/relationships/image" Target="../media/image48.png"/><Relationship Id="rId10" Type="http://schemas.openxmlformats.org/officeDocument/2006/relationships/image" Target="../media/image43.png"/><Relationship Id="rId4" Type="http://schemas.openxmlformats.org/officeDocument/2006/relationships/image" Target="../media/image37.jpeg"/><Relationship Id="rId9" Type="http://schemas.openxmlformats.org/officeDocument/2006/relationships/image" Target="../media/image42.png"/><Relationship Id="rId14" Type="http://schemas.openxmlformats.org/officeDocument/2006/relationships/image" Target="../media/image47.png"/></Relationships>
</file>

<file path=xl/drawings/_rels/drawing4.xml.rels><?xml version="1.0" encoding="UTF-8" standalone="yes"?>
<Relationships xmlns="http://schemas.openxmlformats.org/package/2006/relationships"><Relationship Id="rId1" Type="http://schemas.openxmlformats.org/officeDocument/2006/relationships/image" Target="../media/image49.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9.jpeg"/><Relationship Id="rId2" Type="http://schemas.openxmlformats.org/officeDocument/2006/relationships/image" Target="../media/image51.png"/><Relationship Id="rId1" Type="http://schemas.openxmlformats.org/officeDocument/2006/relationships/image" Target="../media/image50.jpeg"/><Relationship Id="rId5" Type="http://schemas.openxmlformats.org/officeDocument/2006/relationships/image" Target="../media/image53.png"/><Relationship Id="rId4" Type="http://schemas.openxmlformats.org/officeDocument/2006/relationships/image" Target="../media/image52.jpeg"/></Relationships>
</file>

<file path=xl/drawings/_rels/drawing6.xml.rels><?xml version="1.0" encoding="UTF-8" standalone="yes"?>
<Relationships xmlns="http://schemas.openxmlformats.org/package/2006/relationships"><Relationship Id="rId2" Type="http://schemas.openxmlformats.org/officeDocument/2006/relationships/image" Target="../media/image55.jpeg"/><Relationship Id="rId1" Type="http://schemas.openxmlformats.org/officeDocument/2006/relationships/image" Target="../media/image54.jpeg"/></Relationships>
</file>

<file path=xl/drawings/_rels/drawing7.xml.rels><?xml version="1.0" encoding="UTF-8" standalone="yes"?>
<Relationships xmlns="http://schemas.openxmlformats.org/package/2006/relationships"><Relationship Id="rId2" Type="http://schemas.openxmlformats.org/officeDocument/2006/relationships/image" Target="../media/image57.png"/><Relationship Id="rId1" Type="http://schemas.openxmlformats.org/officeDocument/2006/relationships/image" Target="../media/image56.png"/></Relationships>
</file>

<file path=xl/drawings/_rels/drawing8.xml.rels><?xml version="1.0" encoding="UTF-8" standalone="yes"?>
<Relationships xmlns="http://schemas.openxmlformats.org/package/2006/relationships"><Relationship Id="rId1" Type="http://schemas.openxmlformats.org/officeDocument/2006/relationships/image" Target="../media/image58.png"/></Relationships>
</file>

<file path=xl/drawings/_rels/drawing9.xml.rels><?xml version="1.0" encoding="UTF-8" standalone="yes"?>
<Relationships xmlns="http://schemas.openxmlformats.org/package/2006/relationships"><Relationship Id="rId13" Type="http://schemas.openxmlformats.org/officeDocument/2006/relationships/image" Target="../media/image71.png"/><Relationship Id="rId18" Type="http://schemas.openxmlformats.org/officeDocument/2006/relationships/image" Target="../media/image76.jpeg"/><Relationship Id="rId26" Type="http://schemas.openxmlformats.org/officeDocument/2006/relationships/image" Target="../media/image84.png"/><Relationship Id="rId39" Type="http://schemas.openxmlformats.org/officeDocument/2006/relationships/image" Target="../media/image97.png"/><Relationship Id="rId21" Type="http://schemas.openxmlformats.org/officeDocument/2006/relationships/image" Target="../media/image79.png"/><Relationship Id="rId34" Type="http://schemas.openxmlformats.org/officeDocument/2006/relationships/image" Target="../media/image92.png"/><Relationship Id="rId42" Type="http://schemas.openxmlformats.org/officeDocument/2006/relationships/image" Target="../media/image100.png"/><Relationship Id="rId47" Type="http://schemas.openxmlformats.org/officeDocument/2006/relationships/image" Target="../media/image105.png"/><Relationship Id="rId50" Type="http://schemas.openxmlformats.org/officeDocument/2006/relationships/image" Target="../media/image108.png"/><Relationship Id="rId55" Type="http://schemas.openxmlformats.org/officeDocument/2006/relationships/image" Target="../media/image113.png"/><Relationship Id="rId63" Type="http://schemas.openxmlformats.org/officeDocument/2006/relationships/image" Target="../media/image121.png"/><Relationship Id="rId68" Type="http://schemas.openxmlformats.org/officeDocument/2006/relationships/image" Target="../media/image126.png"/><Relationship Id="rId7" Type="http://schemas.openxmlformats.org/officeDocument/2006/relationships/image" Target="../media/image65.jpeg"/><Relationship Id="rId71" Type="http://schemas.openxmlformats.org/officeDocument/2006/relationships/image" Target="../media/image129.jpeg"/><Relationship Id="rId2" Type="http://schemas.openxmlformats.org/officeDocument/2006/relationships/image" Target="../media/image60.jpeg"/><Relationship Id="rId16" Type="http://schemas.openxmlformats.org/officeDocument/2006/relationships/image" Target="../media/image74.jpeg"/><Relationship Id="rId29" Type="http://schemas.openxmlformats.org/officeDocument/2006/relationships/image" Target="../media/image87.png"/><Relationship Id="rId1" Type="http://schemas.openxmlformats.org/officeDocument/2006/relationships/image" Target="../media/image59.jpeg"/><Relationship Id="rId6" Type="http://schemas.openxmlformats.org/officeDocument/2006/relationships/image" Target="../media/image64.jpeg"/><Relationship Id="rId11" Type="http://schemas.openxmlformats.org/officeDocument/2006/relationships/image" Target="../media/image69.jpeg"/><Relationship Id="rId24" Type="http://schemas.openxmlformats.org/officeDocument/2006/relationships/image" Target="../media/image82.png"/><Relationship Id="rId32" Type="http://schemas.openxmlformats.org/officeDocument/2006/relationships/image" Target="../media/image90.png"/><Relationship Id="rId37" Type="http://schemas.openxmlformats.org/officeDocument/2006/relationships/image" Target="../media/image95.png"/><Relationship Id="rId40" Type="http://schemas.openxmlformats.org/officeDocument/2006/relationships/image" Target="../media/image98.png"/><Relationship Id="rId45" Type="http://schemas.openxmlformats.org/officeDocument/2006/relationships/image" Target="../media/image103.png"/><Relationship Id="rId53" Type="http://schemas.openxmlformats.org/officeDocument/2006/relationships/image" Target="../media/image111.png"/><Relationship Id="rId58" Type="http://schemas.openxmlformats.org/officeDocument/2006/relationships/image" Target="../media/image116.png"/><Relationship Id="rId66" Type="http://schemas.openxmlformats.org/officeDocument/2006/relationships/image" Target="../media/image124.png"/><Relationship Id="rId5" Type="http://schemas.openxmlformats.org/officeDocument/2006/relationships/image" Target="../media/image63.png"/><Relationship Id="rId15" Type="http://schemas.openxmlformats.org/officeDocument/2006/relationships/image" Target="../media/image73.png"/><Relationship Id="rId23" Type="http://schemas.openxmlformats.org/officeDocument/2006/relationships/image" Target="../media/image81.png"/><Relationship Id="rId28" Type="http://schemas.openxmlformats.org/officeDocument/2006/relationships/image" Target="../media/image86.png"/><Relationship Id="rId36" Type="http://schemas.openxmlformats.org/officeDocument/2006/relationships/image" Target="../media/image94.png"/><Relationship Id="rId49" Type="http://schemas.openxmlformats.org/officeDocument/2006/relationships/image" Target="../media/image107.png"/><Relationship Id="rId57" Type="http://schemas.openxmlformats.org/officeDocument/2006/relationships/image" Target="../media/image115.png"/><Relationship Id="rId61" Type="http://schemas.openxmlformats.org/officeDocument/2006/relationships/image" Target="../media/image119.png"/><Relationship Id="rId10" Type="http://schemas.openxmlformats.org/officeDocument/2006/relationships/image" Target="../media/image68.jpeg"/><Relationship Id="rId19" Type="http://schemas.openxmlformats.org/officeDocument/2006/relationships/image" Target="../media/image77.png"/><Relationship Id="rId31" Type="http://schemas.openxmlformats.org/officeDocument/2006/relationships/image" Target="../media/image89.png"/><Relationship Id="rId44" Type="http://schemas.openxmlformats.org/officeDocument/2006/relationships/image" Target="../media/image102.png"/><Relationship Id="rId52" Type="http://schemas.openxmlformats.org/officeDocument/2006/relationships/image" Target="../media/image110.png"/><Relationship Id="rId60" Type="http://schemas.openxmlformats.org/officeDocument/2006/relationships/image" Target="../media/image118.png"/><Relationship Id="rId65" Type="http://schemas.openxmlformats.org/officeDocument/2006/relationships/image" Target="../media/image123.jpeg"/><Relationship Id="rId4" Type="http://schemas.openxmlformats.org/officeDocument/2006/relationships/image" Target="../media/image62.jpeg"/><Relationship Id="rId9" Type="http://schemas.openxmlformats.org/officeDocument/2006/relationships/image" Target="../media/image67.png"/><Relationship Id="rId14" Type="http://schemas.openxmlformats.org/officeDocument/2006/relationships/image" Target="../media/image72.jpeg"/><Relationship Id="rId22" Type="http://schemas.openxmlformats.org/officeDocument/2006/relationships/image" Target="../media/image80.png"/><Relationship Id="rId27" Type="http://schemas.openxmlformats.org/officeDocument/2006/relationships/image" Target="../media/image85.jpeg"/><Relationship Id="rId30" Type="http://schemas.openxmlformats.org/officeDocument/2006/relationships/image" Target="../media/image88.png"/><Relationship Id="rId35" Type="http://schemas.openxmlformats.org/officeDocument/2006/relationships/image" Target="../media/image93.png"/><Relationship Id="rId43" Type="http://schemas.openxmlformats.org/officeDocument/2006/relationships/image" Target="../media/image101.png"/><Relationship Id="rId48" Type="http://schemas.openxmlformats.org/officeDocument/2006/relationships/image" Target="../media/image106.png"/><Relationship Id="rId56" Type="http://schemas.openxmlformats.org/officeDocument/2006/relationships/image" Target="../media/image114.png"/><Relationship Id="rId64" Type="http://schemas.openxmlformats.org/officeDocument/2006/relationships/image" Target="../media/image122.png"/><Relationship Id="rId69" Type="http://schemas.openxmlformats.org/officeDocument/2006/relationships/image" Target="../media/image127.png"/><Relationship Id="rId8" Type="http://schemas.openxmlformats.org/officeDocument/2006/relationships/image" Target="../media/image66.png"/><Relationship Id="rId51" Type="http://schemas.openxmlformats.org/officeDocument/2006/relationships/image" Target="../media/image109.png"/><Relationship Id="rId3" Type="http://schemas.openxmlformats.org/officeDocument/2006/relationships/image" Target="../media/image61.jpeg"/><Relationship Id="rId12" Type="http://schemas.openxmlformats.org/officeDocument/2006/relationships/image" Target="../media/image70.jpeg"/><Relationship Id="rId17" Type="http://schemas.openxmlformats.org/officeDocument/2006/relationships/image" Target="../media/image75.png"/><Relationship Id="rId25" Type="http://schemas.openxmlformats.org/officeDocument/2006/relationships/image" Target="../media/image83.png"/><Relationship Id="rId33" Type="http://schemas.openxmlformats.org/officeDocument/2006/relationships/image" Target="../media/image91.png"/><Relationship Id="rId38" Type="http://schemas.openxmlformats.org/officeDocument/2006/relationships/image" Target="../media/image96.png"/><Relationship Id="rId46" Type="http://schemas.openxmlformats.org/officeDocument/2006/relationships/image" Target="../media/image104.png"/><Relationship Id="rId59" Type="http://schemas.openxmlformats.org/officeDocument/2006/relationships/image" Target="../media/image117.png"/><Relationship Id="rId67" Type="http://schemas.openxmlformats.org/officeDocument/2006/relationships/image" Target="../media/image125.png"/><Relationship Id="rId20" Type="http://schemas.openxmlformats.org/officeDocument/2006/relationships/image" Target="../media/image78.png"/><Relationship Id="rId41" Type="http://schemas.openxmlformats.org/officeDocument/2006/relationships/image" Target="../media/image99.png"/><Relationship Id="rId54" Type="http://schemas.openxmlformats.org/officeDocument/2006/relationships/image" Target="../media/image112.png"/><Relationship Id="rId62" Type="http://schemas.openxmlformats.org/officeDocument/2006/relationships/image" Target="../media/image120.png"/><Relationship Id="rId70" Type="http://schemas.openxmlformats.org/officeDocument/2006/relationships/image" Target="../media/image128.jpeg"/></Relationships>
</file>

<file path=xl/drawings/_rels/drawing10.xml.rels><?xml version="1.0" encoding="UTF-8" standalone="yes"?>
<Relationships xmlns="http://schemas.openxmlformats.org/package/2006/relationships"><Relationship Id="rId3" Type="http://schemas.openxmlformats.org/officeDocument/2006/relationships/image" Target="../media/image132.png"/><Relationship Id="rId2" Type="http://schemas.openxmlformats.org/officeDocument/2006/relationships/image" Target="../media/image131.png"/><Relationship Id="rId1" Type="http://schemas.openxmlformats.org/officeDocument/2006/relationships/image" Target="../media/image130.png"/><Relationship Id="rId5" Type="http://schemas.openxmlformats.org/officeDocument/2006/relationships/image" Target="../media/image134.png"/><Relationship Id="rId4" Type="http://schemas.openxmlformats.org/officeDocument/2006/relationships/image" Target="../media/image133.png"/></Relationships>
</file>

<file path=xl/drawings/_rels/drawing11.xml.rels><?xml version="1.0" encoding="UTF-8" standalone="yes"?>
<Relationships xmlns="http://schemas.openxmlformats.org/package/2006/relationships"><Relationship Id="rId8" Type="http://schemas.openxmlformats.org/officeDocument/2006/relationships/image" Target="../media/image142.png"/><Relationship Id="rId3" Type="http://schemas.openxmlformats.org/officeDocument/2006/relationships/image" Target="../media/image137.png"/><Relationship Id="rId7" Type="http://schemas.openxmlformats.org/officeDocument/2006/relationships/image" Target="../media/image141.png"/><Relationship Id="rId12" Type="http://schemas.openxmlformats.org/officeDocument/2006/relationships/image" Target="../media/image146.jpeg"/><Relationship Id="rId2" Type="http://schemas.openxmlformats.org/officeDocument/2006/relationships/image" Target="../media/image136.jpeg"/><Relationship Id="rId1" Type="http://schemas.openxmlformats.org/officeDocument/2006/relationships/image" Target="../media/image135.png"/><Relationship Id="rId6" Type="http://schemas.openxmlformats.org/officeDocument/2006/relationships/image" Target="../media/image140.png"/><Relationship Id="rId11" Type="http://schemas.openxmlformats.org/officeDocument/2006/relationships/image" Target="../media/image145.png"/><Relationship Id="rId5" Type="http://schemas.openxmlformats.org/officeDocument/2006/relationships/image" Target="../media/image139.png"/><Relationship Id="rId10" Type="http://schemas.openxmlformats.org/officeDocument/2006/relationships/image" Target="../media/image144.jpeg"/><Relationship Id="rId4" Type="http://schemas.openxmlformats.org/officeDocument/2006/relationships/image" Target="../media/image138.png"/><Relationship Id="rId9" Type="http://schemas.openxmlformats.org/officeDocument/2006/relationships/image" Target="../media/image143.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49.jpeg"/><Relationship Id="rId2" Type="http://schemas.openxmlformats.org/officeDocument/2006/relationships/image" Target="../media/image148.jpeg"/><Relationship Id="rId1" Type="http://schemas.openxmlformats.org/officeDocument/2006/relationships/image" Target="../media/image147.png"/><Relationship Id="rId4" Type="http://schemas.openxmlformats.org/officeDocument/2006/relationships/image" Target="../media/image150.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152.png"/><Relationship Id="rId1" Type="http://schemas.openxmlformats.org/officeDocument/2006/relationships/image" Target="../media/image151.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154.png"/><Relationship Id="rId1" Type="http://schemas.openxmlformats.org/officeDocument/2006/relationships/image" Target="../media/image15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5.png"/></Relationships>
</file>

<file path=xl/drawings/drawing1.xml><?xml version="1.0" encoding="utf-8"?>
<xdr:wsDr xmlns:xdr="http://schemas.openxmlformats.org/drawingml/2006/spreadsheetDrawing" xmlns:a="http://schemas.openxmlformats.org/drawingml/2006/main">
  <xdr:twoCellAnchor editAs="oneCell">
    <xdr:from>
      <xdr:col>3</xdr:col>
      <xdr:colOff>45720</xdr:colOff>
      <xdr:row>6</xdr:row>
      <xdr:rowOff>152399</xdr:rowOff>
    </xdr:from>
    <xdr:to>
      <xdr:col>3</xdr:col>
      <xdr:colOff>1057643</xdr:colOff>
      <xdr:row>6</xdr:row>
      <xdr:rowOff>1699260</xdr:rowOff>
    </xdr:to>
    <xdr:pic>
      <xdr:nvPicPr>
        <xdr:cNvPr id="13" name="Рисунок 12"/>
        <xdr:cNvPicPr>
          <a:picLocks noChangeAspect="1"/>
        </xdr:cNvPicPr>
      </xdr:nvPicPr>
      <xdr:blipFill>
        <a:blip xmlns:r="http://schemas.openxmlformats.org/officeDocument/2006/relationships" r:embed="rId1" cstate="print"/>
        <a:srcRect l="19216" t="7030" r="18467" b="5852"/>
        <a:stretch>
          <a:fillRect/>
        </a:stretch>
      </xdr:blipFill>
      <xdr:spPr>
        <a:xfrm>
          <a:off x="2084070" y="8360410"/>
          <a:ext cx="1011555" cy="1547495"/>
        </a:xfrm>
        <a:prstGeom prst="rect">
          <a:avLst/>
        </a:prstGeom>
        <a:ln>
          <a:prstDash val="solid"/>
        </a:ln>
      </xdr:spPr>
    </xdr:pic>
    <xdr:clientData/>
  </xdr:twoCellAnchor>
  <xdr:twoCellAnchor editAs="oneCell">
    <xdr:from>
      <xdr:col>3</xdr:col>
      <xdr:colOff>76716</xdr:colOff>
      <xdr:row>8</xdr:row>
      <xdr:rowOff>152401</xdr:rowOff>
    </xdr:from>
    <xdr:to>
      <xdr:col>3</xdr:col>
      <xdr:colOff>1078825</xdr:colOff>
      <xdr:row>8</xdr:row>
      <xdr:rowOff>1691640</xdr:rowOff>
    </xdr:to>
    <xdr:pic>
      <xdr:nvPicPr>
        <xdr:cNvPr id="15" name="Рисунок 14"/>
        <xdr:cNvPicPr>
          <a:picLocks noChangeAspect="1"/>
        </xdr:cNvPicPr>
      </xdr:nvPicPr>
      <xdr:blipFill>
        <a:blip xmlns:r="http://schemas.openxmlformats.org/officeDocument/2006/relationships" r:embed="rId2" cstate="print"/>
        <a:srcRect l="19117" t="6456" r="19607" b="7470"/>
        <a:stretch>
          <a:fillRect/>
        </a:stretch>
      </xdr:blipFill>
      <xdr:spPr>
        <a:xfrm>
          <a:off x="2114550" y="10075545"/>
          <a:ext cx="1002030" cy="1539240"/>
        </a:xfrm>
        <a:prstGeom prst="rect">
          <a:avLst/>
        </a:prstGeom>
        <a:ln>
          <a:prstDash val="solid"/>
        </a:ln>
      </xdr:spPr>
    </xdr:pic>
    <xdr:clientData/>
  </xdr:twoCellAnchor>
  <xdr:twoCellAnchor editAs="oneCell">
    <xdr:from>
      <xdr:col>3</xdr:col>
      <xdr:colOff>91440</xdr:colOff>
      <xdr:row>9</xdr:row>
      <xdr:rowOff>114300</xdr:rowOff>
    </xdr:from>
    <xdr:to>
      <xdr:col>3</xdr:col>
      <xdr:colOff>1093549</xdr:colOff>
      <xdr:row>9</xdr:row>
      <xdr:rowOff>1653539</xdr:rowOff>
    </xdr:to>
    <xdr:pic>
      <xdr:nvPicPr>
        <xdr:cNvPr id="17" name="Рисунок 16"/>
        <xdr:cNvPicPr>
          <a:picLocks noChangeAspect="1"/>
        </xdr:cNvPicPr>
      </xdr:nvPicPr>
      <xdr:blipFill>
        <a:blip xmlns:r="http://schemas.openxmlformats.org/officeDocument/2006/relationships" r:embed="rId2" cstate="print"/>
        <a:srcRect l="19117" t="6456" r="19607" b="7470"/>
        <a:stretch>
          <a:fillRect/>
        </a:stretch>
      </xdr:blipFill>
      <xdr:spPr>
        <a:xfrm>
          <a:off x="2129790" y="11797665"/>
          <a:ext cx="1002030" cy="1538605"/>
        </a:xfrm>
        <a:prstGeom prst="rect">
          <a:avLst/>
        </a:prstGeom>
        <a:ln>
          <a:prstDash val="solid"/>
        </a:ln>
      </xdr:spPr>
    </xdr:pic>
    <xdr:clientData/>
  </xdr:twoCellAnchor>
  <xdr:twoCellAnchor editAs="oneCell">
    <xdr:from>
      <xdr:col>3</xdr:col>
      <xdr:colOff>73573</xdr:colOff>
      <xdr:row>32</xdr:row>
      <xdr:rowOff>635294</xdr:rowOff>
    </xdr:from>
    <xdr:to>
      <xdr:col>3</xdr:col>
      <xdr:colOff>1051034</xdr:colOff>
      <xdr:row>32</xdr:row>
      <xdr:rowOff>1392334</xdr:rowOff>
    </xdr:to>
    <xdr:pic>
      <xdr:nvPicPr>
        <xdr:cNvPr id="22" name="Рисунок 21" descr="izobrazhenie.png"/>
        <xdr:cNvPicPr>
          <a:picLocks noChangeAspect="1" noChangeArrowheads="1"/>
        </xdr:cNvPicPr>
      </xdr:nvPicPr>
      <xdr:blipFill>
        <a:blip xmlns:r="http://schemas.openxmlformats.org/officeDocument/2006/relationships" r:embed="rId3" cstate="print"/>
        <a:srcRect/>
        <a:stretch>
          <a:fillRect/>
        </a:stretch>
      </xdr:blipFill>
      <xdr:spPr bwMode="auto">
        <a:xfrm>
          <a:off x="2173306" y="35255494"/>
          <a:ext cx="977461" cy="757040"/>
        </a:xfrm>
        <a:prstGeom prst="rect">
          <a:avLst/>
        </a:prstGeom>
        <a:noFill/>
        <a:ln>
          <a:prstDash val="solid"/>
        </a:ln>
      </xdr:spPr>
    </xdr:pic>
    <xdr:clientData/>
  </xdr:twoCellAnchor>
  <xdr:twoCellAnchor editAs="oneCell">
    <xdr:from>
      <xdr:col>3</xdr:col>
      <xdr:colOff>57151</xdr:colOff>
      <xdr:row>33</xdr:row>
      <xdr:rowOff>533400</xdr:rowOff>
    </xdr:from>
    <xdr:to>
      <xdr:col>3</xdr:col>
      <xdr:colOff>1100887</xdr:colOff>
      <xdr:row>33</xdr:row>
      <xdr:rowOff>1609725</xdr:rowOff>
    </xdr:to>
    <xdr:pic>
      <xdr:nvPicPr>
        <xdr:cNvPr id="8" name="Рисунок 7"/>
        <xdr:cNvPicPr>
          <a:picLocks noChangeAspect="1"/>
        </xdr:cNvPicPr>
      </xdr:nvPicPr>
      <xdr:blipFill>
        <a:blip xmlns:r="http://schemas.openxmlformats.org/officeDocument/2006/relationships" r:embed="rId4" cstate="print"/>
        <a:stretch>
          <a:fillRect/>
        </a:stretch>
      </xdr:blipFill>
      <xdr:spPr>
        <a:xfrm>
          <a:off x="2162176" y="33299400"/>
          <a:ext cx="1043736" cy="1076325"/>
        </a:xfrm>
        <a:prstGeom prst="rect">
          <a:avLst/>
        </a:prstGeom>
        <a:ln>
          <a:prstDash val="solid"/>
        </a:ln>
      </xdr:spPr>
    </xdr:pic>
    <xdr:clientData/>
  </xdr:twoCellAnchor>
  <xdr:twoCellAnchor editAs="oneCell">
    <xdr:from>
      <xdr:col>3</xdr:col>
      <xdr:colOff>28824</xdr:colOff>
      <xdr:row>48</xdr:row>
      <xdr:rowOff>711200</xdr:rowOff>
    </xdr:from>
    <xdr:to>
      <xdr:col>3</xdr:col>
      <xdr:colOff>1166223</xdr:colOff>
      <xdr:row>48</xdr:row>
      <xdr:rowOff>1227667</xdr:rowOff>
    </xdr:to>
    <xdr:pic>
      <xdr:nvPicPr>
        <xdr:cNvPr id="14" name="Рисунок 13"/>
        <xdr:cNvPicPr>
          <a:picLocks noChangeAspect="1"/>
        </xdr:cNvPicPr>
      </xdr:nvPicPr>
      <xdr:blipFill>
        <a:blip xmlns:r="http://schemas.openxmlformats.org/officeDocument/2006/relationships" r:embed="rId5" cstate="print"/>
        <a:stretch>
          <a:fillRect/>
        </a:stretch>
      </xdr:blipFill>
      <xdr:spPr>
        <a:xfrm>
          <a:off x="2128557" y="26585333"/>
          <a:ext cx="1137399" cy="516467"/>
        </a:xfrm>
        <a:prstGeom prst="rect">
          <a:avLst/>
        </a:prstGeom>
        <a:ln>
          <a:prstDash val="solid"/>
        </a:ln>
      </xdr:spPr>
    </xdr:pic>
    <xdr:clientData/>
  </xdr:twoCellAnchor>
  <xdr:twoCellAnchor editAs="oneCell">
    <xdr:from>
      <xdr:col>3</xdr:col>
      <xdr:colOff>46214</xdr:colOff>
      <xdr:row>44</xdr:row>
      <xdr:rowOff>112732</xdr:rowOff>
    </xdr:from>
    <xdr:to>
      <xdr:col>3</xdr:col>
      <xdr:colOff>1127019</xdr:colOff>
      <xdr:row>44</xdr:row>
      <xdr:rowOff>999068</xdr:rowOff>
    </xdr:to>
    <xdr:pic>
      <xdr:nvPicPr>
        <xdr:cNvPr id="16" name="Рисунок 15"/>
        <xdr:cNvPicPr>
          <a:picLocks noChangeAspect="1"/>
        </xdr:cNvPicPr>
      </xdr:nvPicPr>
      <xdr:blipFill>
        <a:blip xmlns:r="http://schemas.openxmlformats.org/officeDocument/2006/relationships" r:embed="rId6" cstate="print"/>
        <a:stretch>
          <a:fillRect/>
        </a:stretch>
      </xdr:blipFill>
      <xdr:spPr>
        <a:xfrm>
          <a:off x="2145947" y="23988732"/>
          <a:ext cx="1080805" cy="886336"/>
        </a:xfrm>
        <a:prstGeom prst="rect">
          <a:avLst/>
        </a:prstGeom>
        <a:ln>
          <a:prstDash val="solid"/>
        </a:ln>
      </xdr:spPr>
    </xdr:pic>
    <xdr:clientData/>
  </xdr:twoCellAnchor>
  <xdr:twoCellAnchor editAs="oneCell">
    <xdr:from>
      <xdr:col>3</xdr:col>
      <xdr:colOff>42334</xdr:colOff>
      <xdr:row>45</xdr:row>
      <xdr:rowOff>804334</xdr:rowOff>
    </xdr:from>
    <xdr:to>
      <xdr:col>3</xdr:col>
      <xdr:colOff>1160692</xdr:colOff>
      <xdr:row>45</xdr:row>
      <xdr:rowOff>1312334</xdr:rowOff>
    </xdr:to>
    <xdr:pic>
      <xdr:nvPicPr>
        <xdr:cNvPr id="2" name="Рисунок 1"/>
        <xdr:cNvPicPr>
          <a:picLocks noChangeAspect="1"/>
        </xdr:cNvPicPr>
      </xdr:nvPicPr>
      <xdr:blipFill>
        <a:blip xmlns:r="http://schemas.openxmlformats.org/officeDocument/2006/relationships" r:embed="rId7" cstate="print"/>
        <a:stretch>
          <a:fillRect/>
        </a:stretch>
      </xdr:blipFill>
      <xdr:spPr>
        <a:xfrm>
          <a:off x="2142067" y="26771601"/>
          <a:ext cx="1118358" cy="508000"/>
        </a:xfrm>
        <a:prstGeom prst="rect">
          <a:avLst/>
        </a:prstGeom>
        <a:ln>
          <a:prstDash val="solid"/>
        </a:ln>
      </xdr:spPr>
    </xdr:pic>
    <xdr:clientData/>
  </xdr:twoCellAnchor>
  <xdr:twoCellAnchor editAs="oneCell">
    <xdr:from>
      <xdr:col>3</xdr:col>
      <xdr:colOff>16184</xdr:colOff>
      <xdr:row>46</xdr:row>
      <xdr:rowOff>745066</xdr:rowOff>
    </xdr:from>
    <xdr:to>
      <xdr:col>3</xdr:col>
      <xdr:colOff>1144824</xdr:colOff>
      <xdr:row>46</xdr:row>
      <xdr:rowOff>1286933</xdr:rowOff>
    </xdr:to>
    <xdr:pic>
      <xdr:nvPicPr>
        <xdr:cNvPr id="3" name="Рисунок 2"/>
        <xdr:cNvPicPr>
          <a:picLocks noChangeAspect="1"/>
        </xdr:cNvPicPr>
      </xdr:nvPicPr>
      <xdr:blipFill>
        <a:blip xmlns:r="http://schemas.openxmlformats.org/officeDocument/2006/relationships" r:embed="rId8" cstate="print"/>
        <a:stretch>
          <a:fillRect/>
        </a:stretch>
      </xdr:blipFill>
      <xdr:spPr>
        <a:xfrm>
          <a:off x="2115917" y="28964466"/>
          <a:ext cx="1128640" cy="541867"/>
        </a:xfrm>
        <a:prstGeom prst="rect">
          <a:avLst/>
        </a:prstGeom>
        <a:ln>
          <a:prstDash val="solid"/>
        </a:ln>
      </xdr:spPr>
    </xdr:pic>
    <xdr:clientData/>
  </xdr:twoCellAnchor>
  <xdr:twoCellAnchor editAs="oneCell">
    <xdr:from>
      <xdr:col>3</xdr:col>
      <xdr:colOff>42335</xdr:colOff>
      <xdr:row>47</xdr:row>
      <xdr:rowOff>719667</xdr:rowOff>
    </xdr:from>
    <xdr:to>
      <xdr:col>3</xdr:col>
      <xdr:colOff>1147399</xdr:colOff>
      <xdr:row>47</xdr:row>
      <xdr:rowOff>1566333</xdr:rowOff>
    </xdr:to>
    <xdr:pic>
      <xdr:nvPicPr>
        <xdr:cNvPr id="4" name="Рисунок 3"/>
        <xdr:cNvPicPr>
          <a:picLocks noChangeAspect="1"/>
        </xdr:cNvPicPr>
      </xdr:nvPicPr>
      <xdr:blipFill>
        <a:blip xmlns:r="http://schemas.openxmlformats.org/officeDocument/2006/relationships" r:embed="rId9" cstate="print"/>
        <a:stretch>
          <a:fillRect/>
        </a:stretch>
      </xdr:blipFill>
      <xdr:spPr>
        <a:xfrm>
          <a:off x="2142068" y="31258934"/>
          <a:ext cx="1105064" cy="846666"/>
        </a:xfrm>
        <a:prstGeom prst="rect">
          <a:avLst/>
        </a:prstGeom>
        <a:ln>
          <a:prstDash val="solid"/>
        </a:ln>
      </xdr:spPr>
    </xdr:pic>
    <xdr:clientData/>
  </xdr:twoCellAnchor>
  <xdr:twoCellAnchor editAs="oneCell">
    <xdr:from>
      <xdr:col>3</xdr:col>
      <xdr:colOff>16933</xdr:colOff>
      <xdr:row>49</xdr:row>
      <xdr:rowOff>685801</xdr:rowOff>
    </xdr:from>
    <xdr:to>
      <xdr:col>4</xdr:col>
      <xdr:colOff>3181</xdr:colOff>
      <xdr:row>49</xdr:row>
      <xdr:rowOff>1303867</xdr:rowOff>
    </xdr:to>
    <xdr:pic>
      <xdr:nvPicPr>
        <xdr:cNvPr id="7" name="Рисунок 6"/>
        <xdr:cNvPicPr>
          <a:picLocks noChangeAspect="1"/>
        </xdr:cNvPicPr>
      </xdr:nvPicPr>
      <xdr:blipFill>
        <a:blip xmlns:r="http://schemas.openxmlformats.org/officeDocument/2006/relationships" r:embed="rId10" cstate="print"/>
        <a:stretch>
          <a:fillRect/>
        </a:stretch>
      </xdr:blipFill>
      <xdr:spPr>
        <a:xfrm>
          <a:off x="2116666" y="35534601"/>
          <a:ext cx="1171582" cy="618066"/>
        </a:xfrm>
        <a:prstGeom prst="rect">
          <a:avLst/>
        </a:prstGeom>
        <a:ln>
          <a:prstDash val="solid"/>
        </a:ln>
      </xdr:spPr>
    </xdr:pic>
    <xdr:clientData/>
  </xdr:twoCellAnchor>
  <xdr:twoCellAnchor editAs="oneCell">
    <xdr:from>
      <xdr:col>3</xdr:col>
      <xdr:colOff>43616</xdr:colOff>
      <xdr:row>44</xdr:row>
      <xdr:rowOff>1049866</xdr:rowOff>
    </xdr:from>
    <xdr:to>
      <xdr:col>3</xdr:col>
      <xdr:colOff>1123395</xdr:colOff>
      <xdr:row>44</xdr:row>
      <xdr:rowOff>1955800</xdr:rowOff>
    </xdr:to>
    <xdr:pic>
      <xdr:nvPicPr>
        <xdr:cNvPr id="19" name="Рисунок 18"/>
        <xdr:cNvPicPr>
          <a:picLocks noChangeAspect="1"/>
        </xdr:cNvPicPr>
      </xdr:nvPicPr>
      <xdr:blipFill>
        <a:blip xmlns:r="http://schemas.openxmlformats.org/officeDocument/2006/relationships" r:embed="rId11" cstate="print"/>
        <a:stretch>
          <a:fillRect/>
        </a:stretch>
      </xdr:blipFill>
      <xdr:spPr>
        <a:xfrm>
          <a:off x="2143349" y="24925866"/>
          <a:ext cx="1079779" cy="905934"/>
        </a:xfrm>
        <a:prstGeom prst="rect">
          <a:avLst/>
        </a:prstGeom>
        <a:ln>
          <a:prstDash val="solid"/>
        </a:ln>
      </xdr:spPr>
    </xdr:pic>
    <xdr:clientData/>
  </xdr:twoCellAnchor>
  <xdr:twoCellAnchor editAs="oneCell">
    <xdr:from>
      <xdr:col>3</xdr:col>
      <xdr:colOff>152401</xdr:colOff>
      <xdr:row>5</xdr:row>
      <xdr:rowOff>59268</xdr:rowOff>
    </xdr:from>
    <xdr:to>
      <xdr:col>3</xdr:col>
      <xdr:colOff>1051893</xdr:colOff>
      <xdr:row>5</xdr:row>
      <xdr:rowOff>1972733</xdr:rowOff>
    </xdr:to>
    <xdr:pic>
      <xdr:nvPicPr>
        <xdr:cNvPr id="9" name="Рисунок 8"/>
        <xdr:cNvPicPr>
          <a:picLocks noChangeAspect="1"/>
        </xdr:cNvPicPr>
      </xdr:nvPicPr>
      <xdr:blipFill>
        <a:blip xmlns:r="http://schemas.openxmlformats.org/officeDocument/2006/relationships" r:embed="rId12" cstate="print"/>
        <a:stretch>
          <a:fillRect/>
        </a:stretch>
      </xdr:blipFill>
      <xdr:spPr>
        <a:xfrm>
          <a:off x="2252134" y="5342468"/>
          <a:ext cx="899492" cy="1913465"/>
        </a:xfrm>
        <a:prstGeom prst="rect">
          <a:avLst/>
        </a:prstGeom>
        <a:ln>
          <a:prstDash val="solid"/>
        </a:ln>
      </xdr:spPr>
    </xdr:pic>
    <xdr:clientData/>
  </xdr:twoCellAnchor>
  <xdr:twoCellAnchor editAs="oneCell">
    <xdr:from>
      <xdr:col>3</xdr:col>
      <xdr:colOff>25400</xdr:colOff>
      <xdr:row>7</xdr:row>
      <xdr:rowOff>50799</xdr:rowOff>
    </xdr:from>
    <xdr:to>
      <xdr:col>3</xdr:col>
      <xdr:colOff>1074506</xdr:colOff>
      <xdr:row>7</xdr:row>
      <xdr:rowOff>1811015</xdr:rowOff>
    </xdr:to>
    <xdr:pic>
      <xdr:nvPicPr>
        <xdr:cNvPr id="11" name="Рисунок 10"/>
        <xdr:cNvPicPr>
          <a:picLocks noChangeAspect="1"/>
        </xdr:cNvPicPr>
      </xdr:nvPicPr>
      <xdr:blipFill>
        <a:blip xmlns:r="http://schemas.openxmlformats.org/officeDocument/2006/relationships" r:embed="rId13"/>
        <a:stretch>
          <a:fillRect/>
        </a:stretch>
      </xdr:blipFill>
      <xdr:spPr>
        <a:xfrm>
          <a:off x="2125133" y="9093199"/>
          <a:ext cx="1049106" cy="1760216"/>
        </a:xfrm>
        <a:prstGeom prst="rect">
          <a:avLst/>
        </a:prstGeom>
        <a:ln>
          <a:prstDash val="solid"/>
        </a:ln>
      </xdr:spPr>
    </xdr:pic>
    <xdr:clientData/>
  </xdr:twoCellAnchor>
  <xdr:twoCellAnchor editAs="oneCell">
    <xdr:from>
      <xdr:col>3</xdr:col>
      <xdr:colOff>67735</xdr:colOff>
      <xdr:row>10</xdr:row>
      <xdr:rowOff>50799</xdr:rowOff>
    </xdr:from>
    <xdr:to>
      <xdr:col>3</xdr:col>
      <xdr:colOff>1117601</xdr:colOff>
      <xdr:row>10</xdr:row>
      <xdr:rowOff>1862272</xdr:rowOff>
    </xdr:to>
    <xdr:pic>
      <xdr:nvPicPr>
        <xdr:cNvPr id="12" name="Рисунок 11"/>
        <xdr:cNvPicPr>
          <a:picLocks noChangeAspect="1"/>
        </xdr:cNvPicPr>
      </xdr:nvPicPr>
      <xdr:blipFill>
        <a:blip xmlns:r="http://schemas.openxmlformats.org/officeDocument/2006/relationships" r:embed="rId14" cstate="print"/>
        <a:stretch>
          <a:fillRect/>
        </a:stretch>
      </xdr:blipFill>
      <xdr:spPr>
        <a:xfrm>
          <a:off x="2167468" y="14681199"/>
          <a:ext cx="1049866" cy="1811473"/>
        </a:xfrm>
        <a:prstGeom prst="rect">
          <a:avLst/>
        </a:prstGeom>
        <a:ln>
          <a:prstDash val="solid"/>
        </a:ln>
      </xdr:spPr>
    </xdr:pic>
    <xdr:clientData/>
  </xdr:twoCellAnchor>
  <xdr:twoCellAnchor editAs="oneCell">
    <xdr:from>
      <xdr:col>3</xdr:col>
      <xdr:colOff>84668</xdr:colOff>
      <xdr:row>11</xdr:row>
      <xdr:rowOff>25400</xdr:rowOff>
    </xdr:from>
    <xdr:to>
      <xdr:col>3</xdr:col>
      <xdr:colOff>1133447</xdr:colOff>
      <xdr:row>11</xdr:row>
      <xdr:rowOff>1786465</xdr:rowOff>
    </xdr:to>
    <xdr:pic>
      <xdr:nvPicPr>
        <xdr:cNvPr id="20" name="Рисунок 19"/>
        <xdr:cNvPicPr>
          <a:picLocks noChangeAspect="1"/>
        </xdr:cNvPicPr>
      </xdr:nvPicPr>
      <xdr:blipFill>
        <a:blip xmlns:r="http://schemas.openxmlformats.org/officeDocument/2006/relationships" r:embed="rId15" cstate="print"/>
        <a:stretch>
          <a:fillRect/>
        </a:stretch>
      </xdr:blipFill>
      <xdr:spPr>
        <a:xfrm>
          <a:off x="2184401" y="16594667"/>
          <a:ext cx="1048779" cy="1761065"/>
        </a:xfrm>
        <a:prstGeom prst="rect">
          <a:avLst/>
        </a:prstGeom>
        <a:ln>
          <a:prstDash val="solid"/>
        </a:ln>
      </xdr:spPr>
    </xdr:pic>
    <xdr:clientData/>
  </xdr:twoCellAnchor>
  <xdr:twoCellAnchor editAs="oneCell">
    <xdr:from>
      <xdr:col>3</xdr:col>
      <xdr:colOff>50800</xdr:colOff>
      <xdr:row>13</xdr:row>
      <xdr:rowOff>84667</xdr:rowOff>
    </xdr:from>
    <xdr:to>
      <xdr:col>3</xdr:col>
      <xdr:colOff>1099579</xdr:colOff>
      <xdr:row>13</xdr:row>
      <xdr:rowOff>1845732</xdr:rowOff>
    </xdr:to>
    <xdr:pic>
      <xdr:nvPicPr>
        <xdr:cNvPr id="24" name="Рисунок 23"/>
        <xdr:cNvPicPr>
          <a:picLocks noChangeAspect="1"/>
        </xdr:cNvPicPr>
      </xdr:nvPicPr>
      <xdr:blipFill>
        <a:blip xmlns:r="http://schemas.openxmlformats.org/officeDocument/2006/relationships" r:embed="rId15" cstate="print"/>
        <a:stretch>
          <a:fillRect/>
        </a:stretch>
      </xdr:blipFill>
      <xdr:spPr>
        <a:xfrm>
          <a:off x="2150533" y="20548600"/>
          <a:ext cx="1048779" cy="1761065"/>
        </a:xfrm>
        <a:prstGeom prst="rect">
          <a:avLst/>
        </a:prstGeom>
        <a:ln>
          <a:prstDash val="solid"/>
        </a:ln>
      </xdr:spPr>
    </xdr:pic>
    <xdr:clientData/>
  </xdr:twoCellAnchor>
  <xdr:twoCellAnchor editAs="oneCell">
    <xdr:from>
      <xdr:col>3</xdr:col>
      <xdr:colOff>57718</xdr:colOff>
      <xdr:row>16</xdr:row>
      <xdr:rowOff>76201</xdr:rowOff>
    </xdr:from>
    <xdr:to>
      <xdr:col>3</xdr:col>
      <xdr:colOff>1143584</xdr:colOff>
      <xdr:row>16</xdr:row>
      <xdr:rowOff>1879600</xdr:rowOff>
    </xdr:to>
    <xdr:pic>
      <xdr:nvPicPr>
        <xdr:cNvPr id="21" name="Рисунок 20"/>
        <xdr:cNvPicPr>
          <a:picLocks noChangeAspect="1"/>
        </xdr:cNvPicPr>
      </xdr:nvPicPr>
      <xdr:blipFill>
        <a:blip xmlns:r="http://schemas.openxmlformats.org/officeDocument/2006/relationships" r:embed="rId16"/>
        <a:stretch>
          <a:fillRect/>
        </a:stretch>
      </xdr:blipFill>
      <xdr:spPr>
        <a:xfrm>
          <a:off x="2157451" y="24451734"/>
          <a:ext cx="1085866" cy="1803399"/>
        </a:xfrm>
        <a:prstGeom prst="rect">
          <a:avLst/>
        </a:prstGeom>
        <a:ln>
          <a:prstDash val="solid"/>
        </a:ln>
      </xdr:spPr>
    </xdr:pic>
    <xdr:clientData/>
  </xdr:twoCellAnchor>
  <xdr:twoCellAnchor editAs="oneCell">
    <xdr:from>
      <xdr:col>2</xdr:col>
      <xdr:colOff>1159932</xdr:colOff>
      <xdr:row>19</xdr:row>
      <xdr:rowOff>626534</xdr:rowOff>
    </xdr:from>
    <xdr:to>
      <xdr:col>3</xdr:col>
      <xdr:colOff>1145744</xdr:colOff>
      <xdr:row>19</xdr:row>
      <xdr:rowOff>1050221</xdr:rowOff>
    </xdr:to>
    <xdr:pic>
      <xdr:nvPicPr>
        <xdr:cNvPr id="30" name="Рисунок 29"/>
        <xdr:cNvPicPr>
          <a:picLocks noChangeAspect="1"/>
        </xdr:cNvPicPr>
      </xdr:nvPicPr>
      <xdr:blipFill>
        <a:blip xmlns:r="http://schemas.openxmlformats.org/officeDocument/2006/relationships" r:embed="rId17" cstate="print"/>
        <a:stretch>
          <a:fillRect/>
        </a:stretch>
      </xdr:blipFill>
      <xdr:spPr>
        <a:xfrm>
          <a:off x="2150532" y="25078267"/>
          <a:ext cx="1145745" cy="423687"/>
        </a:xfrm>
        <a:prstGeom prst="rect">
          <a:avLst/>
        </a:prstGeom>
        <a:ln>
          <a:prstDash val="solid"/>
        </a:ln>
      </xdr:spPr>
    </xdr:pic>
    <xdr:clientData/>
  </xdr:twoCellAnchor>
  <xdr:twoCellAnchor editAs="oneCell">
    <xdr:from>
      <xdr:col>3</xdr:col>
      <xdr:colOff>16934</xdr:colOff>
      <xdr:row>21</xdr:row>
      <xdr:rowOff>866063</xdr:rowOff>
    </xdr:from>
    <xdr:to>
      <xdr:col>4</xdr:col>
      <xdr:colOff>3972</xdr:colOff>
      <xdr:row>21</xdr:row>
      <xdr:rowOff>1320801</xdr:rowOff>
    </xdr:to>
    <xdr:pic>
      <xdr:nvPicPr>
        <xdr:cNvPr id="31" name="Рисунок 30"/>
        <xdr:cNvPicPr>
          <a:picLocks noChangeAspect="1"/>
        </xdr:cNvPicPr>
      </xdr:nvPicPr>
      <xdr:blipFill>
        <a:blip xmlns:r="http://schemas.openxmlformats.org/officeDocument/2006/relationships" r:embed="rId18" cstate="print"/>
        <a:stretch>
          <a:fillRect/>
        </a:stretch>
      </xdr:blipFill>
      <xdr:spPr>
        <a:xfrm>
          <a:off x="2116667" y="35139130"/>
          <a:ext cx="1172372" cy="454738"/>
        </a:xfrm>
        <a:prstGeom prst="rect">
          <a:avLst/>
        </a:prstGeom>
        <a:ln>
          <a:prstDash val="solid"/>
        </a:ln>
      </xdr:spPr>
    </xdr:pic>
    <xdr:clientData/>
  </xdr:twoCellAnchor>
  <xdr:twoCellAnchor editAs="oneCell">
    <xdr:from>
      <xdr:col>3</xdr:col>
      <xdr:colOff>8468</xdr:colOff>
      <xdr:row>23</xdr:row>
      <xdr:rowOff>270933</xdr:rowOff>
    </xdr:from>
    <xdr:to>
      <xdr:col>4</xdr:col>
      <xdr:colOff>8467</xdr:colOff>
      <xdr:row>23</xdr:row>
      <xdr:rowOff>778292</xdr:rowOff>
    </xdr:to>
    <xdr:pic>
      <xdr:nvPicPr>
        <xdr:cNvPr id="32" name="Рисунок 31"/>
        <xdr:cNvPicPr>
          <a:picLocks noChangeAspect="1"/>
        </xdr:cNvPicPr>
      </xdr:nvPicPr>
      <xdr:blipFill>
        <a:blip xmlns:r="http://schemas.openxmlformats.org/officeDocument/2006/relationships" r:embed="rId19" cstate="print"/>
        <a:stretch>
          <a:fillRect/>
        </a:stretch>
      </xdr:blipFill>
      <xdr:spPr>
        <a:xfrm>
          <a:off x="2108201" y="36686066"/>
          <a:ext cx="1185333" cy="507359"/>
        </a:xfrm>
        <a:prstGeom prst="rect">
          <a:avLst/>
        </a:prstGeom>
        <a:ln>
          <a:prstDash val="solid"/>
        </a:ln>
      </xdr:spPr>
    </xdr:pic>
    <xdr:clientData/>
  </xdr:twoCellAnchor>
  <xdr:twoCellAnchor editAs="oneCell">
    <xdr:from>
      <xdr:col>3</xdr:col>
      <xdr:colOff>121863</xdr:colOff>
      <xdr:row>25</xdr:row>
      <xdr:rowOff>16933</xdr:rowOff>
    </xdr:from>
    <xdr:to>
      <xdr:col>3</xdr:col>
      <xdr:colOff>1001286</xdr:colOff>
      <xdr:row>25</xdr:row>
      <xdr:rowOff>1693333</xdr:rowOff>
    </xdr:to>
    <xdr:pic>
      <xdr:nvPicPr>
        <xdr:cNvPr id="33" name="Рисунок 32"/>
        <xdr:cNvPicPr>
          <a:picLocks noChangeAspect="1"/>
        </xdr:cNvPicPr>
      </xdr:nvPicPr>
      <xdr:blipFill>
        <a:blip xmlns:r="http://schemas.openxmlformats.org/officeDocument/2006/relationships" r:embed="rId20" cstate="print"/>
        <a:stretch>
          <a:fillRect/>
        </a:stretch>
      </xdr:blipFill>
      <xdr:spPr>
        <a:xfrm>
          <a:off x="2221596" y="37481933"/>
          <a:ext cx="879423" cy="1676400"/>
        </a:xfrm>
        <a:prstGeom prst="rect">
          <a:avLst/>
        </a:prstGeom>
        <a:ln>
          <a:prstDash val="solid"/>
        </a:ln>
      </xdr:spPr>
    </xdr:pic>
    <xdr:clientData/>
  </xdr:twoCellAnchor>
  <xdr:oneCellAnchor>
    <xdr:from>
      <xdr:col>3</xdr:col>
      <xdr:colOff>91440</xdr:colOff>
      <xdr:row>12</xdr:row>
      <xdr:rowOff>114300</xdr:rowOff>
    </xdr:from>
    <xdr:ext cx="1002109" cy="1539239"/>
    <xdr:pic>
      <xdr:nvPicPr>
        <xdr:cNvPr id="18" name="Рисунок 17"/>
        <xdr:cNvPicPr>
          <a:picLocks noChangeAspect="1"/>
        </xdr:cNvPicPr>
      </xdr:nvPicPr>
      <xdr:blipFill>
        <a:blip xmlns:r="http://schemas.openxmlformats.org/officeDocument/2006/relationships" r:embed="rId2" cstate="print"/>
        <a:srcRect l="19117" t="6456" r="19607" b="7470"/>
        <a:stretch>
          <a:fillRect/>
        </a:stretch>
      </xdr:blipFill>
      <xdr:spPr>
        <a:xfrm>
          <a:off x="2129790" y="15333980"/>
          <a:ext cx="1002030" cy="1538605"/>
        </a:xfrm>
        <a:prstGeom prst="rect">
          <a:avLst/>
        </a:prstGeom>
        <a:ln>
          <a:prstDash val="solid"/>
        </a:ln>
      </xdr:spPr>
    </xdr:pic>
    <xdr:clientData/>
  </xdr:oneCellAnchor>
  <xdr:oneCellAnchor>
    <xdr:from>
      <xdr:col>3</xdr:col>
      <xdr:colOff>50800</xdr:colOff>
      <xdr:row>14</xdr:row>
      <xdr:rowOff>84667</xdr:rowOff>
    </xdr:from>
    <xdr:ext cx="1048779" cy="1761065"/>
    <xdr:pic>
      <xdr:nvPicPr>
        <xdr:cNvPr id="25" name="Рисунок 24"/>
        <xdr:cNvPicPr>
          <a:picLocks noChangeAspect="1"/>
        </xdr:cNvPicPr>
      </xdr:nvPicPr>
      <xdr:blipFill>
        <a:blip xmlns:r="http://schemas.openxmlformats.org/officeDocument/2006/relationships" r:embed="rId15" cstate="print"/>
        <a:stretch>
          <a:fillRect/>
        </a:stretch>
      </xdr:blipFill>
      <xdr:spPr>
        <a:xfrm>
          <a:off x="2150533" y="20548600"/>
          <a:ext cx="1048779" cy="1761065"/>
        </a:xfrm>
        <a:prstGeom prst="rect">
          <a:avLst/>
        </a:prstGeom>
        <a:ln>
          <a:prstDash val="solid"/>
        </a:ln>
      </xdr:spPr>
    </xdr:pic>
    <xdr:clientData/>
  </xdr:oneCellAnchor>
  <xdr:twoCellAnchor editAs="oneCell">
    <xdr:from>
      <xdr:col>3</xdr:col>
      <xdr:colOff>25397</xdr:colOff>
      <xdr:row>50</xdr:row>
      <xdr:rowOff>135473</xdr:rowOff>
    </xdr:from>
    <xdr:to>
      <xdr:col>3</xdr:col>
      <xdr:colOff>1171279</xdr:colOff>
      <xdr:row>50</xdr:row>
      <xdr:rowOff>1134539</xdr:rowOff>
    </xdr:to>
    <xdr:pic>
      <xdr:nvPicPr>
        <xdr:cNvPr id="23" name="Рисунок 22"/>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xmlns="" val="0"/>
            </a:ext>
          </a:extLst>
        </a:blip>
        <a:stretch>
          <a:fillRect/>
        </a:stretch>
      </xdr:blipFill>
      <xdr:spPr>
        <a:xfrm rot="10800000" flipV="1">
          <a:off x="2125130" y="58995740"/>
          <a:ext cx="1145882" cy="999066"/>
        </a:xfrm>
        <a:prstGeom prst="rect">
          <a:avLst/>
        </a:prstGeom>
      </xdr:spPr>
    </xdr:pic>
    <xdr:clientData/>
  </xdr:twoCellAnchor>
  <xdr:twoCellAnchor editAs="oneCell">
    <xdr:from>
      <xdr:col>3</xdr:col>
      <xdr:colOff>8468</xdr:colOff>
      <xdr:row>51</xdr:row>
      <xdr:rowOff>110063</xdr:rowOff>
    </xdr:from>
    <xdr:to>
      <xdr:col>3</xdr:col>
      <xdr:colOff>1165209</xdr:colOff>
      <xdr:row>51</xdr:row>
      <xdr:rowOff>1142997</xdr:rowOff>
    </xdr:to>
    <xdr:pic>
      <xdr:nvPicPr>
        <xdr:cNvPr id="26" name="Рисунок 25"/>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xmlns="" val="0"/>
            </a:ext>
          </a:extLst>
        </a:blip>
        <a:stretch>
          <a:fillRect/>
        </a:stretch>
      </xdr:blipFill>
      <xdr:spPr>
        <a:xfrm>
          <a:off x="2108201" y="60231863"/>
          <a:ext cx="1156741" cy="1032934"/>
        </a:xfrm>
        <a:prstGeom prst="rect">
          <a:avLst/>
        </a:prstGeom>
      </xdr:spPr>
    </xdr:pic>
    <xdr:clientData/>
  </xdr:twoCellAnchor>
  <xdr:twoCellAnchor editAs="oneCell">
    <xdr:from>
      <xdr:col>3</xdr:col>
      <xdr:colOff>8468</xdr:colOff>
      <xdr:row>52</xdr:row>
      <xdr:rowOff>211661</xdr:rowOff>
    </xdr:from>
    <xdr:to>
      <xdr:col>3</xdr:col>
      <xdr:colOff>1164755</xdr:colOff>
      <xdr:row>52</xdr:row>
      <xdr:rowOff>1075263</xdr:rowOff>
    </xdr:to>
    <xdr:pic>
      <xdr:nvPicPr>
        <xdr:cNvPr id="34" name="Рисунок 33"/>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xmlns="" val="0"/>
            </a:ext>
          </a:extLst>
        </a:blip>
        <a:stretch>
          <a:fillRect/>
        </a:stretch>
      </xdr:blipFill>
      <xdr:spPr>
        <a:xfrm>
          <a:off x="2108201" y="61594994"/>
          <a:ext cx="1156287" cy="863602"/>
        </a:xfrm>
        <a:prstGeom prst="rect">
          <a:avLst/>
        </a:prstGeom>
      </xdr:spPr>
    </xdr:pic>
    <xdr:clientData/>
  </xdr:twoCellAnchor>
  <xdr:twoCellAnchor editAs="oneCell">
    <xdr:from>
      <xdr:col>3</xdr:col>
      <xdr:colOff>33868</xdr:colOff>
      <xdr:row>53</xdr:row>
      <xdr:rowOff>211654</xdr:rowOff>
    </xdr:from>
    <xdr:to>
      <xdr:col>3</xdr:col>
      <xdr:colOff>1158595</xdr:colOff>
      <xdr:row>53</xdr:row>
      <xdr:rowOff>1117587</xdr:rowOff>
    </xdr:to>
    <xdr:pic>
      <xdr:nvPicPr>
        <xdr:cNvPr id="35" name="Рисунок 34"/>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xmlns="" val="0"/>
            </a:ext>
          </a:extLst>
        </a:blip>
        <a:stretch>
          <a:fillRect/>
        </a:stretch>
      </xdr:blipFill>
      <xdr:spPr>
        <a:xfrm>
          <a:off x="2133601" y="62873454"/>
          <a:ext cx="1124727" cy="905933"/>
        </a:xfrm>
        <a:prstGeom prst="rect">
          <a:avLst/>
        </a:prstGeom>
      </xdr:spPr>
    </xdr:pic>
    <xdr:clientData/>
  </xdr:twoCellAnchor>
  <xdr:twoCellAnchor editAs="oneCell">
    <xdr:from>
      <xdr:col>3</xdr:col>
      <xdr:colOff>16933</xdr:colOff>
      <xdr:row>54</xdr:row>
      <xdr:rowOff>347136</xdr:rowOff>
    </xdr:from>
    <xdr:to>
      <xdr:col>3</xdr:col>
      <xdr:colOff>1154438</xdr:colOff>
      <xdr:row>54</xdr:row>
      <xdr:rowOff>1278468</xdr:rowOff>
    </xdr:to>
    <xdr:pic>
      <xdr:nvPicPr>
        <xdr:cNvPr id="36" name="Рисунок 35"/>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xmlns="" val="0"/>
            </a:ext>
          </a:extLst>
        </a:blip>
        <a:stretch>
          <a:fillRect/>
        </a:stretch>
      </xdr:blipFill>
      <xdr:spPr>
        <a:xfrm>
          <a:off x="2116666" y="66708869"/>
          <a:ext cx="1137505" cy="931332"/>
        </a:xfrm>
        <a:prstGeom prst="rect">
          <a:avLst/>
        </a:prstGeom>
      </xdr:spPr>
    </xdr:pic>
    <xdr:clientData/>
  </xdr:twoCellAnchor>
  <xdr:twoCellAnchor editAs="oneCell">
    <xdr:from>
      <xdr:col>3</xdr:col>
      <xdr:colOff>59270</xdr:colOff>
      <xdr:row>55</xdr:row>
      <xdr:rowOff>42333</xdr:rowOff>
    </xdr:from>
    <xdr:to>
      <xdr:col>3</xdr:col>
      <xdr:colOff>1118556</xdr:colOff>
      <xdr:row>55</xdr:row>
      <xdr:rowOff>1863657</xdr:rowOff>
    </xdr:to>
    <xdr:pic>
      <xdr:nvPicPr>
        <xdr:cNvPr id="38" name="Рисунок 37"/>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xmlns="" val="0"/>
            </a:ext>
          </a:extLst>
        </a:blip>
        <a:stretch>
          <a:fillRect/>
        </a:stretch>
      </xdr:blipFill>
      <xdr:spPr>
        <a:xfrm>
          <a:off x="2159003" y="65278000"/>
          <a:ext cx="1059286" cy="1821324"/>
        </a:xfrm>
        <a:prstGeom prst="rect">
          <a:avLst/>
        </a:prstGeom>
      </xdr:spPr>
    </xdr:pic>
    <xdr:clientData/>
  </xdr:twoCellAnchor>
  <xdr:twoCellAnchor editAs="oneCell">
    <xdr:from>
      <xdr:col>3</xdr:col>
      <xdr:colOff>8467</xdr:colOff>
      <xdr:row>20</xdr:row>
      <xdr:rowOff>67733</xdr:rowOff>
    </xdr:from>
    <xdr:to>
      <xdr:col>4</xdr:col>
      <xdr:colOff>11935</xdr:colOff>
      <xdr:row>20</xdr:row>
      <xdr:rowOff>1600200</xdr:rowOff>
    </xdr:to>
    <xdr:pic>
      <xdr:nvPicPr>
        <xdr:cNvPr id="39" name="Рисунок 38"/>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xmlns="" val="0"/>
            </a:ext>
          </a:extLst>
        </a:blip>
        <a:stretch>
          <a:fillRect/>
        </a:stretch>
      </xdr:blipFill>
      <xdr:spPr>
        <a:xfrm>
          <a:off x="2108200" y="30107466"/>
          <a:ext cx="1188802" cy="1532467"/>
        </a:xfrm>
        <a:prstGeom prst="rect">
          <a:avLst/>
        </a:prstGeom>
      </xdr:spPr>
    </xdr:pic>
    <xdr:clientData/>
  </xdr:twoCellAnchor>
  <xdr:twoCellAnchor editAs="oneCell">
    <xdr:from>
      <xdr:col>3</xdr:col>
      <xdr:colOff>25400</xdr:colOff>
      <xdr:row>22</xdr:row>
      <xdr:rowOff>778935</xdr:rowOff>
    </xdr:from>
    <xdr:to>
      <xdr:col>3</xdr:col>
      <xdr:colOff>1176866</xdr:colOff>
      <xdr:row>22</xdr:row>
      <xdr:rowOff>1380068</xdr:rowOff>
    </xdr:to>
    <xdr:pic>
      <xdr:nvPicPr>
        <xdr:cNvPr id="40" name="Рисунок 39"/>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xmlns="" val="0"/>
            </a:ext>
          </a:extLst>
        </a:blip>
        <a:stretch>
          <a:fillRect/>
        </a:stretch>
      </xdr:blipFill>
      <xdr:spPr>
        <a:xfrm>
          <a:off x="2125133" y="34662535"/>
          <a:ext cx="1151466" cy="601133"/>
        </a:xfrm>
        <a:prstGeom prst="rect">
          <a:avLst/>
        </a:prstGeom>
      </xdr:spPr>
    </xdr:pic>
    <xdr:clientData/>
  </xdr:twoCellAnchor>
  <xdr:twoCellAnchor editAs="oneCell">
    <xdr:from>
      <xdr:col>3</xdr:col>
      <xdr:colOff>8466</xdr:colOff>
      <xdr:row>24</xdr:row>
      <xdr:rowOff>237069</xdr:rowOff>
    </xdr:from>
    <xdr:to>
      <xdr:col>3</xdr:col>
      <xdr:colOff>1155330</xdr:colOff>
      <xdr:row>24</xdr:row>
      <xdr:rowOff>804335</xdr:rowOff>
    </xdr:to>
    <xdr:pic>
      <xdr:nvPicPr>
        <xdr:cNvPr id="42" name="Рисунок 41"/>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xmlns="" val="0"/>
            </a:ext>
          </a:extLst>
        </a:blip>
        <a:stretch>
          <a:fillRect/>
        </a:stretch>
      </xdr:blipFill>
      <xdr:spPr>
        <a:xfrm>
          <a:off x="2108199" y="36973936"/>
          <a:ext cx="1146864" cy="567266"/>
        </a:xfrm>
        <a:prstGeom prst="rect">
          <a:avLst/>
        </a:prstGeom>
      </xdr:spPr>
    </xdr:pic>
    <xdr:clientData/>
  </xdr:twoCellAnchor>
  <xdr:twoCellAnchor editAs="oneCell">
    <xdr:from>
      <xdr:col>3</xdr:col>
      <xdr:colOff>143934</xdr:colOff>
      <xdr:row>26</xdr:row>
      <xdr:rowOff>84665</xdr:rowOff>
    </xdr:from>
    <xdr:to>
      <xdr:col>3</xdr:col>
      <xdr:colOff>897467</xdr:colOff>
      <xdr:row>26</xdr:row>
      <xdr:rowOff>1656320</xdr:rowOff>
    </xdr:to>
    <xdr:pic>
      <xdr:nvPicPr>
        <xdr:cNvPr id="44" name="Рисунок 43"/>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xmlns="" val="0"/>
            </a:ext>
          </a:extLst>
        </a:blip>
        <a:stretch>
          <a:fillRect/>
        </a:stretch>
      </xdr:blipFill>
      <xdr:spPr>
        <a:xfrm>
          <a:off x="2243667" y="39590132"/>
          <a:ext cx="753533" cy="1571655"/>
        </a:xfrm>
        <a:prstGeom prst="rect">
          <a:avLst/>
        </a:prstGeom>
      </xdr:spPr>
    </xdr:pic>
    <xdr:clientData/>
  </xdr:twoCellAnchor>
  <xdr:twoCellAnchor editAs="oneCell">
    <xdr:from>
      <xdr:col>3</xdr:col>
      <xdr:colOff>228600</xdr:colOff>
      <xdr:row>27</xdr:row>
      <xdr:rowOff>37916</xdr:rowOff>
    </xdr:from>
    <xdr:to>
      <xdr:col>3</xdr:col>
      <xdr:colOff>888999</xdr:colOff>
      <xdr:row>27</xdr:row>
      <xdr:rowOff>1682750</xdr:rowOff>
    </xdr:to>
    <xdr:pic>
      <xdr:nvPicPr>
        <xdr:cNvPr id="45" name="Рисунок 44"/>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xmlns="" val="0"/>
            </a:ext>
          </a:extLst>
        </a:blip>
        <a:stretch>
          <a:fillRect/>
        </a:stretch>
      </xdr:blipFill>
      <xdr:spPr>
        <a:xfrm>
          <a:off x="2328333" y="41262116"/>
          <a:ext cx="660399" cy="1644834"/>
        </a:xfrm>
        <a:prstGeom prst="rect">
          <a:avLst/>
        </a:prstGeom>
      </xdr:spPr>
    </xdr:pic>
    <xdr:clientData/>
  </xdr:twoCellAnchor>
  <xdr:twoCellAnchor editAs="oneCell">
    <xdr:from>
      <xdr:col>2</xdr:col>
      <xdr:colOff>1103400</xdr:colOff>
      <xdr:row>15</xdr:row>
      <xdr:rowOff>76202</xdr:rowOff>
    </xdr:from>
    <xdr:to>
      <xdr:col>3</xdr:col>
      <xdr:colOff>1120852</xdr:colOff>
      <xdr:row>15</xdr:row>
      <xdr:rowOff>1845735</xdr:rowOff>
    </xdr:to>
    <xdr:pic>
      <xdr:nvPicPr>
        <xdr:cNvPr id="46" name="Рисунок 45"/>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xmlns="" val="0"/>
            </a:ext>
          </a:extLst>
        </a:blip>
        <a:stretch>
          <a:fillRect/>
        </a:stretch>
      </xdr:blipFill>
      <xdr:spPr>
        <a:xfrm>
          <a:off x="2094000" y="20218402"/>
          <a:ext cx="1177385" cy="17695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62753</xdr:colOff>
      <xdr:row>5</xdr:row>
      <xdr:rowOff>690282</xdr:rowOff>
    </xdr:from>
    <xdr:to>
      <xdr:col>3</xdr:col>
      <xdr:colOff>1147482</xdr:colOff>
      <xdr:row>5</xdr:row>
      <xdr:rowOff>1567084</xdr:rowOff>
    </xdr:to>
    <xdr:pic>
      <xdr:nvPicPr>
        <xdr:cNvPr id="3" name="Рисунок 2"/>
        <xdr:cNvPicPr>
          <a:picLocks noChangeAspect="1"/>
        </xdr:cNvPicPr>
      </xdr:nvPicPr>
      <xdr:blipFill>
        <a:blip xmlns:r="http://schemas.openxmlformats.org/officeDocument/2006/relationships" r:embed="rId1" cstate="print"/>
        <a:stretch>
          <a:fillRect/>
        </a:stretch>
      </xdr:blipFill>
      <xdr:spPr>
        <a:xfrm>
          <a:off x="1945341" y="1667435"/>
          <a:ext cx="1084729" cy="876802"/>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12700</xdr:colOff>
      <xdr:row>159</xdr:row>
      <xdr:rowOff>50800</xdr:rowOff>
    </xdr:from>
    <xdr:to>
      <xdr:col>19</xdr:col>
      <xdr:colOff>0</xdr:colOff>
      <xdr:row>168</xdr:row>
      <xdr:rowOff>38101</xdr:rowOff>
    </xdr:to>
    <xdr:pic>
      <xdr:nvPicPr>
        <xdr:cNvPr id="131242" name="Picture 340"/>
        <xdr:cNvPicPr>
          <a:picLocks noChangeAspect="1" noChangeArrowheads="1"/>
        </xdr:cNvPicPr>
      </xdr:nvPicPr>
      <xdr:blipFill>
        <a:blip xmlns:r="http://schemas.openxmlformats.org/officeDocument/2006/relationships" r:embed="rId1"/>
        <a:srcRect/>
        <a:stretch>
          <a:fillRect/>
        </a:stretch>
      </xdr:blipFill>
      <xdr:spPr>
        <a:xfrm>
          <a:off x="14633575" y="15738475"/>
          <a:ext cx="1187450" cy="781685"/>
        </a:xfrm>
        <a:prstGeom prst="rect">
          <a:avLst/>
        </a:prstGeom>
        <a:noFill/>
        <a:ln w="1">
          <a:noFill/>
          <a:prstDash val="solid"/>
          <a:miter lim="800000"/>
          <a:headEnd/>
          <a:tailEnd/>
        </a:ln>
      </xdr:spPr>
    </xdr:pic>
    <xdr:clientData/>
  </xdr:twoCellAnchor>
  <xdr:twoCellAnchor editAs="oneCell">
    <xdr:from>
      <xdr:col>17</xdr:col>
      <xdr:colOff>12700</xdr:colOff>
      <xdr:row>29</xdr:row>
      <xdr:rowOff>0</xdr:rowOff>
    </xdr:from>
    <xdr:to>
      <xdr:col>19</xdr:col>
      <xdr:colOff>0</xdr:colOff>
      <xdr:row>38</xdr:row>
      <xdr:rowOff>2048</xdr:rowOff>
    </xdr:to>
    <xdr:pic>
      <xdr:nvPicPr>
        <xdr:cNvPr id="131243" name="Picture 342"/>
        <xdr:cNvPicPr>
          <a:picLocks noChangeAspect="1" noChangeArrowheads="1"/>
        </xdr:cNvPicPr>
      </xdr:nvPicPr>
      <xdr:blipFill>
        <a:blip xmlns:r="http://schemas.openxmlformats.org/officeDocument/2006/relationships" r:embed="rId2"/>
        <a:srcRect/>
        <a:stretch>
          <a:fillRect/>
        </a:stretch>
      </xdr:blipFill>
      <xdr:spPr>
        <a:xfrm>
          <a:off x="14633575" y="2872105"/>
          <a:ext cx="1187450" cy="794385"/>
        </a:xfrm>
        <a:prstGeom prst="rect">
          <a:avLst/>
        </a:prstGeom>
        <a:noFill/>
        <a:ln w="1">
          <a:noFill/>
          <a:prstDash val="solid"/>
          <a:miter lim="800000"/>
          <a:headEnd/>
          <a:tailEnd/>
        </a:ln>
      </xdr:spPr>
    </xdr:pic>
    <xdr:clientData/>
  </xdr:twoCellAnchor>
  <xdr:twoCellAnchor editAs="oneCell">
    <xdr:from>
      <xdr:col>17</xdr:col>
      <xdr:colOff>12700</xdr:colOff>
      <xdr:row>57</xdr:row>
      <xdr:rowOff>50800</xdr:rowOff>
    </xdr:from>
    <xdr:to>
      <xdr:col>19</xdr:col>
      <xdr:colOff>0</xdr:colOff>
      <xdr:row>66</xdr:row>
      <xdr:rowOff>31750</xdr:rowOff>
    </xdr:to>
    <xdr:pic>
      <xdr:nvPicPr>
        <xdr:cNvPr id="131244" name="Picture 343"/>
        <xdr:cNvPicPr>
          <a:picLocks noChangeAspect="1" noChangeArrowheads="1"/>
        </xdr:cNvPicPr>
      </xdr:nvPicPr>
      <xdr:blipFill>
        <a:blip xmlns:r="http://schemas.openxmlformats.org/officeDocument/2006/relationships" r:embed="rId3"/>
        <a:srcRect/>
        <a:stretch>
          <a:fillRect/>
        </a:stretch>
      </xdr:blipFill>
      <xdr:spPr>
        <a:xfrm>
          <a:off x="14633575" y="5603875"/>
          <a:ext cx="1187450" cy="775335"/>
        </a:xfrm>
        <a:prstGeom prst="rect">
          <a:avLst/>
        </a:prstGeom>
        <a:noFill/>
        <a:ln w="1">
          <a:noFill/>
          <a:prstDash val="solid"/>
          <a:miter lim="800000"/>
          <a:headEnd/>
          <a:tailEnd/>
        </a:ln>
      </xdr:spPr>
    </xdr:pic>
    <xdr:clientData/>
  </xdr:twoCellAnchor>
  <xdr:twoCellAnchor editAs="oneCell">
    <xdr:from>
      <xdr:col>17</xdr:col>
      <xdr:colOff>12700</xdr:colOff>
      <xdr:row>74</xdr:row>
      <xdr:rowOff>107950</xdr:rowOff>
    </xdr:from>
    <xdr:to>
      <xdr:col>18</xdr:col>
      <xdr:colOff>587375</xdr:colOff>
      <xdr:row>81</xdr:row>
      <xdr:rowOff>57151</xdr:rowOff>
    </xdr:to>
    <xdr:pic>
      <xdr:nvPicPr>
        <xdr:cNvPr id="131245" name="Picture 315"/>
        <xdr:cNvPicPr>
          <a:picLocks noChangeAspect="1" noChangeArrowheads="1"/>
        </xdr:cNvPicPr>
      </xdr:nvPicPr>
      <xdr:blipFill>
        <a:blip xmlns:r="http://schemas.openxmlformats.org/officeDocument/2006/relationships" r:embed="rId4"/>
        <a:srcRect/>
        <a:stretch>
          <a:fillRect/>
        </a:stretch>
      </xdr:blipFill>
      <xdr:spPr>
        <a:xfrm>
          <a:off x="14633575" y="7161530"/>
          <a:ext cx="1184275" cy="786765"/>
        </a:xfrm>
        <a:prstGeom prst="rect">
          <a:avLst/>
        </a:prstGeom>
        <a:noFill/>
        <a:ln w="1">
          <a:noFill/>
          <a:prstDash val="solid"/>
          <a:miter lim="800000"/>
          <a:headEnd/>
          <a:tailEnd/>
        </a:ln>
      </xdr:spPr>
    </xdr:pic>
    <xdr:clientData/>
  </xdr:twoCellAnchor>
  <xdr:twoCellAnchor editAs="oneCell">
    <xdr:from>
      <xdr:col>17</xdr:col>
      <xdr:colOff>12700</xdr:colOff>
      <xdr:row>83</xdr:row>
      <xdr:rowOff>50800</xdr:rowOff>
    </xdr:from>
    <xdr:to>
      <xdr:col>18</xdr:col>
      <xdr:colOff>587375</xdr:colOff>
      <xdr:row>92</xdr:row>
      <xdr:rowOff>31750</xdr:rowOff>
    </xdr:to>
    <xdr:pic>
      <xdr:nvPicPr>
        <xdr:cNvPr id="131246" name="Picture 346"/>
        <xdr:cNvPicPr>
          <a:picLocks noChangeAspect="1" noChangeArrowheads="1"/>
        </xdr:cNvPicPr>
      </xdr:nvPicPr>
      <xdr:blipFill>
        <a:blip xmlns:r="http://schemas.openxmlformats.org/officeDocument/2006/relationships" r:embed="rId5"/>
        <a:srcRect/>
        <a:stretch>
          <a:fillRect/>
        </a:stretch>
      </xdr:blipFill>
      <xdr:spPr>
        <a:xfrm>
          <a:off x="14633575" y="8118475"/>
          <a:ext cx="1184275" cy="775335"/>
        </a:xfrm>
        <a:prstGeom prst="rect">
          <a:avLst/>
        </a:prstGeom>
        <a:noFill/>
        <a:ln w="1">
          <a:noFill/>
          <a:prstDash val="solid"/>
          <a:miter lim="800000"/>
          <a:headEnd/>
          <a:tailEnd/>
        </a:ln>
      </xdr:spPr>
    </xdr:pic>
    <xdr:clientData/>
  </xdr:twoCellAnchor>
  <xdr:twoCellAnchor editAs="oneCell">
    <xdr:from>
      <xdr:col>17</xdr:col>
      <xdr:colOff>0</xdr:colOff>
      <xdr:row>138</xdr:row>
      <xdr:rowOff>57150</xdr:rowOff>
    </xdr:from>
    <xdr:to>
      <xdr:col>18</xdr:col>
      <xdr:colOff>587375</xdr:colOff>
      <xdr:row>147</xdr:row>
      <xdr:rowOff>38100</xdr:rowOff>
    </xdr:to>
    <xdr:pic>
      <xdr:nvPicPr>
        <xdr:cNvPr id="131247" name="Picture 350"/>
        <xdr:cNvPicPr>
          <a:picLocks noChangeAspect="1" noChangeArrowheads="1"/>
        </xdr:cNvPicPr>
      </xdr:nvPicPr>
      <xdr:blipFill>
        <a:blip xmlns:r="http://schemas.openxmlformats.org/officeDocument/2006/relationships" r:embed="rId6"/>
        <a:srcRect/>
        <a:stretch>
          <a:fillRect/>
        </a:stretch>
      </xdr:blipFill>
      <xdr:spPr>
        <a:xfrm>
          <a:off x="14620875" y="13662660"/>
          <a:ext cx="1196975" cy="775335"/>
        </a:xfrm>
        <a:prstGeom prst="rect">
          <a:avLst/>
        </a:prstGeom>
        <a:noFill/>
        <a:ln w="1">
          <a:noFill/>
          <a:prstDash val="solid"/>
          <a:miter lim="800000"/>
          <a:headEnd/>
          <a:tailEnd/>
        </a:ln>
      </xdr:spPr>
    </xdr:pic>
    <xdr:clientData/>
  </xdr:twoCellAnchor>
  <xdr:twoCellAnchor editAs="oneCell">
    <xdr:from>
      <xdr:col>17</xdr:col>
      <xdr:colOff>12700</xdr:colOff>
      <xdr:row>147</xdr:row>
      <xdr:rowOff>57150</xdr:rowOff>
    </xdr:from>
    <xdr:to>
      <xdr:col>18</xdr:col>
      <xdr:colOff>587375</xdr:colOff>
      <xdr:row>154</xdr:row>
      <xdr:rowOff>222250</xdr:rowOff>
    </xdr:to>
    <xdr:pic>
      <xdr:nvPicPr>
        <xdr:cNvPr id="131248" name="Picture 351"/>
        <xdr:cNvPicPr>
          <a:picLocks noChangeAspect="1" noChangeArrowheads="1"/>
        </xdr:cNvPicPr>
      </xdr:nvPicPr>
      <xdr:blipFill>
        <a:blip xmlns:r="http://schemas.openxmlformats.org/officeDocument/2006/relationships" r:embed="rId7"/>
        <a:srcRect/>
        <a:stretch>
          <a:fillRect/>
        </a:stretch>
      </xdr:blipFill>
      <xdr:spPr>
        <a:xfrm>
          <a:off x="14633575" y="14457045"/>
          <a:ext cx="1184275" cy="782955"/>
        </a:xfrm>
        <a:prstGeom prst="rect">
          <a:avLst/>
        </a:prstGeom>
        <a:noFill/>
        <a:ln w="1">
          <a:noFill/>
          <a:prstDash val="solid"/>
          <a:miter lim="800000"/>
          <a:headEnd/>
          <a:tailEnd/>
        </a:ln>
      </xdr:spPr>
    </xdr:pic>
    <xdr:clientData/>
  </xdr:twoCellAnchor>
  <xdr:twoCellAnchor editAs="oneCell">
    <xdr:from>
      <xdr:col>17</xdr:col>
      <xdr:colOff>12700</xdr:colOff>
      <xdr:row>182</xdr:row>
      <xdr:rowOff>57150</xdr:rowOff>
    </xdr:from>
    <xdr:to>
      <xdr:col>18</xdr:col>
      <xdr:colOff>587375</xdr:colOff>
      <xdr:row>191</xdr:row>
      <xdr:rowOff>50800</xdr:rowOff>
    </xdr:to>
    <xdr:pic>
      <xdr:nvPicPr>
        <xdr:cNvPr id="131249" name="Picture 353"/>
        <xdr:cNvPicPr>
          <a:picLocks noChangeAspect="1" noChangeArrowheads="1"/>
        </xdr:cNvPicPr>
      </xdr:nvPicPr>
      <xdr:blipFill>
        <a:blip xmlns:r="http://schemas.openxmlformats.org/officeDocument/2006/relationships" r:embed="rId8"/>
        <a:srcRect/>
        <a:stretch>
          <a:fillRect/>
        </a:stretch>
      </xdr:blipFill>
      <xdr:spPr>
        <a:xfrm>
          <a:off x="14633575" y="18022570"/>
          <a:ext cx="1184275" cy="788035"/>
        </a:xfrm>
        <a:prstGeom prst="rect">
          <a:avLst/>
        </a:prstGeom>
        <a:noFill/>
        <a:ln w="1">
          <a:noFill/>
          <a:prstDash val="solid"/>
          <a:miter lim="800000"/>
          <a:headEnd/>
          <a:tailEnd/>
        </a:ln>
      </xdr:spPr>
    </xdr:pic>
    <xdr:clientData/>
  </xdr:twoCellAnchor>
  <xdr:twoCellAnchor editAs="oneCell">
    <xdr:from>
      <xdr:col>14</xdr:col>
      <xdr:colOff>12700</xdr:colOff>
      <xdr:row>0</xdr:row>
      <xdr:rowOff>12700</xdr:rowOff>
    </xdr:from>
    <xdr:to>
      <xdr:col>17</xdr:col>
      <xdr:colOff>196</xdr:colOff>
      <xdr:row>9</xdr:row>
      <xdr:rowOff>69850</xdr:rowOff>
    </xdr:to>
    <xdr:pic>
      <xdr:nvPicPr>
        <xdr:cNvPr id="131250" name="Picture 314"/>
        <xdr:cNvPicPr>
          <a:picLocks noChangeAspect="1" noChangeArrowheads="1"/>
        </xdr:cNvPicPr>
      </xdr:nvPicPr>
      <xdr:blipFill>
        <a:blip xmlns:r="http://schemas.openxmlformats.org/officeDocument/2006/relationships" r:embed="rId9"/>
        <a:srcRect/>
        <a:stretch>
          <a:fillRect/>
        </a:stretch>
      </xdr:blipFill>
      <xdr:spPr>
        <a:xfrm>
          <a:off x="11461750" y="12700"/>
          <a:ext cx="3159125" cy="851535"/>
        </a:xfrm>
        <a:prstGeom prst="rect">
          <a:avLst/>
        </a:prstGeom>
        <a:noFill/>
        <a:ln w="1">
          <a:noFill/>
          <a:prstDash val="solid"/>
          <a:miter lim="800000"/>
          <a:headEnd/>
          <a:tailEnd/>
        </a:ln>
      </xdr:spPr>
    </xdr:pic>
    <xdr:clientData/>
  </xdr:twoCellAnchor>
  <xdr:twoCellAnchor editAs="oneCell">
    <xdr:from>
      <xdr:col>17</xdr:col>
      <xdr:colOff>12700</xdr:colOff>
      <xdr:row>170</xdr:row>
      <xdr:rowOff>57150</xdr:rowOff>
    </xdr:from>
    <xdr:to>
      <xdr:col>18</xdr:col>
      <xdr:colOff>587375</xdr:colOff>
      <xdr:row>179</xdr:row>
      <xdr:rowOff>31750</xdr:rowOff>
    </xdr:to>
    <xdr:pic>
      <xdr:nvPicPr>
        <xdr:cNvPr id="131251" name="Picture 316"/>
        <xdr:cNvPicPr>
          <a:picLocks noChangeAspect="1" noChangeArrowheads="1"/>
        </xdr:cNvPicPr>
      </xdr:nvPicPr>
      <xdr:blipFill>
        <a:blip xmlns:r="http://schemas.openxmlformats.org/officeDocument/2006/relationships" r:embed="rId10" cstate="print"/>
        <a:srcRect/>
        <a:stretch>
          <a:fillRect/>
        </a:stretch>
      </xdr:blipFill>
      <xdr:spPr>
        <a:xfrm>
          <a:off x="14633575" y="16715740"/>
          <a:ext cx="1184275" cy="768985"/>
        </a:xfrm>
        <a:prstGeom prst="rect">
          <a:avLst/>
        </a:prstGeom>
        <a:noFill/>
        <a:ln w="1">
          <a:noFill/>
          <a:prstDash val="solid"/>
          <a:miter lim="800000"/>
          <a:headEnd/>
          <a:tailEnd/>
        </a:ln>
      </xdr:spPr>
    </xdr:pic>
    <xdr:clientData/>
  </xdr:twoCellAnchor>
  <xdr:twoCellAnchor editAs="oneCell">
    <xdr:from>
      <xdr:col>8</xdr:col>
      <xdr:colOff>368300</xdr:colOff>
      <xdr:row>1</xdr:row>
      <xdr:rowOff>12700</xdr:rowOff>
    </xdr:from>
    <xdr:to>
      <xdr:col>8</xdr:col>
      <xdr:colOff>768350</xdr:colOff>
      <xdr:row>6</xdr:row>
      <xdr:rowOff>76200</xdr:rowOff>
    </xdr:to>
    <xdr:pic>
      <xdr:nvPicPr>
        <xdr:cNvPr id="131252" name="Рисунок 1"/>
        <xdr:cNvPicPr>
          <a:picLocks noChangeAspect="1"/>
        </xdr:cNvPicPr>
      </xdr:nvPicPr>
      <xdr:blipFill>
        <a:blip xmlns:r="http://schemas.openxmlformats.org/officeDocument/2006/relationships" r:embed="rId11" cstate="print"/>
        <a:srcRect/>
        <a:stretch>
          <a:fillRect/>
        </a:stretch>
      </xdr:blipFill>
      <xdr:spPr>
        <a:xfrm>
          <a:off x="6530975" y="100965"/>
          <a:ext cx="400050" cy="504825"/>
        </a:xfrm>
        <a:prstGeom prst="rect">
          <a:avLst/>
        </a:prstGeom>
        <a:noFill/>
        <a:ln w="9525">
          <a:noFill/>
          <a:prstDash val="solid"/>
          <a:miter lim="800000"/>
          <a:headEnd/>
          <a:tailEnd/>
        </a:ln>
      </xdr:spPr>
    </xdr:pic>
    <xdr:clientData/>
  </xdr:twoCellAnchor>
  <xdr:twoCellAnchor editAs="oneCell">
    <xdr:from>
      <xdr:col>9</xdr:col>
      <xdr:colOff>50800</xdr:colOff>
      <xdr:row>1</xdr:row>
      <xdr:rowOff>12700</xdr:rowOff>
    </xdr:from>
    <xdr:to>
      <xdr:col>9</xdr:col>
      <xdr:colOff>438150</xdr:colOff>
      <xdr:row>7</xdr:row>
      <xdr:rowOff>0</xdr:rowOff>
    </xdr:to>
    <xdr:pic>
      <xdr:nvPicPr>
        <xdr:cNvPr id="131253" name="Рисунок 2"/>
        <xdr:cNvPicPr>
          <a:picLocks noChangeAspect="1"/>
        </xdr:cNvPicPr>
      </xdr:nvPicPr>
      <xdr:blipFill>
        <a:blip xmlns:r="http://schemas.openxmlformats.org/officeDocument/2006/relationships" r:embed="rId12" cstate="print"/>
        <a:srcRect/>
        <a:stretch>
          <a:fillRect/>
        </a:stretch>
      </xdr:blipFill>
      <xdr:spPr>
        <a:xfrm>
          <a:off x="6985000" y="100965"/>
          <a:ext cx="387350" cy="516890"/>
        </a:xfrm>
        <a:prstGeom prst="rect">
          <a:avLst/>
        </a:prstGeom>
        <a:noFill/>
        <a:ln w="9525">
          <a:noFill/>
          <a:prstDash val="solid"/>
          <a:miter lim="800000"/>
          <a:headEnd/>
          <a:tailEnd/>
        </a:ln>
      </xdr:spPr>
    </xdr:pic>
    <xdr:clientData/>
  </xdr:twoCellAnchor>
  <xdr:twoCellAnchor editAs="oneCell">
    <xdr:from>
      <xdr:col>17</xdr:col>
      <xdr:colOff>12700</xdr:colOff>
      <xdr:row>119</xdr:row>
      <xdr:rowOff>50800</xdr:rowOff>
    </xdr:from>
    <xdr:to>
      <xdr:col>18</xdr:col>
      <xdr:colOff>587375</xdr:colOff>
      <xdr:row>128</xdr:row>
      <xdr:rowOff>38100</xdr:rowOff>
    </xdr:to>
    <xdr:pic>
      <xdr:nvPicPr>
        <xdr:cNvPr id="131256" name="Picture 346"/>
        <xdr:cNvPicPr>
          <a:picLocks noChangeAspect="1" noChangeArrowheads="1"/>
        </xdr:cNvPicPr>
      </xdr:nvPicPr>
      <xdr:blipFill>
        <a:blip xmlns:r="http://schemas.openxmlformats.org/officeDocument/2006/relationships" r:embed="rId5"/>
        <a:srcRect/>
        <a:stretch>
          <a:fillRect/>
        </a:stretch>
      </xdr:blipFill>
      <xdr:spPr>
        <a:xfrm>
          <a:off x="14633575" y="11755120"/>
          <a:ext cx="1184275" cy="781685"/>
        </a:xfrm>
        <a:prstGeom prst="rect">
          <a:avLst/>
        </a:prstGeom>
        <a:noFill/>
        <a:ln w="1">
          <a:noFill/>
          <a:prstDash val="solid"/>
          <a:miter lim="800000"/>
          <a:headEnd/>
          <a:tailEnd/>
        </a:ln>
      </xdr:spPr>
    </xdr:pic>
    <xdr:clientData/>
  </xdr:twoCellAnchor>
  <xdr:twoCellAnchor editAs="oneCell">
    <xdr:from>
      <xdr:col>17</xdr:col>
      <xdr:colOff>0</xdr:colOff>
      <xdr:row>127</xdr:row>
      <xdr:rowOff>50800</xdr:rowOff>
    </xdr:from>
    <xdr:to>
      <xdr:col>18</xdr:col>
      <xdr:colOff>587375</xdr:colOff>
      <xdr:row>135</xdr:row>
      <xdr:rowOff>127000</xdr:rowOff>
    </xdr:to>
    <xdr:pic>
      <xdr:nvPicPr>
        <xdr:cNvPr id="131257" name="Picture 341"/>
        <xdr:cNvPicPr>
          <a:picLocks noChangeAspect="1" noChangeArrowheads="1"/>
        </xdr:cNvPicPr>
      </xdr:nvPicPr>
      <xdr:blipFill>
        <a:blip xmlns:r="http://schemas.openxmlformats.org/officeDocument/2006/relationships" r:embed="rId13"/>
        <a:srcRect/>
        <a:stretch>
          <a:fillRect/>
        </a:stretch>
      </xdr:blipFill>
      <xdr:spPr>
        <a:xfrm>
          <a:off x="14620875" y="12461240"/>
          <a:ext cx="1196975" cy="782320"/>
        </a:xfrm>
        <a:prstGeom prst="rect">
          <a:avLst/>
        </a:prstGeom>
        <a:noFill/>
        <a:ln w="1">
          <a:noFill/>
          <a:prstDash val="solid"/>
          <a:miter lim="800000"/>
          <a:headEnd/>
          <a:tailEnd/>
        </a:ln>
      </xdr:spPr>
    </xdr:pic>
    <xdr:clientData/>
  </xdr:twoCellAnchor>
  <xdr:twoCellAnchor editAs="oneCell">
    <xdr:from>
      <xdr:col>8</xdr:col>
      <xdr:colOff>247650</xdr:colOff>
      <xdr:row>15</xdr:row>
      <xdr:rowOff>0</xdr:rowOff>
    </xdr:from>
    <xdr:to>
      <xdr:col>10</xdr:col>
      <xdr:colOff>590550</xdr:colOff>
      <xdr:row>24</xdr:row>
      <xdr:rowOff>82061</xdr:rowOff>
    </xdr:to>
    <xdr:pic>
      <xdr:nvPicPr>
        <xdr:cNvPr id="131258" name="Рисунок 19"/>
        <xdr:cNvPicPr>
          <a:picLocks noChangeAspect="1"/>
        </xdr:cNvPicPr>
      </xdr:nvPicPr>
      <xdr:blipFill>
        <a:blip xmlns:r="http://schemas.openxmlformats.org/officeDocument/2006/relationships" r:embed="rId14" cstate="print"/>
        <a:srcRect/>
        <a:stretch>
          <a:fillRect/>
        </a:stretch>
      </xdr:blipFill>
      <xdr:spPr>
        <a:xfrm>
          <a:off x="6410325" y="1412240"/>
          <a:ext cx="1885950" cy="882650"/>
        </a:xfrm>
        <a:prstGeom prst="rect">
          <a:avLst/>
        </a:prstGeom>
        <a:noFill/>
        <a:ln w="9525">
          <a:noFill/>
          <a:prstDash val="solid"/>
          <a:miter lim="800000"/>
          <a:headEnd/>
          <a:tailEnd/>
        </a:ln>
      </xdr:spPr>
    </xdr:pic>
    <xdr:clientData/>
  </xdr:twoCellAnchor>
  <xdr:twoCellAnchor editAs="oneCell">
    <xdr:from>
      <xdr:col>1</xdr:col>
      <xdr:colOff>19050</xdr:colOff>
      <xdr:row>180</xdr:row>
      <xdr:rowOff>12700</xdr:rowOff>
    </xdr:from>
    <xdr:to>
      <xdr:col>2</xdr:col>
      <xdr:colOff>12700</xdr:colOff>
      <xdr:row>182</xdr:row>
      <xdr:rowOff>76200</xdr:rowOff>
    </xdr:to>
    <xdr:pic>
      <xdr:nvPicPr>
        <xdr:cNvPr id="19" name="Рисунок 26"/>
        <xdr:cNvPicPr>
          <a:picLocks noChangeAspect="1"/>
        </xdr:cNvPicPr>
      </xdr:nvPicPr>
      <xdr:blipFill>
        <a:blip xmlns:r="http://schemas.openxmlformats.org/officeDocument/2006/relationships" r:embed="rId15" cstate="print"/>
        <a:srcRect/>
        <a:stretch>
          <a:fillRect/>
        </a:stretch>
      </xdr:blipFill>
      <xdr:spPr>
        <a:xfrm>
          <a:off x="19050" y="17553940"/>
          <a:ext cx="384175" cy="487680"/>
        </a:xfrm>
        <a:prstGeom prst="rect">
          <a:avLst/>
        </a:prstGeom>
        <a:noFill/>
        <a:ln w="9525">
          <a:noFill/>
          <a:prstDash val="solid"/>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19050</xdr:colOff>
      <xdr:row>26</xdr:row>
      <xdr:rowOff>31750</xdr:rowOff>
    </xdr:from>
    <xdr:to>
      <xdr:col>15</xdr:col>
      <xdr:colOff>3809</xdr:colOff>
      <xdr:row>49</xdr:row>
      <xdr:rowOff>31750</xdr:rowOff>
    </xdr:to>
    <xdr:pic>
      <xdr:nvPicPr>
        <xdr:cNvPr id="93439" name="Рисунок 3" descr="IMG_7169 2.JPG"/>
        <xdr:cNvPicPr>
          <a:picLocks noChangeAspect="1"/>
        </xdr:cNvPicPr>
      </xdr:nvPicPr>
      <xdr:blipFill>
        <a:blip xmlns:r="http://schemas.openxmlformats.org/officeDocument/2006/relationships" r:embed="rId1"/>
        <a:srcRect/>
        <a:stretch>
          <a:fillRect/>
        </a:stretch>
      </xdr:blipFill>
      <xdr:spPr>
        <a:xfrm>
          <a:off x="13544550" y="2555240"/>
          <a:ext cx="2289810" cy="2239645"/>
        </a:xfrm>
        <a:prstGeom prst="rect">
          <a:avLst/>
        </a:prstGeom>
        <a:noFill/>
        <a:ln w="9525">
          <a:noFill/>
          <a:prstDash val="solid"/>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6350</xdr:colOff>
      <xdr:row>136</xdr:row>
      <xdr:rowOff>76200</xdr:rowOff>
    </xdr:from>
    <xdr:to>
      <xdr:col>16</xdr:col>
      <xdr:colOff>488</xdr:colOff>
      <xdr:row>147</xdr:row>
      <xdr:rowOff>63500</xdr:rowOff>
    </xdr:to>
    <xdr:pic>
      <xdr:nvPicPr>
        <xdr:cNvPr id="132156" name="Obrázek 1" descr="AL_mat_1.JPG"/>
        <xdr:cNvPicPr>
          <a:picLocks noChangeAspect="1"/>
        </xdr:cNvPicPr>
      </xdr:nvPicPr>
      <xdr:blipFill>
        <a:blip xmlns:r="http://schemas.openxmlformats.org/officeDocument/2006/relationships" r:embed="rId1"/>
        <a:srcRect/>
        <a:stretch>
          <a:fillRect/>
        </a:stretch>
      </xdr:blipFill>
      <xdr:spPr>
        <a:xfrm>
          <a:off x="13322300" y="13483590"/>
          <a:ext cx="2298700" cy="1328420"/>
        </a:xfrm>
        <a:prstGeom prst="rect">
          <a:avLst/>
        </a:prstGeom>
        <a:noFill/>
        <a:ln w="9525">
          <a:noFill/>
          <a:prstDash val="solid"/>
          <a:miter lim="800000"/>
          <a:headEnd/>
          <a:tailEnd/>
        </a:ln>
      </xdr:spPr>
    </xdr:pic>
    <xdr:clientData/>
  </xdr:twoCellAnchor>
  <xdr:twoCellAnchor editAs="oneCell">
    <xdr:from>
      <xdr:col>15</xdr:col>
      <xdr:colOff>6350</xdr:colOff>
      <xdr:row>123</xdr:row>
      <xdr:rowOff>76200</xdr:rowOff>
    </xdr:from>
    <xdr:to>
      <xdr:col>16</xdr:col>
      <xdr:colOff>488</xdr:colOff>
      <xdr:row>138</xdr:row>
      <xdr:rowOff>6350</xdr:rowOff>
    </xdr:to>
    <xdr:pic>
      <xdr:nvPicPr>
        <xdr:cNvPr id="132157" name="Рисунок 1"/>
        <xdr:cNvPicPr>
          <a:picLocks noChangeAspect="1"/>
        </xdr:cNvPicPr>
      </xdr:nvPicPr>
      <xdr:blipFill>
        <a:blip xmlns:r="http://schemas.openxmlformats.org/officeDocument/2006/relationships" r:embed="rId2"/>
        <a:srcRect/>
        <a:stretch>
          <a:fillRect/>
        </a:stretch>
      </xdr:blipFill>
      <xdr:spPr>
        <a:xfrm>
          <a:off x="13322300" y="12336145"/>
          <a:ext cx="2298700" cy="1325245"/>
        </a:xfrm>
        <a:prstGeom prst="rect">
          <a:avLst/>
        </a:prstGeom>
        <a:noFill/>
        <a:ln w="9525">
          <a:noFill/>
          <a:prstDash val="solid"/>
          <a:miter lim="800000"/>
          <a:headEnd/>
          <a:tailEnd/>
        </a:ln>
      </xdr:spPr>
    </xdr:pic>
    <xdr:clientData/>
  </xdr:twoCellAnchor>
  <xdr:twoCellAnchor editAs="oneCell">
    <xdr:from>
      <xdr:col>15</xdr:col>
      <xdr:colOff>19050</xdr:colOff>
      <xdr:row>23</xdr:row>
      <xdr:rowOff>0</xdr:rowOff>
    </xdr:from>
    <xdr:to>
      <xdr:col>16</xdr:col>
      <xdr:colOff>3810</xdr:colOff>
      <xdr:row>46</xdr:row>
      <xdr:rowOff>138</xdr:rowOff>
    </xdr:to>
    <xdr:pic>
      <xdr:nvPicPr>
        <xdr:cNvPr id="132158" name="Рисунок 3" descr="IMG_7169 2.JPG"/>
        <xdr:cNvPicPr>
          <a:picLocks noChangeAspect="1"/>
        </xdr:cNvPicPr>
      </xdr:nvPicPr>
      <xdr:blipFill>
        <a:blip xmlns:r="http://schemas.openxmlformats.org/officeDocument/2006/relationships" r:embed="rId3"/>
        <a:srcRect/>
        <a:stretch>
          <a:fillRect/>
        </a:stretch>
      </xdr:blipFill>
      <xdr:spPr>
        <a:xfrm>
          <a:off x="13335000" y="2030095"/>
          <a:ext cx="2289810" cy="2239645"/>
        </a:xfrm>
        <a:prstGeom prst="rect">
          <a:avLst/>
        </a:prstGeom>
        <a:noFill/>
        <a:ln w="9525">
          <a:noFill/>
          <a:prstDash val="solid"/>
          <a:miter lim="800000"/>
          <a:headEnd/>
          <a:tailEnd/>
        </a:ln>
      </xdr:spPr>
    </xdr:pic>
    <xdr:clientData/>
  </xdr:twoCellAnchor>
  <xdr:twoCellAnchor editAs="oneCell">
    <xdr:from>
      <xdr:col>15</xdr:col>
      <xdr:colOff>31750</xdr:colOff>
      <xdr:row>67</xdr:row>
      <xdr:rowOff>19050</xdr:rowOff>
    </xdr:from>
    <xdr:to>
      <xdr:col>16</xdr:col>
      <xdr:colOff>3810</xdr:colOff>
      <xdr:row>88</xdr:row>
      <xdr:rowOff>12700</xdr:rowOff>
    </xdr:to>
    <xdr:pic>
      <xdr:nvPicPr>
        <xdr:cNvPr id="132159" name="Рисунок 4" descr="IMG_7187 2_.JPG"/>
        <xdr:cNvPicPr>
          <a:picLocks noChangeAspect="1"/>
        </xdr:cNvPicPr>
      </xdr:nvPicPr>
      <xdr:blipFill>
        <a:blip xmlns:r="http://schemas.openxmlformats.org/officeDocument/2006/relationships" r:embed="rId4"/>
        <a:srcRect/>
        <a:stretch>
          <a:fillRect/>
        </a:stretch>
      </xdr:blipFill>
      <xdr:spPr>
        <a:xfrm>
          <a:off x="13347700" y="6563995"/>
          <a:ext cx="2277110" cy="2071370"/>
        </a:xfrm>
        <a:prstGeom prst="rect">
          <a:avLst/>
        </a:prstGeom>
        <a:noFill/>
        <a:ln w="9525">
          <a:noFill/>
          <a:prstDash val="solid"/>
          <a:miter lim="800000"/>
          <a:headEnd/>
          <a:tailEnd/>
        </a:ln>
      </xdr:spPr>
    </xdr:pic>
    <xdr:clientData/>
  </xdr:twoCellAnchor>
  <xdr:twoCellAnchor editAs="oneCell">
    <xdr:from>
      <xdr:col>15</xdr:col>
      <xdr:colOff>6350</xdr:colOff>
      <xdr:row>173</xdr:row>
      <xdr:rowOff>76200</xdr:rowOff>
    </xdr:from>
    <xdr:to>
      <xdr:col>16</xdr:col>
      <xdr:colOff>0</xdr:colOff>
      <xdr:row>194</xdr:row>
      <xdr:rowOff>19050</xdr:rowOff>
    </xdr:to>
    <xdr:pic>
      <xdr:nvPicPr>
        <xdr:cNvPr id="132160" name="Рисунок 5"/>
        <xdr:cNvPicPr>
          <a:picLocks noChangeAspect="1"/>
        </xdr:cNvPicPr>
      </xdr:nvPicPr>
      <xdr:blipFill>
        <a:blip xmlns:r="http://schemas.openxmlformats.org/officeDocument/2006/relationships" r:embed="rId5"/>
        <a:srcRect/>
        <a:stretch>
          <a:fillRect/>
        </a:stretch>
      </xdr:blipFill>
      <xdr:spPr>
        <a:xfrm>
          <a:off x="13322300" y="17379950"/>
          <a:ext cx="2298700" cy="2200275"/>
        </a:xfrm>
        <a:prstGeom prst="rect">
          <a:avLst/>
        </a:prstGeom>
        <a:noFill/>
        <a:ln w="9525">
          <a:noFill/>
          <a:prstDash val="solid"/>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14</xdr:col>
      <xdr:colOff>31750</xdr:colOff>
      <xdr:row>45</xdr:row>
      <xdr:rowOff>12700</xdr:rowOff>
    </xdr:from>
    <xdr:to>
      <xdr:col>15</xdr:col>
      <xdr:colOff>1270</xdr:colOff>
      <xdr:row>71</xdr:row>
      <xdr:rowOff>76200</xdr:rowOff>
    </xdr:to>
    <xdr:pic>
      <xdr:nvPicPr>
        <xdr:cNvPr id="133140" name="Рисунок 1" descr="IMG_7170 2.JPG"/>
        <xdr:cNvPicPr>
          <a:picLocks noChangeAspect="1"/>
        </xdr:cNvPicPr>
      </xdr:nvPicPr>
      <xdr:blipFill>
        <a:blip xmlns:r="http://schemas.openxmlformats.org/officeDocument/2006/relationships" r:embed="rId1"/>
        <a:srcRect/>
        <a:stretch>
          <a:fillRect/>
        </a:stretch>
      </xdr:blipFill>
      <xdr:spPr>
        <a:xfrm>
          <a:off x="13376275" y="4851400"/>
          <a:ext cx="2303145" cy="2358390"/>
        </a:xfrm>
        <a:prstGeom prst="rect">
          <a:avLst/>
        </a:prstGeom>
        <a:noFill/>
        <a:ln w="9525">
          <a:noFill/>
          <a:prstDash val="solid"/>
          <a:miter lim="800000"/>
          <a:headEnd/>
          <a:tailEnd/>
        </a:ln>
      </xdr:spPr>
    </xdr:pic>
    <xdr:clientData/>
  </xdr:twoCellAnchor>
  <xdr:twoCellAnchor editAs="oneCell">
    <xdr:from>
      <xdr:col>14</xdr:col>
      <xdr:colOff>19050</xdr:colOff>
      <xdr:row>24</xdr:row>
      <xdr:rowOff>12700</xdr:rowOff>
    </xdr:from>
    <xdr:to>
      <xdr:col>15</xdr:col>
      <xdr:colOff>1270</xdr:colOff>
      <xdr:row>47</xdr:row>
      <xdr:rowOff>31750</xdr:rowOff>
    </xdr:to>
    <xdr:pic>
      <xdr:nvPicPr>
        <xdr:cNvPr id="133141" name="Рисунок 2" descr="IMG_7188 2.JPG"/>
        <xdr:cNvPicPr>
          <a:picLocks noChangeAspect="1"/>
        </xdr:cNvPicPr>
      </xdr:nvPicPr>
      <xdr:blipFill>
        <a:blip xmlns:r="http://schemas.openxmlformats.org/officeDocument/2006/relationships" r:embed="rId2"/>
        <a:srcRect/>
        <a:stretch>
          <a:fillRect/>
        </a:stretch>
      </xdr:blipFill>
      <xdr:spPr>
        <a:xfrm>
          <a:off x="13363575" y="2773680"/>
          <a:ext cx="2315845" cy="2273300"/>
        </a:xfrm>
        <a:prstGeom prst="rect">
          <a:avLst/>
        </a:prstGeom>
        <a:noFill/>
        <a:ln w="9525">
          <a:noFill/>
          <a:prstDash val="solid"/>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15</xdr:col>
      <xdr:colOff>400050</xdr:colOff>
      <xdr:row>4</xdr:row>
      <xdr:rowOff>76200</xdr:rowOff>
    </xdr:from>
    <xdr:to>
      <xdr:col>15</xdr:col>
      <xdr:colOff>2825750</xdr:colOff>
      <xdr:row>23</xdr:row>
      <xdr:rowOff>273050</xdr:rowOff>
    </xdr:to>
    <xdr:pic>
      <xdr:nvPicPr>
        <xdr:cNvPr id="56109" name="Рисунок 3"/>
        <xdr:cNvPicPr>
          <a:picLocks noChangeAspect="1"/>
        </xdr:cNvPicPr>
      </xdr:nvPicPr>
      <xdr:blipFill>
        <a:blip xmlns:r="http://schemas.openxmlformats.org/officeDocument/2006/relationships" r:embed="rId1" cstate="print"/>
        <a:srcRect/>
        <a:stretch>
          <a:fillRect/>
        </a:stretch>
      </xdr:blipFill>
      <xdr:spPr>
        <a:xfrm>
          <a:off x="13382625" y="429260"/>
          <a:ext cx="2425700" cy="1873885"/>
        </a:xfrm>
        <a:prstGeom prst="rect">
          <a:avLst/>
        </a:prstGeom>
        <a:noFill/>
        <a:ln w="9525">
          <a:noFill/>
          <a:prstDash val="solid"/>
          <a:miter lim="800000"/>
          <a:headEnd/>
          <a:tailEnd/>
        </a:ln>
      </xdr:spPr>
    </xdr:pic>
    <xdr:clientData/>
  </xdr:twoCellAnchor>
  <xdr:twoCellAnchor editAs="oneCell">
    <xdr:from>
      <xdr:col>15</xdr:col>
      <xdr:colOff>311150</xdr:colOff>
      <xdr:row>41</xdr:row>
      <xdr:rowOff>0</xdr:rowOff>
    </xdr:from>
    <xdr:to>
      <xdr:col>15</xdr:col>
      <xdr:colOff>2724150</xdr:colOff>
      <xdr:row>59</xdr:row>
      <xdr:rowOff>12700</xdr:rowOff>
    </xdr:to>
    <xdr:pic>
      <xdr:nvPicPr>
        <xdr:cNvPr id="56110" name="Рисунок 4"/>
        <xdr:cNvPicPr>
          <a:picLocks noChangeAspect="1"/>
        </xdr:cNvPicPr>
      </xdr:nvPicPr>
      <xdr:blipFill>
        <a:blip xmlns:r="http://schemas.openxmlformats.org/officeDocument/2006/relationships" r:embed="rId2" cstate="print"/>
        <a:srcRect/>
        <a:stretch>
          <a:fillRect/>
        </a:stretch>
      </xdr:blipFill>
      <xdr:spPr>
        <a:xfrm>
          <a:off x="13293725" y="3835400"/>
          <a:ext cx="2413000" cy="1830070"/>
        </a:xfrm>
        <a:prstGeom prst="rect">
          <a:avLst/>
        </a:prstGeom>
        <a:noFill/>
        <a:ln w="9525">
          <a:noFill/>
          <a:prstDash val="solid"/>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13</xdr:col>
      <xdr:colOff>50800</xdr:colOff>
      <xdr:row>29</xdr:row>
      <xdr:rowOff>49531</xdr:rowOff>
    </xdr:from>
    <xdr:to>
      <xdr:col>17</xdr:col>
      <xdr:colOff>289560</xdr:colOff>
      <xdr:row>41</xdr:row>
      <xdr:rowOff>514929</xdr:rowOff>
    </xdr:to>
    <xdr:pic>
      <xdr:nvPicPr>
        <xdr:cNvPr id="59755" name="Рисунок 1"/>
        <xdr:cNvPicPr>
          <a:picLocks noChangeAspect="1"/>
        </xdr:cNvPicPr>
      </xdr:nvPicPr>
      <xdr:blipFill>
        <a:blip xmlns:r="http://schemas.openxmlformats.org/officeDocument/2006/relationships" r:embed="rId1" cstate="print"/>
        <a:srcRect/>
        <a:stretch>
          <a:fillRect/>
        </a:stretch>
      </xdr:blipFill>
      <xdr:spPr>
        <a:xfrm>
          <a:off x="7870825" y="3066415"/>
          <a:ext cx="2600960" cy="1524000"/>
        </a:xfrm>
        <a:prstGeom prst="rect">
          <a:avLst/>
        </a:prstGeom>
        <a:noFill/>
        <a:ln w="9525">
          <a:noFill/>
          <a:prstDash val="solid"/>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44450</xdr:colOff>
      <xdr:row>30</xdr:row>
      <xdr:rowOff>25400</xdr:rowOff>
    </xdr:from>
    <xdr:to>
      <xdr:col>2</xdr:col>
      <xdr:colOff>577850</xdr:colOff>
      <xdr:row>30</xdr:row>
      <xdr:rowOff>565150</xdr:rowOff>
    </xdr:to>
    <xdr:pic>
      <xdr:nvPicPr>
        <xdr:cNvPr id="134434" name="Picture 6"/>
        <xdr:cNvPicPr>
          <a:picLocks noChangeAspect="1" noChangeArrowheads="1"/>
        </xdr:cNvPicPr>
      </xdr:nvPicPr>
      <xdr:blipFill>
        <a:blip xmlns:r="http://schemas.openxmlformats.org/officeDocument/2006/relationships" r:embed="rId1"/>
        <a:srcRect/>
        <a:stretch>
          <a:fillRect/>
        </a:stretch>
      </xdr:blipFill>
      <xdr:spPr>
        <a:xfrm>
          <a:off x="1778000" y="4090035"/>
          <a:ext cx="533400" cy="539750"/>
        </a:xfrm>
        <a:prstGeom prst="rect">
          <a:avLst/>
        </a:prstGeom>
        <a:noFill/>
        <a:ln w="1">
          <a:noFill/>
          <a:prstDash val="solid"/>
          <a:miter lim="800000"/>
          <a:headEnd/>
          <a:tailEnd/>
        </a:ln>
      </xdr:spPr>
    </xdr:pic>
    <xdr:clientData/>
  </xdr:twoCellAnchor>
  <xdr:twoCellAnchor editAs="oneCell">
    <xdr:from>
      <xdr:col>4</xdr:col>
      <xdr:colOff>63500</xdr:colOff>
      <xdr:row>30</xdr:row>
      <xdr:rowOff>50800</xdr:rowOff>
    </xdr:from>
    <xdr:to>
      <xdr:col>4</xdr:col>
      <xdr:colOff>596900</xdr:colOff>
      <xdr:row>30</xdr:row>
      <xdr:rowOff>589643</xdr:rowOff>
    </xdr:to>
    <xdr:pic>
      <xdr:nvPicPr>
        <xdr:cNvPr id="134435" name="Рисунок 1"/>
        <xdr:cNvPicPr>
          <a:picLocks noChangeAspect="1"/>
        </xdr:cNvPicPr>
      </xdr:nvPicPr>
      <xdr:blipFill>
        <a:blip xmlns:r="http://schemas.openxmlformats.org/officeDocument/2006/relationships" r:embed="rId2"/>
        <a:srcRect/>
        <a:stretch>
          <a:fillRect/>
        </a:stretch>
      </xdr:blipFill>
      <xdr:spPr>
        <a:xfrm>
          <a:off x="3073400" y="4115435"/>
          <a:ext cx="533400" cy="538480"/>
        </a:xfrm>
        <a:prstGeom prst="rect">
          <a:avLst/>
        </a:prstGeom>
        <a:noFill/>
        <a:ln w="9525">
          <a:noFill/>
          <a:prstDash val="solid"/>
          <a:miter lim="800000"/>
          <a:headEnd/>
          <a:tailEnd/>
        </a:ln>
      </xdr:spPr>
    </xdr:pic>
    <xdr:clientData/>
  </xdr:twoCellAnchor>
  <xdr:twoCellAnchor editAs="oneCell">
    <xdr:from>
      <xdr:col>1</xdr:col>
      <xdr:colOff>12700</xdr:colOff>
      <xdr:row>49</xdr:row>
      <xdr:rowOff>76200</xdr:rowOff>
    </xdr:from>
    <xdr:to>
      <xdr:col>1</xdr:col>
      <xdr:colOff>571500</xdr:colOff>
      <xdr:row>49</xdr:row>
      <xdr:rowOff>412750</xdr:rowOff>
    </xdr:to>
    <xdr:pic>
      <xdr:nvPicPr>
        <xdr:cNvPr id="134436" name="Picture 11"/>
        <xdr:cNvPicPr>
          <a:picLocks noChangeAspect="1" noChangeArrowheads="1"/>
        </xdr:cNvPicPr>
      </xdr:nvPicPr>
      <xdr:blipFill>
        <a:blip xmlns:r="http://schemas.openxmlformats.org/officeDocument/2006/relationships" r:embed="rId3"/>
        <a:srcRect/>
        <a:stretch>
          <a:fillRect/>
        </a:stretch>
      </xdr:blipFill>
      <xdr:spPr>
        <a:xfrm>
          <a:off x="1108075" y="6372860"/>
          <a:ext cx="558800" cy="336550"/>
        </a:xfrm>
        <a:prstGeom prst="rect">
          <a:avLst/>
        </a:prstGeom>
        <a:noFill/>
        <a:ln w="1">
          <a:noFill/>
          <a:prstDash val="solid"/>
          <a:miter lim="800000"/>
          <a:headEnd/>
          <a:tailEnd/>
        </a:ln>
      </xdr:spPr>
    </xdr:pic>
    <xdr:clientData/>
  </xdr:twoCellAnchor>
  <xdr:twoCellAnchor editAs="oneCell">
    <xdr:from>
      <xdr:col>7</xdr:col>
      <xdr:colOff>50800</xdr:colOff>
      <xdr:row>49</xdr:row>
      <xdr:rowOff>95250</xdr:rowOff>
    </xdr:from>
    <xdr:to>
      <xdr:col>7</xdr:col>
      <xdr:colOff>628650</xdr:colOff>
      <xdr:row>49</xdr:row>
      <xdr:rowOff>336550</xdr:rowOff>
    </xdr:to>
    <xdr:pic>
      <xdr:nvPicPr>
        <xdr:cNvPr id="134437" name="Picture 123"/>
        <xdr:cNvPicPr>
          <a:picLocks noChangeAspect="1" noChangeArrowheads="1"/>
        </xdr:cNvPicPr>
      </xdr:nvPicPr>
      <xdr:blipFill>
        <a:blip xmlns:r="http://schemas.openxmlformats.org/officeDocument/2006/relationships" r:embed="rId4" cstate="print"/>
        <a:srcRect/>
        <a:stretch>
          <a:fillRect/>
        </a:stretch>
      </xdr:blipFill>
      <xdr:spPr>
        <a:xfrm>
          <a:off x="4975225" y="6391910"/>
          <a:ext cx="577850" cy="241300"/>
        </a:xfrm>
        <a:prstGeom prst="rect">
          <a:avLst/>
        </a:prstGeom>
        <a:noFill/>
        <a:ln w="1">
          <a:noFill/>
          <a:prstDash val="solid"/>
          <a:miter lim="800000"/>
          <a:headEnd/>
          <a:tailEnd/>
        </a:ln>
      </xdr:spPr>
    </xdr:pic>
    <xdr:clientData/>
  </xdr:twoCellAnchor>
  <xdr:twoCellAnchor editAs="oneCell">
    <xdr:from>
      <xdr:col>27</xdr:col>
      <xdr:colOff>0</xdr:colOff>
      <xdr:row>49</xdr:row>
      <xdr:rowOff>209550</xdr:rowOff>
    </xdr:from>
    <xdr:to>
      <xdr:col>27</xdr:col>
      <xdr:colOff>527050</xdr:colOff>
      <xdr:row>49</xdr:row>
      <xdr:rowOff>209550</xdr:rowOff>
    </xdr:to>
    <xdr:pic>
      <xdr:nvPicPr>
        <xdr:cNvPr id="134438" name="Picture 124"/>
        <xdr:cNvPicPr>
          <a:picLocks noChangeAspect="1" noChangeArrowheads="1"/>
        </xdr:cNvPicPr>
      </xdr:nvPicPr>
      <xdr:blipFill>
        <a:blip xmlns:r="http://schemas.openxmlformats.org/officeDocument/2006/relationships" r:embed="rId5"/>
        <a:srcRect/>
        <a:stretch>
          <a:fillRect/>
        </a:stretch>
      </xdr:blipFill>
      <xdr:spPr>
        <a:xfrm>
          <a:off x="14497050" y="6506210"/>
          <a:ext cx="527050" cy="0"/>
        </a:xfrm>
        <a:prstGeom prst="rect">
          <a:avLst/>
        </a:prstGeom>
        <a:noFill/>
        <a:ln w="1">
          <a:noFill/>
          <a:prstDash val="solid"/>
          <a:miter lim="800000"/>
          <a:headEnd/>
          <a:tailEnd/>
        </a:ln>
      </xdr:spPr>
    </xdr:pic>
    <xdr:clientData/>
  </xdr:twoCellAnchor>
  <xdr:twoCellAnchor editAs="oneCell">
    <xdr:from>
      <xdr:col>4</xdr:col>
      <xdr:colOff>39689</xdr:colOff>
      <xdr:row>1</xdr:row>
      <xdr:rowOff>35164</xdr:rowOff>
    </xdr:from>
    <xdr:to>
      <xdr:col>4</xdr:col>
      <xdr:colOff>623095</xdr:colOff>
      <xdr:row>1</xdr:row>
      <xdr:rowOff>638969</xdr:rowOff>
    </xdr:to>
    <xdr:pic>
      <xdr:nvPicPr>
        <xdr:cNvPr id="134439" name="Рисунок 1"/>
        <xdr:cNvPicPr>
          <a:picLocks noChangeAspect="1"/>
        </xdr:cNvPicPr>
      </xdr:nvPicPr>
      <xdr:blipFill>
        <a:blip xmlns:r="http://schemas.openxmlformats.org/officeDocument/2006/relationships" r:embed="rId6" cstate="print"/>
        <a:srcRect l="3374" t="1923" r="4015" b="3205"/>
        <a:stretch>
          <a:fillRect/>
        </a:stretch>
      </xdr:blipFill>
      <xdr:spPr>
        <a:xfrm>
          <a:off x="3049270" y="644525"/>
          <a:ext cx="583565" cy="603885"/>
        </a:xfrm>
        <a:prstGeom prst="rect">
          <a:avLst/>
        </a:prstGeom>
        <a:noFill/>
        <a:ln w="9525">
          <a:noFill/>
          <a:prstDash val="solid"/>
          <a:miter lim="800000"/>
          <a:headEnd/>
          <a:tailEnd/>
        </a:ln>
      </xdr:spPr>
    </xdr:pic>
    <xdr:clientData/>
  </xdr:twoCellAnchor>
  <xdr:twoCellAnchor editAs="oneCell">
    <xdr:from>
      <xdr:col>3</xdr:col>
      <xdr:colOff>44450</xdr:colOff>
      <xdr:row>30</xdr:row>
      <xdr:rowOff>38100</xdr:rowOff>
    </xdr:from>
    <xdr:to>
      <xdr:col>3</xdr:col>
      <xdr:colOff>603250</xdr:colOff>
      <xdr:row>30</xdr:row>
      <xdr:rowOff>577850</xdr:rowOff>
    </xdr:to>
    <xdr:pic>
      <xdr:nvPicPr>
        <xdr:cNvPr id="134440" name="Рисунок 33" descr="http://img.archiexpo.com/images_ae/photo-m2/built-in-programmable-thermostat-700316.jpg"/>
        <xdr:cNvPicPr>
          <a:picLocks noChangeAspect="1" noChangeArrowheads="1"/>
        </xdr:cNvPicPr>
      </xdr:nvPicPr>
      <xdr:blipFill>
        <a:blip xmlns:r="http://schemas.openxmlformats.org/officeDocument/2006/relationships" r:embed="rId7"/>
        <a:srcRect l="5476" t="4819" r="6216" b="12650"/>
        <a:stretch>
          <a:fillRect/>
        </a:stretch>
      </xdr:blipFill>
      <xdr:spPr>
        <a:xfrm>
          <a:off x="2416175" y="4102735"/>
          <a:ext cx="558800" cy="539750"/>
        </a:xfrm>
        <a:prstGeom prst="rect">
          <a:avLst/>
        </a:prstGeom>
        <a:noFill/>
        <a:ln w="9525">
          <a:noFill/>
          <a:prstDash val="solid"/>
          <a:miter lim="800000"/>
          <a:headEnd/>
          <a:tailEnd/>
        </a:ln>
      </xdr:spPr>
    </xdr:pic>
    <xdr:clientData/>
  </xdr:twoCellAnchor>
  <xdr:twoCellAnchor editAs="oneCell">
    <xdr:from>
      <xdr:col>1</xdr:col>
      <xdr:colOff>50800</xdr:colOff>
      <xdr:row>30</xdr:row>
      <xdr:rowOff>25400</xdr:rowOff>
    </xdr:from>
    <xdr:to>
      <xdr:col>1</xdr:col>
      <xdr:colOff>520700</xdr:colOff>
      <xdr:row>30</xdr:row>
      <xdr:rowOff>457200</xdr:rowOff>
    </xdr:to>
    <xdr:pic>
      <xdr:nvPicPr>
        <xdr:cNvPr id="134442" name="Picture 8"/>
        <xdr:cNvPicPr>
          <a:picLocks noChangeAspect="1" noChangeArrowheads="1"/>
        </xdr:cNvPicPr>
      </xdr:nvPicPr>
      <xdr:blipFill>
        <a:blip xmlns:r="http://schemas.openxmlformats.org/officeDocument/2006/relationships" r:embed="rId8" cstate="print"/>
        <a:srcRect l="10526" t="6329" r="7895" b="5046"/>
        <a:stretch>
          <a:fillRect/>
        </a:stretch>
      </xdr:blipFill>
      <xdr:spPr>
        <a:xfrm>
          <a:off x="1146175" y="4090035"/>
          <a:ext cx="469900" cy="431800"/>
        </a:xfrm>
        <a:prstGeom prst="rect">
          <a:avLst/>
        </a:prstGeom>
        <a:noFill/>
        <a:ln w="1">
          <a:noFill/>
          <a:prstDash val="solid"/>
          <a:miter lim="800000"/>
          <a:headEnd/>
          <a:tailEnd/>
        </a:ln>
      </xdr:spPr>
    </xdr:pic>
    <xdr:clientData/>
  </xdr:twoCellAnchor>
  <xdr:twoCellAnchor editAs="oneCell">
    <xdr:from>
      <xdr:col>3</xdr:col>
      <xdr:colOff>196850</xdr:colOff>
      <xdr:row>49</xdr:row>
      <xdr:rowOff>57150</xdr:rowOff>
    </xdr:from>
    <xdr:to>
      <xdr:col>3</xdr:col>
      <xdr:colOff>406400</xdr:colOff>
      <xdr:row>49</xdr:row>
      <xdr:rowOff>412750</xdr:rowOff>
    </xdr:to>
    <xdr:pic>
      <xdr:nvPicPr>
        <xdr:cNvPr id="134443" name="Picture 1237"/>
        <xdr:cNvPicPr>
          <a:picLocks noChangeAspect="1" noChangeArrowheads="1"/>
        </xdr:cNvPicPr>
      </xdr:nvPicPr>
      <xdr:blipFill>
        <a:blip xmlns:r="http://schemas.openxmlformats.org/officeDocument/2006/relationships" r:embed="rId9" cstate="print"/>
        <a:srcRect/>
        <a:stretch>
          <a:fillRect/>
        </a:stretch>
      </xdr:blipFill>
      <xdr:spPr>
        <a:xfrm>
          <a:off x="2568575" y="6353810"/>
          <a:ext cx="209550" cy="355600"/>
        </a:xfrm>
        <a:prstGeom prst="rect">
          <a:avLst/>
        </a:prstGeom>
        <a:noFill/>
        <a:ln w="1">
          <a:noFill/>
          <a:prstDash val="solid"/>
          <a:miter lim="800000"/>
          <a:headEnd/>
          <a:tailEnd/>
        </a:ln>
      </xdr:spPr>
    </xdr:pic>
    <xdr:clientData/>
  </xdr:twoCellAnchor>
  <xdr:twoCellAnchor editAs="oneCell">
    <xdr:from>
      <xdr:col>4</xdr:col>
      <xdr:colOff>12700</xdr:colOff>
      <xdr:row>49</xdr:row>
      <xdr:rowOff>133350</xdr:rowOff>
    </xdr:from>
    <xdr:to>
      <xdr:col>4</xdr:col>
      <xdr:colOff>508000</xdr:colOff>
      <xdr:row>49</xdr:row>
      <xdr:rowOff>393700</xdr:rowOff>
    </xdr:to>
    <xdr:pic>
      <xdr:nvPicPr>
        <xdr:cNvPr id="134444" name="Picture 9"/>
        <xdr:cNvPicPr>
          <a:picLocks noChangeAspect="1" noChangeArrowheads="1"/>
        </xdr:cNvPicPr>
      </xdr:nvPicPr>
      <xdr:blipFill>
        <a:blip xmlns:r="http://schemas.openxmlformats.org/officeDocument/2006/relationships" r:embed="rId10" cstate="print"/>
        <a:srcRect/>
        <a:stretch>
          <a:fillRect/>
        </a:stretch>
      </xdr:blipFill>
      <xdr:spPr>
        <a:xfrm>
          <a:off x="3022600" y="6430010"/>
          <a:ext cx="495300" cy="260350"/>
        </a:xfrm>
        <a:prstGeom prst="rect">
          <a:avLst/>
        </a:prstGeom>
        <a:noFill/>
        <a:ln w="1">
          <a:noFill/>
          <a:prstDash val="solid"/>
          <a:miter lim="800000"/>
          <a:headEnd/>
          <a:tailEnd/>
        </a:ln>
      </xdr:spPr>
    </xdr:pic>
    <xdr:clientData/>
  </xdr:twoCellAnchor>
  <xdr:twoCellAnchor editAs="oneCell">
    <xdr:from>
      <xdr:col>8</xdr:col>
      <xdr:colOff>31750</xdr:colOff>
      <xdr:row>1</xdr:row>
      <xdr:rowOff>190500</xdr:rowOff>
    </xdr:from>
    <xdr:to>
      <xdr:col>8</xdr:col>
      <xdr:colOff>546100</xdr:colOff>
      <xdr:row>1</xdr:row>
      <xdr:rowOff>190500</xdr:rowOff>
    </xdr:to>
    <xdr:pic>
      <xdr:nvPicPr>
        <xdr:cNvPr id="134445" name="Рисунок 34"/>
        <xdr:cNvPicPr>
          <a:picLocks noChangeAspect="1" noChangeArrowheads="1"/>
        </xdr:cNvPicPr>
      </xdr:nvPicPr>
      <xdr:blipFill>
        <a:blip xmlns:r="http://schemas.openxmlformats.org/officeDocument/2006/relationships" r:embed="rId11"/>
        <a:srcRect/>
        <a:stretch>
          <a:fillRect/>
        </a:stretch>
      </xdr:blipFill>
      <xdr:spPr>
        <a:xfrm>
          <a:off x="5594350" y="800100"/>
          <a:ext cx="514350" cy="0"/>
        </a:xfrm>
        <a:prstGeom prst="rect">
          <a:avLst/>
        </a:prstGeom>
        <a:noFill/>
        <a:ln w="9525">
          <a:noFill/>
          <a:prstDash val="solid"/>
          <a:miter lim="800000"/>
          <a:headEnd/>
          <a:tailEnd/>
        </a:ln>
      </xdr:spPr>
    </xdr:pic>
    <xdr:clientData/>
  </xdr:twoCellAnchor>
  <xdr:twoCellAnchor editAs="oneCell">
    <xdr:from>
      <xdr:col>2</xdr:col>
      <xdr:colOff>31750</xdr:colOff>
      <xdr:row>49</xdr:row>
      <xdr:rowOff>114300</xdr:rowOff>
    </xdr:from>
    <xdr:to>
      <xdr:col>2</xdr:col>
      <xdr:colOff>565150</xdr:colOff>
      <xdr:row>49</xdr:row>
      <xdr:rowOff>361950</xdr:rowOff>
    </xdr:to>
    <xdr:pic>
      <xdr:nvPicPr>
        <xdr:cNvPr id="134446" name="Рисунок 1"/>
        <xdr:cNvPicPr>
          <a:picLocks noChangeAspect="1"/>
        </xdr:cNvPicPr>
      </xdr:nvPicPr>
      <xdr:blipFill>
        <a:blip xmlns:r="http://schemas.openxmlformats.org/officeDocument/2006/relationships" r:embed="rId12"/>
        <a:srcRect/>
        <a:stretch>
          <a:fillRect/>
        </a:stretch>
      </xdr:blipFill>
      <xdr:spPr>
        <a:xfrm>
          <a:off x="1765300" y="6410960"/>
          <a:ext cx="533400" cy="247650"/>
        </a:xfrm>
        <a:prstGeom prst="rect">
          <a:avLst/>
        </a:prstGeom>
        <a:noFill/>
        <a:ln w="9525">
          <a:noFill/>
          <a:prstDash val="solid"/>
          <a:miter lim="800000"/>
          <a:headEnd/>
          <a:tailEnd/>
        </a:ln>
      </xdr:spPr>
    </xdr:pic>
    <xdr:clientData/>
  </xdr:twoCellAnchor>
  <xdr:twoCellAnchor editAs="oneCell">
    <xdr:from>
      <xdr:col>1</xdr:col>
      <xdr:colOff>38098</xdr:colOff>
      <xdr:row>1</xdr:row>
      <xdr:rowOff>67733</xdr:rowOff>
    </xdr:from>
    <xdr:to>
      <xdr:col>2</xdr:col>
      <xdr:colOff>3173</xdr:colOff>
      <xdr:row>1</xdr:row>
      <xdr:rowOff>607852</xdr:rowOff>
    </xdr:to>
    <xdr:pic>
      <xdr:nvPicPr>
        <xdr:cNvPr id="134447" name="Рисунок 2"/>
        <xdr:cNvPicPr>
          <a:picLocks noChangeAspect="1"/>
        </xdr:cNvPicPr>
      </xdr:nvPicPr>
      <xdr:blipFill>
        <a:blip xmlns:r="http://schemas.openxmlformats.org/officeDocument/2006/relationships" r:embed="rId13" cstate="print"/>
        <a:srcRect l="4372" t="7864" r="6010" b="6180"/>
        <a:stretch>
          <a:fillRect/>
        </a:stretch>
      </xdr:blipFill>
      <xdr:spPr>
        <a:xfrm>
          <a:off x="1132840" y="676910"/>
          <a:ext cx="603250" cy="540385"/>
        </a:xfrm>
        <a:prstGeom prst="rect">
          <a:avLst/>
        </a:prstGeom>
        <a:noFill/>
        <a:ln w="9525">
          <a:noFill/>
          <a:prstDash val="solid"/>
          <a:miter lim="800000"/>
          <a:headEnd/>
          <a:tailEnd/>
        </a:ln>
      </xdr:spPr>
    </xdr:pic>
    <xdr:clientData/>
  </xdr:twoCellAnchor>
  <xdr:twoCellAnchor editAs="oneCell">
    <xdr:from>
      <xdr:col>6</xdr:col>
      <xdr:colOff>12700</xdr:colOff>
      <xdr:row>49</xdr:row>
      <xdr:rowOff>127000</xdr:rowOff>
    </xdr:from>
    <xdr:to>
      <xdr:col>6</xdr:col>
      <xdr:colOff>603250</xdr:colOff>
      <xdr:row>49</xdr:row>
      <xdr:rowOff>336550</xdr:rowOff>
    </xdr:to>
    <xdr:pic>
      <xdr:nvPicPr>
        <xdr:cNvPr id="134448" name="Picture 123"/>
        <xdr:cNvPicPr>
          <a:picLocks noChangeAspect="1" noChangeArrowheads="1"/>
        </xdr:cNvPicPr>
      </xdr:nvPicPr>
      <xdr:blipFill>
        <a:blip xmlns:r="http://schemas.openxmlformats.org/officeDocument/2006/relationships" r:embed="rId14" cstate="print"/>
        <a:srcRect/>
        <a:stretch>
          <a:fillRect/>
        </a:stretch>
      </xdr:blipFill>
      <xdr:spPr>
        <a:xfrm>
          <a:off x="4298950" y="6423660"/>
          <a:ext cx="590550" cy="209550"/>
        </a:xfrm>
        <a:prstGeom prst="rect">
          <a:avLst/>
        </a:prstGeom>
        <a:noFill/>
        <a:ln w="1">
          <a:noFill/>
          <a:prstDash val="solid"/>
          <a:miter lim="800000"/>
          <a:headEnd/>
          <a:tailEnd/>
        </a:ln>
      </xdr:spPr>
    </xdr:pic>
    <xdr:clientData/>
  </xdr:twoCellAnchor>
  <xdr:twoCellAnchor editAs="oneCell">
    <xdr:from>
      <xdr:col>8</xdr:col>
      <xdr:colOff>31750</xdr:colOff>
      <xdr:row>49</xdr:row>
      <xdr:rowOff>209550</xdr:rowOff>
    </xdr:from>
    <xdr:to>
      <xdr:col>8</xdr:col>
      <xdr:colOff>558800</xdr:colOff>
      <xdr:row>49</xdr:row>
      <xdr:rowOff>209550</xdr:rowOff>
    </xdr:to>
    <xdr:pic>
      <xdr:nvPicPr>
        <xdr:cNvPr id="134449" name="Picture 124"/>
        <xdr:cNvPicPr>
          <a:picLocks noChangeAspect="1" noChangeArrowheads="1"/>
        </xdr:cNvPicPr>
      </xdr:nvPicPr>
      <xdr:blipFill>
        <a:blip xmlns:r="http://schemas.openxmlformats.org/officeDocument/2006/relationships" r:embed="rId5"/>
        <a:srcRect/>
        <a:stretch>
          <a:fillRect/>
        </a:stretch>
      </xdr:blipFill>
      <xdr:spPr>
        <a:xfrm>
          <a:off x="5594350" y="6506210"/>
          <a:ext cx="527050" cy="0"/>
        </a:xfrm>
        <a:prstGeom prst="rect">
          <a:avLst/>
        </a:prstGeom>
        <a:noFill/>
        <a:ln w="1">
          <a:noFill/>
          <a:prstDash val="solid"/>
          <a:miter lim="800000"/>
          <a:headEnd/>
          <a:tailEnd/>
        </a:ln>
      </xdr:spPr>
    </xdr:pic>
    <xdr:clientData/>
  </xdr:twoCellAnchor>
  <xdr:twoCellAnchor editAs="oneCell">
    <xdr:from>
      <xdr:col>27</xdr:col>
      <xdr:colOff>0</xdr:colOff>
      <xdr:row>49</xdr:row>
      <xdr:rowOff>228600</xdr:rowOff>
    </xdr:from>
    <xdr:to>
      <xdr:col>27</xdr:col>
      <xdr:colOff>539750</xdr:colOff>
      <xdr:row>49</xdr:row>
      <xdr:rowOff>228600</xdr:rowOff>
    </xdr:to>
    <xdr:pic>
      <xdr:nvPicPr>
        <xdr:cNvPr id="134450" name="Picture 125"/>
        <xdr:cNvPicPr>
          <a:picLocks noChangeAspect="1" noChangeArrowheads="1"/>
        </xdr:cNvPicPr>
      </xdr:nvPicPr>
      <xdr:blipFill>
        <a:blip xmlns:r="http://schemas.openxmlformats.org/officeDocument/2006/relationships" r:embed="rId15"/>
        <a:srcRect/>
        <a:stretch>
          <a:fillRect/>
        </a:stretch>
      </xdr:blipFill>
      <xdr:spPr>
        <a:xfrm>
          <a:off x="14497050" y="6525260"/>
          <a:ext cx="539750" cy="0"/>
        </a:xfrm>
        <a:prstGeom prst="rect">
          <a:avLst/>
        </a:prstGeom>
        <a:noFill/>
        <a:ln w="1">
          <a:noFill/>
          <a:prstDash val="solid"/>
          <a:miter lim="800000"/>
          <a:headEnd/>
          <a:tailEnd/>
        </a:ln>
      </xdr:spPr>
    </xdr:pic>
    <xdr:clientData/>
  </xdr:twoCellAnchor>
  <xdr:twoCellAnchor editAs="oneCell">
    <xdr:from>
      <xdr:col>5</xdr:col>
      <xdr:colOff>31750</xdr:colOff>
      <xdr:row>30</xdr:row>
      <xdr:rowOff>25400</xdr:rowOff>
    </xdr:from>
    <xdr:to>
      <xdr:col>5</xdr:col>
      <xdr:colOff>539750</xdr:colOff>
      <xdr:row>30</xdr:row>
      <xdr:rowOff>488950</xdr:rowOff>
    </xdr:to>
    <xdr:pic>
      <xdr:nvPicPr>
        <xdr:cNvPr id="134451" name="Рисунок 21" descr="http://shop.fenixgroup.cz/static/_foto_zbozi/4/6/3/8/52V4200152._._.o.jpg"/>
        <xdr:cNvPicPr>
          <a:picLocks noChangeAspect="1" noChangeArrowheads="1"/>
        </xdr:cNvPicPr>
      </xdr:nvPicPr>
      <xdr:blipFill>
        <a:blip xmlns:r="http://schemas.openxmlformats.org/officeDocument/2006/relationships" r:embed="rId16" cstate="print"/>
        <a:srcRect l="3661" t="1926" r="5690" b="1338"/>
        <a:stretch>
          <a:fillRect/>
        </a:stretch>
      </xdr:blipFill>
      <xdr:spPr>
        <a:xfrm>
          <a:off x="3679825" y="4090035"/>
          <a:ext cx="508000" cy="463550"/>
        </a:xfrm>
        <a:prstGeom prst="rect">
          <a:avLst/>
        </a:prstGeom>
        <a:noFill/>
        <a:ln w="9525">
          <a:noFill/>
          <a:prstDash val="solid"/>
          <a:miter lim="800000"/>
          <a:headEnd/>
          <a:tailEnd/>
        </a:ln>
      </xdr:spPr>
    </xdr:pic>
    <xdr:clientData/>
  </xdr:twoCellAnchor>
  <xdr:twoCellAnchor editAs="oneCell">
    <xdr:from>
      <xdr:col>10</xdr:col>
      <xdr:colOff>58737</xdr:colOff>
      <xdr:row>1</xdr:row>
      <xdr:rowOff>65881</xdr:rowOff>
    </xdr:from>
    <xdr:to>
      <xdr:col>11</xdr:col>
      <xdr:colOff>0</xdr:colOff>
      <xdr:row>1</xdr:row>
      <xdr:rowOff>641350</xdr:rowOff>
    </xdr:to>
    <xdr:pic>
      <xdr:nvPicPr>
        <xdr:cNvPr id="134452" name="Picture 1613"/>
        <xdr:cNvPicPr>
          <a:picLocks noChangeAspect="1" noChangeArrowheads="1"/>
        </xdr:cNvPicPr>
      </xdr:nvPicPr>
      <xdr:blipFill>
        <a:blip xmlns:r="http://schemas.openxmlformats.org/officeDocument/2006/relationships" r:embed="rId17"/>
        <a:srcRect/>
        <a:stretch>
          <a:fillRect/>
        </a:stretch>
      </xdr:blipFill>
      <xdr:spPr>
        <a:xfrm>
          <a:off x="6897370" y="675005"/>
          <a:ext cx="579755" cy="575945"/>
        </a:xfrm>
        <a:prstGeom prst="rect">
          <a:avLst/>
        </a:prstGeom>
        <a:noFill/>
        <a:ln w="9525">
          <a:noFill/>
          <a:prstDash val="solid"/>
          <a:miter lim="800000"/>
          <a:headEnd/>
          <a:tailEnd/>
        </a:ln>
      </xdr:spPr>
    </xdr:pic>
    <xdr:clientData/>
  </xdr:twoCellAnchor>
  <xdr:twoCellAnchor editAs="oneCell">
    <xdr:from>
      <xdr:col>8</xdr:col>
      <xdr:colOff>30386</xdr:colOff>
      <xdr:row>1</xdr:row>
      <xdr:rowOff>31749</xdr:rowOff>
    </xdr:from>
    <xdr:to>
      <xdr:col>9</xdr:col>
      <xdr:colOff>2381</xdr:colOff>
      <xdr:row>1</xdr:row>
      <xdr:rowOff>646112</xdr:rowOff>
    </xdr:to>
    <xdr:pic>
      <xdr:nvPicPr>
        <xdr:cNvPr id="134453" name="Picture 1024" descr="http://climate.kh.ua/images/reg-menred-91.jpg"/>
        <xdr:cNvPicPr>
          <a:picLocks noChangeAspect="1" noChangeArrowheads="1"/>
        </xdr:cNvPicPr>
      </xdr:nvPicPr>
      <xdr:blipFill>
        <a:blip xmlns:r="http://schemas.openxmlformats.org/officeDocument/2006/relationships" r:embed="rId18" cstate="print"/>
        <a:srcRect l="9271" t="8876" r="9985" b="7973"/>
        <a:stretch>
          <a:fillRect/>
        </a:stretch>
      </xdr:blipFill>
      <xdr:spPr>
        <a:xfrm>
          <a:off x="5592445" y="640715"/>
          <a:ext cx="610235" cy="614680"/>
        </a:xfrm>
        <a:prstGeom prst="rect">
          <a:avLst/>
        </a:prstGeom>
        <a:noFill/>
        <a:ln w="9525">
          <a:noFill/>
          <a:prstDash val="solid"/>
          <a:miter lim="800000"/>
          <a:headEnd/>
          <a:tailEnd/>
        </a:ln>
      </xdr:spPr>
    </xdr:pic>
    <xdr:clientData/>
  </xdr:twoCellAnchor>
  <xdr:twoCellAnchor editAs="oneCell">
    <xdr:from>
      <xdr:col>9</xdr:col>
      <xdr:colOff>38100</xdr:colOff>
      <xdr:row>1</xdr:row>
      <xdr:rowOff>30954</xdr:rowOff>
    </xdr:from>
    <xdr:to>
      <xdr:col>10</xdr:col>
      <xdr:colOff>3969</xdr:colOff>
      <xdr:row>1</xdr:row>
      <xdr:rowOff>639567</xdr:rowOff>
    </xdr:to>
    <xdr:pic>
      <xdr:nvPicPr>
        <xdr:cNvPr id="134454" name="Рисунок 25"/>
        <xdr:cNvPicPr>
          <a:picLocks noChangeAspect="1"/>
        </xdr:cNvPicPr>
      </xdr:nvPicPr>
      <xdr:blipFill>
        <a:blip xmlns:r="http://schemas.openxmlformats.org/officeDocument/2006/relationships" r:embed="rId19"/>
        <a:srcRect/>
        <a:stretch>
          <a:fillRect/>
        </a:stretch>
      </xdr:blipFill>
      <xdr:spPr>
        <a:xfrm>
          <a:off x="6238875" y="640080"/>
          <a:ext cx="603885" cy="608965"/>
        </a:xfrm>
        <a:prstGeom prst="rect">
          <a:avLst/>
        </a:prstGeom>
        <a:noFill/>
        <a:ln w="9525">
          <a:noFill/>
          <a:prstDash val="solid"/>
          <a:miter lim="800000"/>
          <a:headEnd/>
          <a:tailEnd/>
        </a:ln>
      </xdr:spPr>
    </xdr:pic>
    <xdr:clientData/>
  </xdr:twoCellAnchor>
  <xdr:twoCellAnchor editAs="oneCell">
    <xdr:from>
      <xdr:col>8</xdr:col>
      <xdr:colOff>50800</xdr:colOff>
      <xdr:row>49</xdr:row>
      <xdr:rowOff>190500</xdr:rowOff>
    </xdr:from>
    <xdr:to>
      <xdr:col>8</xdr:col>
      <xdr:colOff>577850</xdr:colOff>
      <xdr:row>49</xdr:row>
      <xdr:rowOff>285750</xdr:rowOff>
    </xdr:to>
    <xdr:pic>
      <xdr:nvPicPr>
        <xdr:cNvPr id="134455" name="Picture 124"/>
        <xdr:cNvPicPr>
          <a:picLocks noChangeAspect="1" noChangeArrowheads="1"/>
        </xdr:cNvPicPr>
      </xdr:nvPicPr>
      <xdr:blipFill>
        <a:blip xmlns:r="http://schemas.openxmlformats.org/officeDocument/2006/relationships" r:embed="rId5"/>
        <a:srcRect/>
        <a:stretch>
          <a:fillRect/>
        </a:stretch>
      </xdr:blipFill>
      <xdr:spPr>
        <a:xfrm>
          <a:off x="5613400" y="6487160"/>
          <a:ext cx="527050" cy="95250"/>
        </a:xfrm>
        <a:prstGeom prst="rect">
          <a:avLst/>
        </a:prstGeom>
        <a:noFill/>
        <a:ln w="1">
          <a:noFill/>
          <a:prstDash val="solid"/>
          <a:miter lim="800000"/>
          <a:headEnd/>
          <a:tailEnd/>
        </a:ln>
      </xdr:spPr>
    </xdr:pic>
    <xdr:clientData/>
  </xdr:twoCellAnchor>
  <xdr:twoCellAnchor editAs="oneCell">
    <xdr:from>
      <xdr:col>9</xdr:col>
      <xdr:colOff>31750</xdr:colOff>
      <xdr:row>49</xdr:row>
      <xdr:rowOff>209550</xdr:rowOff>
    </xdr:from>
    <xdr:to>
      <xdr:col>9</xdr:col>
      <xdr:colOff>558800</xdr:colOff>
      <xdr:row>49</xdr:row>
      <xdr:rowOff>209550</xdr:rowOff>
    </xdr:to>
    <xdr:pic>
      <xdr:nvPicPr>
        <xdr:cNvPr id="134456" name="Picture 124"/>
        <xdr:cNvPicPr>
          <a:picLocks noChangeAspect="1" noChangeArrowheads="1"/>
        </xdr:cNvPicPr>
      </xdr:nvPicPr>
      <xdr:blipFill>
        <a:blip xmlns:r="http://schemas.openxmlformats.org/officeDocument/2006/relationships" r:embed="rId5"/>
        <a:srcRect/>
        <a:stretch>
          <a:fillRect/>
        </a:stretch>
      </xdr:blipFill>
      <xdr:spPr>
        <a:xfrm>
          <a:off x="6232525" y="6506210"/>
          <a:ext cx="527050" cy="0"/>
        </a:xfrm>
        <a:prstGeom prst="rect">
          <a:avLst/>
        </a:prstGeom>
        <a:noFill/>
        <a:ln w="1">
          <a:noFill/>
          <a:prstDash val="solid"/>
          <a:miter lim="800000"/>
          <a:headEnd/>
          <a:tailEnd/>
        </a:ln>
      </xdr:spPr>
    </xdr:pic>
    <xdr:clientData/>
  </xdr:twoCellAnchor>
  <xdr:twoCellAnchor editAs="oneCell">
    <xdr:from>
      <xdr:col>9</xdr:col>
      <xdr:colOff>12700</xdr:colOff>
      <xdr:row>49</xdr:row>
      <xdr:rowOff>228600</xdr:rowOff>
    </xdr:from>
    <xdr:to>
      <xdr:col>9</xdr:col>
      <xdr:colOff>546100</xdr:colOff>
      <xdr:row>49</xdr:row>
      <xdr:rowOff>228600</xdr:rowOff>
    </xdr:to>
    <xdr:pic>
      <xdr:nvPicPr>
        <xdr:cNvPr id="134458" name="Picture 125"/>
        <xdr:cNvPicPr>
          <a:picLocks noChangeAspect="1" noChangeArrowheads="1"/>
        </xdr:cNvPicPr>
      </xdr:nvPicPr>
      <xdr:blipFill>
        <a:blip xmlns:r="http://schemas.openxmlformats.org/officeDocument/2006/relationships" r:embed="rId15"/>
        <a:srcRect/>
        <a:stretch>
          <a:fillRect/>
        </a:stretch>
      </xdr:blipFill>
      <xdr:spPr>
        <a:xfrm>
          <a:off x="6213475" y="6525260"/>
          <a:ext cx="533400" cy="0"/>
        </a:xfrm>
        <a:prstGeom prst="rect">
          <a:avLst/>
        </a:prstGeom>
        <a:noFill/>
        <a:ln w="1">
          <a:noFill/>
          <a:prstDash val="solid"/>
          <a:miter lim="800000"/>
          <a:headEnd/>
          <a:tailEnd/>
        </a:ln>
      </xdr:spPr>
    </xdr:pic>
    <xdr:clientData/>
  </xdr:twoCellAnchor>
  <xdr:twoCellAnchor editAs="oneCell">
    <xdr:from>
      <xdr:col>9</xdr:col>
      <xdr:colOff>57150</xdr:colOff>
      <xdr:row>49</xdr:row>
      <xdr:rowOff>209550</xdr:rowOff>
    </xdr:from>
    <xdr:to>
      <xdr:col>9</xdr:col>
      <xdr:colOff>590550</xdr:colOff>
      <xdr:row>49</xdr:row>
      <xdr:rowOff>279400</xdr:rowOff>
    </xdr:to>
    <xdr:pic>
      <xdr:nvPicPr>
        <xdr:cNvPr id="134460" name="Picture 125"/>
        <xdr:cNvPicPr>
          <a:picLocks noChangeAspect="1" noChangeArrowheads="1"/>
        </xdr:cNvPicPr>
      </xdr:nvPicPr>
      <xdr:blipFill>
        <a:blip xmlns:r="http://schemas.openxmlformats.org/officeDocument/2006/relationships" r:embed="rId20" cstate="print"/>
        <a:srcRect/>
        <a:stretch>
          <a:fillRect/>
        </a:stretch>
      </xdr:blipFill>
      <xdr:spPr>
        <a:xfrm>
          <a:off x="6257925" y="6506210"/>
          <a:ext cx="533400" cy="69850"/>
        </a:xfrm>
        <a:prstGeom prst="rect">
          <a:avLst/>
        </a:prstGeom>
        <a:noFill/>
        <a:ln w="1">
          <a:noFill/>
          <a:prstDash val="solid"/>
          <a:miter lim="800000"/>
          <a:headEnd/>
          <a:tailEnd/>
        </a:ln>
      </xdr:spPr>
    </xdr:pic>
    <xdr:clientData/>
  </xdr:twoCellAnchor>
  <xdr:twoCellAnchor editAs="oneCell">
    <xdr:from>
      <xdr:col>27</xdr:col>
      <xdr:colOff>225358</xdr:colOff>
      <xdr:row>31</xdr:row>
      <xdr:rowOff>82550</xdr:rowOff>
    </xdr:from>
    <xdr:to>
      <xdr:col>27</xdr:col>
      <xdr:colOff>2089614</xdr:colOff>
      <xdr:row>47</xdr:row>
      <xdr:rowOff>19050</xdr:rowOff>
    </xdr:to>
    <xdr:pic>
      <xdr:nvPicPr>
        <xdr:cNvPr id="32" name="Рисунок 31"/>
        <xdr:cNvPicPr>
          <a:picLocks noChangeAspect="1"/>
        </xdr:cNvPicPr>
      </xdr:nvPicPr>
      <xdr:blipFill>
        <a:blip xmlns:r="http://schemas.openxmlformats.org/officeDocument/2006/relationships" r:embed="rId21"/>
        <a:stretch>
          <a:fillRect/>
        </a:stretch>
      </xdr:blipFill>
      <xdr:spPr>
        <a:xfrm>
          <a:off x="14721840" y="4756785"/>
          <a:ext cx="1864360" cy="1382395"/>
        </a:xfrm>
        <a:prstGeom prst="rect">
          <a:avLst/>
        </a:prstGeom>
        <a:ln>
          <a:prstDash val="solid"/>
        </a:ln>
      </xdr:spPr>
    </xdr:pic>
    <xdr:clientData/>
  </xdr:twoCellAnchor>
  <xdr:twoCellAnchor editAs="oneCell">
    <xdr:from>
      <xdr:col>27</xdr:col>
      <xdr:colOff>2085792</xdr:colOff>
      <xdr:row>31</xdr:row>
      <xdr:rowOff>82550</xdr:rowOff>
    </xdr:from>
    <xdr:to>
      <xdr:col>28</xdr:col>
      <xdr:colOff>1747653</xdr:colOff>
      <xdr:row>47</xdr:row>
      <xdr:rowOff>17462</xdr:rowOff>
    </xdr:to>
    <xdr:pic>
      <xdr:nvPicPr>
        <xdr:cNvPr id="34" name="Рисунок 33"/>
        <xdr:cNvPicPr>
          <a:picLocks noChangeAspect="1"/>
        </xdr:cNvPicPr>
      </xdr:nvPicPr>
      <xdr:blipFill>
        <a:blip xmlns:r="http://schemas.openxmlformats.org/officeDocument/2006/relationships" r:embed="rId22"/>
        <a:stretch>
          <a:fillRect/>
        </a:stretch>
      </xdr:blipFill>
      <xdr:spPr>
        <a:xfrm>
          <a:off x="16582390" y="4756785"/>
          <a:ext cx="1757680" cy="1380490"/>
        </a:xfrm>
        <a:prstGeom prst="rect">
          <a:avLst/>
        </a:prstGeom>
        <a:ln>
          <a:prstDash val="solid"/>
        </a:ln>
      </xdr:spPr>
    </xdr:pic>
    <xdr:clientData/>
  </xdr:twoCellAnchor>
  <xdr:twoCellAnchor editAs="oneCell">
    <xdr:from>
      <xdr:col>27</xdr:col>
      <xdr:colOff>1004936</xdr:colOff>
      <xdr:row>47</xdr:row>
      <xdr:rowOff>52383</xdr:rowOff>
    </xdr:from>
    <xdr:to>
      <xdr:col>28</xdr:col>
      <xdr:colOff>833486</xdr:colOff>
      <xdr:row>64</xdr:row>
      <xdr:rowOff>93502</xdr:rowOff>
    </xdr:to>
    <xdr:pic>
      <xdr:nvPicPr>
        <xdr:cNvPr id="37" name="Рисунок 36"/>
        <xdr:cNvPicPr>
          <a:picLocks noChangeAspect="1"/>
        </xdr:cNvPicPr>
      </xdr:nvPicPr>
      <xdr:blipFill>
        <a:blip xmlns:r="http://schemas.openxmlformats.org/officeDocument/2006/relationships" r:embed="rId23" cstate="print"/>
        <a:stretch>
          <a:fillRect/>
        </a:stretch>
      </xdr:blipFill>
      <xdr:spPr>
        <a:xfrm>
          <a:off x="15501620" y="6172200"/>
          <a:ext cx="1924050" cy="2026285"/>
        </a:xfrm>
        <a:prstGeom prst="rect">
          <a:avLst/>
        </a:prstGeom>
        <a:ln>
          <a:prstDash val="solid"/>
        </a:ln>
      </xdr:spPr>
    </xdr:pic>
    <xdr:clientData/>
  </xdr:twoCellAnchor>
  <xdr:twoCellAnchor editAs="oneCell">
    <xdr:from>
      <xdr:col>11</xdr:col>
      <xdr:colOff>82550</xdr:colOff>
      <xdr:row>0</xdr:row>
      <xdr:rowOff>14286</xdr:rowOff>
    </xdr:from>
    <xdr:to>
      <xdr:col>11</xdr:col>
      <xdr:colOff>635000</xdr:colOff>
      <xdr:row>1</xdr:row>
      <xdr:rowOff>29859</xdr:rowOff>
    </xdr:to>
    <xdr:pic>
      <xdr:nvPicPr>
        <xdr:cNvPr id="36" name="Рисунок 35"/>
        <xdr:cNvPicPr>
          <a:picLocks noChangeAspect="1"/>
        </xdr:cNvPicPr>
      </xdr:nvPicPr>
      <xdr:blipFill>
        <a:blip xmlns:r="http://schemas.openxmlformats.org/officeDocument/2006/relationships" r:embed="rId24" cstate="print"/>
        <a:stretch>
          <a:fillRect/>
        </a:stretch>
      </xdr:blipFill>
      <xdr:spPr>
        <a:xfrm>
          <a:off x="7559675" y="13970"/>
          <a:ext cx="552450" cy="625475"/>
        </a:xfrm>
        <a:prstGeom prst="rect">
          <a:avLst/>
        </a:prstGeom>
        <a:ln>
          <a:prstDash val="solid"/>
        </a:ln>
      </xdr:spPr>
    </xdr:pic>
    <xdr:clientData/>
  </xdr:twoCellAnchor>
  <xdr:twoCellAnchor editAs="oneCell">
    <xdr:from>
      <xdr:col>10</xdr:col>
      <xdr:colOff>31750</xdr:colOff>
      <xdr:row>1</xdr:row>
      <xdr:rowOff>209550</xdr:rowOff>
    </xdr:from>
    <xdr:to>
      <xdr:col>10</xdr:col>
      <xdr:colOff>558800</xdr:colOff>
      <xdr:row>1</xdr:row>
      <xdr:rowOff>209550</xdr:rowOff>
    </xdr:to>
    <xdr:pic>
      <xdr:nvPicPr>
        <xdr:cNvPr id="38" name="Picture 124"/>
        <xdr:cNvPicPr>
          <a:picLocks noChangeAspect="1" noChangeArrowheads="1"/>
        </xdr:cNvPicPr>
      </xdr:nvPicPr>
      <xdr:blipFill>
        <a:blip xmlns:r="http://schemas.openxmlformats.org/officeDocument/2006/relationships" r:embed="rId5"/>
        <a:srcRect/>
        <a:stretch>
          <a:fillRect/>
        </a:stretch>
      </xdr:blipFill>
      <xdr:spPr>
        <a:xfrm>
          <a:off x="6870700" y="819150"/>
          <a:ext cx="527050" cy="0"/>
        </a:xfrm>
        <a:prstGeom prst="rect">
          <a:avLst/>
        </a:prstGeom>
        <a:noFill/>
        <a:ln w="1">
          <a:noFill/>
          <a:prstDash val="solid"/>
          <a:miter lim="800000"/>
          <a:headEnd/>
          <a:tailEnd/>
        </a:ln>
      </xdr:spPr>
    </xdr:pic>
    <xdr:clientData/>
  </xdr:twoCellAnchor>
  <xdr:twoCellAnchor editAs="oneCell">
    <xdr:from>
      <xdr:col>10</xdr:col>
      <xdr:colOff>12700</xdr:colOff>
      <xdr:row>1</xdr:row>
      <xdr:rowOff>228600</xdr:rowOff>
    </xdr:from>
    <xdr:to>
      <xdr:col>10</xdr:col>
      <xdr:colOff>546100</xdr:colOff>
      <xdr:row>1</xdr:row>
      <xdr:rowOff>228600</xdr:rowOff>
    </xdr:to>
    <xdr:pic>
      <xdr:nvPicPr>
        <xdr:cNvPr id="40" name="Picture 125"/>
        <xdr:cNvPicPr>
          <a:picLocks noChangeAspect="1" noChangeArrowheads="1"/>
        </xdr:cNvPicPr>
      </xdr:nvPicPr>
      <xdr:blipFill>
        <a:blip xmlns:r="http://schemas.openxmlformats.org/officeDocument/2006/relationships" r:embed="rId15"/>
        <a:srcRect/>
        <a:stretch>
          <a:fillRect/>
        </a:stretch>
      </xdr:blipFill>
      <xdr:spPr>
        <a:xfrm>
          <a:off x="6851650" y="838200"/>
          <a:ext cx="533400" cy="0"/>
        </a:xfrm>
        <a:prstGeom prst="rect">
          <a:avLst/>
        </a:prstGeom>
        <a:noFill/>
        <a:ln w="1">
          <a:noFill/>
          <a:prstDash val="solid"/>
          <a:miter lim="800000"/>
          <a:headEnd/>
          <a:tailEnd/>
        </a:ln>
      </xdr:spPr>
    </xdr:pic>
    <xdr:clientData/>
  </xdr:twoCellAnchor>
  <xdr:twoCellAnchor editAs="oneCell">
    <xdr:from>
      <xdr:col>6</xdr:col>
      <xdr:colOff>28576</xdr:colOff>
      <xdr:row>1</xdr:row>
      <xdr:rowOff>43656</xdr:rowOff>
    </xdr:from>
    <xdr:to>
      <xdr:col>6</xdr:col>
      <xdr:colOff>635795</xdr:colOff>
      <xdr:row>1</xdr:row>
      <xdr:rowOff>660400</xdr:rowOff>
    </xdr:to>
    <xdr:pic>
      <xdr:nvPicPr>
        <xdr:cNvPr id="41" name="Рисунок 34"/>
        <xdr:cNvPicPr>
          <a:picLocks noChangeAspect="1"/>
        </xdr:cNvPicPr>
      </xdr:nvPicPr>
      <xdr:blipFill>
        <a:blip xmlns:r="http://schemas.openxmlformats.org/officeDocument/2006/relationships" r:embed="rId25" cstate="print"/>
        <a:srcRect/>
        <a:stretch>
          <a:fillRect/>
        </a:stretch>
      </xdr:blipFill>
      <xdr:spPr>
        <a:xfrm>
          <a:off x="4314825" y="652780"/>
          <a:ext cx="607060" cy="617220"/>
        </a:xfrm>
        <a:prstGeom prst="rect">
          <a:avLst/>
        </a:prstGeom>
        <a:noFill/>
        <a:ln w="9525">
          <a:noFill/>
          <a:prstDash val="solid"/>
          <a:miter lim="800000"/>
          <a:headEnd/>
          <a:tailEnd/>
        </a:ln>
      </xdr:spPr>
    </xdr:pic>
    <xdr:clientData/>
  </xdr:twoCellAnchor>
  <xdr:twoCellAnchor editAs="oneCell">
    <xdr:from>
      <xdr:col>7</xdr:col>
      <xdr:colOff>19634</xdr:colOff>
      <xdr:row>1</xdr:row>
      <xdr:rowOff>60793</xdr:rowOff>
    </xdr:from>
    <xdr:to>
      <xdr:col>7</xdr:col>
      <xdr:colOff>631032</xdr:colOff>
      <xdr:row>1</xdr:row>
      <xdr:rowOff>650875</xdr:rowOff>
    </xdr:to>
    <xdr:pic>
      <xdr:nvPicPr>
        <xdr:cNvPr id="43" name="Рисунок 42"/>
        <xdr:cNvPicPr>
          <a:picLocks noChangeAspect="1"/>
        </xdr:cNvPicPr>
      </xdr:nvPicPr>
      <xdr:blipFill>
        <a:blip xmlns:r="http://schemas.openxmlformats.org/officeDocument/2006/relationships" r:embed="rId26"/>
        <a:stretch>
          <a:fillRect/>
        </a:stretch>
      </xdr:blipFill>
      <xdr:spPr>
        <a:xfrm>
          <a:off x="4943475" y="669925"/>
          <a:ext cx="611505" cy="590550"/>
        </a:xfrm>
        <a:prstGeom prst="rect">
          <a:avLst/>
        </a:prstGeom>
        <a:ln>
          <a:prstDash val="solid"/>
        </a:ln>
      </xdr:spPr>
    </xdr:pic>
    <xdr:clientData/>
  </xdr:twoCellAnchor>
  <xdr:twoCellAnchor editAs="oneCell">
    <xdr:from>
      <xdr:col>5</xdr:col>
      <xdr:colOff>11906</xdr:colOff>
      <xdr:row>1</xdr:row>
      <xdr:rowOff>39688</xdr:rowOff>
    </xdr:from>
    <xdr:to>
      <xdr:col>6</xdr:col>
      <xdr:colOff>0</xdr:colOff>
      <xdr:row>1</xdr:row>
      <xdr:rowOff>654844</xdr:rowOff>
    </xdr:to>
    <xdr:pic>
      <xdr:nvPicPr>
        <xdr:cNvPr id="1025" name="Picture 1" descr="https://newpol.org.ua/images/product/l/812879766.jpg"/>
        <xdr:cNvPicPr>
          <a:picLocks noChangeAspect="1" noChangeArrowheads="1"/>
        </xdr:cNvPicPr>
      </xdr:nvPicPr>
      <xdr:blipFill>
        <a:blip xmlns:r="http://schemas.openxmlformats.org/officeDocument/2006/relationships" r:embed="rId27" cstate="print"/>
        <a:srcRect l="2753" t="6095" r="14084" b="10743"/>
        <a:stretch>
          <a:fillRect/>
        </a:stretch>
      </xdr:blipFill>
      <xdr:spPr>
        <a:xfrm>
          <a:off x="3659505" y="648970"/>
          <a:ext cx="626745" cy="615315"/>
        </a:xfrm>
        <a:prstGeom prst="rect">
          <a:avLst/>
        </a:prstGeom>
        <a:noFill/>
        <a:ln>
          <a:prstDash val="solid"/>
        </a:ln>
      </xdr:spPr>
    </xdr:pic>
    <xdr:clientData/>
  </xdr:twoCellAnchor>
  <xdr:twoCellAnchor editAs="oneCell">
    <xdr:from>
      <xdr:col>13</xdr:col>
      <xdr:colOff>42333</xdr:colOff>
      <xdr:row>1</xdr:row>
      <xdr:rowOff>49741</xdr:rowOff>
    </xdr:from>
    <xdr:to>
      <xdr:col>14</xdr:col>
      <xdr:colOff>3174</xdr:colOff>
      <xdr:row>1</xdr:row>
      <xdr:rowOff>658282</xdr:rowOff>
    </xdr:to>
    <xdr:pic>
      <xdr:nvPicPr>
        <xdr:cNvPr id="45" name="Рисунок 44"/>
        <xdr:cNvPicPr>
          <a:picLocks noChangeAspect="1"/>
        </xdr:cNvPicPr>
      </xdr:nvPicPr>
      <xdr:blipFill>
        <a:blip xmlns:r="http://schemas.openxmlformats.org/officeDocument/2006/relationships" r:embed="rId28" cstate="print"/>
        <a:srcRect l="12778" t="12499" r="12642" b="12921"/>
        <a:stretch>
          <a:fillRect/>
        </a:stretch>
      </xdr:blipFill>
      <xdr:spPr>
        <a:xfrm>
          <a:off x="8795385" y="659130"/>
          <a:ext cx="598805" cy="608330"/>
        </a:xfrm>
        <a:prstGeom prst="rect">
          <a:avLst/>
        </a:prstGeom>
        <a:ln>
          <a:prstDash val="solid"/>
        </a:ln>
      </xdr:spPr>
    </xdr:pic>
    <xdr:clientData/>
  </xdr:twoCellAnchor>
  <xdr:twoCellAnchor editAs="oneCell">
    <xdr:from>
      <xdr:col>14</xdr:col>
      <xdr:colOff>48833</xdr:colOff>
      <xdr:row>1</xdr:row>
      <xdr:rowOff>59267</xdr:rowOff>
    </xdr:from>
    <xdr:to>
      <xdr:col>15</xdr:col>
      <xdr:colOff>3326</xdr:colOff>
      <xdr:row>1</xdr:row>
      <xdr:rowOff>651935</xdr:rowOff>
    </xdr:to>
    <xdr:pic>
      <xdr:nvPicPr>
        <xdr:cNvPr id="46" name="Рисунок 45"/>
        <xdr:cNvPicPr>
          <a:picLocks noChangeAspect="1"/>
        </xdr:cNvPicPr>
      </xdr:nvPicPr>
      <xdr:blipFill>
        <a:blip xmlns:r="http://schemas.openxmlformats.org/officeDocument/2006/relationships" r:embed="rId29" cstate="print"/>
        <a:srcRect l="9583" t="9444" r="9449" b="9588"/>
        <a:stretch>
          <a:fillRect/>
        </a:stretch>
      </xdr:blipFill>
      <xdr:spPr>
        <a:xfrm>
          <a:off x="9439910" y="668655"/>
          <a:ext cx="593090" cy="592455"/>
        </a:xfrm>
        <a:prstGeom prst="rect">
          <a:avLst/>
        </a:prstGeom>
        <a:ln>
          <a:prstDash val="solid"/>
        </a:ln>
      </xdr:spPr>
    </xdr:pic>
    <xdr:clientData/>
  </xdr:twoCellAnchor>
  <xdr:twoCellAnchor editAs="oneCell">
    <xdr:from>
      <xdr:col>16</xdr:col>
      <xdr:colOff>56754</xdr:colOff>
      <xdr:row>1</xdr:row>
      <xdr:rowOff>59953</xdr:rowOff>
    </xdr:from>
    <xdr:to>
      <xdr:col>16</xdr:col>
      <xdr:colOff>636069</xdr:colOff>
      <xdr:row>1</xdr:row>
      <xdr:rowOff>650874</xdr:rowOff>
    </xdr:to>
    <xdr:pic>
      <xdr:nvPicPr>
        <xdr:cNvPr id="48" name="Рисунок 47"/>
        <xdr:cNvPicPr>
          <a:picLocks noChangeAspect="1"/>
        </xdr:cNvPicPr>
      </xdr:nvPicPr>
      <xdr:blipFill>
        <a:blip xmlns:r="http://schemas.openxmlformats.org/officeDocument/2006/relationships" r:embed="rId30" cstate="print"/>
        <a:srcRect l="11190" t="8571" r="10243" b="13338"/>
        <a:stretch>
          <a:fillRect/>
        </a:stretch>
      </xdr:blipFill>
      <xdr:spPr>
        <a:xfrm>
          <a:off x="10724515" y="669290"/>
          <a:ext cx="579120" cy="590550"/>
        </a:xfrm>
        <a:prstGeom prst="rect">
          <a:avLst/>
        </a:prstGeom>
        <a:ln>
          <a:prstDash val="solid"/>
        </a:ln>
      </xdr:spPr>
    </xdr:pic>
    <xdr:clientData/>
  </xdr:twoCellAnchor>
  <xdr:twoCellAnchor editAs="oneCell">
    <xdr:from>
      <xdr:col>17</xdr:col>
      <xdr:colOff>31751</xdr:colOff>
      <xdr:row>1</xdr:row>
      <xdr:rowOff>57150</xdr:rowOff>
    </xdr:from>
    <xdr:to>
      <xdr:col>17</xdr:col>
      <xdr:colOff>636299</xdr:colOff>
      <xdr:row>1</xdr:row>
      <xdr:rowOff>660400</xdr:rowOff>
    </xdr:to>
    <xdr:pic>
      <xdr:nvPicPr>
        <xdr:cNvPr id="49" name="Рисунок 48"/>
        <xdr:cNvPicPr>
          <a:picLocks noChangeAspect="1"/>
        </xdr:cNvPicPr>
      </xdr:nvPicPr>
      <xdr:blipFill>
        <a:blip xmlns:r="http://schemas.openxmlformats.org/officeDocument/2006/relationships" r:embed="rId31" cstate="print"/>
        <a:srcRect l="11333" t="9166" r="11005" b="13338"/>
        <a:stretch>
          <a:fillRect/>
        </a:stretch>
      </xdr:blipFill>
      <xdr:spPr>
        <a:xfrm>
          <a:off x="11337925" y="666750"/>
          <a:ext cx="604520" cy="603250"/>
        </a:xfrm>
        <a:prstGeom prst="rect">
          <a:avLst/>
        </a:prstGeom>
        <a:ln>
          <a:prstDash val="solid"/>
        </a:ln>
      </xdr:spPr>
    </xdr:pic>
    <xdr:clientData/>
  </xdr:twoCellAnchor>
  <xdr:twoCellAnchor editAs="oneCell">
    <xdr:from>
      <xdr:col>16</xdr:col>
      <xdr:colOff>44450</xdr:colOff>
      <xdr:row>0</xdr:row>
      <xdr:rowOff>31750</xdr:rowOff>
    </xdr:from>
    <xdr:to>
      <xdr:col>17</xdr:col>
      <xdr:colOff>0</xdr:colOff>
      <xdr:row>1</xdr:row>
      <xdr:rowOff>25400</xdr:rowOff>
    </xdr:to>
    <xdr:pic>
      <xdr:nvPicPr>
        <xdr:cNvPr id="44" name="Рисунок 43"/>
        <xdr:cNvPicPr>
          <a:picLocks noChangeAspect="1"/>
        </xdr:cNvPicPr>
      </xdr:nvPicPr>
      <xdr:blipFill>
        <a:blip xmlns:r="http://schemas.openxmlformats.org/officeDocument/2006/relationships" r:embed="rId32" cstate="print"/>
        <a:srcRect l="9333" t="13333" r="13004" b="9005"/>
        <a:stretch>
          <a:fillRect/>
        </a:stretch>
      </xdr:blipFill>
      <xdr:spPr>
        <a:xfrm>
          <a:off x="10712450" y="31750"/>
          <a:ext cx="593725" cy="603250"/>
        </a:xfrm>
        <a:prstGeom prst="rect">
          <a:avLst/>
        </a:prstGeom>
        <a:ln>
          <a:prstDash val="solid"/>
        </a:ln>
      </xdr:spPr>
    </xdr:pic>
    <xdr:clientData/>
  </xdr:twoCellAnchor>
  <xdr:twoCellAnchor editAs="oneCell">
    <xdr:from>
      <xdr:col>17</xdr:col>
      <xdr:colOff>31750</xdr:colOff>
      <xdr:row>0</xdr:row>
      <xdr:rowOff>31750</xdr:rowOff>
    </xdr:from>
    <xdr:to>
      <xdr:col>17</xdr:col>
      <xdr:colOff>628650</xdr:colOff>
      <xdr:row>1</xdr:row>
      <xdr:rowOff>19050</xdr:rowOff>
    </xdr:to>
    <xdr:pic>
      <xdr:nvPicPr>
        <xdr:cNvPr id="50" name="Рисунок 49"/>
        <xdr:cNvPicPr>
          <a:picLocks noChangeAspect="1"/>
        </xdr:cNvPicPr>
      </xdr:nvPicPr>
      <xdr:blipFill>
        <a:blip xmlns:r="http://schemas.openxmlformats.org/officeDocument/2006/relationships" r:embed="rId33" cstate="print"/>
        <a:stretch>
          <a:fillRect/>
        </a:stretch>
      </xdr:blipFill>
      <xdr:spPr>
        <a:xfrm>
          <a:off x="11337925" y="31750"/>
          <a:ext cx="596900" cy="596900"/>
        </a:xfrm>
        <a:prstGeom prst="rect">
          <a:avLst/>
        </a:prstGeom>
        <a:ln>
          <a:prstDash val="solid"/>
        </a:ln>
      </xdr:spPr>
    </xdr:pic>
    <xdr:clientData/>
  </xdr:twoCellAnchor>
  <xdr:twoCellAnchor editAs="oneCell">
    <xdr:from>
      <xdr:col>14</xdr:col>
      <xdr:colOff>55563</xdr:colOff>
      <xdr:row>0</xdr:row>
      <xdr:rowOff>7939</xdr:rowOff>
    </xdr:from>
    <xdr:to>
      <xdr:col>14</xdr:col>
      <xdr:colOff>634415</xdr:colOff>
      <xdr:row>1</xdr:row>
      <xdr:rowOff>39689</xdr:rowOff>
    </xdr:to>
    <xdr:pic>
      <xdr:nvPicPr>
        <xdr:cNvPr id="52" name="Рисунок 51"/>
        <xdr:cNvPicPr>
          <a:picLocks noChangeAspect="1"/>
        </xdr:cNvPicPr>
      </xdr:nvPicPr>
      <xdr:blipFill>
        <a:blip xmlns:r="http://schemas.openxmlformats.org/officeDocument/2006/relationships" r:embed="rId34" cstate="print"/>
        <a:srcRect l="7494" t="4910" r="8527" b="6202"/>
        <a:stretch>
          <a:fillRect/>
        </a:stretch>
      </xdr:blipFill>
      <xdr:spPr>
        <a:xfrm>
          <a:off x="9446895" y="7620"/>
          <a:ext cx="579120" cy="641350"/>
        </a:xfrm>
        <a:prstGeom prst="rect">
          <a:avLst/>
        </a:prstGeom>
        <a:ln>
          <a:prstDash val="solid"/>
        </a:ln>
      </xdr:spPr>
    </xdr:pic>
    <xdr:clientData/>
  </xdr:twoCellAnchor>
  <xdr:twoCellAnchor editAs="oneCell">
    <xdr:from>
      <xdr:col>13</xdr:col>
      <xdr:colOff>47627</xdr:colOff>
      <xdr:row>0</xdr:row>
      <xdr:rowOff>19050</xdr:rowOff>
    </xdr:from>
    <xdr:to>
      <xdr:col>13</xdr:col>
      <xdr:colOff>633620</xdr:colOff>
      <xdr:row>1</xdr:row>
      <xdr:rowOff>12700</xdr:rowOff>
    </xdr:to>
    <xdr:pic>
      <xdr:nvPicPr>
        <xdr:cNvPr id="53" name="Рисунок 52"/>
        <xdr:cNvPicPr>
          <a:picLocks noChangeAspect="1"/>
        </xdr:cNvPicPr>
      </xdr:nvPicPr>
      <xdr:blipFill>
        <a:blip xmlns:r="http://schemas.openxmlformats.org/officeDocument/2006/relationships" r:embed="rId35" cstate="print"/>
        <a:srcRect l="9583" t="7708" r="8963" b="9588"/>
        <a:stretch>
          <a:fillRect/>
        </a:stretch>
      </xdr:blipFill>
      <xdr:spPr>
        <a:xfrm>
          <a:off x="8801100" y="19050"/>
          <a:ext cx="585470" cy="603250"/>
        </a:xfrm>
        <a:prstGeom prst="rect">
          <a:avLst/>
        </a:prstGeom>
        <a:ln>
          <a:prstDash val="solid"/>
        </a:ln>
      </xdr:spPr>
    </xdr:pic>
    <xdr:clientData/>
  </xdr:twoCellAnchor>
  <xdr:twoCellAnchor editAs="oneCell">
    <xdr:from>
      <xdr:col>15</xdr:col>
      <xdr:colOff>12701</xdr:colOff>
      <xdr:row>0</xdr:row>
      <xdr:rowOff>0</xdr:rowOff>
    </xdr:from>
    <xdr:to>
      <xdr:col>15</xdr:col>
      <xdr:colOff>586414</xdr:colOff>
      <xdr:row>1</xdr:row>
      <xdr:rowOff>38100</xdr:rowOff>
    </xdr:to>
    <xdr:pic>
      <xdr:nvPicPr>
        <xdr:cNvPr id="54" name="Рисунок 53"/>
        <xdr:cNvPicPr>
          <a:picLocks noChangeAspect="1"/>
        </xdr:cNvPicPr>
      </xdr:nvPicPr>
      <xdr:blipFill>
        <a:blip xmlns:r="http://schemas.openxmlformats.org/officeDocument/2006/relationships" r:embed="rId36" cstate="print"/>
        <a:srcRect l="14166" t="8000" r="12171" b="8838"/>
        <a:stretch>
          <a:fillRect/>
        </a:stretch>
      </xdr:blipFill>
      <xdr:spPr>
        <a:xfrm>
          <a:off x="10042525" y="0"/>
          <a:ext cx="573405" cy="647700"/>
        </a:xfrm>
        <a:prstGeom prst="rect">
          <a:avLst/>
        </a:prstGeom>
        <a:ln>
          <a:prstDash val="solid"/>
        </a:ln>
      </xdr:spPr>
    </xdr:pic>
    <xdr:clientData/>
  </xdr:twoCellAnchor>
  <xdr:twoCellAnchor editAs="oneCell">
    <xdr:from>
      <xdr:col>15</xdr:col>
      <xdr:colOff>63500</xdr:colOff>
      <xdr:row>1</xdr:row>
      <xdr:rowOff>50800</xdr:rowOff>
    </xdr:from>
    <xdr:to>
      <xdr:col>16</xdr:col>
      <xdr:colOff>0</xdr:colOff>
      <xdr:row>1</xdr:row>
      <xdr:rowOff>660400</xdr:rowOff>
    </xdr:to>
    <xdr:pic>
      <xdr:nvPicPr>
        <xdr:cNvPr id="55" name="Рисунок 54"/>
        <xdr:cNvPicPr>
          <a:picLocks noChangeAspect="1"/>
        </xdr:cNvPicPr>
      </xdr:nvPicPr>
      <xdr:blipFill>
        <a:blip xmlns:r="http://schemas.openxmlformats.org/officeDocument/2006/relationships" r:embed="rId37" cstate="print"/>
        <a:srcRect l="15499" t="15332" r="15171" b="15338"/>
        <a:stretch>
          <a:fillRect/>
        </a:stretch>
      </xdr:blipFill>
      <xdr:spPr>
        <a:xfrm>
          <a:off x="10093325" y="660400"/>
          <a:ext cx="574675" cy="609600"/>
        </a:xfrm>
        <a:prstGeom prst="rect">
          <a:avLst/>
        </a:prstGeom>
        <a:ln>
          <a:prstDash val="solid"/>
        </a:ln>
      </xdr:spPr>
    </xdr:pic>
    <xdr:clientData/>
  </xdr:twoCellAnchor>
  <xdr:twoCellAnchor editAs="oneCell">
    <xdr:from>
      <xdr:col>11</xdr:col>
      <xdr:colOff>38101</xdr:colOff>
      <xdr:row>1</xdr:row>
      <xdr:rowOff>62469</xdr:rowOff>
    </xdr:from>
    <xdr:to>
      <xdr:col>11</xdr:col>
      <xdr:colOff>628651</xdr:colOff>
      <xdr:row>1</xdr:row>
      <xdr:rowOff>647700</xdr:rowOff>
    </xdr:to>
    <xdr:pic>
      <xdr:nvPicPr>
        <xdr:cNvPr id="57" name="Рисунок 56"/>
        <xdr:cNvPicPr>
          <a:picLocks noChangeAspect="1"/>
        </xdr:cNvPicPr>
      </xdr:nvPicPr>
      <xdr:blipFill>
        <a:blip xmlns:r="http://schemas.openxmlformats.org/officeDocument/2006/relationships" r:embed="rId38" cstate="print"/>
        <a:srcRect l="13166" t="13333" r="12838" b="13338"/>
        <a:stretch>
          <a:fillRect/>
        </a:stretch>
      </xdr:blipFill>
      <xdr:spPr>
        <a:xfrm>
          <a:off x="7515225" y="671830"/>
          <a:ext cx="590550" cy="585470"/>
        </a:xfrm>
        <a:prstGeom prst="rect">
          <a:avLst/>
        </a:prstGeom>
        <a:ln>
          <a:prstDash val="solid"/>
        </a:ln>
      </xdr:spPr>
    </xdr:pic>
    <xdr:clientData/>
  </xdr:twoCellAnchor>
  <xdr:twoCellAnchor editAs="oneCell">
    <xdr:from>
      <xdr:col>2</xdr:col>
      <xdr:colOff>25400</xdr:colOff>
      <xdr:row>1</xdr:row>
      <xdr:rowOff>60146</xdr:rowOff>
    </xdr:from>
    <xdr:to>
      <xdr:col>2</xdr:col>
      <xdr:colOff>635000</xdr:colOff>
      <xdr:row>1</xdr:row>
      <xdr:rowOff>630501</xdr:rowOff>
    </xdr:to>
    <xdr:pic>
      <xdr:nvPicPr>
        <xdr:cNvPr id="59" name="Рисунок 58"/>
        <xdr:cNvPicPr>
          <a:picLocks noChangeAspect="1"/>
        </xdr:cNvPicPr>
      </xdr:nvPicPr>
      <xdr:blipFill>
        <a:blip xmlns:r="http://schemas.openxmlformats.org/officeDocument/2006/relationships" r:embed="rId39" cstate="print"/>
        <a:srcRect l="11332" t="13499" r="11005" b="13838"/>
        <a:stretch>
          <a:fillRect/>
        </a:stretch>
      </xdr:blipFill>
      <xdr:spPr>
        <a:xfrm>
          <a:off x="1758950" y="669290"/>
          <a:ext cx="609600" cy="570230"/>
        </a:xfrm>
        <a:prstGeom prst="rect">
          <a:avLst/>
        </a:prstGeom>
        <a:ln>
          <a:prstDash val="solid"/>
        </a:ln>
      </xdr:spPr>
    </xdr:pic>
    <xdr:clientData/>
  </xdr:twoCellAnchor>
  <xdr:twoCellAnchor editAs="oneCell">
    <xdr:from>
      <xdr:col>2</xdr:col>
      <xdr:colOff>6350</xdr:colOff>
      <xdr:row>0</xdr:row>
      <xdr:rowOff>25400</xdr:rowOff>
    </xdr:from>
    <xdr:to>
      <xdr:col>2</xdr:col>
      <xdr:colOff>635000</xdr:colOff>
      <xdr:row>1</xdr:row>
      <xdr:rowOff>24650</xdr:rowOff>
    </xdr:to>
    <xdr:pic>
      <xdr:nvPicPr>
        <xdr:cNvPr id="60" name="Рисунок 59"/>
        <xdr:cNvPicPr>
          <a:picLocks noChangeAspect="1"/>
        </xdr:cNvPicPr>
      </xdr:nvPicPr>
      <xdr:blipFill>
        <a:blip xmlns:r="http://schemas.openxmlformats.org/officeDocument/2006/relationships" r:embed="rId40" cstate="print"/>
        <a:srcRect l="7000" t="10999" r="8338" b="7005"/>
        <a:stretch>
          <a:fillRect/>
        </a:stretch>
      </xdr:blipFill>
      <xdr:spPr>
        <a:xfrm>
          <a:off x="1739900" y="25400"/>
          <a:ext cx="628650" cy="608330"/>
        </a:xfrm>
        <a:prstGeom prst="rect">
          <a:avLst/>
        </a:prstGeom>
        <a:ln>
          <a:prstDash val="solid"/>
        </a:ln>
      </xdr:spPr>
    </xdr:pic>
    <xdr:clientData/>
  </xdr:twoCellAnchor>
  <xdr:twoCellAnchor editAs="oneCell">
    <xdr:from>
      <xdr:col>4</xdr:col>
      <xdr:colOff>31750</xdr:colOff>
      <xdr:row>0</xdr:row>
      <xdr:rowOff>38100</xdr:rowOff>
    </xdr:from>
    <xdr:to>
      <xdr:col>4</xdr:col>
      <xdr:colOff>628623</xdr:colOff>
      <xdr:row>1</xdr:row>
      <xdr:rowOff>38100</xdr:rowOff>
    </xdr:to>
    <xdr:pic>
      <xdr:nvPicPr>
        <xdr:cNvPr id="61" name="Рисунок 60"/>
        <xdr:cNvPicPr>
          <a:picLocks noChangeAspect="1"/>
        </xdr:cNvPicPr>
      </xdr:nvPicPr>
      <xdr:blipFill>
        <a:blip xmlns:r="http://schemas.openxmlformats.org/officeDocument/2006/relationships" r:embed="rId41" cstate="print"/>
        <a:srcRect l="12166" t="11166" r="9671" b="9005"/>
        <a:stretch>
          <a:fillRect/>
        </a:stretch>
      </xdr:blipFill>
      <xdr:spPr>
        <a:xfrm>
          <a:off x="3041650" y="38100"/>
          <a:ext cx="596265" cy="609600"/>
        </a:xfrm>
        <a:prstGeom prst="rect">
          <a:avLst/>
        </a:prstGeom>
        <a:ln>
          <a:prstDash val="solid"/>
        </a:ln>
      </xdr:spPr>
    </xdr:pic>
    <xdr:clientData/>
  </xdr:twoCellAnchor>
  <xdr:twoCellAnchor editAs="oneCell">
    <xdr:from>
      <xdr:col>8</xdr:col>
      <xdr:colOff>31750</xdr:colOff>
      <xdr:row>0</xdr:row>
      <xdr:rowOff>19050</xdr:rowOff>
    </xdr:from>
    <xdr:to>
      <xdr:col>9</xdr:col>
      <xdr:colOff>12700</xdr:colOff>
      <xdr:row>1</xdr:row>
      <xdr:rowOff>50574</xdr:rowOff>
    </xdr:to>
    <xdr:pic>
      <xdr:nvPicPr>
        <xdr:cNvPr id="62" name="Рисунок 61"/>
        <xdr:cNvPicPr>
          <a:picLocks noChangeAspect="1"/>
        </xdr:cNvPicPr>
      </xdr:nvPicPr>
      <xdr:blipFill>
        <a:blip xmlns:r="http://schemas.openxmlformats.org/officeDocument/2006/relationships" r:embed="rId42" cstate="print"/>
        <a:srcRect l="12166" t="10499" r="8338" b="9171"/>
        <a:stretch>
          <a:fillRect/>
        </a:stretch>
      </xdr:blipFill>
      <xdr:spPr>
        <a:xfrm>
          <a:off x="5594350" y="19050"/>
          <a:ext cx="619125" cy="640715"/>
        </a:xfrm>
        <a:prstGeom prst="rect">
          <a:avLst/>
        </a:prstGeom>
        <a:ln>
          <a:prstDash val="solid"/>
        </a:ln>
      </xdr:spPr>
    </xdr:pic>
    <xdr:clientData/>
  </xdr:twoCellAnchor>
  <xdr:twoCellAnchor editAs="oneCell">
    <xdr:from>
      <xdr:col>1</xdr:col>
      <xdr:colOff>50800</xdr:colOff>
      <xdr:row>0</xdr:row>
      <xdr:rowOff>6350</xdr:rowOff>
    </xdr:from>
    <xdr:to>
      <xdr:col>2</xdr:col>
      <xdr:colOff>12700</xdr:colOff>
      <xdr:row>1</xdr:row>
      <xdr:rowOff>18892</xdr:rowOff>
    </xdr:to>
    <xdr:pic>
      <xdr:nvPicPr>
        <xdr:cNvPr id="63" name="Рисунок 62"/>
        <xdr:cNvPicPr>
          <a:picLocks noChangeAspect="1"/>
        </xdr:cNvPicPr>
      </xdr:nvPicPr>
      <xdr:blipFill>
        <a:blip xmlns:r="http://schemas.openxmlformats.org/officeDocument/2006/relationships" r:embed="rId43" cstate="print"/>
        <a:srcRect l="8833" t="10666" r="10671" b="9671"/>
        <a:stretch>
          <a:fillRect/>
        </a:stretch>
      </xdr:blipFill>
      <xdr:spPr>
        <a:xfrm>
          <a:off x="1146175" y="6350"/>
          <a:ext cx="600075" cy="621665"/>
        </a:xfrm>
        <a:prstGeom prst="rect">
          <a:avLst/>
        </a:prstGeom>
        <a:ln>
          <a:prstDash val="solid"/>
        </a:ln>
      </xdr:spPr>
    </xdr:pic>
    <xdr:clientData/>
  </xdr:twoCellAnchor>
  <xdr:twoCellAnchor editAs="oneCell">
    <xdr:from>
      <xdr:col>5</xdr:col>
      <xdr:colOff>660399</xdr:colOff>
      <xdr:row>0</xdr:row>
      <xdr:rowOff>9080</xdr:rowOff>
    </xdr:from>
    <xdr:to>
      <xdr:col>7</xdr:col>
      <xdr:colOff>31750</xdr:colOff>
      <xdr:row>1</xdr:row>
      <xdr:rowOff>43757</xdr:rowOff>
    </xdr:to>
    <xdr:pic>
      <xdr:nvPicPr>
        <xdr:cNvPr id="64" name="Рисунок 63"/>
        <xdr:cNvPicPr>
          <a:picLocks noChangeAspect="1"/>
        </xdr:cNvPicPr>
      </xdr:nvPicPr>
      <xdr:blipFill>
        <a:blip xmlns:r="http://schemas.openxmlformats.org/officeDocument/2006/relationships" r:embed="rId44" cstate="print"/>
        <a:srcRect l="8666" t="8247" r="6005" b="8763"/>
        <a:stretch>
          <a:fillRect/>
        </a:stretch>
      </xdr:blipFill>
      <xdr:spPr>
        <a:xfrm>
          <a:off x="4286250" y="8890"/>
          <a:ext cx="669925" cy="643890"/>
        </a:xfrm>
        <a:prstGeom prst="rect">
          <a:avLst/>
        </a:prstGeom>
        <a:ln>
          <a:prstDash val="solid"/>
        </a:ln>
      </xdr:spPr>
    </xdr:pic>
    <xdr:clientData/>
  </xdr:twoCellAnchor>
  <xdr:twoCellAnchor editAs="oneCell">
    <xdr:from>
      <xdr:col>8</xdr:col>
      <xdr:colOff>660401</xdr:colOff>
      <xdr:row>0</xdr:row>
      <xdr:rowOff>44451</xdr:rowOff>
    </xdr:from>
    <xdr:to>
      <xdr:col>10</xdr:col>
      <xdr:colOff>74</xdr:colOff>
      <xdr:row>0</xdr:row>
      <xdr:rowOff>603250</xdr:rowOff>
    </xdr:to>
    <xdr:pic>
      <xdr:nvPicPr>
        <xdr:cNvPr id="65" name="Рисунок 64"/>
        <xdr:cNvPicPr>
          <a:picLocks noChangeAspect="1"/>
        </xdr:cNvPicPr>
      </xdr:nvPicPr>
      <xdr:blipFill>
        <a:blip xmlns:r="http://schemas.openxmlformats.org/officeDocument/2006/relationships" r:embed="rId45" cstate="print"/>
        <a:srcRect l="5972" t="16527" r="8199" b="12227"/>
        <a:stretch>
          <a:fillRect/>
        </a:stretch>
      </xdr:blipFill>
      <xdr:spPr>
        <a:xfrm>
          <a:off x="6200775" y="44450"/>
          <a:ext cx="638175" cy="558800"/>
        </a:xfrm>
        <a:prstGeom prst="rect">
          <a:avLst/>
        </a:prstGeom>
        <a:ln>
          <a:prstDash val="solid"/>
        </a:ln>
      </xdr:spPr>
    </xdr:pic>
    <xdr:clientData/>
  </xdr:twoCellAnchor>
  <xdr:twoCellAnchor editAs="oneCell">
    <xdr:from>
      <xdr:col>5</xdr:col>
      <xdr:colOff>31750</xdr:colOff>
      <xdr:row>0</xdr:row>
      <xdr:rowOff>57151</xdr:rowOff>
    </xdr:from>
    <xdr:to>
      <xdr:col>5</xdr:col>
      <xdr:colOff>635000</xdr:colOff>
      <xdr:row>1</xdr:row>
      <xdr:rowOff>1464</xdr:rowOff>
    </xdr:to>
    <xdr:pic>
      <xdr:nvPicPr>
        <xdr:cNvPr id="66" name="Рисунок 65"/>
        <xdr:cNvPicPr>
          <a:picLocks noChangeAspect="1"/>
        </xdr:cNvPicPr>
      </xdr:nvPicPr>
      <xdr:blipFill>
        <a:blip xmlns:r="http://schemas.openxmlformats.org/officeDocument/2006/relationships" r:embed="rId46" cstate="print"/>
        <a:srcRect l="10750" t="45748" r="55627" b="23379"/>
        <a:stretch>
          <a:fillRect/>
        </a:stretch>
      </xdr:blipFill>
      <xdr:spPr>
        <a:xfrm>
          <a:off x="3679825" y="57150"/>
          <a:ext cx="603250" cy="553720"/>
        </a:xfrm>
        <a:prstGeom prst="rect">
          <a:avLst/>
        </a:prstGeom>
        <a:ln>
          <a:prstDash val="solid"/>
        </a:ln>
      </xdr:spPr>
    </xdr:pic>
    <xdr:clientData/>
  </xdr:twoCellAnchor>
  <xdr:twoCellAnchor editAs="oneCell">
    <xdr:from>
      <xdr:col>12</xdr:col>
      <xdr:colOff>31750</xdr:colOff>
      <xdr:row>1</xdr:row>
      <xdr:rowOff>38100</xdr:rowOff>
    </xdr:from>
    <xdr:to>
      <xdr:col>13</xdr:col>
      <xdr:colOff>0</xdr:colOff>
      <xdr:row>1</xdr:row>
      <xdr:rowOff>671698</xdr:rowOff>
    </xdr:to>
    <xdr:pic>
      <xdr:nvPicPr>
        <xdr:cNvPr id="58" name="Рисунок 57"/>
        <xdr:cNvPicPr>
          <a:picLocks noChangeAspect="1"/>
        </xdr:cNvPicPr>
      </xdr:nvPicPr>
      <xdr:blipFill>
        <a:blip xmlns:r="http://schemas.openxmlformats.org/officeDocument/2006/relationships" r:embed="rId47" cstate="print"/>
        <a:stretch>
          <a:fillRect/>
        </a:stretch>
      </xdr:blipFill>
      <xdr:spPr>
        <a:xfrm>
          <a:off x="8147050" y="647700"/>
          <a:ext cx="606425" cy="633095"/>
        </a:xfrm>
        <a:prstGeom prst="rect">
          <a:avLst/>
        </a:prstGeom>
        <a:ln>
          <a:prstDash val="solid"/>
        </a:ln>
      </xdr:spPr>
    </xdr:pic>
    <xdr:clientData/>
  </xdr:twoCellAnchor>
  <xdr:twoCellAnchor editAs="oneCell">
    <xdr:from>
      <xdr:col>12</xdr:col>
      <xdr:colOff>146050</xdr:colOff>
      <xdr:row>0</xdr:row>
      <xdr:rowOff>31750</xdr:rowOff>
    </xdr:from>
    <xdr:to>
      <xdr:col>12</xdr:col>
      <xdr:colOff>565480</xdr:colOff>
      <xdr:row>0</xdr:row>
      <xdr:rowOff>600802</xdr:rowOff>
    </xdr:to>
    <xdr:pic>
      <xdr:nvPicPr>
        <xdr:cNvPr id="67" name="Рисунок 66"/>
        <xdr:cNvPicPr>
          <a:picLocks noChangeAspect="1"/>
        </xdr:cNvPicPr>
      </xdr:nvPicPr>
      <xdr:blipFill>
        <a:blip xmlns:r="http://schemas.openxmlformats.org/officeDocument/2006/relationships" r:embed="rId48" cstate="print"/>
        <a:stretch>
          <a:fillRect/>
        </a:stretch>
      </xdr:blipFill>
      <xdr:spPr>
        <a:xfrm>
          <a:off x="8261350" y="31750"/>
          <a:ext cx="419100" cy="568960"/>
        </a:xfrm>
        <a:prstGeom prst="rect">
          <a:avLst/>
        </a:prstGeom>
        <a:ln>
          <a:prstDash val="solid"/>
        </a:ln>
      </xdr:spPr>
    </xdr:pic>
    <xdr:clientData/>
  </xdr:twoCellAnchor>
  <xdr:twoCellAnchor editAs="oneCell">
    <xdr:from>
      <xdr:col>8</xdr:col>
      <xdr:colOff>95250</xdr:colOff>
      <xdr:row>30</xdr:row>
      <xdr:rowOff>38328</xdr:rowOff>
    </xdr:from>
    <xdr:to>
      <xdr:col>8</xdr:col>
      <xdr:colOff>603250</xdr:colOff>
      <xdr:row>30</xdr:row>
      <xdr:rowOff>546328</xdr:rowOff>
    </xdr:to>
    <xdr:pic>
      <xdr:nvPicPr>
        <xdr:cNvPr id="68" name="Рисунок 67"/>
        <xdr:cNvPicPr>
          <a:picLocks noChangeAspect="1"/>
        </xdr:cNvPicPr>
      </xdr:nvPicPr>
      <xdr:blipFill>
        <a:blip xmlns:r="http://schemas.openxmlformats.org/officeDocument/2006/relationships" r:embed="rId49" cstate="print"/>
        <a:stretch>
          <a:fillRect/>
        </a:stretch>
      </xdr:blipFill>
      <xdr:spPr>
        <a:xfrm>
          <a:off x="5657850" y="4102735"/>
          <a:ext cx="508000" cy="508000"/>
        </a:xfrm>
        <a:prstGeom prst="rect">
          <a:avLst/>
        </a:prstGeom>
        <a:ln>
          <a:prstDash val="solid"/>
        </a:ln>
      </xdr:spPr>
    </xdr:pic>
    <xdr:clientData/>
  </xdr:twoCellAnchor>
  <xdr:twoCellAnchor editAs="oneCell">
    <xdr:from>
      <xdr:col>7</xdr:col>
      <xdr:colOff>69850</xdr:colOff>
      <xdr:row>30</xdr:row>
      <xdr:rowOff>19050</xdr:rowOff>
    </xdr:from>
    <xdr:to>
      <xdr:col>8</xdr:col>
      <xdr:colOff>3063</xdr:colOff>
      <xdr:row>30</xdr:row>
      <xdr:rowOff>571500</xdr:rowOff>
    </xdr:to>
    <xdr:pic>
      <xdr:nvPicPr>
        <xdr:cNvPr id="69" name="Рисунок 68"/>
        <xdr:cNvPicPr>
          <a:picLocks noChangeAspect="1"/>
        </xdr:cNvPicPr>
      </xdr:nvPicPr>
      <xdr:blipFill>
        <a:blip xmlns:r="http://schemas.openxmlformats.org/officeDocument/2006/relationships" r:embed="rId50" cstate="print"/>
        <a:srcRect t="7919"/>
        <a:stretch>
          <a:fillRect/>
        </a:stretch>
      </xdr:blipFill>
      <xdr:spPr>
        <a:xfrm>
          <a:off x="4994275" y="4083685"/>
          <a:ext cx="570865" cy="552450"/>
        </a:xfrm>
        <a:prstGeom prst="rect">
          <a:avLst/>
        </a:prstGeom>
        <a:ln>
          <a:prstDash val="solid"/>
        </a:ln>
      </xdr:spPr>
    </xdr:pic>
    <xdr:clientData/>
  </xdr:twoCellAnchor>
  <xdr:twoCellAnchor editAs="oneCell">
    <xdr:from>
      <xdr:col>8</xdr:col>
      <xdr:colOff>628650</xdr:colOff>
      <xdr:row>30</xdr:row>
      <xdr:rowOff>63500</xdr:rowOff>
    </xdr:from>
    <xdr:to>
      <xdr:col>9</xdr:col>
      <xdr:colOff>602503</xdr:colOff>
      <xdr:row>30</xdr:row>
      <xdr:rowOff>508000</xdr:rowOff>
    </xdr:to>
    <xdr:pic>
      <xdr:nvPicPr>
        <xdr:cNvPr id="70" name="Рисунок 69"/>
        <xdr:cNvPicPr>
          <a:picLocks noChangeAspect="1"/>
        </xdr:cNvPicPr>
      </xdr:nvPicPr>
      <xdr:blipFill>
        <a:blip xmlns:r="http://schemas.openxmlformats.org/officeDocument/2006/relationships" r:embed="rId51" cstate="print"/>
        <a:srcRect l="7692" t="12426" r="5326" b="7101"/>
        <a:stretch>
          <a:fillRect/>
        </a:stretch>
      </xdr:blipFill>
      <xdr:spPr>
        <a:xfrm>
          <a:off x="6191250" y="4128135"/>
          <a:ext cx="611505" cy="444500"/>
        </a:xfrm>
        <a:prstGeom prst="rect">
          <a:avLst/>
        </a:prstGeom>
        <a:ln>
          <a:prstDash val="solid"/>
        </a:ln>
      </xdr:spPr>
    </xdr:pic>
    <xdr:clientData/>
  </xdr:twoCellAnchor>
  <xdr:twoCellAnchor editAs="oneCell">
    <xdr:from>
      <xdr:col>3</xdr:col>
      <xdr:colOff>0</xdr:colOff>
      <xdr:row>0</xdr:row>
      <xdr:rowOff>0</xdr:rowOff>
    </xdr:from>
    <xdr:to>
      <xdr:col>3</xdr:col>
      <xdr:colOff>634546</xdr:colOff>
      <xdr:row>1</xdr:row>
      <xdr:rowOff>36285</xdr:rowOff>
    </xdr:to>
    <xdr:pic>
      <xdr:nvPicPr>
        <xdr:cNvPr id="71" name="Рисунок 70"/>
        <xdr:cNvPicPr>
          <a:picLocks noChangeAspect="1"/>
        </xdr:cNvPicPr>
      </xdr:nvPicPr>
      <xdr:blipFill>
        <a:blip xmlns:r="http://schemas.openxmlformats.org/officeDocument/2006/relationships" r:embed="rId52" cstate="print"/>
        <a:stretch>
          <a:fillRect/>
        </a:stretch>
      </xdr:blipFill>
      <xdr:spPr>
        <a:xfrm>
          <a:off x="2371725" y="0"/>
          <a:ext cx="634365" cy="645795"/>
        </a:xfrm>
        <a:prstGeom prst="rect">
          <a:avLst/>
        </a:prstGeom>
        <a:ln>
          <a:prstDash val="solid"/>
        </a:ln>
      </xdr:spPr>
    </xdr:pic>
    <xdr:clientData/>
  </xdr:twoCellAnchor>
  <xdr:twoCellAnchor editAs="oneCell">
    <xdr:from>
      <xdr:col>2</xdr:col>
      <xdr:colOff>662213</xdr:colOff>
      <xdr:row>1</xdr:row>
      <xdr:rowOff>30092</xdr:rowOff>
    </xdr:from>
    <xdr:to>
      <xdr:col>3</xdr:col>
      <xdr:colOff>634093</xdr:colOff>
      <xdr:row>1</xdr:row>
      <xdr:rowOff>671284</xdr:rowOff>
    </xdr:to>
    <xdr:pic>
      <xdr:nvPicPr>
        <xdr:cNvPr id="72" name="Рисунок 71"/>
        <xdr:cNvPicPr>
          <a:picLocks noChangeAspect="1"/>
        </xdr:cNvPicPr>
      </xdr:nvPicPr>
      <xdr:blipFill>
        <a:blip xmlns:r="http://schemas.openxmlformats.org/officeDocument/2006/relationships" r:embed="rId53" cstate="print"/>
        <a:srcRect l="9554" t="11464" r="10197" b="10834"/>
        <a:stretch>
          <a:fillRect/>
        </a:stretch>
      </xdr:blipFill>
      <xdr:spPr>
        <a:xfrm>
          <a:off x="2371725" y="639445"/>
          <a:ext cx="633730" cy="641350"/>
        </a:xfrm>
        <a:prstGeom prst="rect">
          <a:avLst/>
        </a:prstGeom>
        <a:ln>
          <a:prstDash val="solid"/>
        </a:ln>
      </xdr:spPr>
    </xdr:pic>
    <xdr:clientData/>
  </xdr:twoCellAnchor>
  <xdr:twoCellAnchor editAs="oneCell">
    <xdr:from>
      <xdr:col>17</xdr:col>
      <xdr:colOff>625930</xdr:colOff>
      <xdr:row>1</xdr:row>
      <xdr:rowOff>9168</xdr:rowOff>
    </xdr:from>
    <xdr:to>
      <xdr:col>18</xdr:col>
      <xdr:colOff>634093</xdr:colOff>
      <xdr:row>2</xdr:row>
      <xdr:rowOff>96</xdr:rowOff>
    </xdr:to>
    <xdr:pic>
      <xdr:nvPicPr>
        <xdr:cNvPr id="73" name="Рисунок 72"/>
        <xdr:cNvPicPr>
          <a:picLocks noChangeAspect="1"/>
        </xdr:cNvPicPr>
      </xdr:nvPicPr>
      <xdr:blipFill>
        <a:blip xmlns:r="http://schemas.openxmlformats.org/officeDocument/2006/relationships" r:embed="rId54" cstate="print"/>
        <a:stretch>
          <a:fillRect/>
        </a:stretch>
      </xdr:blipFill>
      <xdr:spPr>
        <a:xfrm>
          <a:off x="11931650" y="618490"/>
          <a:ext cx="646430" cy="698500"/>
        </a:xfrm>
        <a:prstGeom prst="rect">
          <a:avLst/>
        </a:prstGeom>
        <a:ln>
          <a:prstDash val="solid"/>
        </a:ln>
      </xdr:spPr>
    </xdr:pic>
    <xdr:clientData/>
  </xdr:twoCellAnchor>
  <xdr:twoCellAnchor editAs="oneCell">
    <xdr:from>
      <xdr:col>18</xdr:col>
      <xdr:colOff>0</xdr:colOff>
      <xdr:row>0</xdr:row>
      <xdr:rowOff>9071</xdr:rowOff>
    </xdr:from>
    <xdr:to>
      <xdr:col>18</xdr:col>
      <xdr:colOff>625929</xdr:colOff>
      <xdr:row>1</xdr:row>
      <xdr:rowOff>27214</xdr:rowOff>
    </xdr:to>
    <xdr:pic>
      <xdr:nvPicPr>
        <xdr:cNvPr id="74" name="Рисунок 73"/>
        <xdr:cNvPicPr>
          <a:picLocks noChangeAspect="1"/>
        </xdr:cNvPicPr>
      </xdr:nvPicPr>
      <xdr:blipFill>
        <a:blip xmlns:r="http://schemas.openxmlformats.org/officeDocument/2006/relationships" r:embed="rId55" cstate="print"/>
        <a:stretch>
          <a:fillRect/>
        </a:stretch>
      </xdr:blipFill>
      <xdr:spPr>
        <a:xfrm>
          <a:off x="11944350" y="8890"/>
          <a:ext cx="625475" cy="627380"/>
        </a:xfrm>
        <a:prstGeom prst="rect">
          <a:avLst/>
        </a:prstGeom>
        <a:ln>
          <a:prstDash val="solid"/>
        </a:ln>
      </xdr:spPr>
    </xdr:pic>
    <xdr:clientData/>
  </xdr:twoCellAnchor>
  <xdr:twoCellAnchor editAs="oneCell">
    <xdr:from>
      <xdr:col>19</xdr:col>
      <xdr:colOff>2</xdr:colOff>
      <xdr:row>0</xdr:row>
      <xdr:rowOff>2</xdr:rowOff>
    </xdr:from>
    <xdr:to>
      <xdr:col>19</xdr:col>
      <xdr:colOff>580572</xdr:colOff>
      <xdr:row>0</xdr:row>
      <xdr:rowOff>580572</xdr:rowOff>
    </xdr:to>
    <xdr:pic>
      <xdr:nvPicPr>
        <xdr:cNvPr id="75" name="Рисунок 74"/>
        <xdr:cNvPicPr>
          <a:picLocks noChangeAspect="1"/>
        </xdr:cNvPicPr>
      </xdr:nvPicPr>
      <xdr:blipFill>
        <a:blip xmlns:r="http://schemas.openxmlformats.org/officeDocument/2006/relationships" r:embed="rId56" cstate="print"/>
        <a:stretch>
          <a:fillRect/>
        </a:stretch>
      </xdr:blipFill>
      <xdr:spPr>
        <a:xfrm>
          <a:off x="12582525" y="0"/>
          <a:ext cx="580390" cy="580390"/>
        </a:xfrm>
        <a:prstGeom prst="rect">
          <a:avLst/>
        </a:prstGeom>
        <a:ln>
          <a:prstDash val="solid"/>
        </a:ln>
      </xdr:spPr>
    </xdr:pic>
    <xdr:clientData/>
  </xdr:twoCellAnchor>
  <xdr:twoCellAnchor editAs="oneCell">
    <xdr:from>
      <xdr:col>18</xdr:col>
      <xdr:colOff>644071</xdr:colOff>
      <xdr:row>1</xdr:row>
      <xdr:rowOff>27213</xdr:rowOff>
    </xdr:from>
    <xdr:to>
      <xdr:col>19</xdr:col>
      <xdr:colOff>625928</xdr:colOff>
      <xdr:row>1</xdr:row>
      <xdr:rowOff>680356</xdr:rowOff>
    </xdr:to>
    <xdr:pic>
      <xdr:nvPicPr>
        <xdr:cNvPr id="76" name="Рисунок 75"/>
        <xdr:cNvPicPr>
          <a:picLocks noChangeAspect="1"/>
        </xdr:cNvPicPr>
      </xdr:nvPicPr>
      <xdr:blipFill>
        <a:blip xmlns:r="http://schemas.openxmlformats.org/officeDocument/2006/relationships" r:embed="rId57" cstate="print"/>
        <a:stretch>
          <a:fillRect/>
        </a:stretch>
      </xdr:blipFill>
      <xdr:spPr>
        <a:xfrm>
          <a:off x="12582525" y="636270"/>
          <a:ext cx="625475" cy="653415"/>
        </a:xfrm>
        <a:prstGeom prst="rect">
          <a:avLst/>
        </a:prstGeom>
        <a:ln>
          <a:prstDash val="solid"/>
        </a:ln>
      </xdr:spPr>
    </xdr:pic>
    <xdr:clientData/>
  </xdr:twoCellAnchor>
  <xdr:twoCellAnchor editAs="oneCell">
    <xdr:from>
      <xdr:col>13</xdr:col>
      <xdr:colOff>99787</xdr:colOff>
      <xdr:row>29</xdr:row>
      <xdr:rowOff>81808</xdr:rowOff>
    </xdr:from>
    <xdr:to>
      <xdr:col>14</xdr:col>
      <xdr:colOff>18144</xdr:colOff>
      <xdr:row>30</xdr:row>
      <xdr:rowOff>571664</xdr:rowOff>
    </xdr:to>
    <xdr:pic>
      <xdr:nvPicPr>
        <xdr:cNvPr id="77" name="Рисунок 76"/>
        <xdr:cNvPicPr>
          <a:picLocks noChangeAspect="1"/>
        </xdr:cNvPicPr>
      </xdr:nvPicPr>
      <xdr:blipFill>
        <a:blip xmlns:r="http://schemas.openxmlformats.org/officeDocument/2006/relationships" r:embed="rId58" cstate="print"/>
        <a:stretch>
          <a:fillRect/>
        </a:stretch>
      </xdr:blipFill>
      <xdr:spPr>
        <a:xfrm>
          <a:off x="8853170" y="4050665"/>
          <a:ext cx="556260" cy="585470"/>
        </a:xfrm>
        <a:prstGeom prst="rect">
          <a:avLst/>
        </a:prstGeom>
        <a:ln>
          <a:prstDash val="solid"/>
        </a:ln>
      </xdr:spPr>
    </xdr:pic>
    <xdr:clientData/>
  </xdr:twoCellAnchor>
  <xdr:twoCellAnchor editAs="oneCell">
    <xdr:from>
      <xdr:col>13</xdr:col>
      <xdr:colOff>408215</xdr:colOff>
      <xdr:row>30</xdr:row>
      <xdr:rowOff>313053</xdr:rowOff>
    </xdr:from>
    <xdr:to>
      <xdr:col>14</xdr:col>
      <xdr:colOff>0</xdr:colOff>
      <xdr:row>30</xdr:row>
      <xdr:rowOff>574315</xdr:rowOff>
    </xdr:to>
    <xdr:pic>
      <xdr:nvPicPr>
        <xdr:cNvPr id="78" name="Рисунок 77"/>
        <xdr:cNvPicPr>
          <a:picLocks noChangeAspect="1"/>
        </xdr:cNvPicPr>
      </xdr:nvPicPr>
      <xdr:blipFill>
        <a:blip xmlns:r="http://schemas.openxmlformats.org/officeDocument/2006/relationships" r:embed="rId59" cstate="print"/>
        <a:stretch>
          <a:fillRect/>
        </a:stretch>
      </xdr:blipFill>
      <xdr:spPr>
        <a:xfrm>
          <a:off x="9161145" y="4377055"/>
          <a:ext cx="230505" cy="261620"/>
        </a:xfrm>
        <a:prstGeom prst="rect">
          <a:avLst/>
        </a:prstGeom>
        <a:ln>
          <a:prstDash val="solid"/>
        </a:ln>
      </xdr:spPr>
    </xdr:pic>
    <xdr:clientData/>
  </xdr:twoCellAnchor>
  <xdr:twoCellAnchor editAs="oneCell">
    <xdr:from>
      <xdr:col>14</xdr:col>
      <xdr:colOff>36286</xdr:colOff>
      <xdr:row>30</xdr:row>
      <xdr:rowOff>2</xdr:rowOff>
    </xdr:from>
    <xdr:to>
      <xdr:col>14</xdr:col>
      <xdr:colOff>589806</xdr:colOff>
      <xdr:row>30</xdr:row>
      <xdr:rowOff>553522</xdr:rowOff>
    </xdr:to>
    <xdr:pic>
      <xdr:nvPicPr>
        <xdr:cNvPr id="79" name="Рисунок 78"/>
        <xdr:cNvPicPr>
          <a:picLocks noChangeAspect="1"/>
        </xdr:cNvPicPr>
      </xdr:nvPicPr>
      <xdr:blipFill>
        <a:blip xmlns:r="http://schemas.openxmlformats.org/officeDocument/2006/relationships" r:embed="rId60" cstate="print"/>
        <a:stretch>
          <a:fillRect/>
        </a:stretch>
      </xdr:blipFill>
      <xdr:spPr>
        <a:xfrm>
          <a:off x="9427845" y="4064635"/>
          <a:ext cx="553085" cy="553085"/>
        </a:xfrm>
        <a:prstGeom prst="rect">
          <a:avLst/>
        </a:prstGeom>
        <a:ln>
          <a:prstDash val="solid"/>
        </a:ln>
      </xdr:spPr>
    </xdr:pic>
    <xdr:clientData/>
  </xdr:twoCellAnchor>
  <xdr:twoCellAnchor editAs="oneCell">
    <xdr:from>
      <xdr:col>14</xdr:col>
      <xdr:colOff>344717</xdr:colOff>
      <xdr:row>30</xdr:row>
      <xdr:rowOff>331070</xdr:rowOff>
    </xdr:from>
    <xdr:to>
      <xdr:col>14</xdr:col>
      <xdr:colOff>589644</xdr:colOff>
      <xdr:row>30</xdr:row>
      <xdr:rowOff>574314</xdr:rowOff>
    </xdr:to>
    <xdr:pic>
      <xdr:nvPicPr>
        <xdr:cNvPr id="80" name="Рисунок 79"/>
        <xdr:cNvPicPr>
          <a:picLocks noChangeAspect="1"/>
        </xdr:cNvPicPr>
      </xdr:nvPicPr>
      <xdr:blipFill>
        <a:blip xmlns:r="http://schemas.openxmlformats.org/officeDocument/2006/relationships" r:embed="rId61" cstate="print"/>
        <a:stretch>
          <a:fillRect/>
        </a:stretch>
      </xdr:blipFill>
      <xdr:spPr>
        <a:xfrm>
          <a:off x="9735820" y="4395470"/>
          <a:ext cx="245110" cy="243205"/>
        </a:xfrm>
        <a:prstGeom prst="rect">
          <a:avLst/>
        </a:prstGeom>
        <a:ln>
          <a:prstDash val="solid"/>
        </a:ln>
      </xdr:spPr>
    </xdr:pic>
    <xdr:clientData/>
  </xdr:twoCellAnchor>
  <xdr:twoCellAnchor editAs="oneCell">
    <xdr:from>
      <xdr:col>16</xdr:col>
      <xdr:colOff>0</xdr:colOff>
      <xdr:row>30</xdr:row>
      <xdr:rowOff>0</xdr:rowOff>
    </xdr:from>
    <xdr:to>
      <xdr:col>16</xdr:col>
      <xdr:colOff>607890</xdr:colOff>
      <xdr:row>30</xdr:row>
      <xdr:rowOff>590921</xdr:rowOff>
    </xdr:to>
    <xdr:pic>
      <xdr:nvPicPr>
        <xdr:cNvPr id="81" name="Рисунок 80"/>
        <xdr:cNvPicPr>
          <a:picLocks noChangeAspect="1"/>
        </xdr:cNvPicPr>
      </xdr:nvPicPr>
      <xdr:blipFill>
        <a:blip xmlns:r="http://schemas.openxmlformats.org/officeDocument/2006/relationships" r:embed="rId30" cstate="print"/>
        <a:srcRect l="11190" t="8571" r="10243" b="13338"/>
        <a:stretch>
          <a:fillRect/>
        </a:stretch>
      </xdr:blipFill>
      <xdr:spPr>
        <a:xfrm>
          <a:off x="10668000" y="4064635"/>
          <a:ext cx="607695" cy="590550"/>
        </a:xfrm>
        <a:prstGeom prst="rect">
          <a:avLst/>
        </a:prstGeom>
        <a:ln>
          <a:prstDash val="solid"/>
        </a:ln>
      </xdr:spPr>
    </xdr:pic>
    <xdr:clientData/>
  </xdr:twoCellAnchor>
  <xdr:twoCellAnchor editAs="oneCell">
    <xdr:from>
      <xdr:col>17</xdr:col>
      <xdr:colOff>0</xdr:colOff>
      <xdr:row>30</xdr:row>
      <xdr:rowOff>0</xdr:rowOff>
    </xdr:from>
    <xdr:to>
      <xdr:col>17</xdr:col>
      <xdr:colOff>603250</xdr:colOff>
      <xdr:row>30</xdr:row>
      <xdr:rowOff>601436</xdr:rowOff>
    </xdr:to>
    <xdr:pic>
      <xdr:nvPicPr>
        <xdr:cNvPr id="82" name="Рисунок 81"/>
        <xdr:cNvPicPr>
          <a:picLocks noChangeAspect="1"/>
        </xdr:cNvPicPr>
      </xdr:nvPicPr>
      <xdr:blipFill>
        <a:blip xmlns:r="http://schemas.openxmlformats.org/officeDocument/2006/relationships" r:embed="rId32" cstate="print"/>
        <a:srcRect l="9333" t="13333" r="13004" b="9005"/>
        <a:stretch>
          <a:fillRect/>
        </a:stretch>
      </xdr:blipFill>
      <xdr:spPr>
        <a:xfrm>
          <a:off x="11306175" y="4064635"/>
          <a:ext cx="603250" cy="601345"/>
        </a:xfrm>
        <a:prstGeom prst="rect">
          <a:avLst/>
        </a:prstGeom>
        <a:ln>
          <a:prstDash val="solid"/>
        </a:ln>
      </xdr:spPr>
    </xdr:pic>
    <xdr:clientData/>
  </xdr:twoCellAnchor>
  <xdr:twoCellAnchor editAs="oneCell">
    <xdr:from>
      <xdr:col>20</xdr:col>
      <xdr:colOff>2723</xdr:colOff>
      <xdr:row>1</xdr:row>
      <xdr:rowOff>52711</xdr:rowOff>
    </xdr:from>
    <xdr:to>
      <xdr:col>21</xdr:col>
      <xdr:colOff>25401</xdr:colOff>
      <xdr:row>2</xdr:row>
      <xdr:rowOff>43639</xdr:rowOff>
    </xdr:to>
    <xdr:pic>
      <xdr:nvPicPr>
        <xdr:cNvPr id="83" name="Рисунок 82"/>
        <xdr:cNvPicPr>
          <a:picLocks noChangeAspect="1"/>
        </xdr:cNvPicPr>
      </xdr:nvPicPr>
      <xdr:blipFill>
        <a:blip xmlns:r="http://schemas.openxmlformats.org/officeDocument/2006/relationships" r:embed="rId62" cstate="print"/>
        <a:stretch>
          <a:fillRect/>
        </a:stretch>
      </xdr:blipFill>
      <xdr:spPr>
        <a:xfrm>
          <a:off x="13820323" y="662311"/>
          <a:ext cx="689428" cy="695778"/>
        </a:xfrm>
        <a:prstGeom prst="rect">
          <a:avLst/>
        </a:prstGeom>
        <a:ln>
          <a:prstDash val="solid"/>
        </a:ln>
      </xdr:spPr>
    </xdr:pic>
    <xdr:clientData/>
  </xdr:twoCellAnchor>
  <xdr:twoCellAnchor editAs="oneCell">
    <xdr:from>
      <xdr:col>20</xdr:col>
      <xdr:colOff>43543</xdr:colOff>
      <xdr:row>0</xdr:row>
      <xdr:rowOff>52614</xdr:rowOff>
    </xdr:from>
    <xdr:to>
      <xdr:col>21</xdr:col>
      <xdr:colOff>2722</xdr:colOff>
      <xdr:row>1</xdr:row>
      <xdr:rowOff>70757</xdr:rowOff>
    </xdr:to>
    <xdr:pic>
      <xdr:nvPicPr>
        <xdr:cNvPr id="84" name="Рисунок 83"/>
        <xdr:cNvPicPr>
          <a:picLocks noChangeAspect="1"/>
        </xdr:cNvPicPr>
      </xdr:nvPicPr>
      <xdr:blipFill>
        <a:blip xmlns:r="http://schemas.openxmlformats.org/officeDocument/2006/relationships" r:embed="rId55" cstate="print"/>
        <a:stretch>
          <a:fillRect/>
        </a:stretch>
      </xdr:blipFill>
      <xdr:spPr>
        <a:xfrm>
          <a:off x="13263880" y="52070"/>
          <a:ext cx="597535" cy="628015"/>
        </a:xfrm>
        <a:prstGeom prst="rect">
          <a:avLst/>
        </a:prstGeom>
        <a:ln>
          <a:prstDash val="solid"/>
        </a:ln>
      </xdr:spPr>
    </xdr:pic>
    <xdr:clientData/>
  </xdr:twoCellAnchor>
  <xdr:twoCellAnchor editAs="oneCell">
    <xdr:from>
      <xdr:col>21</xdr:col>
      <xdr:colOff>43546</xdr:colOff>
      <xdr:row>0</xdr:row>
      <xdr:rowOff>43545</xdr:rowOff>
    </xdr:from>
    <xdr:to>
      <xdr:col>21</xdr:col>
      <xdr:colOff>624116</xdr:colOff>
      <xdr:row>1</xdr:row>
      <xdr:rowOff>16329</xdr:rowOff>
    </xdr:to>
    <xdr:pic>
      <xdr:nvPicPr>
        <xdr:cNvPr id="85" name="Рисунок 84"/>
        <xdr:cNvPicPr>
          <a:picLocks noChangeAspect="1"/>
        </xdr:cNvPicPr>
      </xdr:nvPicPr>
      <xdr:blipFill>
        <a:blip xmlns:r="http://schemas.openxmlformats.org/officeDocument/2006/relationships" r:embed="rId56" cstate="print"/>
        <a:stretch>
          <a:fillRect/>
        </a:stretch>
      </xdr:blipFill>
      <xdr:spPr>
        <a:xfrm>
          <a:off x="13902055" y="43180"/>
          <a:ext cx="580390" cy="582295"/>
        </a:xfrm>
        <a:prstGeom prst="rect">
          <a:avLst/>
        </a:prstGeom>
        <a:ln>
          <a:prstDash val="solid"/>
        </a:ln>
      </xdr:spPr>
    </xdr:pic>
    <xdr:clientData/>
  </xdr:twoCellAnchor>
  <xdr:twoCellAnchor editAs="oneCell">
    <xdr:from>
      <xdr:col>21</xdr:col>
      <xdr:colOff>16329</xdr:colOff>
      <xdr:row>1</xdr:row>
      <xdr:rowOff>70756</xdr:rowOff>
    </xdr:from>
    <xdr:to>
      <xdr:col>22</xdr:col>
      <xdr:colOff>2722</xdr:colOff>
      <xdr:row>2</xdr:row>
      <xdr:rowOff>16328</xdr:rowOff>
    </xdr:to>
    <xdr:pic>
      <xdr:nvPicPr>
        <xdr:cNvPr id="86" name="Рисунок 85"/>
        <xdr:cNvPicPr>
          <a:picLocks noChangeAspect="1"/>
        </xdr:cNvPicPr>
      </xdr:nvPicPr>
      <xdr:blipFill>
        <a:blip xmlns:r="http://schemas.openxmlformats.org/officeDocument/2006/relationships" r:embed="rId57" cstate="print"/>
        <a:stretch>
          <a:fillRect/>
        </a:stretch>
      </xdr:blipFill>
      <xdr:spPr>
        <a:xfrm>
          <a:off x="13874750" y="680085"/>
          <a:ext cx="624840" cy="652780"/>
        </a:xfrm>
        <a:prstGeom prst="rect">
          <a:avLst/>
        </a:prstGeom>
        <a:ln>
          <a:prstDash val="solid"/>
        </a:ln>
      </xdr:spPr>
    </xdr:pic>
    <xdr:clientData/>
  </xdr:twoCellAnchor>
  <xdr:twoCellAnchor editAs="oneCell">
    <xdr:from>
      <xdr:col>19</xdr:col>
      <xdr:colOff>160554</xdr:colOff>
      <xdr:row>29</xdr:row>
      <xdr:rowOff>76200</xdr:rowOff>
    </xdr:from>
    <xdr:to>
      <xdr:col>19</xdr:col>
      <xdr:colOff>519831</xdr:colOff>
      <xdr:row>31</xdr:row>
      <xdr:rowOff>0</xdr:rowOff>
    </xdr:to>
    <xdr:pic>
      <xdr:nvPicPr>
        <xdr:cNvPr id="87" name="Picture 7459"/>
        <xdr:cNvPicPr>
          <a:picLocks noChangeAspect="1"/>
        </xdr:cNvPicPr>
      </xdr:nvPicPr>
      <xdr:blipFill>
        <a:blip xmlns:r="http://schemas.openxmlformats.org/officeDocument/2006/relationships" r:embed="rId63" cstate="print"/>
        <a:stretch>
          <a:fillRect/>
        </a:stretch>
      </xdr:blipFill>
      <xdr:spPr>
        <a:xfrm>
          <a:off x="13311404" y="4044950"/>
          <a:ext cx="359277" cy="628650"/>
        </a:xfrm>
        <a:prstGeom prst="rect">
          <a:avLst/>
        </a:prstGeom>
        <a:noFill/>
        <a:ln w="9525">
          <a:noFill/>
          <a:prstDash val="solid"/>
        </a:ln>
      </xdr:spPr>
    </xdr:pic>
    <xdr:clientData/>
  </xdr:twoCellAnchor>
  <xdr:twoCellAnchor editAs="oneCell">
    <xdr:from>
      <xdr:col>20</xdr:col>
      <xdr:colOff>122454</xdr:colOff>
      <xdr:row>29</xdr:row>
      <xdr:rowOff>91622</xdr:rowOff>
    </xdr:from>
    <xdr:to>
      <xdr:col>20</xdr:col>
      <xdr:colOff>434385</xdr:colOff>
      <xdr:row>31</xdr:row>
      <xdr:rowOff>0</xdr:rowOff>
    </xdr:to>
    <xdr:pic>
      <xdr:nvPicPr>
        <xdr:cNvPr id="88" name="Рисунок 87"/>
        <xdr:cNvPicPr>
          <a:picLocks noChangeAspect="1"/>
        </xdr:cNvPicPr>
      </xdr:nvPicPr>
      <xdr:blipFill>
        <a:blip xmlns:r="http://schemas.openxmlformats.org/officeDocument/2006/relationships" r:embed="rId64" cstate="print"/>
        <a:stretch>
          <a:fillRect/>
        </a:stretch>
      </xdr:blipFill>
      <xdr:spPr>
        <a:xfrm>
          <a:off x="13940054" y="4060372"/>
          <a:ext cx="311931" cy="613228"/>
        </a:xfrm>
        <a:prstGeom prst="rect">
          <a:avLst/>
        </a:prstGeom>
        <a:ln>
          <a:prstDash val="solid"/>
        </a:ln>
      </xdr:spPr>
    </xdr:pic>
    <xdr:clientData/>
  </xdr:twoCellAnchor>
  <xdr:twoCellAnchor editAs="oneCell">
    <xdr:from>
      <xdr:col>22</xdr:col>
      <xdr:colOff>1</xdr:colOff>
      <xdr:row>1</xdr:row>
      <xdr:rowOff>64029</xdr:rowOff>
    </xdr:from>
    <xdr:to>
      <xdr:col>22</xdr:col>
      <xdr:colOff>606779</xdr:colOff>
      <xdr:row>2</xdr:row>
      <xdr:rowOff>9171</xdr:rowOff>
    </xdr:to>
    <xdr:pic>
      <xdr:nvPicPr>
        <xdr:cNvPr id="89" name="Picture 9"/>
        <xdr:cNvPicPr>
          <a:picLocks noChangeAspect="1" noChangeArrowheads="1"/>
        </xdr:cNvPicPr>
      </xdr:nvPicPr>
      <xdr:blipFill>
        <a:blip xmlns:r="http://schemas.openxmlformats.org/officeDocument/2006/relationships" r:embed="rId65" cstate="print"/>
        <a:srcRect/>
        <a:stretch>
          <a:fillRect/>
        </a:stretch>
      </xdr:blipFill>
      <xdr:spPr bwMode="auto">
        <a:xfrm>
          <a:off x="15151101" y="673629"/>
          <a:ext cx="606778" cy="649992"/>
        </a:xfrm>
        <a:prstGeom prst="rect">
          <a:avLst/>
        </a:prstGeom>
        <a:noFill/>
        <a:ln w="1">
          <a:noFill/>
          <a:prstDash val="solid"/>
          <a:miter lim="800000"/>
          <a:headEnd/>
          <a:tailEnd w="med" len="med"/>
        </a:ln>
      </xdr:spPr>
    </xdr:pic>
    <xdr:clientData/>
  </xdr:twoCellAnchor>
  <xdr:twoCellAnchor editAs="oneCell">
    <xdr:from>
      <xdr:col>22</xdr:col>
      <xdr:colOff>663224</xdr:colOff>
      <xdr:row>1</xdr:row>
      <xdr:rowOff>35278</xdr:rowOff>
    </xdr:from>
    <xdr:to>
      <xdr:col>23</xdr:col>
      <xdr:colOff>634680</xdr:colOff>
      <xdr:row>1</xdr:row>
      <xdr:rowOff>684389</xdr:rowOff>
    </xdr:to>
    <xdr:pic>
      <xdr:nvPicPr>
        <xdr:cNvPr id="90" name="Picture 7443"/>
        <xdr:cNvPicPr>
          <a:picLocks noChangeAspect="1"/>
        </xdr:cNvPicPr>
      </xdr:nvPicPr>
      <xdr:blipFill>
        <a:blip xmlns:r="http://schemas.openxmlformats.org/officeDocument/2006/relationships" r:embed="rId66" cstate="print"/>
        <a:stretch>
          <a:fillRect/>
        </a:stretch>
      </xdr:blipFill>
      <xdr:spPr>
        <a:xfrm>
          <a:off x="15889113" y="642056"/>
          <a:ext cx="641734" cy="649111"/>
        </a:xfrm>
        <a:prstGeom prst="rect">
          <a:avLst/>
        </a:prstGeom>
        <a:noFill/>
        <a:ln w="9525">
          <a:noFill/>
          <a:prstDash val="solid"/>
        </a:ln>
      </xdr:spPr>
    </xdr:pic>
    <xdr:clientData/>
  </xdr:twoCellAnchor>
  <xdr:twoCellAnchor editAs="oneCell">
    <xdr:from>
      <xdr:col>23</xdr:col>
      <xdr:colOff>0</xdr:colOff>
      <xdr:row>0</xdr:row>
      <xdr:rowOff>1</xdr:rowOff>
    </xdr:from>
    <xdr:to>
      <xdr:col>23</xdr:col>
      <xdr:colOff>649111</xdr:colOff>
      <xdr:row>1</xdr:row>
      <xdr:rowOff>40581</xdr:rowOff>
    </xdr:to>
    <xdr:pic>
      <xdr:nvPicPr>
        <xdr:cNvPr id="91" name="Рисунок 90"/>
        <xdr:cNvPicPr>
          <a:picLocks noChangeAspect="1"/>
        </xdr:cNvPicPr>
      </xdr:nvPicPr>
      <xdr:blipFill>
        <a:blip xmlns:r="http://schemas.openxmlformats.org/officeDocument/2006/relationships" r:embed="rId67" cstate="print"/>
        <a:stretch>
          <a:fillRect/>
        </a:stretch>
      </xdr:blipFill>
      <xdr:spPr>
        <a:xfrm>
          <a:off x="15896167" y="1"/>
          <a:ext cx="649111" cy="647358"/>
        </a:xfrm>
        <a:prstGeom prst="rect">
          <a:avLst/>
        </a:prstGeom>
        <a:ln>
          <a:prstDash val="solid"/>
        </a:ln>
      </xdr:spPr>
    </xdr:pic>
    <xdr:clientData/>
  </xdr:twoCellAnchor>
  <xdr:twoCellAnchor editAs="oneCell">
    <xdr:from>
      <xdr:col>24</xdr:col>
      <xdr:colOff>6350</xdr:colOff>
      <xdr:row>1</xdr:row>
      <xdr:rowOff>35280</xdr:rowOff>
    </xdr:from>
    <xdr:to>
      <xdr:col>24</xdr:col>
      <xdr:colOff>651246</xdr:colOff>
      <xdr:row>1</xdr:row>
      <xdr:rowOff>684391</xdr:rowOff>
    </xdr:to>
    <xdr:pic>
      <xdr:nvPicPr>
        <xdr:cNvPr id="93" name="Рисунок 92"/>
        <xdr:cNvPicPr>
          <a:picLocks noChangeAspect="1"/>
        </xdr:cNvPicPr>
      </xdr:nvPicPr>
      <xdr:blipFill>
        <a:blip xmlns:r="http://schemas.openxmlformats.org/officeDocument/2006/relationships" r:embed="rId68"/>
        <a:stretch>
          <a:fillRect/>
        </a:stretch>
      </xdr:blipFill>
      <xdr:spPr>
        <a:xfrm>
          <a:off x="16490950" y="644880"/>
          <a:ext cx="644896" cy="649111"/>
        </a:xfrm>
        <a:prstGeom prst="rect">
          <a:avLst/>
        </a:prstGeom>
        <a:ln>
          <a:prstDash val="solid"/>
        </a:ln>
      </xdr:spPr>
    </xdr:pic>
    <xdr:clientData/>
  </xdr:twoCellAnchor>
  <xdr:twoCellAnchor editAs="oneCell">
    <xdr:from>
      <xdr:col>24</xdr:col>
      <xdr:colOff>14777</xdr:colOff>
      <xdr:row>0</xdr:row>
      <xdr:rowOff>1</xdr:rowOff>
    </xdr:from>
    <xdr:to>
      <xdr:col>24</xdr:col>
      <xdr:colOff>654050</xdr:colOff>
      <xdr:row>1</xdr:row>
      <xdr:rowOff>38796</xdr:rowOff>
    </xdr:to>
    <xdr:pic>
      <xdr:nvPicPr>
        <xdr:cNvPr id="94" name="Рисунок 93"/>
        <xdr:cNvPicPr>
          <a:picLocks noChangeAspect="1"/>
        </xdr:cNvPicPr>
      </xdr:nvPicPr>
      <xdr:blipFill>
        <a:blip xmlns:r="http://schemas.openxmlformats.org/officeDocument/2006/relationships" r:embed="rId69"/>
        <a:stretch>
          <a:fillRect/>
        </a:stretch>
      </xdr:blipFill>
      <xdr:spPr>
        <a:xfrm>
          <a:off x="16499377" y="1"/>
          <a:ext cx="639273" cy="648395"/>
        </a:xfrm>
        <a:prstGeom prst="rect">
          <a:avLst/>
        </a:prstGeom>
        <a:ln>
          <a:prstDash val="solid"/>
        </a:ln>
      </xdr:spPr>
    </xdr:pic>
    <xdr:clientData/>
  </xdr:twoCellAnchor>
  <xdr:twoCellAnchor editAs="oneCell">
    <xdr:from>
      <xdr:col>25</xdr:col>
      <xdr:colOff>12700</xdr:colOff>
      <xdr:row>1</xdr:row>
      <xdr:rowOff>38100</xdr:rowOff>
    </xdr:from>
    <xdr:to>
      <xdr:col>26</xdr:col>
      <xdr:colOff>0</xdr:colOff>
      <xdr:row>1</xdr:row>
      <xdr:rowOff>686528</xdr:rowOff>
    </xdr:to>
    <xdr:pic>
      <xdr:nvPicPr>
        <xdr:cNvPr id="101" name="Picture 1"/>
        <xdr:cNvPicPr>
          <a:picLocks noChangeAspect="1" noChangeArrowheads="1"/>
        </xdr:cNvPicPr>
      </xdr:nvPicPr>
      <xdr:blipFill>
        <a:blip xmlns:r="http://schemas.openxmlformats.org/officeDocument/2006/relationships" r:embed="rId70" cstate="print"/>
        <a:srcRect/>
        <a:stretch>
          <a:fillRect/>
        </a:stretch>
      </xdr:blipFill>
      <xdr:spPr bwMode="auto">
        <a:xfrm>
          <a:off x="17164050" y="647700"/>
          <a:ext cx="1016000" cy="648428"/>
        </a:xfrm>
        <a:prstGeom prst="rect">
          <a:avLst/>
        </a:prstGeom>
        <a:noFill/>
        <a:ln w="1">
          <a:noFill/>
          <a:prstDash val="solid"/>
          <a:miter lim="800000"/>
          <a:headEnd/>
          <a:tailEnd w="med" len="med"/>
        </a:ln>
      </xdr:spPr>
    </xdr:pic>
    <xdr:clientData/>
  </xdr:twoCellAnchor>
  <xdr:twoCellAnchor editAs="oneCell">
    <xdr:from>
      <xdr:col>25</xdr:col>
      <xdr:colOff>19050</xdr:colOff>
      <xdr:row>0</xdr:row>
      <xdr:rowOff>12700</xdr:rowOff>
    </xdr:from>
    <xdr:to>
      <xdr:col>25</xdr:col>
      <xdr:colOff>1019810</xdr:colOff>
      <xdr:row>1</xdr:row>
      <xdr:rowOff>30610</xdr:rowOff>
    </xdr:to>
    <xdr:pic>
      <xdr:nvPicPr>
        <xdr:cNvPr id="102" name="Picture 2"/>
        <xdr:cNvPicPr>
          <a:picLocks noChangeAspect="1" noChangeArrowheads="1"/>
        </xdr:cNvPicPr>
      </xdr:nvPicPr>
      <xdr:blipFill>
        <a:blip xmlns:r="http://schemas.openxmlformats.org/officeDocument/2006/relationships" r:embed="rId71" cstate="print"/>
        <a:srcRect/>
        <a:stretch>
          <a:fillRect/>
        </a:stretch>
      </xdr:blipFill>
      <xdr:spPr bwMode="auto">
        <a:xfrm>
          <a:off x="17170400" y="12700"/>
          <a:ext cx="1016000" cy="627510"/>
        </a:xfrm>
        <a:prstGeom prst="rect">
          <a:avLst/>
        </a:prstGeom>
        <a:noFill/>
        <a:ln w="1">
          <a:noFill/>
          <a:prstDash val="solid"/>
          <a:miter lim="800000"/>
          <a:headEnd/>
          <a:tailEnd w="med" len="me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441678</xdr:colOff>
      <xdr:row>20</xdr:row>
      <xdr:rowOff>119239</xdr:rowOff>
    </xdr:from>
    <xdr:to>
      <xdr:col>7</xdr:col>
      <xdr:colOff>270228</xdr:colOff>
      <xdr:row>33</xdr:row>
      <xdr:rowOff>23284</xdr:rowOff>
    </xdr:to>
    <xdr:pic>
      <xdr:nvPicPr>
        <xdr:cNvPr id="135240" name="Рисунок 13"/>
        <xdr:cNvPicPr>
          <a:picLocks noChangeAspect="1"/>
        </xdr:cNvPicPr>
      </xdr:nvPicPr>
      <xdr:blipFill>
        <a:blip xmlns:r="http://schemas.openxmlformats.org/officeDocument/2006/relationships" r:embed="rId1"/>
        <a:srcRect/>
        <a:stretch>
          <a:fillRect/>
        </a:stretch>
      </xdr:blipFill>
      <xdr:spPr>
        <a:xfrm>
          <a:off x="8289925" y="4733925"/>
          <a:ext cx="2486025" cy="1626235"/>
        </a:xfrm>
        <a:prstGeom prst="rect">
          <a:avLst/>
        </a:prstGeom>
        <a:noFill/>
        <a:ln w="9525">
          <a:noFill/>
          <a:prstDash val="solid"/>
          <a:miter lim="800000"/>
          <a:headEnd/>
          <a:tailEnd/>
        </a:ln>
      </xdr:spPr>
    </xdr:pic>
    <xdr:clientData/>
  </xdr:twoCellAnchor>
  <xdr:twoCellAnchor editAs="oneCell">
    <xdr:from>
      <xdr:col>1</xdr:col>
      <xdr:colOff>375356</xdr:colOff>
      <xdr:row>1</xdr:row>
      <xdr:rowOff>176389</xdr:rowOff>
    </xdr:from>
    <xdr:to>
      <xdr:col>1</xdr:col>
      <xdr:colOff>1905706</xdr:colOff>
      <xdr:row>1</xdr:row>
      <xdr:rowOff>1795639</xdr:rowOff>
    </xdr:to>
    <xdr:pic>
      <xdr:nvPicPr>
        <xdr:cNvPr id="135241" name="Рисунок 15"/>
        <xdr:cNvPicPr>
          <a:picLocks noChangeAspect="1"/>
        </xdr:cNvPicPr>
      </xdr:nvPicPr>
      <xdr:blipFill>
        <a:blip xmlns:r="http://schemas.openxmlformats.org/officeDocument/2006/relationships" r:embed="rId2"/>
        <a:srcRect l="18999" t="2995" r="20753" b="1503"/>
        <a:stretch>
          <a:fillRect/>
        </a:stretch>
      </xdr:blipFill>
      <xdr:spPr>
        <a:xfrm>
          <a:off x="989189" y="592667"/>
          <a:ext cx="1530350" cy="1619250"/>
        </a:xfrm>
        <a:prstGeom prst="rect">
          <a:avLst/>
        </a:prstGeom>
        <a:noFill/>
        <a:ln w="9525">
          <a:noFill/>
          <a:prstDash val="solid"/>
          <a:miter lim="800000"/>
          <a:headEnd/>
          <a:tailEnd/>
        </a:ln>
      </xdr:spPr>
    </xdr:pic>
    <xdr:clientData/>
  </xdr:twoCellAnchor>
  <xdr:twoCellAnchor editAs="oneCell">
    <xdr:from>
      <xdr:col>3</xdr:col>
      <xdr:colOff>158750</xdr:colOff>
      <xdr:row>1</xdr:row>
      <xdr:rowOff>44450</xdr:rowOff>
    </xdr:from>
    <xdr:to>
      <xdr:col>3</xdr:col>
      <xdr:colOff>1854200</xdr:colOff>
      <xdr:row>1</xdr:row>
      <xdr:rowOff>1917700</xdr:rowOff>
    </xdr:to>
    <xdr:pic>
      <xdr:nvPicPr>
        <xdr:cNvPr id="135243" name="Рисунок 17"/>
        <xdr:cNvPicPr>
          <a:picLocks noChangeAspect="1"/>
        </xdr:cNvPicPr>
      </xdr:nvPicPr>
      <xdr:blipFill>
        <a:blip xmlns:r="http://schemas.openxmlformats.org/officeDocument/2006/relationships" r:embed="rId3"/>
        <a:srcRect l="18500" t="5618" r="24254"/>
        <a:stretch>
          <a:fillRect/>
        </a:stretch>
      </xdr:blipFill>
      <xdr:spPr>
        <a:xfrm>
          <a:off x="4083050" y="463550"/>
          <a:ext cx="1695450" cy="1873250"/>
        </a:xfrm>
        <a:prstGeom prst="rect">
          <a:avLst/>
        </a:prstGeom>
        <a:noFill/>
        <a:ln w="9525">
          <a:noFill/>
          <a:prstDash val="solid"/>
          <a:miter lim="800000"/>
          <a:headEnd/>
          <a:tailEnd/>
        </a:ln>
      </xdr:spPr>
    </xdr:pic>
    <xdr:clientData/>
  </xdr:twoCellAnchor>
  <xdr:twoCellAnchor editAs="oneCell">
    <xdr:from>
      <xdr:col>7</xdr:col>
      <xdr:colOff>460728</xdr:colOff>
      <xdr:row>20</xdr:row>
      <xdr:rowOff>119240</xdr:rowOff>
    </xdr:from>
    <xdr:to>
      <xdr:col>10</xdr:col>
      <xdr:colOff>168628</xdr:colOff>
      <xdr:row>33</xdr:row>
      <xdr:rowOff>34715</xdr:rowOff>
    </xdr:to>
    <xdr:pic>
      <xdr:nvPicPr>
        <xdr:cNvPr id="9" name="Рисунок 8"/>
        <xdr:cNvPicPr>
          <a:picLocks noChangeAspect="1"/>
        </xdr:cNvPicPr>
      </xdr:nvPicPr>
      <xdr:blipFill>
        <a:blip xmlns:r="http://schemas.openxmlformats.org/officeDocument/2006/relationships" r:embed="rId4"/>
        <a:stretch>
          <a:fillRect/>
        </a:stretch>
      </xdr:blipFill>
      <xdr:spPr>
        <a:xfrm>
          <a:off x="10966450" y="4733925"/>
          <a:ext cx="1689100" cy="1637665"/>
        </a:xfrm>
        <a:prstGeom prst="rect">
          <a:avLst/>
        </a:prstGeom>
        <a:ln>
          <a:prstDash val="solid"/>
        </a:ln>
      </xdr:spPr>
    </xdr:pic>
    <xdr:clientData/>
  </xdr:twoCellAnchor>
  <xdr:twoCellAnchor editAs="oneCell">
    <xdr:from>
      <xdr:col>4</xdr:col>
      <xdr:colOff>254000</xdr:colOff>
      <xdr:row>1</xdr:row>
      <xdr:rowOff>7056</xdr:rowOff>
    </xdr:from>
    <xdr:to>
      <xdr:col>4</xdr:col>
      <xdr:colOff>1770401</xdr:colOff>
      <xdr:row>1</xdr:row>
      <xdr:rowOff>1941364</xdr:rowOff>
    </xdr:to>
    <xdr:pic>
      <xdr:nvPicPr>
        <xdr:cNvPr id="10" name="Рисунок 9"/>
        <xdr:cNvPicPr>
          <a:picLocks noChangeAspect="1"/>
        </xdr:cNvPicPr>
      </xdr:nvPicPr>
      <xdr:blipFill>
        <a:blip xmlns:r="http://schemas.openxmlformats.org/officeDocument/2006/relationships" r:embed="rId5"/>
        <a:stretch>
          <a:fillRect/>
        </a:stretch>
      </xdr:blipFill>
      <xdr:spPr>
        <a:xfrm>
          <a:off x="7048500" y="423334"/>
          <a:ext cx="1516401" cy="1934308"/>
        </a:xfrm>
        <a:prstGeom prst="rect">
          <a:avLst/>
        </a:prstGeom>
        <a:ln>
          <a:prstDash val="solid"/>
        </a:ln>
      </xdr:spPr>
    </xdr:pic>
    <xdr:clientData/>
  </xdr:twoCellAnchor>
  <xdr:twoCellAnchor editAs="oneCell">
    <xdr:from>
      <xdr:col>2</xdr:col>
      <xdr:colOff>273755</xdr:colOff>
      <xdr:row>1</xdr:row>
      <xdr:rowOff>230011</xdr:rowOff>
    </xdr:from>
    <xdr:to>
      <xdr:col>2</xdr:col>
      <xdr:colOff>1804105</xdr:colOff>
      <xdr:row>1</xdr:row>
      <xdr:rowOff>1849261</xdr:rowOff>
    </xdr:to>
    <xdr:pic>
      <xdr:nvPicPr>
        <xdr:cNvPr id="8" name="Рисунок 15"/>
        <xdr:cNvPicPr>
          <a:picLocks noChangeAspect="1"/>
        </xdr:cNvPicPr>
      </xdr:nvPicPr>
      <xdr:blipFill>
        <a:blip xmlns:r="http://schemas.openxmlformats.org/officeDocument/2006/relationships" r:embed="rId2"/>
        <a:srcRect l="18999" t="2995" r="20753" b="1503"/>
        <a:stretch>
          <a:fillRect/>
        </a:stretch>
      </xdr:blipFill>
      <xdr:spPr>
        <a:xfrm>
          <a:off x="2947811" y="646289"/>
          <a:ext cx="1530350" cy="1619250"/>
        </a:xfrm>
        <a:prstGeom prst="rect">
          <a:avLst/>
        </a:prstGeom>
        <a:noFill/>
        <a:ln w="9525">
          <a:noFill/>
          <a:prstDash val="solid"/>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8</xdr:col>
      <xdr:colOff>19050</xdr:colOff>
      <xdr:row>29</xdr:row>
      <xdr:rowOff>12700</xdr:rowOff>
    </xdr:from>
    <xdr:to>
      <xdr:col>9</xdr:col>
      <xdr:colOff>1506</xdr:colOff>
      <xdr:row>47</xdr:row>
      <xdr:rowOff>12701</xdr:rowOff>
    </xdr:to>
    <xdr:pic>
      <xdr:nvPicPr>
        <xdr:cNvPr id="136312" name="Рисунок 1"/>
        <xdr:cNvPicPr>
          <a:picLocks noChangeAspect="1"/>
        </xdr:cNvPicPr>
      </xdr:nvPicPr>
      <xdr:blipFill>
        <a:blip xmlns:r="http://schemas.openxmlformats.org/officeDocument/2006/relationships" r:embed="rId1"/>
        <a:srcRect/>
        <a:stretch>
          <a:fillRect/>
        </a:stretch>
      </xdr:blipFill>
      <xdr:spPr>
        <a:xfrm>
          <a:off x="10848975" y="2579370"/>
          <a:ext cx="2438400" cy="1588770"/>
        </a:xfrm>
        <a:prstGeom prst="rect">
          <a:avLst/>
        </a:prstGeom>
        <a:noFill/>
        <a:ln w="9525">
          <a:noFill/>
          <a:prstDash val="solid"/>
          <a:miter lim="800000"/>
          <a:headEnd/>
          <a:tailEnd/>
        </a:ln>
      </xdr:spPr>
    </xdr:pic>
    <xdr:clientData/>
  </xdr:twoCellAnchor>
  <xdr:twoCellAnchor editAs="oneCell">
    <xdr:from>
      <xdr:col>7</xdr:col>
      <xdr:colOff>12700</xdr:colOff>
      <xdr:row>29</xdr:row>
      <xdr:rowOff>12700</xdr:rowOff>
    </xdr:from>
    <xdr:to>
      <xdr:col>8</xdr:col>
      <xdr:colOff>1</xdr:colOff>
      <xdr:row>47</xdr:row>
      <xdr:rowOff>12701</xdr:rowOff>
    </xdr:to>
    <xdr:pic>
      <xdr:nvPicPr>
        <xdr:cNvPr id="136313" name="Picture 322"/>
        <xdr:cNvPicPr>
          <a:picLocks noChangeAspect="1" noChangeArrowheads="1"/>
        </xdr:cNvPicPr>
      </xdr:nvPicPr>
      <xdr:blipFill>
        <a:blip xmlns:r="http://schemas.openxmlformats.org/officeDocument/2006/relationships" r:embed="rId2"/>
        <a:srcRect/>
        <a:stretch>
          <a:fillRect/>
        </a:stretch>
      </xdr:blipFill>
      <xdr:spPr>
        <a:xfrm>
          <a:off x="8385175" y="2579370"/>
          <a:ext cx="2444750" cy="1588770"/>
        </a:xfrm>
        <a:prstGeom prst="rect">
          <a:avLst/>
        </a:prstGeom>
        <a:noFill/>
        <a:ln w="1">
          <a:noFill/>
          <a:prstDash val="solid"/>
          <a:miter lim="800000"/>
          <a:headEnd/>
          <a:tailEnd/>
        </a:ln>
      </xdr:spPr>
    </xdr:pic>
    <xdr:clientData/>
  </xdr:twoCellAnchor>
  <xdr:twoCellAnchor editAs="oneCell">
    <xdr:from>
      <xdr:col>5</xdr:col>
      <xdr:colOff>171450</xdr:colOff>
      <xdr:row>2</xdr:row>
      <xdr:rowOff>0</xdr:rowOff>
    </xdr:from>
    <xdr:to>
      <xdr:col>5</xdr:col>
      <xdr:colOff>558800</xdr:colOff>
      <xdr:row>7</xdr:row>
      <xdr:rowOff>57149</xdr:rowOff>
    </xdr:to>
    <xdr:pic>
      <xdr:nvPicPr>
        <xdr:cNvPr id="136314" name="Рисунок 25"/>
        <xdr:cNvPicPr>
          <a:picLocks noChangeAspect="1"/>
        </xdr:cNvPicPr>
      </xdr:nvPicPr>
      <xdr:blipFill>
        <a:blip xmlns:r="http://schemas.openxmlformats.org/officeDocument/2006/relationships" r:embed="rId3" cstate="print"/>
        <a:srcRect/>
        <a:stretch>
          <a:fillRect/>
        </a:stretch>
      </xdr:blipFill>
      <xdr:spPr>
        <a:xfrm>
          <a:off x="7058025" y="176530"/>
          <a:ext cx="387350" cy="497840"/>
        </a:xfrm>
        <a:prstGeom prst="rect">
          <a:avLst/>
        </a:prstGeom>
        <a:noFill/>
        <a:ln w="9525">
          <a:noFill/>
          <a:prstDash val="solid"/>
          <a:miter lim="800000"/>
          <a:headEnd/>
          <a:tailEnd/>
        </a:ln>
      </xdr:spPr>
    </xdr:pic>
    <xdr:clientData/>
  </xdr:twoCellAnchor>
  <xdr:twoCellAnchor editAs="oneCell">
    <xdr:from>
      <xdr:col>5</xdr:col>
      <xdr:colOff>158750</xdr:colOff>
      <xdr:row>11</xdr:row>
      <xdr:rowOff>12700</xdr:rowOff>
    </xdr:from>
    <xdr:to>
      <xdr:col>5</xdr:col>
      <xdr:colOff>552450</xdr:colOff>
      <xdr:row>16</xdr:row>
      <xdr:rowOff>57149</xdr:rowOff>
    </xdr:to>
    <xdr:pic>
      <xdr:nvPicPr>
        <xdr:cNvPr id="136315" name="Рисунок 25"/>
        <xdr:cNvPicPr>
          <a:picLocks noChangeAspect="1"/>
        </xdr:cNvPicPr>
      </xdr:nvPicPr>
      <xdr:blipFill>
        <a:blip xmlns:r="http://schemas.openxmlformats.org/officeDocument/2006/relationships" r:embed="rId4" cstate="print"/>
        <a:srcRect/>
        <a:stretch>
          <a:fillRect/>
        </a:stretch>
      </xdr:blipFill>
      <xdr:spPr>
        <a:xfrm>
          <a:off x="7045325" y="990600"/>
          <a:ext cx="393700" cy="485140"/>
        </a:xfrm>
        <a:prstGeom prst="rect">
          <a:avLst/>
        </a:prstGeom>
        <a:noFill/>
        <a:ln w="9525">
          <a:noFill/>
          <a:prstDash val="solid"/>
          <a:miter lim="800000"/>
          <a:headEnd/>
          <a:tailEnd/>
        </a:ln>
      </xdr:spPr>
    </xdr:pic>
    <xdr:clientData/>
  </xdr:twoCellAnchor>
  <xdr:twoCellAnchor editAs="oneCell">
    <xdr:from>
      <xdr:col>1</xdr:col>
      <xdr:colOff>190500</xdr:colOff>
      <xdr:row>30</xdr:row>
      <xdr:rowOff>12700</xdr:rowOff>
    </xdr:from>
    <xdr:to>
      <xdr:col>1</xdr:col>
      <xdr:colOff>1098550</xdr:colOff>
      <xdr:row>33</xdr:row>
      <xdr:rowOff>1</xdr:rowOff>
    </xdr:to>
    <xdr:pic>
      <xdr:nvPicPr>
        <xdr:cNvPr id="136316" name="Рисунок 5"/>
        <xdr:cNvPicPr>
          <a:picLocks noChangeAspect="1"/>
        </xdr:cNvPicPr>
      </xdr:nvPicPr>
      <xdr:blipFill>
        <a:blip xmlns:r="http://schemas.openxmlformats.org/officeDocument/2006/relationships" r:embed="rId5"/>
        <a:srcRect t="11627"/>
        <a:stretch>
          <a:fillRect/>
        </a:stretch>
      </xdr:blipFill>
      <xdr:spPr>
        <a:xfrm>
          <a:off x="561975" y="2667635"/>
          <a:ext cx="908050" cy="252095"/>
        </a:xfrm>
        <a:prstGeom prst="rect">
          <a:avLst/>
        </a:prstGeom>
        <a:noFill/>
        <a:ln w="9525">
          <a:noFill/>
          <a:prstDash val="solid"/>
          <a:miter lim="800000"/>
          <a:headEnd/>
          <a:tailEnd/>
        </a:ln>
      </xdr:spPr>
    </xdr:pic>
    <xdr:clientData/>
  </xdr:twoCellAnchor>
  <xdr:twoCellAnchor editAs="oneCell">
    <xdr:from>
      <xdr:col>1</xdr:col>
      <xdr:colOff>381000</xdr:colOff>
      <xdr:row>42</xdr:row>
      <xdr:rowOff>31750</xdr:rowOff>
    </xdr:from>
    <xdr:to>
      <xdr:col>1</xdr:col>
      <xdr:colOff>939800</xdr:colOff>
      <xdr:row>44</xdr:row>
      <xdr:rowOff>57151</xdr:rowOff>
    </xdr:to>
    <xdr:pic>
      <xdr:nvPicPr>
        <xdr:cNvPr id="136317" name="Рисунок 6"/>
        <xdr:cNvPicPr>
          <a:picLocks noChangeAspect="1"/>
        </xdr:cNvPicPr>
      </xdr:nvPicPr>
      <xdr:blipFill>
        <a:blip xmlns:r="http://schemas.openxmlformats.org/officeDocument/2006/relationships" r:embed="rId6" cstate="print"/>
        <a:srcRect/>
        <a:stretch>
          <a:fillRect/>
        </a:stretch>
      </xdr:blipFill>
      <xdr:spPr>
        <a:xfrm>
          <a:off x="752475" y="3745865"/>
          <a:ext cx="558800" cy="201930"/>
        </a:xfrm>
        <a:prstGeom prst="rect">
          <a:avLst/>
        </a:prstGeom>
        <a:noFill/>
        <a:ln w="9525">
          <a:noFill/>
          <a:prstDash val="solid"/>
          <a:miter lim="800000"/>
          <a:headEnd/>
          <a:tailEnd/>
        </a:ln>
      </xdr:spPr>
    </xdr:pic>
    <xdr:clientData/>
  </xdr:twoCellAnchor>
  <xdr:twoCellAnchor editAs="oneCell">
    <xdr:from>
      <xdr:col>1</xdr:col>
      <xdr:colOff>273050</xdr:colOff>
      <xdr:row>33</xdr:row>
      <xdr:rowOff>12700</xdr:rowOff>
    </xdr:from>
    <xdr:to>
      <xdr:col>1</xdr:col>
      <xdr:colOff>996950</xdr:colOff>
      <xdr:row>35</xdr:row>
      <xdr:rowOff>76198</xdr:rowOff>
    </xdr:to>
    <xdr:pic>
      <xdr:nvPicPr>
        <xdr:cNvPr id="136318" name="Рисунок 7"/>
        <xdr:cNvPicPr>
          <a:picLocks noChangeAspect="1"/>
        </xdr:cNvPicPr>
      </xdr:nvPicPr>
      <xdr:blipFill>
        <a:blip xmlns:r="http://schemas.openxmlformats.org/officeDocument/2006/relationships" r:embed="rId7" cstate="print"/>
        <a:srcRect/>
        <a:stretch>
          <a:fillRect/>
        </a:stretch>
      </xdr:blipFill>
      <xdr:spPr>
        <a:xfrm>
          <a:off x="644525" y="2932430"/>
          <a:ext cx="723900" cy="239395"/>
        </a:xfrm>
        <a:prstGeom prst="rect">
          <a:avLst/>
        </a:prstGeom>
        <a:noFill/>
        <a:ln w="9525">
          <a:noFill/>
          <a:prstDash val="solid"/>
          <a:miter lim="800000"/>
          <a:headEnd/>
          <a:tailEnd/>
        </a:ln>
      </xdr:spPr>
    </xdr:pic>
    <xdr:clientData/>
  </xdr:twoCellAnchor>
  <xdr:twoCellAnchor editAs="oneCell">
    <xdr:from>
      <xdr:col>1</xdr:col>
      <xdr:colOff>381000</xdr:colOff>
      <xdr:row>36</xdr:row>
      <xdr:rowOff>31750</xdr:rowOff>
    </xdr:from>
    <xdr:to>
      <xdr:col>1</xdr:col>
      <xdr:colOff>939800</xdr:colOff>
      <xdr:row>38</xdr:row>
      <xdr:rowOff>76201</xdr:rowOff>
    </xdr:to>
    <xdr:pic>
      <xdr:nvPicPr>
        <xdr:cNvPr id="136319" name="Рисунок 8"/>
        <xdr:cNvPicPr>
          <a:picLocks noChangeAspect="1"/>
        </xdr:cNvPicPr>
      </xdr:nvPicPr>
      <xdr:blipFill>
        <a:blip xmlns:r="http://schemas.openxmlformats.org/officeDocument/2006/relationships" r:embed="rId8" cstate="print"/>
        <a:srcRect/>
        <a:stretch>
          <a:fillRect/>
        </a:stretch>
      </xdr:blipFill>
      <xdr:spPr>
        <a:xfrm>
          <a:off x="752475" y="3216275"/>
          <a:ext cx="558800" cy="220980"/>
        </a:xfrm>
        <a:prstGeom prst="rect">
          <a:avLst/>
        </a:prstGeom>
        <a:noFill/>
        <a:ln w="9525">
          <a:noFill/>
          <a:prstDash val="solid"/>
          <a:miter lim="800000"/>
          <a:headEnd/>
          <a:tailEnd/>
        </a:ln>
      </xdr:spPr>
    </xdr:pic>
    <xdr:clientData/>
  </xdr:twoCellAnchor>
  <xdr:twoCellAnchor editAs="oneCell">
    <xdr:from>
      <xdr:col>1</xdr:col>
      <xdr:colOff>387350</xdr:colOff>
      <xdr:row>45</xdr:row>
      <xdr:rowOff>12700</xdr:rowOff>
    </xdr:from>
    <xdr:to>
      <xdr:col>1</xdr:col>
      <xdr:colOff>990600</xdr:colOff>
      <xdr:row>47</xdr:row>
      <xdr:rowOff>69851</xdr:rowOff>
    </xdr:to>
    <xdr:pic>
      <xdr:nvPicPr>
        <xdr:cNvPr id="136320" name="Рисунок 9"/>
        <xdr:cNvPicPr>
          <a:picLocks noChangeAspect="1"/>
        </xdr:cNvPicPr>
      </xdr:nvPicPr>
      <xdr:blipFill>
        <a:blip xmlns:r="http://schemas.openxmlformats.org/officeDocument/2006/relationships" r:embed="rId9" cstate="print"/>
        <a:srcRect/>
        <a:stretch>
          <a:fillRect/>
        </a:stretch>
      </xdr:blipFill>
      <xdr:spPr>
        <a:xfrm>
          <a:off x="758825" y="3991610"/>
          <a:ext cx="603250" cy="233680"/>
        </a:xfrm>
        <a:prstGeom prst="rect">
          <a:avLst/>
        </a:prstGeom>
        <a:noFill/>
        <a:ln w="9525">
          <a:noFill/>
          <a:prstDash val="solid"/>
          <a:miter lim="800000"/>
          <a:headEnd/>
          <a:tailEnd/>
        </a:ln>
      </xdr:spPr>
    </xdr:pic>
    <xdr:clientData/>
  </xdr:twoCellAnchor>
  <xdr:twoCellAnchor editAs="oneCell">
    <xdr:from>
      <xdr:col>1</xdr:col>
      <xdr:colOff>311150</xdr:colOff>
      <xdr:row>48</xdr:row>
      <xdr:rowOff>12700</xdr:rowOff>
    </xdr:from>
    <xdr:to>
      <xdr:col>1</xdr:col>
      <xdr:colOff>1162050</xdr:colOff>
      <xdr:row>50</xdr:row>
      <xdr:rowOff>81642</xdr:rowOff>
    </xdr:to>
    <xdr:pic>
      <xdr:nvPicPr>
        <xdr:cNvPr id="136321" name="Picture 1024" descr="ÐÐ¾ÑÐ¸ÑÐºÐ° (ÐºÑÐµÐ¿ÐµÐ¶ Ð´Ð»Ñ ÑÑÑÐ±)"/>
        <xdr:cNvPicPr>
          <a:picLocks noChangeAspect="1" noChangeArrowheads="1"/>
        </xdr:cNvPicPr>
      </xdr:nvPicPr>
      <xdr:blipFill>
        <a:blip xmlns:r="http://schemas.openxmlformats.org/officeDocument/2006/relationships" r:embed="rId10" cstate="print"/>
        <a:srcRect t="22000" b="22000"/>
        <a:stretch>
          <a:fillRect/>
        </a:stretch>
      </xdr:blipFill>
      <xdr:spPr>
        <a:xfrm>
          <a:off x="682625" y="4256405"/>
          <a:ext cx="850900" cy="245110"/>
        </a:xfrm>
        <a:prstGeom prst="rect">
          <a:avLst/>
        </a:prstGeom>
        <a:noFill/>
        <a:ln w="9525">
          <a:noFill/>
          <a:prstDash val="solid"/>
          <a:miter lim="800000"/>
          <a:headEnd/>
          <a:tailEnd/>
        </a:ln>
      </xdr:spPr>
    </xdr:pic>
    <xdr:clientData/>
  </xdr:twoCellAnchor>
  <xdr:twoCellAnchor editAs="oneCell">
    <xdr:from>
      <xdr:col>1</xdr:col>
      <xdr:colOff>457200</xdr:colOff>
      <xdr:row>39</xdr:row>
      <xdr:rowOff>31750</xdr:rowOff>
    </xdr:from>
    <xdr:to>
      <xdr:col>1</xdr:col>
      <xdr:colOff>1022350</xdr:colOff>
      <xdr:row>41</xdr:row>
      <xdr:rowOff>69850</xdr:rowOff>
    </xdr:to>
    <xdr:pic>
      <xdr:nvPicPr>
        <xdr:cNvPr id="136322" name="Рисунок 8"/>
        <xdr:cNvPicPr>
          <a:picLocks noChangeAspect="1"/>
        </xdr:cNvPicPr>
      </xdr:nvPicPr>
      <xdr:blipFill>
        <a:blip xmlns:r="http://schemas.openxmlformats.org/officeDocument/2006/relationships" r:embed="rId11" cstate="print"/>
        <a:srcRect/>
        <a:stretch>
          <a:fillRect/>
        </a:stretch>
      </xdr:blipFill>
      <xdr:spPr>
        <a:xfrm>
          <a:off x="828675" y="3481070"/>
          <a:ext cx="565150" cy="214630"/>
        </a:xfrm>
        <a:prstGeom prst="rect">
          <a:avLst/>
        </a:prstGeom>
        <a:noFill/>
        <a:ln w="9525">
          <a:noFill/>
          <a:prstDash val="solid"/>
          <a:miter lim="800000"/>
          <a:headEnd/>
          <a:tailEnd/>
        </a:ln>
      </xdr:spPr>
    </xdr:pic>
    <xdr:clientData/>
  </xdr:twoCellAnchor>
  <xdr:twoCellAnchor editAs="oneCell">
    <xdr:from>
      <xdr:col>1</xdr:col>
      <xdr:colOff>311150</xdr:colOff>
      <xdr:row>51</xdr:row>
      <xdr:rowOff>12700</xdr:rowOff>
    </xdr:from>
    <xdr:to>
      <xdr:col>1</xdr:col>
      <xdr:colOff>1162050</xdr:colOff>
      <xdr:row>54</xdr:row>
      <xdr:rowOff>0</xdr:rowOff>
    </xdr:to>
    <xdr:pic>
      <xdr:nvPicPr>
        <xdr:cNvPr id="136323" name="Picture 1024" descr="ÐÐ¾ÑÐ¸ÑÐºÐ° (ÐºÑÐµÐ¿ÐµÐ¶ Ð´Ð»Ñ ÑÑÑÐ±)"/>
        <xdr:cNvPicPr>
          <a:picLocks noChangeAspect="1" noChangeArrowheads="1"/>
        </xdr:cNvPicPr>
      </xdr:nvPicPr>
      <xdr:blipFill>
        <a:blip xmlns:r="http://schemas.openxmlformats.org/officeDocument/2006/relationships" r:embed="rId12" cstate="print"/>
        <a:srcRect t="22000" b="22000"/>
        <a:stretch>
          <a:fillRect/>
        </a:stretch>
      </xdr:blipFill>
      <xdr:spPr>
        <a:xfrm>
          <a:off x="682625" y="4521200"/>
          <a:ext cx="850900" cy="252095"/>
        </a:xfrm>
        <a:prstGeom prst="rect">
          <a:avLst/>
        </a:prstGeom>
        <a:noFill/>
        <a:ln w="9525">
          <a:noFill/>
          <a:prstDash val="solid"/>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38100</xdr:colOff>
      <xdr:row>7</xdr:row>
      <xdr:rowOff>25400</xdr:rowOff>
    </xdr:from>
    <xdr:to>
      <xdr:col>2</xdr:col>
      <xdr:colOff>3238500</xdr:colOff>
      <xdr:row>7</xdr:row>
      <xdr:rowOff>2634665</xdr:rowOff>
    </xdr:to>
    <xdr:pic>
      <xdr:nvPicPr>
        <xdr:cNvPr id="2050" name="Picture 2"/>
        <xdr:cNvPicPr>
          <a:picLocks noChangeAspect="1" noChangeArrowheads="1"/>
        </xdr:cNvPicPr>
      </xdr:nvPicPr>
      <xdr:blipFill>
        <a:blip xmlns:r="http://schemas.openxmlformats.org/officeDocument/2006/relationships" r:embed="rId1" cstate="print"/>
        <a:srcRect t="19888"/>
        <a:stretch>
          <a:fillRect/>
        </a:stretch>
      </xdr:blipFill>
      <xdr:spPr>
        <a:xfrm>
          <a:off x="7820025" y="5986780"/>
          <a:ext cx="3200400" cy="2609215"/>
        </a:xfrm>
        <a:prstGeom prst="rect">
          <a:avLst/>
        </a:prstGeom>
        <a:noFill/>
        <a:ln w="1">
          <a:noFill/>
          <a:prstDash val="solid"/>
          <a:miter lim="800000"/>
          <a:headEnd/>
          <a:tailEnd w="med" len="med"/>
        </a:ln>
      </xdr:spPr>
    </xdr:pic>
    <xdr:clientData/>
  </xdr:twoCellAnchor>
  <xdr:twoCellAnchor editAs="oneCell">
    <xdr:from>
      <xdr:col>1</xdr:col>
      <xdr:colOff>87086</xdr:colOff>
      <xdr:row>6</xdr:row>
      <xdr:rowOff>65317</xdr:rowOff>
    </xdr:from>
    <xdr:to>
      <xdr:col>1</xdr:col>
      <xdr:colOff>3536043</xdr:colOff>
      <xdr:row>6</xdr:row>
      <xdr:rowOff>2652035</xdr:rowOff>
    </xdr:to>
    <xdr:pic>
      <xdr:nvPicPr>
        <xdr:cNvPr id="8" name="Рисунок 7"/>
        <xdr:cNvPicPr>
          <a:picLocks noChangeAspect="1"/>
        </xdr:cNvPicPr>
      </xdr:nvPicPr>
      <xdr:blipFill>
        <a:blip xmlns:r="http://schemas.openxmlformats.org/officeDocument/2006/relationships" r:embed="rId2" cstate="print"/>
        <a:stretch>
          <a:fillRect/>
        </a:stretch>
      </xdr:blipFill>
      <xdr:spPr>
        <a:xfrm rot="5400000">
          <a:off x="4604385" y="2906395"/>
          <a:ext cx="2586355" cy="3449320"/>
        </a:xfrm>
        <a:prstGeom prst="rect">
          <a:avLst/>
        </a:prstGeom>
        <a:ln>
          <a:prstDash val="solid"/>
        </a:ln>
      </xdr:spPr>
    </xdr:pic>
    <xdr:clientData/>
  </xdr:twoCellAnchor>
  <xdr:twoCellAnchor editAs="oneCell">
    <xdr:from>
      <xdr:col>2</xdr:col>
      <xdr:colOff>108857</xdr:colOff>
      <xdr:row>6</xdr:row>
      <xdr:rowOff>95249</xdr:rowOff>
    </xdr:from>
    <xdr:to>
      <xdr:col>2</xdr:col>
      <xdr:colOff>3657601</xdr:colOff>
      <xdr:row>6</xdr:row>
      <xdr:rowOff>2673280</xdr:rowOff>
    </xdr:to>
    <xdr:pic>
      <xdr:nvPicPr>
        <xdr:cNvPr id="4" name="Рисунок 3"/>
        <xdr:cNvPicPr>
          <a:picLocks noChangeAspect="1"/>
        </xdr:cNvPicPr>
      </xdr:nvPicPr>
      <xdr:blipFill>
        <a:blip xmlns:r="http://schemas.openxmlformats.org/officeDocument/2006/relationships" r:embed="rId3" cstate="print"/>
        <a:srcRect l="3006"/>
        <a:stretch>
          <a:fillRect/>
        </a:stretch>
      </xdr:blipFill>
      <xdr:spPr>
        <a:xfrm rot="5400000">
          <a:off x="8375650" y="2882265"/>
          <a:ext cx="2578100" cy="3549015"/>
        </a:xfrm>
        <a:prstGeom prst="rect">
          <a:avLst/>
        </a:prstGeom>
        <a:ln>
          <a:prstDash val="solid"/>
        </a:ln>
      </xdr:spPr>
    </xdr:pic>
    <xdr:clientData/>
  </xdr:twoCellAnchor>
  <xdr:twoCellAnchor editAs="oneCell">
    <xdr:from>
      <xdr:col>3</xdr:col>
      <xdr:colOff>170087</xdr:colOff>
      <xdr:row>6</xdr:row>
      <xdr:rowOff>21432</xdr:rowOff>
    </xdr:from>
    <xdr:to>
      <xdr:col>3</xdr:col>
      <xdr:colOff>3668485</xdr:colOff>
      <xdr:row>6</xdr:row>
      <xdr:rowOff>2645231</xdr:rowOff>
    </xdr:to>
    <xdr:pic>
      <xdr:nvPicPr>
        <xdr:cNvPr id="5" name="Рисунок 4"/>
        <xdr:cNvPicPr>
          <a:picLocks noChangeAspect="1"/>
        </xdr:cNvPicPr>
      </xdr:nvPicPr>
      <xdr:blipFill>
        <a:blip xmlns:r="http://schemas.openxmlformats.org/officeDocument/2006/relationships" r:embed="rId4" cstate="print"/>
        <a:stretch>
          <a:fillRect/>
        </a:stretch>
      </xdr:blipFill>
      <xdr:spPr>
        <a:xfrm rot="5400000">
          <a:off x="12084685" y="2856865"/>
          <a:ext cx="2623820" cy="3498215"/>
        </a:xfrm>
        <a:prstGeom prst="rect">
          <a:avLst/>
        </a:prstGeom>
        <a:ln>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13</xdr:row>
      <xdr:rowOff>177800</xdr:rowOff>
    </xdr:from>
    <xdr:to>
      <xdr:col>2</xdr:col>
      <xdr:colOff>499110</xdr:colOff>
      <xdr:row>24</xdr:row>
      <xdr:rowOff>95250</xdr:rowOff>
    </xdr:to>
    <xdr:pic>
      <xdr:nvPicPr>
        <xdr:cNvPr id="102766" name="Picture 1"/>
        <xdr:cNvPicPr>
          <a:picLocks noChangeAspect="1" noChangeArrowheads="1"/>
        </xdr:cNvPicPr>
      </xdr:nvPicPr>
      <xdr:blipFill>
        <a:blip xmlns:r="http://schemas.openxmlformats.org/officeDocument/2006/relationships" r:embed="rId1"/>
        <a:srcRect/>
        <a:stretch>
          <a:fillRect/>
        </a:stretch>
      </xdr:blipFill>
      <xdr:spPr>
        <a:xfrm>
          <a:off x="590550" y="2914650"/>
          <a:ext cx="1842135" cy="1238250"/>
        </a:xfrm>
        <a:prstGeom prst="rect">
          <a:avLst/>
        </a:prstGeom>
        <a:noFill/>
        <a:ln w="1">
          <a:noFill/>
          <a:prstDash val="solid"/>
          <a:miter lim="800000"/>
          <a:headEnd/>
          <a:tailEnd/>
        </a:ln>
      </xdr:spPr>
    </xdr:pic>
    <xdr:clientData/>
  </xdr:twoCellAnchor>
  <xdr:twoCellAnchor editAs="oneCell">
    <xdr:from>
      <xdr:col>2</xdr:col>
      <xdr:colOff>889000</xdr:colOff>
      <xdr:row>14</xdr:row>
      <xdr:rowOff>0</xdr:rowOff>
    </xdr:from>
    <xdr:to>
      <xdr:col>2</xdr:col>
      <xdr:colOff>2794000</xdr:colOff>
      <xdr:row>24</xdr:row>
      <xdr:rowOff>107950</xdr:rowOff>
    </xdr:to>
    <xdr:pic>
      <xdr:nvPicPr>
        <xdr:cNvPr id="102767" name="Рисунок 2"/>
        <xdr:cNvPicPr>
          <a:picLocks noChangeAspect="1"/>
        </xdr:cNvPicPr>
      </xdr:nvPicPr>
      <xdr:blipFill>
        <a:blip xmlns:r="http://schemas.openxmlformats.org/officeDocument/2006/relationships" r:embed="rId2"/>
        <a:srcRect/>
        <a:stretch>
          <a:fillRect/>
        </a:stretch>
      </xdr:blipFill>
      <xdr:spPr>
        <a:xfrm>
          <a:off x="2822575" y="2914650"/>
          <a:ext cx="1905000" cy="1250950"/>
        </a:xfrm>
        <a:prstGeom prst="rect">
          <a:avLst/>
        </a:prstGeom>
        <a:noFill/>
        <a:ln w="9525">
          <a:noFill/>
          <a:prstDash val="solid"/>
          <a:miter lim="800000"/>
          <a:headEnd/>
          <a:tailEn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8</xdr:col>
      <xdr:colOff>342900</xdr:colOff>
      <xdr:row>7</xdr:row>
      <xdr:rowOff>12700</xdr:rowOff>
    </xdr:from>
    <xdr:to>
      <xdr:col>11</xdr:col>
      <xdr:colOff>44450</xdr:colOff>
      <xdr:row>22</xdr:row>
      <xdr:rowOff>101600</xdr:rowOff>
    </xdr:to>
    <xdr:pic>
      <xdr:nvPicPr>
        <xdr:cNvPr id="1025" name="Picture 1"/>
        <xdr:cNvPicPr>
          <a:picLocks noChangeAspect="1" noChangeArrowheads="1"/>
        </xdr:cNvPicPr>
      </xdr:nvPicPr>
      <xdr:blipFill>
        <a:blip xmlns:r="http://schemas.openxmlformats.org/officeDocument/2006/relationships" r:embed="rId1"/>
        <a:srcRect r="79983" b="12245"/>
        <a:stretch>
          <a:fillRect/>
        </a:stretch>
      </xdr:blipFill>
      <xdr:spPr>
        <a:xfrm>
          <a:off x="7981950" y="999490"/>
          <a:ext cx="1473200" cy="2203450"/>
        </a:xfrm>
        <a:prstGeom prst="rect">
          <a:avLst/>
        </a:prstGeom>
        <a:noFill/>
        <a:ln>
          <a:prstDash val="solid"/>
        </a:ln>
      </xdr:spPr>
    </xdr:pic>
    <xdr:clientData/>
  </xdr:twoCellAnchor>
  <xdr:twoCellAnchor editAs="oneCell">
    <xdr:from>
      <xdr:col>6</xdr:col>
      <xdr:colOff>425450</xdr:colOff>
      <xdr:row>10</xdr:row>
      <xdr:rowOff>19049</xdr:rowOff>
    </xdr:from>
    <xdr:to>
      <xdr:col>6</xdr:col>
      <xdr:colOff>746217</xdr:colOff>
      <xdr:row>12</xdr:row>
      <xdr:rowOff>95282</xdr:rowOff>
    </xdr:to>
    <xdr:pic>
      <xdr:nvPicPr>
        <xdr:cNvPr id="4" name="Рисунок 3"/>
        <xdr:cNvPicPr>
          <a:picLocks noChangeAspect="1"/>
        </xdr:cNvPicPr>
      </xdr:nvPicPr>
      <xdr:blipFill>
        <a:blip xmlns:r="http://schemas.openxmlformats.org/officeDocument/2006/relationships" r:embed="rId2" cstate="print"/>
        <a:stretch>
          <a:fillRect/>
        </a:stretch>
      </xdr:blipFill>
      <xdr:spPr>
        <a:xfrm>
          <a:off x="5921375" y="1428115"/>
          <a:ext cx="320675" cy="358775"/>
        </a:xfrm>
        <a:prstGeom prst="rect">
          <a:avLst/>
        </a:prstGeom>
        <a:ln>
          <a:prstDash val="solid"/>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12700</xdr:colOff>
      <xdr:row>32</xdr:row>
      <xdr:rowOff>6350</xdr:rowOff>
    </xdr:from>
    <xdr:to>
      <xdr:col>3</xdr:col>
      <xdr:colOff>781548</xdr:colOff>
      <xdr:row>45</xdr:row>
      <xdr:rowOff>76202</xdr:rowOff>
    </xdr:to>
    <xdr:pic>
      <xdr:nvPicPr>
        <xdr:cNvPr id="103436" name="Рисунок 3"/>
        <xdr:cNvPicPr>
          <a:picLocks noChangeAspect="1"/>
        </xdr:cNvPicPr>
      </xdr:nvPicPr>
      <xdr:blipFill>
        <a:blip xmlns:r="http://schemas.openxmlformats.org/officeDocument/2006/relationships" r:embed="rId1"/>
        <a:srcRect/>
        <a:stretch>
          <a:fillRect/>
        </a:stretch>
      </xdr:blipFill>
      <xdr:spPr>
        <a:xfrm>
          <a:off x="203200" y="18199735"/>
          <a:ext cx="3835400" cy="2546350"/>
        </a:xfrm>
        <a:prstGeom prst="rect">
          <a:avLst/>
        </a:prstGeom>
        <a:noFill/>
        <a:ln w="9525">
          <a:noFill/>
          <a:prstDash val="solid"/>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drive/folders/12a74jjbrCBBPeWXwjq9cg-qqtY2H9uq-?usp=drive_link" TargetMode="External"/><Relationship Id="rId13" Type="http://schemas.openxmlformats.org/officeDocument/2006/relationships/hyperlink" Target="https://drive.google.com/drive/folders/12a74jjbrCBBPeWXwjq9cg-qqtY2H9uq-?usp=drive_link" TargetMode="External"/><Relationship Id="rId18" Type="http://schemas.openxmlformats.org/officeDocument/2006/relationships/hyperlink" Target="https://drive.google.com/file/d/1vsdqvLC_k8Hyzp2ULssv22LqMNMPkj0U/view?usp=drive_link" TargetMode="External"/><Relationship Id="rId26" Type="http://schemas.openxmlformats.org/officeDocument/2006/relationships/hyperlink" Target="https://drive.google.com/drive/folders/1vzLcpq64EFxH5RSWLKim-C4zEW-Itrbv?usp=drive_link" TargetMode="External"/><Relationship Id="rId39" Type="http://schemas.openxmlformats.org/officeDocument/2006/relationships/hyperlink" Target="https://drive.google.com/drive/folders/1ZX7I90tHhAOkS5tfJ9uZ7zPiPjb7FoNO?usp=drive_link" TargetMode="External"/><Relationship Id="rId3" Type="http://schemas.openxmlformats.org/officeDocument/2006/relationships/hyperlink" Target="https://drive.google.com/drive/folders/1kHqvC280V429RKqqlJgLonxPZMjpAX8Q?usp=drive_link" TargetMode="External"/><Relationship Id="rId21" Type="http://schemas.openxmlformats.org/officeDocument/2006/relationships/hyperlink" Target="https://drive.google.com/file/d/1dIEdOwHmPjDc2wBG7gdqtK_Vmx6RtfT2/view?usp=drive_link" TargetMode="External"/><Relationship Id="rId34" Type="http://schemas.openxmlformats.org/officeDocument/2006/relationships/hyperlink" Target="https://drive.google.com/drive/folders/1lgEql846_NaXB2jndXU52IFl6r9_yETu?usp=drive_link" TargetMode="External"/><Relationship Id="rId42" Type="http://schemas.openxmlformats.org/officeDocument/2006/relationships/hyperlink" Target="https://drive.google.com/drive/folders/18beq_SiA0VClQ5qlbEH6BYqWGMQynV5N?usp=drive_link" TargetMode="External"/><Relationship Id="rId47" Type="http://schemas.openxmlformats.org/officeDocument/2006/relationships/drawing" Target="../drawings/drawing1.xml"/><Relationship Id="rId7" Type="http://schemas.openxmlformats.org/officeDocument/2006/relationships/hyperlink" Target="https://drive.google.com/drive/folders/12a74jjbrCBBPeWXwjq9cg-qqtY2H9uq-?usp=drive_link" TargetMode="External"/><Relationship Id="rId12" Type="http://schemas.openxmlformats.org/officeDocument/2006/relationships/hyperlink" Target="https://drive.google.com/drive/folders/12a74jjbrCBBPeWXwjq9cg-qqtY2H9uq-?usp=drive_link" TargetMode="External"/><Relationship Id="rId17" Type="http://schemas.openxmlformats.org/officeDocument/2006/relationships/hyperlink" Target="https://drive.google.com/file/d/1o-IC1rZJZmsACzD3z5vxCW0E2VukRBol/view?usp=drive_link" TargetMode="External"/><Relationship Id="rId25" Type="http://schemas.openxmlformats.org/officeDocument/2006/relationships/hyperlink" Target="https://drive.google.com/drive/folders/1ZFPWU9H-vFpkgEqBEc4tkx_SAgvUZtqn?usp=drive_link" TargetMode="External"/><Relationship Id="rId33" Type="http://schemas.openxmlformats.org/officeDocument/2006/relationships/hyperlink" Target="https://drive.google.com/drive/folders/1IFcLwe3UOIc4sG4t9zCj2DejoSZm5ErF?usp=drive_link" TargetMode="External"/><Relationship Id="rId38" Type="http://schemas.openxmlformats.org/officeDocument/2006/relationships/hyperlink" Target="https://drive.google.com/drive/folders/1U-bU0X_p6o6cV5gjEG-MUWlb19wQ_4dU?usp=drive_link" TargetMode="External"/><Relationship Id="rId46" Type="http://schemas.openxmlformats.org/officeDocument/2006/relationships/printerSettings" Target="../printerSettings/printerSettings1.bin"/><Relationship Id="rId2" Type="http://schemas.openxmlformats.org/officeDocument/2006/relationships/hyperlink" Target="https://drive.google.com/drive/folders/1nxylOriOAl8p__31KLF9prIRT_FErzlS?usp=drive_link" TargetMode="External"/><Relationship Id="rId16" Type="http://schemas.openxmlformats.org/officeDocument/2006/relationships/hyperlink" Target="https://drive.google.com/drive/folders/12a74jjbrCBBPeWXwjq9cg-qqtY2H9uq-?usp=drive_link" TargetMode="External"/><Relationship Id="rId20" Type="http://schemas.openxmlformats.org/officeDocument/2006/relationships/hyperlink" Target="https://drive.google.com/file/d/1zrF-unxXjIJQFxW56Md0f7aYEvMp6RCZ/view?usp=drive_link" TargetMode="External"/><Relationship Id="rId29" Type="http://schemas.openxmlformats.org/officeDocument/2006/relationships/hyperlink" Target="https://drive.google.com/drive/folders/1sSi4_krZgUgMylw7kCEpFFGKPd0TJewx?usp=drive_link" TargetMode="External"/><Relationship Id="rId41" Type="http://schemas.openxmlformats.org/officeDocument/2006/relationships/hyperlink" Target="https://drive.google.com/drive/folders/16RqSUX7Ry24IpoKt4FwZ4oDaCZeWoIaF?usp=drive_link" TargetMode="External"/><Relationship Id="rId1" Type="http://schemas.openxmlformats.org/officeDocument/2006/relationships/hyperlink" Target="https://drive.google.com/drive/folders/1SxkEQOnrFGsBrn1QJ5lUjNnaBMuIxOMZ?usp=drive_link" TargetMode="External"/><Relationship Id="rId6" Type="http://schemas.openxmlformats.org/officeDocument/2006/relationships/hyperlink" Target="https://drive.google.com/drive/folders/12a74jjbrCBBPeWXwjq9cg-qqtY2H9uq-?usp=drive_link" TargetMode="External"/><Relationship Id="rId11" Type="http://schemas.openxmlformats.org/officeDocument/2006/relationships/hyperlink" Target="https://drive.google.com/drive/folders/12a74jjbrCBBPeWXwjq9cg-qqtY2H9uq-?usp=drive_link" TargetMode="External"/><Relationship Id="rId24" Type="http://schemas.openxmlformats.org/officeDocument/2006/relationships/hyperlink" Target="https://drive.google.com/drive/folders/1Swu8V85TyCAoNH4DVE9S1DgUWnj3h2vw?usp=drive_link" TargetMode="External"/><Relationship Id="rId32" Type="http://schemas.openxmlformats.org/officeDocument/2006/relationships/hyperlink" Target="https://drive.google.com/drive/folders/1vs2yhfi6_EIwah-q6bhbrSpAdrGrpyS7?usp=drive_link" TargetMode="External"/><Relationship Id="rId37" Type="http://schemas.openxmlformats.org/officeDocument/2006/relationships/hyperlink" Target="https://drive.google.com/drive/folders/1OUyxgq6pu8RLhTVDqu-sZHK1IvbFuHGJ?usp=drive_link" TargetMode="External"/><Relationship Id="rId40" Type="http://schemas.openxmlformats.org/officeDocument/2006/relationships/hyperlink" Target="https://drive.google.com/drive/folders/1Ihh4So9diGRZdgfxSCTFM6xk-zbrxI3W?usp=drive_link" TargetMode="External"/><Relationship Id="rId45" Type="http://schemas.openxmlformats.org/officeDocument/2006/relationships/hyperlink" Target="https://drive.google.com/drive/folders/15NRC6ez2mc48YgA9GKkf-ZcNSt4pxMMo?usp=drive_link" TargetMode="External"/><Relationship Id="rId5" Type="http://schemas.openxmlformats.org/officeDocument/2006/relationships/hyperlink" Target="https://drive.google.com/drive/folders/12a74jjbrCBBPeWXwjq9cg-qqtY2H9uq-?usp=drive_link" TargetMode="External"/><Relationship Id="rId15" Type="http://schemas.openxmlformats.org/officeDocument/2006/relationships/hyperlink" Target="https://drive.google.com/drive/folders/12a74jjbrCBBPeWXwjq9cg-qqtY2H9uq-?usp=drive_link" TargetMode="External"/><Relationship Id="rId23" Type="http://schemas.openxmlformats.org/officeDocument/2006/relationships/hyperlink" Target="https://drive.google.com/drive/folders/1NZDFwBkOOS793LhBmAQeXzmeCo_4hdY0?usp=drive_link" TargetMode="External"/><Relationship Id="rId28" Type="http://schemas.openxmlformats.org/officeDocument/2006/relationships/hyperlink" Target="https://drive.google.com/drive/folders/16swnQLp1yLWysORMQpcIHRqbk4ZqD-1E?usp=drive_link" TargetMode="External"/><Relationship Id="rId36" Type="http://schemas.openxmlformats.org/officeDocument/2006/relationships/hyperlink" Target="https://drive.google.com/drive/folders/1Sc73QqSTRMR7NcmmZ-U60uMfESuUswlI?usp=drive_link" TargetMode="External"/><Relationship Id="rId10" Type="http://schemas.openxmlformats.org/officeDocument/2006/relationships/hyperlink" Target="https://drive.google.com/drive/folders/12a74jjbrCBBPeWXwjq9cg-qqtY2H9uq-?usp=drive_link" TargetMode="External"/><Relationship Id="rId19" Type="http://schemas.openxmlformats.org/officeDocument/2006/relationships/hyperlink" Target="https://drive.google.com/file/d/12VlS8W-HQE0Ffim1h-O2iu9VpQ_ZE1YC/view?usp=drive_link" TargetMode="External"/><Relationship Id="rId31" Type="http://schemas.openxmlformats.org/officeDocument/2006/relationships/hyperlink" Target="https://drive.google.com/drive/folders/11Ka2gOHQzwnP0ZbN0n6DizUSoLv8Q9fF?usp=drive_link" TargetMode="External"/><Relationship Id="rId44" Type="http://schemas.openxmlformats.org/officeDocument/2006/relationships/hyperlink" Target="https://drive.google.com/drive/folders/1e6z1ipwu5lyaSlumT_mOt8MM2hgaous_?usp=drive_link" TargetMode="External"/><Relationship Id="rId4" Type="http://schemas.openxmlformats.org/officeDocument/2006/relationships/hyperlink" Target="https://drive.google.com/drive/folders/12a74jjbrCBBPeWXwjq9cg-qqtY2H9uq-?usp=drive_link" TargetMode="External"/><Relationship Id="rId9" Type="http://schemas.openxmlformats.org/officeDocument/2006/relationships/hyperlink" Target="https://drive.google.com/drive/folders/12a74jjbrCBBPeWXwjq9cg-qqtY2H9uq-?usp=drive_link" TargetMode="External"/><Relationship Id="rId14" Type="http://schemas.openxmlformats.org/officeDocument/2006/relationships/hyperlink" Target="https://drive.google.com/drive/folders/12a74jjbrCBBPeWXwjq9cg-qqtY2H9uq-?usp=drive_link" TargetMode="External"/><Relationship Id="rId22" Type="http://schemas.openxmlformats.org/officeDocument/2006/relationships/hyperlink" Target="https://drive.google.com/drive/folders/1lgXor2wLPEZ2P2ZusI_yvHxvPwQfk68S?usp=drive_link" TargetMode="External"/><Relationship Id="rId27" Type="http://schemas.openxmlformats.org/officeDocument/2006/relationships/hyperlink" Target="https://drive.google.com/drive/folders/1wraduVm7Q49UquuUYifBf0eDoa08m6jh?usp=drive_link" TargetMode="External"/><Relationship Id="rId30" Type="http://schemas.openxmlformats.org/officeDocument/2006/relationships/hyperlink" Target="https://drive.google.com/drive/folders/1oEHLWeK9HuDKw8iWLXtRIkKJD-gMYaUf?usp=drive_link" TargetMode="External"/><Relationship Id="rId35" Type="http://schemas.openxmlformats.org/officeDocument/2006/relationships/hyperlink" Target="https://drive.google.com/drive/folders/166wmys8X7xI77CMhHGkGfDa_7bzkuLy_?usp=drive_link" TargetMode="External"/><Relationship Id="rId43" Type="http://schemas.openxmlformats.org/officeDocument/2006/relationships/hyperlink" Target="https://drive.google.com/drive/folders/10L14_BY6WwhjyH1aJ-zkkx-Nm4NqxhUa?usp=drive_link" TargetMode="Externa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s://drive.google.com/drive/folders/1h1pOAr_Ck_-9R4eJb84FpUSf8N1V-xFP?usp=drive_link" TargetMode="External"/><Relationship Id="rId7" Type="http://schemas.openxmlformats.org/officeDocument/2006/relationships/hyperlink" Target="https://www.youtube.com/shorts/VvDYg7TFpF0?feature=share" TargetMode="External"/><Relationship Id="rId2" Type="http://schemas.openxmlformats.org/officeDocument/2006/relationships/hyperlink" Target="https://drive.google.com/drive/folders/14v4OuUrvu3aZ8niHIeQvHn5ePzlQqhJO?usp=sharing" TargetMode="External"/><Relationship Id="rId1" Type="http://schemas.openxmlformats.org/officeDocument/2006/relationships/hyperlink" Target="https://docs.google.com/spreadsheets/d/1wbsa6_auwzObbXjkIRAs5kuctnH7et5y4cBb4fZt44A/edit" TargetMode="External"/><Relationship Id="rId6" Type="http://schemas.openxmlformats.org/officeDocument/2006/relationships/hyperlink" Target="https://youtu.be/VAT6pkvKHuo" TargetMode="External"/><Relationship Id="rId5" Type="http://schemas.openxmlformats.org/officeDocument/2006/relationships/hyperlink" Target="https://youtu.be/mcmlTii9ni4" TargetMode="External"/><Relationship Id="rId4" Type="http://schemas.openxmlformats.org/officeDocument/2006/relationships/hyperlink" Target="https://drive.google.com/drive/folders/1_7jtJfPegUk6OQijDcvV4Jg4VgVPfIsR?usp=drive_link" TargetMode="Externa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docs.google.com/spreadsheets/d/1wbsa6_auwzObbXjkIRAs5kuctnH7et5y4cBb4fZt44A/edit"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docs.google.com/spreadsheets/d/1h8n9ogkbARJ9XLkFt0pAGIpDFVDnMeWQK38Ip73mBC0/edit?usp=sharing" TargetMode="External"/><Relationship Id="rId1" Type="http://schemas.openxmlformats.org/officeDocument/2006/relationships/hyperlink" Target="https://docs.google.com/spreadsheets/d/1wbsa6_auwzObbXjkIRAs5kuctnH7et5y4cBb4fZt44A/edit" TargetMode="Externa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hyperlink" Target="https://docs.google.com/spreadsheets/d/1wbsa6_auwzObbXjkIRAs5kuctnH7et5y4cBb4fZt44A/edit"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www.youtube.com/watch?v=4rWgSHrUi_o" TargetMode="External"/><Relationship Id="rId1" Type="http://schemas.openxmlformats.org/officeDocument/2006/relationships/hyperlink" Target="https://www.youtube.com/watch?v=sDDF9chZmS0"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hyperlink" Target="https://epicentrk.ua/shop/mplc-kabel-zztsm-vvgngd-3kh2-5-1ecf0643-45a7-6176-a722-592f3f096a82.html" TargetMode="External"/><Relationship Id="rId3" Type="http://schemas.openxmlformats.org/officeDocument/2006/relationships/hyperlink" Target="https://epicentrk.ua/shop/kabel-silovoy-mnogozhilnyy-zztsm-shvvp-2kh0-75-med.html" TargetMode="External"/><Relationship Id="rId7" Type="http://schemas.openxmlformats.org/officeDocument/2006/relationships/hyperlink" Target="https://epicentrk.ua/shop/mplc-kabel-zztsm-vvgngd-3kh2-5-1ecf0643-45a7-6176-a722-592f3f096a82.html" TargetMode="External"/><Relationship Id="rId2" Type="http://schemas.openxmlformats.org/officeDocument/2006/relationships/hyperlink" Target="https://epicentrk.ua/shop/mplc-kabel-zztsm-vvgngd-3kh2-5-1ecf0643-45a7-6176-a722-592f3f096a82.html" TargetMode="External"/><Relationship Id="rId1" Type="http://schemas.openxmlformats.org/officeDocument/2006/relationships/hyperlink" Target="https://epicentrk.ua/shop/mplc-kabel-zztsm-vvgngd-3kh2-5-1ecf0643-45a7-6176-a722-592f3f096a82.html" TargetMode="External"/><Relationship Id="rId6" Type="http://schemas.openxmlformats.org/officeDocument/2006/relationships/hyperlink" Target="https://epicentrk.ua/shop/provod-mnogozhilnyy-zzkm-shvvp-2x2-5.html" TargetMode="External"/><Relationship Id="rId11" Type="http://schemas.openxmlformats.org/officeDocument/2006/relationships/drawing" Target="../drawings/drawing11.xml"/><Relationship Id="rId5" Type="http://schemas.openxmlformats.org/officeDocument/2006/relationships/hyperlink" Target="https://epicentrk.ua/shop/mplc-kabel-zztsm-vvgngd-3kh2-5-1ecf0643-45a7-6176-a722-592f3f096a82.html" TargetMode="External"/><Relationship Id="rId10" Type="http://schemas.openxmlformats.org/officeDocument/2006/relationships/printerSettings" Target="../printerSettings/printerSettings12.bin"/><Relationship Id="rId4" Type="http://schemas.openxmlformats.org/officeDocument/2006/relationships/hyperlink" Target="https://epicentrk.ua/shop/mplc-kabel-zztsm-vvgngd-3kh2-5-1ecf0643-45a7-6176-a722-592f3f096a82.html" TargetMode="External"/><Relationship Id="rId9" Type="http://schemas.openxmlformats.org/officeDocument/2006/relationships/hyperlink" Target="https://epicentrk.ua/shop/mplc-kabel-zztsm-vvgngd-3kh2-5-1ecf0643-45a7-6176-a722-592f3f096a82.html"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drive.google.com/file/d/1yvrb7cUuud4NXBX1q1BBlbTgsCSF76wu/view?usp=drive_link" TargetMode="External"/><Relationship Id="rId2" Type="http://schemas.openxmlformats.org/officeDocument/2006/relationships/hyperlink" Target="https://drive.google.com/file/d/1f7Nc_HRvyc5cwkwO80YvW1UiaJ5zUwwj/view?usp=drive_link" TargetMode="External"/><Relationship Id="rId1" Type="http://schemas.openxmlformats.org/officeDocument/2006/relationships/hyperlink" Target="https://drive.google.com/file/d/10W3RObZuvz1W2DJ_UkgFaY2dQIbTnhWN/view?usp=drive_link" TargetMode="External"/><Relationship Id="rId4"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hyperlink" Target="https://www.fenixgroup.cz/sites/default/files/reference/r089.pdf" TargetMode="External"/><Relationship Id="rId2" Type="http://schemas.openxmlformats.org/officeDocument/2006/relationships/hyperlink" Target="https://www.fenixgroup.cz/sites/default/files/reference/r170_en.pdf" TargetMode="External"/><Relationship Id="rId1" Type="http://schemas.openxmlformats.org/officeDocument/2006/relationships/hyperlink" Target="https://www.hemstedt.de/en/company/references/" TargetMode="External"/><Relationship Id="rId6" Type="http://schemas.openxmlformats.org/officeDocument/2006/relationships/drawing" Target="../drawings/drawing15.xml"/><Relationship Id="rId5" Type="http://schemas.openxmlformats.org/officeDocument/2006/relationships/printerSettings" Target="../printerSettings/printerSettings16.bin"/><Relationship Id="rId4" Type="http://schemas.openxmlformats.org/officeDocument/2006/relationships/hyperlink" Target="https://www.fenixgroup.cz/sites/default/files/reference/r181_en.pdf" TargetMode="External"/></Relationships>
</file>

<file path=xl/worksheets/sheet1.xml><?xml version="1.0" encoding="utf-8"?>
<worksheet xmlns="http://schemas.openxmlformats.org/spreadsheetml/2006/main" xmlns:r="http://schemas.openxmlformats.org/officeDocument/2006/relationships">
  <dimension ref="B2:L88"/>
  <sheetViews>
    <sheetView tabSelected="1" zoomScale="90" zoomScaleNormal="90" workbookViewId="0">
      <selection activeCell="J33" sqref="J33"/>
    </sheetView>
  </sheetViews>
  <sheetFormatPr defaultColWidth="9" defaultRowHeight="14.5"/>
  <cols>
    <col min="1" max="1" width="5.453125" customWidth="1"/>
    <col min="3" max="3" width="16.90625" customWidth="1"/>
    <col min="4" max="4" width="17.1796875" customWidth="1"/>
    <col min="5" max="5" width="26.1796875" customWidth="1"/>
    <col min="13" max="13" width="9.81640625" customWidth="1"/>
  </cols>
  <sheetData>
    <row r="2" spans="2:12">
      <c r="B2" s="487" t="s">
        <v>0</v>
      </c>
      <c r="C2" s="487"/>
      <c r="D2" s="487" t="s">
        <v>1</v>
      </c>
    </row>
    <row r="4" spans="2:12">
      <c r="B4" s="440" t="s">
        <v>2</v>
      </c>
      <c r="D4" s="440"/>
      <c r="E4" s="439"/>
      <c r="F4" s="439"/>
      <c r="G4" s="439"/>
      <c r="H4" s="439"/>
      <c r="I4" s="439"/>
      <c r="J4" s="439"/>
      <c r="K4" s="439"/>
      <c r="L4" s="439"/>
    </row>
    <row r="5" spans="2:12" ht="24" customHeight="1">
      <c r="B5" s="463" t="s">
        <v>3</v>
      </c>
      <c r="C5" s="464" t="s">
        <v>4</v>
      </c>
      <c r="D5" s="465" t="s">
        <v>5</v>
      </c>
      <c r="E5" s="465" t="s">
        <v>6</v>
      </c>
      <c r="F5" s="463" t="s">
        <v>7</v>
      </c>
      <c r="G5" s="463" t="s">
        <v>8</v>
      </c>
      <c r="H5" s="464" t="s">
        <v>9</v>
      </c>
      <c r="I5" s="464" t="s">
        <v>10</v>
      </c>
    </row>
    <row r="6" spans="2:12" ht="160.75" customHeight="1">
      <c r="B6" s="482" t="s">
        <v>12</v>
      </c>
      <c r="C6" s="449" t="s">
        <v>13</v>
      </c>
      <c r="D6" s="449"/>
      <c r="E6" s="458" t="s">
        <v>14</v>
      </c>
      <c r="F6" s="482">
        <v>6000</v>
      </c>
      <c r="G6" s="482">
        <v>6600</v>
      </c>
      <c r="H6" s="466" t="s">
        <v>15</v>
      </c>
      <c r="I6" s="468" t="s">
        <v>16</v>
      </c>
    </row>
    <row r="7" spans="2:12" ht="138.65" customHeight="1">
      <c r="B7" s="482" t="s">
        <v>12</v>
      </c>
      <c r="C7" s="449" t="s">
        <v>17</v>
      </c>
      <c r="D7" s="449"/>
      <c r="E7" s="458" t="s">
        <v>18</v>
      </c>
      <c r="F7" s="482">
        <v>8000</v>
      </c>
      <c r="G7" s="482">
        <v>8800</v>
      </c>
      <c r="H7" s="466" t="s">
        <v>19</v>
      </c>
      <c r="I7" s="468" t="s">
        <v>20</v>
      </c>
    </row>
    <row r="8" spans="2:12" ht="151.25" customHeight="1">
      <c r="B8" s="482" t="s">
        <v>12</v>
      </c>
      <c r="C8" s="449" t="s">
        <v>21</v>
      </c>
      <c r="D8" s="449"/>
      <c r="E8" s="458" t="s">
        <v>18</v>
      </c>
      <c r="F8" s="482">
        <v>8000</v>
      </c>
      <c r="G8" s="482">
        <v>8800</v>
      </c>
      <c r="H8" s="466" t="s">
        <v>15</v>
      </c>
      <c r="I8" s="468" t="s">
        <v>16</v>
      </c>
    </row>
    <row r="9" spans="2:12" ht="138.65" customHeight="1">
      <c r="B9" s="482" t="s">
        <v>12</v>
      </c>
      <c r="C9" s="449" t="s">
        <v>22</v>
      </c>
      <c r="D9" s="449"/>
      <c r="E9" s="458" t="s">
        <v>23</v>
      </c>
      <c r="F9" s="482">
        <v>10000</v>
      </c>
      <c r="G9" s="482">
        <v>11000</v>
      </c>
      <c r="H9" s="466" t="s">
        <v>24</v>
      </c>
      <c r="I9" s="468" t="s">
        <v>20</v>
      </c>
    </row>
    <row r="10" spans="2:12" ht="146.4" customHeight="1">
      <c r="B10" s="482" t="s">
        <v>12</v>
      </c>
      <c r="C10" s="449" t="s">
        <v>25</v>
      </c>
      <c r="D10" s="449"/>
      <c r="E10" s="458" t="s">
        <v>26</v>
      </c>
      <c r="F10" s="482">
        <v>12000</v>
      </c>
      <c r="G10" s="482">
        <v>13200</v>
      </c>
      <c r="H10" s="466" t="s">
        <v>24</v>
      </c>
      <c r="I10" s="468" t="s">
        <v>20</v>
      </c>
    </row>
    <row r="11" spans="2:12" ht="152.4" customHeight="1">
      <c r="B11" s="482" t="s">
        <v>12</v>
      </c>
      <c r="C11" s="449" t="s">
        <v>27</v>
      </c>
      <c r="D11" s="449"/>
      <c r="E11" s="458" t="s">
        <v>28</v>
      </c>
      <c r="F11" s="482">
        <v>12000</v>
      </c>
      <c r="G11" s="482">
        <v>13200</v>
      </c>
      <c r="H11" s="466" t="s">
        <v>29</v>
      </c>
      <c r="I11" s="468" t="s">
        <v>30</v>
      </c>
    </row>
    <row r="12" spans="2:12" ht="152.4" customHeight="1">
      <c r="B12" s="482" t="s">
        <v>12</v>
      </c>
      <c r="C12" s="449" t="s">
        <v>31</v>
      </c>
      <c r="D12" s="449"/>
      <c r="E12" s="458" t="s">
        <v>32</v>
      </c>
      <c r="F12" s="482">
        <v>15000</v>
      </c>
      <c r="G12" s="482">
        <v>16500</v>
      </c>
      <c r="H12" s="466" t="s">
        <v>33</v>
      </c>
      <c r="I12" s="468" t="s">
        <v>34</v>
      </c>
    </row>
    <row r="13" spans="2:12" ht="154.25" customHeight="1">
      <c r="B13" s="482" t="s">
        <v>12</v>
      </c>
      <c r="C13" s="449" t="s">
        <v>35</v>
      </c>
      <c r="D13" s="449"/>
      <c r="E13" s="458" t="s">
        <v>36</v>
      </c>
      <c r="F13" s="482">
        <v>16000</v>
      </c>
      <c r="G13" s="482">
        <v>17600</v>
      </c>
      <c r="H13" s="466" t="s">
        <v>37</v>
      </c>
      <c r="I13" s="468" t="s">
        <v>38</v>
      </c>
    </row>
    <row r="14" spans="2:12" ht="154.25" customHeight="1">
      <c r="B14" s="482" t="s">
        <v>12</v>
      </c>
      <c r="C14" s="449" t="s">
        <v>39</v>
      </c>
      <c r="D14" s="449"/>
      <c r="E14" s="458" t="s">
        <v>40</v>
      </c>
      <c r="F14" s="482">
        <v>16000</v>
      </c>
      <c r="G14" s="482">
        <v>17600</v>
      </c>
      <c r="H14" s="466" t="s">
        <v>41</v>
      </c>
      <c r="I14" s="468" t="s">
        <v>34</v>
      </c>
    </row>
    <row r="15" spans="2:12" ht="154.25" customHeight="1">
      <c r="B15" s="482" t="s">
        <v>12</v>
      </c>
      <c r="C15" s="449" t="s">
        <v>42</v>
      </c>
      <c r="D15" s="449"/>
      <c r="E15" s="458" t="s">
        <v>43</v>
      </c>
      <c r="F15" s="482">
        <v>20000</v>
      </c>
      <c r="G15" s="482">
        <v>22000</v>
      </c>
      <c r="H15" s="466" t="s">
        <v>44</v>
      </c>
      <c r="I15" s="468" t="s">
        <v>45</v>
      </c>
    </row>
    <row r="16" spans="2:12" s="581" customFormat="1" ht="156" customHeight="1">
      <c r="B16" s="482" t="s">
        <v>12</v>
      </c>
      <c r="C16" s="449" t="s">
        <v>1147</v>
      </c>
      <c r="D16" s="449"/>
      <c r="E16" s="458" t="s">
        <v>1148</v>
      </c>
      <c r="F16" s="482">
        <v>30000</v>
      </c>
      <c r="G16" s="482">
        <v>33000</v>
      </c>
      <c r="H16" s="466" t="s">
        <v>1150</v>
      </c>
      <c r="I16" s="468" t="s">
        <v>1149</v>
      </c>
    </row>
    <row r="17" spans="2:12" ht="154.25" customHeight="1">
      <c r="B17" s="482" t="s">
        <v>12</v>
      </c>
      <c r="C17" s="449" t="s">
        <v>46</v>
      </c>
      <c r="D17" s="449"/>
      <c r="E17" s="458" t="s">
        <v>47</v>
      </c>
      <c r="F17" s="482">
        <v>50000</v>
      </c>
      <c r="G17" s="482">
        <v>55000</v>
      </c>
      <c r="H17" s="466" t="s">
        <v>48</v>
      </c>
      <c r="I17" s="468" t="s">
        <v>49</v>
      </c>
    </row>
    <row r="18" spans="2:12" ht="14.4" customHeight="1">
      <c r="B18" s="440" t="s">
        <v>50</v>
      </c>
    </row>
    <row r="19" spans="2:12" ht="14.4" customHeight="1">
      <c r="B19" s="457" t="s">
        <v>3</v>
      </c>
      <c r="C19" s="457" t="s">
        <v>4</v>
      </c>
      <c r="D19" s="467" t="s">
        <v>5</v>
      </c>
      <c r="E19" s="467" t="s">
        <v>6</v>
      </c>
      <c r="F19" s="457" t="s">
        <v>51</v>
      </c>
      <c r="G19" s="457" t="s">
        <v>52</v>
      </c>
      <c r="H19" s="457" t="s">
        <v>53</v>
      </c>
      <c r="I19" s="457" t="s">
        <v>54</v>
      </c>
      <c r="J19" s="457" t="s">
        <v>9</v>
      </c>
      <c r="K19" s="457" t="s">
        <v>10</v>
      </c>
    </row>
    <row r="20" spans="2:12" ht="133.75" customHeight="1">
      <c r="B20" s="482" t="s">
        <v>12</v>
      </c>
      <c r="C20" s="449" t="s">
        <v>55</v>
      </c>
      <c r="D20" s="449"/>
      <c r="E20" s="458" t="s">
        <v>56</v>
      </c>
      <c r="F20" s="482" t="s">
        <v>57</v>
      </c>
      <c r="G20" s="482">
        <v>51.2</v>
      </c>
      <c r="H20" s="466" t="s">
        <v>58</v>
      </c>
      <c r="I20" s="468">
        <v>5120</v>
      </c>
      <c r="J20" s="482">
        <v>48</v>
      </c>
      <c r="K20" s="482" t="s">
        <v>59</v>
      </c>
    </row>
    <row r="21" spans="2:12" s="581" customFormat="1" ht="133.75" customHeight="1">
      <c r="B21" s="482" t="s">
        <v>12</v>
      </c>
      <c r="C21" s="449" t="s">
        <v>1134</v>
      </c>
      <c r="D21" s="449"/>
      <c r="E21" s="458" t="s">
        <v>56</v>
      </c>
      <c r="F21" s="482" t="s">
        <v>57</v>
      </c>
      <c r="G21" s="482">
        <v>51.2</v>
      </c>
      <c r="H21" s="466" t="s">
        <v>58</v>
      </c>
      <c r="I21" s="468">
        <v>5120</v>
      </c>
      <c r="J21" s="482">
        <v>44</v>
      </c>
      <c r="K21" s="482" t="s">
        <v>1135</v>
      </c>
    </row>
    <row r="22" spans="2:12" ht="168.65" customHeight="1">
      <c r="B22" s="482" t="s">
        <v>12</v>
      </c>
      <c r="C22" s="449" t="s">
        <v>60</v>
      </c>
      <c r="D22" s="449"/>
      <c r="E22" s="458" t="s">
        <v>61</v>
      </c>
      <c r="F22" s="482" t="s">
        <v>57</v>
      </c>
      <c r="G22" s="482">
        <v>51.2</v>
      </c>
      <c r="H22" s="466" t="s">
        <v>58</v>
      </c>
      <c r="I22" s="468">
        <v>5120</v>
      </c>
      <c r="J22" s="482">
        <v>46</v>
      </c>
      <c r="K22" s="482" t="s">
        <v>63</v>
      </c>
    </row>
    <row r="23" spans="2:12" s="581" customFormat="1" ht="142.25" customHeight="1">
      <c r="B23" s="482" t="s">
        <v>12</v>
      </c>
      <c r="C23" s="449" t="s">
        <v>1136</v>
      </c>
      <c r="D23" s="449"/>
      <c r="E23" s="458" t="s">
        <v>1139</v>
      </c>
      <c r="F23" s="482" t="s">
        <v>57</v>
      </c>
      <c r="G23" s="482">
        <v>38.4</v>
      </c>
      <c r="H23" s="466" t="s">
        <v>1138</v>
      </c>
      <c r="I23" s="468">
        <v>7680</v>
      </c>
      <c r="J23" s="482">
        <v>70</v>
      </c>
      <c r="K23" s="482" t="s">
        <v>1137</v>
      </c>
    </row>
    <row r="24" spans="2:12" ht="82.75" customHeight="1">
      <c r="B24" s="482" t="s">
        <v>12</v>
      </c>
      <c r="C24" s="449" t="s">
        <v>64</v>
      </c>
      <c r="D24" s="449"/>
      <c r="E24" s="458" t="s">
        <v>65</v>
      </c>
      <c r="F24" s="482"/>
      <c r="G24" s="482"/>
      <c r="H24" s="466"/>
      <c r="I24" s="468"/>
      <c r="J24" s="482">
        <v>19</v>
      </c>
      <c r="K24" s="482" t="s">
        <v>66</v>
      </c>
    </row>
    <row r="25" spans="2:12" s="581" customFormat="1" ht="82.75" customHeight="1">
      <c r="B25" s="482" t="s">
        <v>12</v>
      </c>
      <c r="C25" s="449" t="s">
        <v>1140</v>
      </c>
      <c r="D25" s="449"/>
      <c r="E25" s="458" t="s">
        <v>1141</v>
      </c>
      <c r="F25" s="482"/>
      <c r="G25" s="482"/>
      <c r="H25" s="466"/>
      <c r="I25" s="468"/>
      <c r="J25" s="482">
        <v>32</v>
      </c>
      <c r="K25" s="482" t="s">
        <v>1142</v>
      </c>
    </row>
    <row r="26" spans="2:12" ht="135" customHeight="1">
      <c r="B26" s="482" t="s">
        <v>12</v>
      </c>
      <c r="C26" s="449" t="s">
        <v>67</v>
      </c>
      <c r="D26" s="449"/>
      <c r="E26" s="458" t="s">
        <v>68</v>
      </c>
      <c r="F26" s="482"/>
      <c r="G26" s="482"/>
      <c r="H26" s="466"/>
      <c r="I26" s="468"/>
      <c r="J26" s="482"/>
      <c r="K26" s="482"/>
    </row>
    <row r="27" spans="2:12" s="581" customFormat="1" ht="135" customHeight="1">
      <c r="B27" s="482" t="s">
        <v>12</v>
      </c>
      <c r="C27" s="449" t="s">
        <v>1143</v>
      </c>
      <c r="D27" s="449"/>
      <c r="E27" s="458" t="s">
        <v>1145</v>
      </c>
      <c r="F27" s="482"/>
      <c r="G27" s="482"/>
      <c r="H27" s="466"/>
      <c r="I27" s="468"/>
      <c r="J27" s="482"/>
      <c r="K27" s="482"/>
    </row>
    <row r="28" spans="2:12" s="581" customFormat="1" ht="135" customHeight="1">
      <c r="B28" s="482" t="s">
        <v>12</v>
      </c>
      <c r="C28" s="449" t="s">
        <v>1144</v>
      </c>
      <c r="D28" s="449"/>
      <c r="E28" s="458" t="s">
        <v>1146</v>
      </c>
      <c r="F28" s="482"/>
      <c r="G28" s="482"/>
      <c r="H28" s="466"/>
      <c r="I28" s="468"/>
      <c r="J28" s="482"/>
      <c r="K28" s="482"/>
    </row>
    <row r="31" spans="2:12">
      <c r="B31" s="440" t="s">
        <v>69</v>
      </c>
    </row>
    <row r="32" spans="2:12" ht="16" customHeight="1">
      <c r="B32" s="457" t="s">
        <v>3</v>
      </c>
      <c r="C32" s="457" t="s">
        <v>4</v>
      </c>
      <c r="D32" s="467" t="s">
        <v>5</v>
      </c>
      <c r="E32" s="467" t="s">
        <v>6</v>
      </c>
      <c r="F32" s="457" t="s">
        <v>51</v>
      </c>
      <c r="G32" s="457" t="s">
        <v>52</v>
      </c>
      <c r="H32" s="457" t="s">
        <v>53</v>
      </c>
      <c r="I32" s="457" t="s">
        <v>54</v>
      </c>
      <c r="J32" s="457" t="s">
        <v>70</v>
      </c>
      <c r="K32" s="457" t="s">
        <v>71</v>
      </c>
      <c r="L32" s="457" t="s">
        <v>10</v>
      </c>
    </row>
    <row r="33" spans="2:12" ht="168" customHeight="1">
      <c r="B33" s="469" t="s">
        <v>72</v>
      </c>
      <c r="C33" s="447">
        <v>12100</v>
      </c>
      <c r="D33" s="10"/>
      <c r="E33" s="448" t="s">
        <v>73</v>
      </c>
      <c r="F33" s="482" t="s">
        <v>57</v>
      </c>
      <c r="G33" s="482">
        <v>12.8</v>
      </c>
      <c r="H33" s="482">
        <v>100</v>
      </c>
      <c r="I33" s="482">
        <v>1280</v>
      </c>
      <c r="J33" s="483">
        <v>8.9499999999999993</v>
      </c>
      <c r="K33" s="483">
        <v>10.35</v>
      </c>
      <c r="L33" s="509" t="s">
        <v>74</v>
      </c>
    </row>
    <row r="34" spans="2:12" ht="180" customHeight="1">
      <c r="B34" s="469" t="s">
        <v>72</v>
      </c>
      <c r="C34" s="447" t="s">
        <v>75</v>
      </c>
      <c r="D34" s="10"/>
      <c r="E34" s="448" t="s">
        <v>73</v>
      </c>
      <c r="F34" s="482" t="s">
        <v>57</v>
      </c>
      <c r="G34" s="482">
        <v>12.8</v>
      </c>
      <c r="H34" s="482">
        <v>100</v>
      </c>
      <c r="I34" s="482">
        <v>1280</v>
      </c>
      <c r="J34" s="483">
        <v>9.2799999999999994</v>
      </c>
      <c r="K34" s="483">
        <v>9.59</v>
      </c>
      <c r="L34" s="509" t="s">
        <v>76</v>
      </c>
    </row>
    <row r="35" spans="2:12" ht="168" hidden="1" customHeight="1">
      <c r="B35" s="469" t="s">
        <v>72</v>
      </c>
      <c r="C35" s="447" t="s">
        <v>75</v>
      </c>
      <c r="D35" s="10"/>
      <c r="E35" s="448" t="s">
        <v>77</v>
      </c>
      <c r="F35" s="482" t="s">
        <v>78</v>
      </c>
      <c r="G35" s="482">
        <v>12.8</v>
      </c>
      <c r="H35" s="482">
        <v>100</v>
      </c>
      <c r="I35" s="482">
        <v>1280</v>
      </c>
      <c r="J35" s="483">
        <v>8.9499999999999993</v>
      </c>
      <c r="K35" s="483">
        <v>8.9499999999999993</v>
      </c>
      <c r="L35" s="509" t="s">
        <v>79</v>
      </c>
    </row>
    <row r="36" spans="2:12" ht="168" hidden="1" customHeight="1">
      <c r="B36" s="469" t="s">
        <v>72</v>
      </c>
      <c r="C36" s="447" t="s">
        <v>75</v>
      </c>
      <c r="D36" s="10"/>
      <c r="E36" s="448" t="s">
        <v>80</v>
      </c>
      <c r="F36" s="482" t="s">
        <v>81</v>
      </c>
      <c r="G36" s="482">
        <v>12.8</v>
      </c>
      <c r="H36" s="482">
        <v>100</v>
      </c>
      <c r="I36" s="482">
        <v>1280</v>
      </c>
      <c r="J36" s="483">
        <v>8.9499999999999993</v>
      </c>
      <c r="K36" s="483">
        <v>8.9499999999999993</v>
      </c>
      <c r="L36" s="509" t="s">
        <v>82</v>
      </c>
    </row>
    <row r="37" spans="2:12" ht="168" hidden="1" customHeight="1">
      <c r="B37" s="469" t="s">
        <v>72</v>
      </c>
      <c r="C37" s="447" t="s">
        <v>75</v>
      </c>
      <c r="D37" s="10"/>
      <c r="E37" s="448" t="s">
        <v>83</v>
      </c>
      <c r="F37" s="482" t="s">
        <v>84</v>
      </c>
      <c r="G37" s="482">
        <v>12.8</v>
      </c>
      <c r="H37" s="482">
        <v>100</v>
      </c>
      <c r="I37" s="482">
        <v>1280</v>
      </c>
      <c r="J37" s="483">
        <v>8.9499999999999993</v>
      </c>
      <c r="K37" s="483">
        <v>8.9499999999999993</v>
      </c>
      <c r="L37" s="509" t="s">
        <v>85</v>
      </c>
    </row>
    <row r="38" spans="2:12" ht="168" hidden="1" customHeight="1">
      <c r="B38" s="469" t="s">
        <v>72</v>
      </c>
      <c r="C38" s="447" t="s">
        <v>75</v>
      </c>
      <c r="D38" s="10"/>
      <c r="E38" s="448" t="s">
        <v>86</v>
      </c>
      <c r="F38" s="482" t="s">
        <v>87</v>
      </c>
      <c r="G38" s="482">
        <v>12.8</v>
      </c>
      <c r="H38" s="482">
        <v>100</v>
      </c>
      <c r="I38" s="482">
        <v>1280</v>
      </c>
      <c r="J38" s="483">
        <v>8.9499999999999993</v>
      </c>
      <c r="K38" s="483">
        <v>8.9499999999999993</v>
      </c>
      <c r="L38" s="509" t="s">
        <v>88</v>
      </c>
    </row>
    <row r="39" spans="2:12" ht="168" hidden="1" customHeight="1">
      <c r="B39" s="469" t="s">
        <v>72</v>
      </c>
      <c r="C39" s="447" t="s">
        <v>75</v>
      </c>
      <c r="D39" s="10"/>
      <c r="E39" s="448" t="s">
        <v>89</v>
      </c>
      <c r="F39" s="482" t="s">
        <v>90</v>
      </c>
      <c r="G39" s="482">
        <v>12.8</v>
      </c>
      <c r="H39" s="482">
        <v>100</v>
      </c>
      <c r="I39" s="482">
        <v>1280</v>
      </c>
      <c r="J39" s="483">
        <v>8.9499999999999993</v>
      </c>
      <c r="K39" s="483">
        <v>8.9499999999999993</v>
      </c>
      <c r="L39" s="509" t="s">
        <v>91</v>
      </c>
    </row>
    <row r="40" spans="2:12" ht="168" hidden="1" customHeight="1">
      <c r="B40" s="469" t="s">
        <v>72</v>
      </c>
      <c r="C40" s="447" t="s">
        <v>75</v>
      </c>
      <c r="D40" s="10"/>
      <c r="E40" s="448" t="s">
        <v>92</v>
      </c>
      <c r="F40" s="482" t="s">
        <v>93</v>
      </c>
      <c r="G40" s="482">
        <v>12.8</v>
      </c>
      <c r="H40" s="482">
        <v>100</v>
      </c>
      <c r="I40" s="482">
        <v>1280</v>
      </c>
      <c r="J40" s="483">
        <v>8.9499999999999993</v>
      </c>
      <c r="K40" s="483">
        <v>8.9499999999999993</v>
      </c>
      <c r="L40" s="509" t="s">
        <v>94</v>
      </c>
    </row>
    <row r="41" spans="2:12" ht="168" hidden="1" customHeight="1">
      <c r="B41" s="469" t="s">
        <v>72</v>
      </c>
      <c r="C41" s="447" t="s">
        <v>75</v>
      </c>
      <c r="D41" s="10"/>
      <c r="E41" s="448" t="s">
        <v>95</v>
      </c>
      <c r="F41" s="482" t="s">
        <v>96</v>
      </c>
      <c r="G41" s="482">
        <v>12.8</v>
      </c>
      <c r="H41" s="482">
        <v>100</v>
      </c>
      <c r="I41" s="482">
        <v>1280</v>
      </c>
      <c r="J41" s="483">
        <v>8.9499999999999993</v>
      </c>
      <c r="K41" s="483">
        <v>8.9499999999999993</v>
      </c>
      <c r="L41" s="509" t="s">
        <v>97</v>
      </c>
    </row>
    <row r="42" spans="2:12" ht="168" hidden="1" customHeight="1">
      <c r="B42" s="469" t="s">
        <v>72</v>
      </c>
      <c r="C42" s="447" t="s">
        <v>75</v>
      </c>
      <c r="D42" s="10"/>
      <c r="E42" s="448" t="s">
        <v>98</v>
      </c>
      <c r="F42" s="482" t="s">
        <v>99</v>
      </c>
      <c r="G42" s="482">
        <v>12.8</v>
      </c>
      <c r="H42" s="482">
        <v>100</v>
      </c>
      <c r="I42" s="482">
        <v>1280</v>
      </c>
      <c r="J42" s="483">
        <v>8.9499999999999993</v>
      </c>
      <c r="K42" s="483">
        <v>8.9499999999999993</v>
      </c>
      <c r="L42" s="509" t="s">
        <v>100</v>
      </c>
    </row>
    <row r="43" spans="2:12" ht="168" hidden="1" customHeight="1">
      <c r="B43" s="469" t="s">
        <v>72</v>
      </c>
      <c r="C43" s="447" t="s">
        <v>75</v>
      </c>
      <c r="D43" s="10"/>
      <c r="E43" s="448" t="s">
        <v>101</v>
      </c>
      <c r="F43" s="482" t="s">
        <v>102</v>
      </c>
      <c r="G43" s="482">
        <v>12.8</v>
      </c>
      <c r="H43" s="482">
        <v>100</v>
      </c>
      <c r="I43" s="482">
        <v>1280</v>
      </c>
      <c r="J43" s="483">
        <v>8.9499999999999993</v>
      </c>
      <c r="K43" s="483">
        <v>8.9499999999999993</v>
      </c>
      <c r="L43" s="509" t="s">
        <v>103</v>
      </c>
    </row>
    <row r="44" spans="2:12" ht="168" hidden="1" customHeight="1">
      <c r="B44" s="469" t="s">
        <v>72</v>
      </c>
      <c r="C44" s="447" t="s">
        <v>75</v>
      </c>
      <c r="D44" s="10"/>
      <c r="E44" s="448" t="s">
        <v>104</v>
      </c>
      <c r="F44" s="482" t="s">
        <v>105</v>
      </c>
      <c r="G44" s="482">
        <v>12.8</v>
      </c>
      <c r="H44" s="482">
        <v>100</v>
      </c>
      <c r="I44" s="482">
        <v>1280</v>
      </c>
      <c r="J44" s="483">
        <v>8.9499999999999993</v>
      </c>
      <c r="K44" s="483">
        <v>8.9499999999999993</v>
      </c>
      <c r="L44" s="509" t="s">
        <v>106</v>
      </c>
    </row>
    <row r="45" spans="2:12" ht="175.75" customHeight="1">
      <c r="B45" s="469" t="s">
        <v>107</v>
      </c>
      <c r="C45" s="447">
        <v>12100</v>
      </c>
      <c r="D45" s="10"/>
      <c r="E45" s="448" t="s">
        <v>108</v>
      </c>
      <c r="F45" s="482" t="s">
        <v>57</v>
      </c>
      <c r="G45" s="482">
        <v>12.8</v>
      </c>
      <c r="H45" s="482">
        <v>100</v>
      </c>
      <c r="I45" s="482">
        <v>1280</v>
      </c>
      <c r="J45" s="483">
        <v>8.5500000000000007</v>
      </c>
      <c r="K45" s="483">
        <v>10.119999999999999</v>
      </c>
      <c r="L45" s="509" t="s">
        <v>109</v>
      </c>
    </row>
    <row r="46" spans="2:12" ht="177.65" customHeight="1">
      <c r="B46" s="469" t="s">
        <v>110</v>
      </c>
      <c r="C46" s="447">
        <v>12200</v>
      </c>
      <c r="D46" s="10"/>
      <c r="E46" s="448" t="s">
        <v>111</v>
      </c>
      <c r="F46" s="482" t="s">
        <v>57</v>
      </c>
      <c r="G46" s="482">
        <v>12.8</v>
      </c>
      <c r="H46" s="482">
        <v>200</v>
      </c>
      <c r="I46" s="482">
        <v>2560</v>
      </c>
      <c r="J46" s="483">
        <v>16</v>
      </c>
      <c r="K46" s="483">
        <v>17.5</v>
      </c>
      <c r="L46" s="509" t="s">
        <v>112</v>
      </c>
    </row>
    <row r="47" spans="2:12" ht="174.65" customHeight="1">
      <c r="B47" s="469" t="s">
        <v>107</v>
      </c>
      <c r="C47" s="447">
        <v>12300</v>
      </c>
      <c r="D47" s="10"/>
      <c r="E47" s="448" t="s">
        <v>113</v>
      </c>
      <c r="F47" s="482" t="s">
        <v>57</v>
      </c>
      <c r="G47" s="482">
        <v>12.8</v>
      </c>
      <c r="H47" s="482">
        <v>300</v>
      </c>
      <c r="I47" s="482">
        <v>3840</v>
      </c>
      <c r="J47" s="483"/>
      <c r="K47" s="483">
        <v>26</v>
      </c>
      <c r="L47" s="509" t="s">
        <v>114</v>
      </c>
    </row>
    <row r="48" spans="2:12" ht="158.4" customHeight="1">
      <c r="B48" s="469" t="s">
        <v>110</v>
      </c>
      <c r="C48" s="447">
        <v>24100</v>
      </c>
      <c r="D48" s="10"/>
      <c r="E48" s="448" t="s">
        <v>115</v>
      </c>
      <c r="F48" s="482" t="s">
        <v>57</v>
      </c>
      <c r="G48" s="482">
        <v>25.6</v>
      </c>
      <c r="H48" s="482">
        <v>100</v>
      </c>
      <c r="I48" s="482">
        <v>2560</v>
      </c>
      <c r="J48" s="483">
        <v>18.3</v>
      </c>
      <c r="K48" s="483"/>
      <c r="L48" s="509" t="s">
        <v>116</v>
      </c>
    </row>
    <row r="49" spans="2:12" ht="164.4" customHeight="1">
      <c r="B49" s="469" t="s">
        <v>117</v>
      </c>
      <c r="C49" s="449">
        <v>24100</v>
      </c>
      <c r="D49" s="10"/>
      <c r="E49" s="448" t="s">
        <v>118</v>
      </c>
      <c r="F49" s="482" t="s">
        <v>57</v>
      </c>
      <c r="G49" s="482">
        <v>25.6</v>
      </c>
      <c r="H49" s="482">
        <v>100</v>
      </c>
      <c r="I49" s="482">
        <v>2560</v>
      </c>
      <c r="J49" s="483">
        <v>19.3</v>
      </c>
      <c r="K49" s="483">
        <v>20.100000000000001</v>
      </c>
      <c r="L49" s="509" t="s">
        <v>119</v>
      </c>
    </row>
    <row r="50" spans="2:12" ht="164.4" customHeight="1">
      <c r="B50" s="469" t="s">
        <v>107</v>
      </c>
      <c r="C50" s="449">
        <v>48100</v>
      </c>
      <c r="D50" s="10"/>
      <c r="E50" s="448" t="s">
        <v>120</v>
      </c>
      <c r="F50" s="482" t="s">
        <v>57</v>
      </c>
      <c r="G50" s="482">
        <v>51.2</v>
      </c>
      <c r="H50" s="482">
        <v>100</v>
      </c>
      <c r="I50" s="482">
        <v>5120</v>
      </c>
      <c r="J50" s="483">
        <v>35</v>
      </c>
      <c r="K50" s="483">
        <v>37</v>
      </c>
      <c r="L50" s="509" t="s">
        <v>121</v>
      </c>
    </row>
    <row r="51" spans="2:12" s="581" customFormat="1" ht="99" customHeight="1">
      <c r="B51" s="469" t="s">
        <v>1115</v>
      </c>
      <c r="C51" s="449" t="s">
        <v>1112</v>
      </c>
      <c r="D51" s="10"/>
      <c r="E51" s="448" t="s">
        <v>1114</v>
      </c>
      <c r="F51" s="482" t="s">
        <v>57</v>
      </c>
      <c r="G51" s="482">
        <v>12.8</v>
      </c>
      <c r="H51" s="482">
        <v>104</v>
      </c>
      <c r="I51" s="482">
        <v>1331.2</v>
      </c>
      <c r="J51" s="483">
        <v>11.7</v>
      </c>
      <c r="K51" s="483">
        <v>12.5</v>
      </c>
      <c r="L51" s="509" t="s">
        <v>1113</v>
      </c>
    </row>
    <row r="52" spans="2:12" s="581" customFormat="1" ht="99" customHeight="1">
      <c r="B52" s="469" t="s">
        <v>1115</v>
      </c>
      <c r="C52" s="449" t="s">
        <v>1116</v>
      </c>
      <c r="D52" s="10"/>
      <c r="E52" s="448" t="s">
        <v>1122</v>
      </c>
      <c r="F52" s="482" t="s">
        <v>57</v>
      </c>
      <c r="G52" s="482">
        <v>12.8</v>
      </c>
      <c r="H52" s="482">
        <v>208</v>
      </c>
      <c r="I52" s="482">
        <v>2662.4</v>
      </c>
      <c r="J52" s="483">
        <v>22.3</v>
      </c>
      <c r="K52" s="483">
        <v>25.5</v>
      </c>
      <c r="L52" s="509" t="s">
        <v>1121</v>
      </c>
    </row>
    <row r="53" spans="2:12" s="581" customFormat="1" ht="100.75" customHeight="1">
      <c r="B53" s="469" t="s">
        <v>1115</v>
      </c>
      <c r="C53" s="449" t="s">
        <v>1117</v>
      </c>
      <c r="D53" s="10"/>
      <c r="E53" s="448" t="s">
        <v>1123</v>
      </c>
      <c r="F53" s="482" t="s">
        <v>57</v>
      </c>
      <c r="G53" s="482">
        <v>12.8</v>
      </c>
      <c r="H53" s="482">
        <v>280</v>
      </c>
      <c r="I53" s="482">
        <v>3584</v>
      </c>
      <c r="J53" s="483">
        <v>25.8</v>
      </c>
      <c r="K53" s="483">
        <v>27</v>
      </c>
      <c r="L53" s="509" t="s">
        <v>1124</v>
      </c>
    </row>
    <row r="54" spans="2:12" s="581" customFormat="1" ht="101.4" customHeight="1">
      <c r="B54" s="469" t="s">
        <v>1115</v>
      </c>
      <c r="C54" s="449" t="s">
        <v>1118</v>
      </c>
      <c r="D54" s="10"/>
      <c r="E54" s="448" t="s">
        <v>1125</v>
      </c>
      <c r="F54" s="482" t="s">
        <v>57</v>
      </c>
      <c r="G54" s="482">
        <v>25.6</v>
      </c>
      <c r="H54" s="482">
        <v>104</v>
      </c>
      <c r="I54" s="482">
        <v>2662.4</v>
      </c>
      <c r="J54" s="483">
        <v>22.3</v>
      </c>
      <c r="K54" s="483">
        <v>25.5</v>
      </c>
      <c r="L54" s="509" t="s">
        <v>1126</v>
      </c>
    </row>
    <row r="55" spans="2:12" s="581" customFormat="1" ht="101.4" customHeight="1">
      <c r="B55" s="469" t="s">
        <v>1115</v>
      </c>
      <c r="C55" s="449" t="s">
        <v>1119</v>
      </c>
      <c r="D55" s="10"/>
      <c r="E55" s="448" t="s">
        <v>1128</v>
      </c>
      <c r="F55" s="482" t="s">
        <v>57</v>
      </c>
      <c r="G55" s="482">
        <v>25.6</v>
      </c>
      <c r="H55" s="482">
        <v>208</v>
      </c>
      <c r="I55" s="482" t="s">
        <v>1127</v>
      </c>
      <c r="J55" s="483">
        <v>35.4</v>
      </c>
      <c r="K55" s="483">
        <v>37</v>
      </c>
      <c r="L55" s="509" t="s">
        <v>1130</v>
      </c>
    </row>
    <row r="56" spans="2:12" s="581" customFormat="1" ht="148.25" customHeight="1">
      <c r="B56" s="469" t="s">
        <v>1115</v>
      </c>
      <c r="C56" s="449" t="s">
        <v>1120</v>
      </c>
      <c r="D56" s="10"/>
      <c r="E56" s="448" t="s">
        <v>1129</v>
      </c>
      <c r="F56" s="482" t="s">
        <v>57</v>
      </c>
      <c r="G56" s="482">
        <v>48</v>
      </c>
      <c r="H56" s="482">
        <v>100</v>
      </c>
      <c r="I56" s="482">
        <v>4800</v>
      </c>
      <c r="J56" s="483" t="s">
        <v>1132</v>
      </c>
      <c r="K56" s="483" t="s">
        <v>1133</v>
      </c>
      <c r="L56" s="509" t="s">
        <v>1131</v>
      </c>
    </row>
    <row r="57" spans="2:12" ht="11.5" customHeight="1">
      <c r="B57" s="440" t="s">
        <v>122</v>
      </c>
    </row>
    <row r="58" spans="2:12" ht="8.5" customHeight="1">
      <c r="B58" s="472"/>
    </row>
    <row r="59" spans="2:12" s="471" customFormat="1" ht="8" customHeight="1">
      <c r="B59" s="473" t="s">
        <v>123</v>
      </c>
    </row>
    <row r="60" spans="2:12" s="471" customFormat="1" ht="8" customHeight="1">
      <c r="B60" s="439"/>
    </row>
    <row r="61" spans="2:12" s="471" customFormat="1" ht="8" customHeight="1">
      <c r="B61" s="439" t="s">
        <v>124</v>
      </c>
    </row>
    <row r="62" spans="2:12" s="471" customFormat="1" ht="8" customHeight="1">
      <c r="B62" s="439" t="s">
        <v>125</v>
      </c>
    </row>
    <row r="63" spans="2:12" s="471" customFormat="1" ht="8" customHeight="1">
      <c r="B63" s="439" t="s">
        <v>126</v>
      </c>
    </row>
    <row r="64" spans="2:12" s="471" customFormat="1" ht="8" customHeight="1">
      <c r="B64" s="439"/>
    </row>
    <row r="65" spans="2:2" s="471" customFormat="1" ht="8" customHeight="1">
      <c r="B65" s="439" t="s">
        <v>127</v>
      </c>
    </row>
    <row r="66" spans="2:2" s="471" customFormat="1" ht="8" customHeight="1">
      <c r="B66" s="439" t="s">
        <v>128</v>
      </c>
    </row>
    <row r="67" spans="2:2" s="471" customFormat="1" ht="8" customHeight="1">
      <c r="B67" s="439" t="s">
        <v>129</v>
      </c>
    </row>
    <row r="68" spans="2:2" s="471" customFormat="1" ht="8" customHeight="1">
      <c r="B68" s="439"/>
    </row>
    <row r="69" spans="2:2" s="471" customFormat="1" ht="8" customHeight="1">
      <c r="B69" s="474" t="s">
        <v>130</v>
      </c>
    </row>
    <row r="70" spans="2:2" s="471" customFormat="1" ht="8" customHeight="1">
      <c r="B70" s="439" t="s">
        <v>131</v>
      </c>
    </row>
    <row r="71" spans="2:2" s="471" customFormat="1" ht="8" customHeight="1">
      <c r="B71" s="439" t="s">
        <v>132</v>
      </c>
    </row>
    <row r="72" spans="2:2" s="471" customFormat="1" ht="8" customHeight="1">
      <c r="B72" s="439"/>
    </row>
    <row r="73" spans="2:2" s="471" customFormat="1" ht="8" customHeight="1">
      <c r="B73" s="439" t="s">
        <v>133</v>
      </c>
    </row>
    <row r="74" spans="2:2" s="471" customFormat="1" ht="8" customHeight="1">
      <c r="B74" s="439"/>
    </row>
    <row r="75" spans="2:2" s="471" customFormat="1" ht="8" customHeight="1">
      <c r="B75" s="473" t="s">
        <v>134</v>
      </c>
    </row>
    <row r="76" spans="2:2" s="471" customFormat="1" ht="8" customHeight="1">
      <c r="B76" s="439"/>
    </row>
    <row r="77" spans="2:2" s="471" customFormat="1" ht="8" customHeight="1">
      <c r="B77" s="439" t="s">
        <v>135</v>
      </c>
    </row>
    <row r="78" spans="2:2" s="471" customFormat="1" ht="8" customHeight="1">
      <c r="B78" s="439" t="s">
        <v>136</v>
      </c>
    </row>
    <row r="79" spans="2:2" s="471" customFormat="1" ht="8" customHeight="1">
      <c r="B79" s="439" t="s">
        <v>137</v>
      </c>
    </row>
    <row r="80" spans="2:2" s="471" customFormat="1" ht="8" customHeight="1">
      <c r="B80" s="439" t="s">
        <v>138</v>
      </c>
    </row>
    <row r="81" spans="2:2" s="471" customFormat="1" ht="8" customHeight="1">
      <c r="B81" s="439" t="s">
        <v>139</v>
      </c>
    </row>
    <row r="82" spans="2:2" s="471" customFormat="1" ht="8" customHeight="1">
      <c r="B82" s="475" t="s">
        <v>140</v>
      </c>
    </row>
    <row r="83" spans="2:2" s="471" customFormat="1" ht="8" customHeight="1">
      <c r="B83" s="439"/>
    </row>
    <row r="84" spans="2:2" s="471" customFormat="1" ht="8" customHeight="1">
      <c r="B84" s="473" t="s">
        <v>141</v>
      </c>
    </row>
    <row r="85" spans="2:2" s="471" customFormat="1" ht="8" customHeight="1">
      <c r="B85" s="439"/>
    </row>
    <row r="86" spans="2:2" s="471" customFormat="1" ht="8" customHeight="1">
      <c r="B86" s="439" t="s">
        <v>142</v>
      </c>
    </row>
    <row r="87" spans="2:2" s="471" customFormat="1" ht="8" customHeight="1">
      <c r="B87" s="439" t="s">
        <v>143</v>
      </c>
    </row>
    <row r="88" spans="2:2" s="471" customFormat="1" ht="8" customHeight="1">
      <c r="B88" s="439" t="s">
        <v>144</v>
      </c>
    </row>
  </sheetData>
  <hyperlinks>
    <hyperlink ref="C7" r:id="rId1"/>
    <hyperlink ref="C9" r:id="rId2"/>
    <hyperlink ref="C10" r:id="rId3"/>
    <hyperlink ref="C33" r:id="rId4" display="12100"/>
    <hyperlink ref="C34" r:id="rId5" display="12100"/>
    <hyperlink ref="C35" r:id="rId6" display="12100"/>
    <hyperlink ref="C36" r:id="rId7" display="12100"/>
    <hyperlink ref="C37" r:id="rId8" display="12100"/>
    <hyperlink ref="C38" r:id="rId9" display="12100"/>
    <hyperlink ref="C39" r:id="rId10" display="12100"/>
    <hyperlink ref="C40" r:id="rId11" display="12100"/>
    <hyperlink ref="C41" r:id="rId12" display="12100"/>
    <hyperlink ref="C42" r:id="rId13" display="12100"/>
    <hyperlink ref="C43" r:id="rId14" display="12100"/>
    <hyperlink ref="C44" r:id="rId15" display="12100"/>
    <hyperlink ref="C45" r:id="rId16" display="12100"/>
    <hyperlink ref="C46" r:id="rId17" display="https://drive.google.com/file/d/1o-IC1rZJZmsACzD3z5vxCW0E2VukRBol/view?usp=drive_link"/>
    <hyperlink ref="C47" r:id="rId18" display="https://drive.google.com/file/d/1vsdqvLC_k8Hyzp2ULssv22LqMNMPkj0U/view?usp=drive_link"/>
    <hyperlink ref="C48" r:id="rId19" display="https://drive.google.com/file/d/12VlS8W-HQE0Ffim1h-O2iu9VpQ_ZE1YC/view?usp=drive_link"/>
    <hyperlink ref="C49" r:id="rId20" display="https://drive.google.com/file/d/1zrF-unxXjIJQFxW56Md0f7aYEvMp6RCZ/view?usp=drive_link"/>
    <hyperlink ref="C50" r:id="rId21" display="https://drive.google.com/file/d/1dIEdOwHmPjDc2wBG7gdqtK_Vmx6RtfT2/view?usp=drive_link"/>
    <hyperlink ref="C52" r:id="rId22"/>
    <hyperlink ref="C51" r:id="rId23"/>
    <hyperlink ref="C53" r:id="rId24"/>
    <hyperlink ref="C54" r:id="rId25"/>
    <hyperlink ref="C55" r:id="rId26"/>
    <hyperlink ref="C56" r:id="rId27"/>
    <hyperlink ref="C8" r:id="rId28"/>
    <hyperlink ref="C11" r:id="rId29"/>
    <hyperlink ref="C12" r:id="rId30"/>
    <hyperlink ref="C13" r:id="rId31"/>
    <hyperlink ref="C14" r:id="rId32"/>
    <hyperlink ref="C15" r:id="rId33"/>
    <hyperlink ref="C16" r:id="rId34"/>
    <hyperlink ref="C17" r:id="rId35"/>
    <hyperlink ref="C20" r:id="rId36"/>
    <hyperlink ref="C21" r:id="rId37"/>
    <hyperlink ref="C22" r:id="rId38"/>
    <hyperlink ref="C23" r:id="rId39"/>
    <hyperlink ref="C24" r:id="rId40"/>
    <hyperlink ref="C25" r:id="rId41"/>
    <hyperlink ref="C26" r:id="rId42"/>
    <hyperlink ref="C27" r:id="rId43"/>
    <hyperlink ref="C28" r:id="rId44"/>
    <hyperlink ref="C6" r:id="rId45"/>
  </hyperlinks>
  <pageMargins left="0.7" right="0.7" top="0.75" bottom="0.75" header="0.3" footer="0.3"/>
  <pageSetup paperSize="9" orientation="portrait" horizontalDpi="1200" verticalDpi="1200" r:id="rId46"/>
  <drawing r:id="rId47"/>
</worksheet>
</file>

<file path=xl/worksheets/sheet2.xml><?xml version="1.0" encoding="utf-8"?>
<worksheet xmlns="http://schemas.openxmlformats.org/spreadsheetml/2006/main" xmlns:r="http://schemas.openxmlformats.org/officeDocument/2006/relationships">
  <dimension ref="B1:Q29"/>
  <sheetViews>
    <sheetView topLeftCell="A4" zoomScale="85" zoomScaleNormal="85" workbookViewId="0">
      <selection activeCell="O17" sqref="O17"/>
    </sheetView>
  </sheetViews>
  <sheetFormatPr defaultColWidth="8.81640625" defaultRowHeight="8"/>
  <cols>
    <col min="1" max="1" width="5.1796875" style="439" customWidth="1"/>
    <col min="2" max="2" width="11.1796875" style="439" customWidth="1"/>
    <col min="3" max="3" width="11" style="439" customWidth="1"/>
    <col min="4" max="4" width="17.1796875" style="439" customWidth="1"/>
    <col min="5" max="5" width="37.1796875" style="439" customWidth="1"/>
    <col min="6" max="6" width="7.54296875" style="439" customWidth="1"/>
    <col min="7" max="7" width="8.1796875" style="439" customWidth="1"/>
    <col min="8" max="8" width="7" style="439" customWidth="1"/>
    <col min="9" max="9" width="5.453125" style="439" customWidth="1"/>
    <col min="10" max="10" width="8.1796875" style="439" hidden="1" customWidth="1"/>
    <col min="11" max="11" width="4.54296875" style="439" customWidth="1"/>
    <col min="12" max="12" width="9.1796875" style="439" customWidth="1"/>
    <col min="13" max="15" width="9.453125" style="439" customWidth="1"/>
    <col min="16" max="16" width="8.81640625" style="439" customWidth="1"/>
    <col min="17" max="17" width="48.1796875" style="439" customWidth="1"/>
    <col min="18" max="18" width="8.81640625" style="439" customWidth="1"/>
    <col min="19" max="16384" width="8.81640625" style="439"/>
  </cols>
  <sheetData>
    <row r="1" spans="2:17" ht="11" customHeight="1"/>
    <row r="2" spans="2:17" ht="11" customHeight="1">
      <c r="B2" s="439" t="s">
        <v>145</v>
      </c>
      <c r="E2" s="7" t="s">
        <v>1</v>
      </c>
    </row>
    <row r="3" spans="2:17" ht="11.15" customHeight="1"/>
    <row r="4" spans="2:17" ht="12.65" customHeight="1">
      <c r="B4" s="440" t="s">
        <v>146</v>
      </c>
      <c r="C4" s="441"/>
      <c r="D4" s="441"/>
      <c r="E4" s="442"/>
      <c r="F4" s="443"/>
      <c r="G4" s="443"/>
      <c r="H4" s="443"/>
      <c r="I4" s="443"/>
      <c r="J4" s="443"/>
      <c r="K4" s="443"/>
      <c r="L4" s="443"/>
      <c r="M4" s="443"/>
      <c r="N4" s="443"/>
      <c r="O4" s="462"/>
      <c r="Q4" s="470"/>
    </row>
    <row r="5" spans="2:17" ht="32.5" customHeight="1">
      <c r="B5" s="444" t="s">
        <v>3</v>
      </c>
      <c r="C5" s="444" t="s">
        <v>4</v>
      </c>
      <c r="D5" s="445" t="s">
        <v>5</v>
      </c>
      <c r="E5" s="445" t="s">
        <v>6</v>
      </c>
      <c r="F5" s="444" t="s">
        <v>51</v>
      </c>
      <c r="G5" s="444" t="s">
        <v>7</v>
      </c>
      <c r="H5" s="444" t="s">
        <v>8</v>
      </c>
      <c r="I5" s="444" t="s">
        <v>147</v>
      </c>
      <c r="J5" s="444" t="s">
        <v>148</v>
      </c>
      <c r="K5" s="444" t="s">
        <v>9</v>
      </c>
      <c r="L5" s="444" t="s">
        <v>10</v>
      </c>
      <c r="M5" s="444" t="s">
        <v>149</v>
      </c>
      <c r="N5" s="462"/>
      <c r="P5" s="470"/>
    </row>
    <row r="6" spans="2:17" ht="175.75" customHeight="1">
      <c r="B6" s="446" t="s">
        <v>150</v>
      </c>
      <c r="C6" s="447" t="s">
        <v>151</v>
      </c>
      <c r="D6" s="447"/>
      <c r="E6" s="448" t="s">
        <v>152</v>
      </c>
      <c r="F6" s="446" t="s">
        <v>57</v>
      </c>
      <c r="G6" s="446">
        <v>600</v>
      </c>
      <c r="H6" s="446">
        <v>1200</v>
      </c>
      <c r="I6" s="482">
        <v>299</v>
      </c>
      <c r="J6" s="482" t="s">
        <v>153</v>
      </c>
      <c r="K6" s="507">
        <v>8</v>
      </c>
      <c r="L6" s="508" t="s">
        <v>154</v>
      </c>
      <c r="M6" s="482" t="s">
        <v>155</v>
      </c>
      <c r="N6" s="476"/>
      <c r="P6" s="470"/>
    </row>
    <row r="7" spans="2:17" ht="12.65" customHeight="1">
      <c r="B7" s="443"/>
      <c r="C7" s="441"/>
      <c r="D7" s="441"/>
      <c r="E7" s="450"/>
      <c r="F7" s="443"/>
      <c r="G7" s="443"/>
      <c r="H7" s="443"/>
      <c r="I7" s="443"/>
      <c r="J7" s="443"/>
      <c r="K7" s="443"/>
      <c r="L7" s="443"/>
      <c r="M7" s="443"/>
      <c r="N7" s="443"/>
      <c r="O7" s="462"/>
    </row>
    <row r="8" spans="2:17" ht="12.65" hidden="1" customHeight="1">
      <c r="B8" s="440" t="s">
        <v>156</v>
      </c>
      <c r="C8" s="441"/>
      <c r="D8" s="441"/>
      <c r="E8" s="450"/>
      <c r="F8" s="443"/>
      <c r="G8" s="443"/>
      <c r="H8" s="443"/>
      <c r="I8" s="443"/>
      <c r="J8" s="443"/>
      <c r="K8" s="443"/>
      <c r="L8" s="443"/>
      <c r="M8" s="443"/>
      <c r="N8" s="443"/>
      <c r="O8" s="462"/>
    </row>
    <row r="9" spans="2:17" ht="35.5" hidden="1" customHeight="1">
      <c r="B9" s="451" t="s">
        <v>3</v>
      </c>
      <c r="C9" s="451" t="s">
        <v>157</v>
      </c>
      <c r="D9" s="452" t="s">
        <v>5</v>
      </c>
      <c r="E9" s="452" t="s">
        <v>6</v>
      </c>
      <c r="F9" s="451" t="s">
        <v>51</v>
      </c>
      <c r="G9" s="451" t="s">
        <v>7</v>
      </c>
      <c r="H9" s="451" t="s">
        <v>8</v>
      </c>
      <c r="I9" s="451" t="s">
        <v>147</v>
      </c>
      <c r="J9" s="451" t="s">
        <v>9</v>
      </c>
      <c r="K9" s="451" t="s">
        <v>158</v>
      </c>
      <c r="L9" s="451" t="s">
        <v>9</v>
      </c>
      <c r="M9" s="451" t="s">
        <v>159</v>
      </c>
      <c r="N9" s="451" t="s">
        <v>11</v>
      </c>
      <c r="O9" s="462"/>
    </row>
    <row r="10" spans="2:17" ht="86.5" hidden="1" customHeight="1">
      <c r="B10" s="482" t="s">
        <v>160</v>
      </c>
      <c r="C10" s="453" t="s">
        <v>161</v>
      </c>
      <c r="D10" s="454"/>
      <c r="E10" s="455" t="s">
        <v>162</v>
      </c>
      <c r="F10" s="482" t="s">
        <v>57</v>
      </c>
      <c r="G10" s="482">
        <v>1000</v>
      </c>
      <c r="H10" s="482">
        <v>2000</v>
      </c>
      <c r="I10" s="482">
        <v>884</v>
      </c>
      <c r="J10" s="482"/>
      <c r="K10" s="482">
        <v>12</v>
      </c>
      <c r="L10" s="510" t="s">
        <v>155</v>
      </c>
      <c r="M10" s="510" t="s">
        <v>155</v>
      </c>
      <c r="N10" s="510">
        <v>27999</v>
      </c>
      <c r="O10" s="462"/>
    </row>
    <row r="11" spans="2:17" ht="84" hidden="1" customHeight="1">
      <c r="B11" s="482" t="s">
        <v>160</v>
      </c>
      <c r="C11" s="449" t="s">
        <v>163</v>
      </c>
      <c r="D11" s="456"/>
      <c r="E11" s="478" t="s">
        <v>164</v>
      </c>
      <c r="F11" s="482" t="s">
        <v>62</v>
      </c>
      <c r="G11" s="482">
        <v>3000</v>
      </c>
      <c r="H11" s="482">
        <v>6000</v>
      </c>
      <c r="I11" s="482">
        <v>2764.8</v>
      </c>
      <c r="J11" s="482"/>
      <c r="K11" s="482">
        <v>12</v>
      </c>
      <c r="L11" s="510" t="s">
        <v>165</v>
      </c>
      <c r="M11" s="510" t="s">
        <v>155</v>
      </c>
      <c r="N11" s="511">
        <v>64990</v>
      </c>
      <c r="O11" s="462"/>
      <c r="Q11" s="470" t="s">
        <v>166</v>
      </c>
    </row>
    <row r="12" spans="2:17" ht="12.65" customHeight="1">
      <c r="B12" s="441"/>
      <c r="C12" s="441"/>
      <c r="D12" s="441"/>
      <c r="E12" s="450"/>
      <c r="F12" s="443"/>
      <c r="G12" s="443"/>
      <c r="H12" s="443"/>
      <c r="I12" s="443"/>
      <c r="J12" s="443"/>
      <c r="K12" s="443"/>
      <c r="L12" s="443"/>
      <c r="M12" s="443"/>
      <c r="N12" s="443"/>
      <c r="O12" s="462"/>
    </row>
    <row r="13" spans="2:17" ht="19" customHeight="1">
      <c r="B13" s="459"/>
      <c r="C13" s="459"/>
      <c r="D13" s="459"/>
      <c r="E13" s="459"/>
      <c r="F13" s="459"/>
      <c r="G13" s="459"/>
      <c r="H13" s="459"/>
      <c r="I13" s="459"/>
      <c r="J13" s="459"/>
      <c r="K13" s="459"/>
      <c r="L13" s="459"/>
      <c r="M13" s="459"/>
      <c r="N13" s="495"/>
    </row>
    <row r="14" spans="2:17" ht="18" customHeight="1">
      <c r="B14" s="584" t="s">
        <v>167</v>
      </c>
      <c r="C14" s="585"/>
      <c r="D14" s="585"/>
      <c r="E14" s="585"/>
      <c r="F14" s="585"/>
      <c r="G14" s="585"/>
      <c r="H14" s="585"/>
      <c r="I14" s="585"/>
      <c r="J14" s="585"/>
      <c r="K14" s="585"/>
      <c r="L14" s="585"/>
      <c r="M14" s="585"/>
      <c r="N14" s="585"/>
    </row>
    <row r="15" spans="2:17" ht="20.5" customHeight="1">
      <c r="B15" s="587" t="s">
        <v>168</v>
      </c>
      <c r="C15" s="585"/>
      <c r="D15" s="585"/>
      <c r="E15" s="585"/>
      <c r="F15" s="585"/>
      <c r="G15" s="585"/>
      <c r="H15" s="585"/>
      <c r="I15" s="585"/>
      <c r="J15" s="585"/>
      <c r="K15" s="585"/>
      <c r="L15" s="585"/>
      <c r="M15" s="585"/>
      <c r="N15" s="585"/>
    </row>
    <row r="16" spans="2:17" ht="20.5" customHeight="1">
      <c r="B16" s="587" t="s">
        <v>169</v>
      </c>
      <c r="C16" s="585"/>
      <c r="D16" s="585"/>
      <c r="E16" s="585"/>
      <c r="F16" s="585"/>
      <c r="G16" s="585"/>
      <c r="H16" s="585"/>
      <c r="I16" s="585"/>
      <c r="J16" s="585"/>
      <c r="K16" s="585"/>
      <c r="L16" s="585"/>
      <c r="M16" s="585"/>
      <c r="N16" s="585"/>
    </row>
    <row r="17" spans="2:14" ht="29.15" customHeight="1">
      <c r="B17" s="587" t="s">
        <v>170</v>
      </c>
      <c r="C17" s="585"/>
      <c r="D17" s="585"/>
      <c r="E17" s="585"/>
      <c r="F17" s="585"/>
      <c r="G17" s="585"/>
      <c r="H17" s="585"/>
      <c r="I17" s="585"/>
      <c r="J17" s="585"/>
      <c r="K17" s="585"/>
      <c r="L17" s="585"/>
      <c r="M17" s="585"/>
      <c r="N17" s="585"/>
    </row>
    <row r="18" spans="2:14" ht="21" customHeight="1">
      <c r="B18" s="587" t="s">
        <v>171</v>
      </c>
      <c r="C18" s="585"/>
      <c r="D18" s="585"/>
      <c r="E18" s="585"/>
      <c r="F18" s="585"/>
      <c r="G18" s="585"/>
      <c r="H18" s="585"/>
      <c r="I18" s="585"/>
      <c r="J18" s="585"/>
      <c r="K18" s="585"/>
      <c r="L18" s="585"/>
      <c r="M18" s="585"/>
      <c r="N18" s="585"/>
    </row>
    <row r="19" spans="2:14" ht="8.5" customHeight="1">
      <c r="B19" s="587" t="s">
        <v>172</v>
      </c>
      <c r="C19" s="585"/>
      <c r="D19" s="585"/>
      <c r="E19" s="585"/>
      <c r="F19" s="585"/>
      <c r="G19" s="585"/>
      <c r="H19" s="585"/>
      <c r="I19" s="585"/>
      <c r="J19" s="585"/>
      <c r="K19" s="585"/>
      <c r="L19" s="585"/>
      <c r="M19" s="585"/>
      <c r="N19" s="585"/>
    </row>
    <row r="20" spans="2:14" ht="9.65" customHeight="1">
      <c r="B20" s="588" t="s">
        <v>173</v>
      </c>
      <c r="C20" s="585"/>
      <c r="D20" s="585"/>
      <c r="E20" s="585"/>
      <c r="F20" s="585"/>
      <c r="G20" s="585"/>
      <c r="H20" s="585"/>
      <c r="I20" s="585"/>
      <c r="J20" s="585"/>
      <c r="K20" s="585"/>
      <c r="L20" s="585"/>
      <c r="M20" s="585"/>
      <c r="N20" s="585"/>
    </row>
    <row r="21" spans="2:14" ht="8.15" customHeight="1">
      <c r="B21" s="587" t="s">
        <v>174</v>
      </c>
      <c r="C21" s="585"/>
      <c r="D21" s="585"/>
      <c r="E21" s="585"/>
      <c r="F21" s="585"/>
      <c r="G21" s="585"/>
      <c r="H21" s="585"/>
      <c r="I21" s="585"/>
      <c r="J21" s="585"/>
      <c r="K21" s="585"/>
      <c r="L21" s="585"/>
      <c r="M21" s="585"/>
      <c r="N21" s="585"/>
    </row>
    <row r="22" spans="2:14">
      <c r="N22" s="460"/>
    </row>
    <row r="23" spans="2:14" ht="9.65" customHeight="1">
      <c r="B23" s="586" t="s">
        <v>175</v>
      </c>
      <c r="C23" s="585"/>
      <c r="D23" s="585"/>
      <c r="E23" s="585"/>
      <c r="F23" s="585"/>
      <c r="G23" s="585"/>
      <c r="H23" s="585"/>
      <c r="I23" s="585"/>
      <c r="J23" s="585"/>
      <c r="K23" s="585"/>
      <c r="L23" s="585"/>
      <c r="M23" s="585"/>
      <c r="N23" s="585"/>
    </row>
    <row r="24" spans="2:14">
      <c r="B24" s="460"/>
      <c r="C24" s="460"/>
      <c r="D24" s="460"/>
      <c r="E24" s="460"/>
      <c r="F24" s="460"/>
      <c r="G24" s="460"/>
      <c r="H24" s="460"/>
      <c r="I24" s="460"/>
      <c r="J24" s="460"/>
      <c r="K24" s="460"/>
      <c r="L24" s="460"/>
      <c r="M24" s="460"/>
    </row>
    <row r="25" spans="2:14" ht="8.5" customHeight="1">
      <c r="B25" s="460"/>
      <c r="C25" s="460"/>
      <c r="D25" s="460"/>
      <c r="E25" s="460"/>
      <c r="F25" s="460"/>
      <c r="G25" s="460"/>
      <c r="H25" s="460"/>
      <c r="I25" s="460"/>
      <c r="J25" s="460"/>
      <c r="K25" s="460"/>
      <c r="L25" s="460"/>
      <c r="M25" s="460"/>
    </row>
    <row r="26" spans="2:14" ht="8.5" customHeight="1">
      <c r="B26" s="439" t="s">
        <v>176</v>
      </c>
    </row>
    <row r="27" spans="2:14" ht="8.5" customHeight="1">
      <c r="B27" s="461" t="s">
        <v>177</v>
      </c>
    </row>
    <row r="28" spans="2:14">
      <c r="B28" s="461" t="s">
        <v>178</v>
      </c>
    </row>
    <row r="29" spans="2:14">
      <c r="B29" s="461" t="s">
        <v>179</v>
      </c>
    </row>
  </sheetData>
  <mergeCells count="9">
    <mergeCell ref="B14:N14"/>
    <mergeCell ref="B23:N23"/>
    <mergeCell ref="B17:N17"/>
    <mergeCell ref="B18:N18"/>
    <mergeCell ref="B21:N21"/>
    <mergeCell ref="B19:N19"/>
    <mergeCell ref="B15:N15"/>
    <mergeCell ref="B16:N16"/>
    <mergeCell ref="B20:N20"/>
  </mergeCells>
  <hyperlinks>
    <hyperlink ref="E2" r:id="rId1" location="gid=0"/>
    <hyperlink ref="C6" r:id="rId2"/>
    <hyperlink ref="C10" r:id="rId3"/>
    <hyperlink ref="C11" r:id="rId4"/>
    <hyperlink ref="B27" r:id="rId5"/>
    <hyperlink ref="B28" r:id="rId6"/>
    <hyperlink ref="B29" r:id="rId7"/>
  </hyperlinks>
  <pageMargins left="0.7" right="0.7" top="0.75" bottom="0.75" header="0.3" footer="0.3"/>
  <pageSetup scale="55" orientation="portrait" r:id="rId8"/>
  <drawing r:id="rId9"/>
</worksheet>
</file>

<file path=xl/worksheets/sheet3.xml><?xml version="1.0" encoding="utf-8"?>
<worksheet xmlns="http://schemas.openxmlformats.org/spreadsheetml/2006/main" xmlns:r="http://schemas.openxmlformats.org/officeDocument/2006/relationships">
  <dimension ref="A1:X305"/>
  <sheetViews>
    <sheetView topLeftCell="B1" zoomScale="115" zoomScaleNormal="115" workbookViewId="0">
      <selection activeCell="B90" sqref="A90:XFD90"/>
    </sheetView>
  </sheetViews>
  <sheetFormatPr defaultColWidth="8.81640625" defaultRowHeight="8"/>
  <cols>
    <col min="1" max="1" width="8.81640625" style="33" hidden="1" customWidth="1"/>
    <col min="2" max="2" width="5.81640625" style="312" customWidth="1"/>
    <col min="3" max="3" width="26.81640625" style="313" customWidth="1"/>
    <col min="4" max="4" width="12.1796875" style="314" customWidth="1"/>
    <col min="5" max="7" width="12" style="313" customWidth="1"/>
    <col min="8" max="11" width="11.54296875" style="315" customWidth="1"/>
    <col min="12" max="12" width="15.81640625" style="316" customWidth="1"/>
    <col min="13" max="13" width="15.81640625" style="317" customWidth="1"/>
    <col min="14" max="14" width="12.81640625" style="317" customWidth="1"/>
    <col min="15" max="15" width="15.81640625" style="316" customWidth="1"/>
    <col min="16" max="17" width="15.81640625" style="317" customWidth="1"/>
    <col min="18" max="18" width="9.1796875" style="318" customWidth="1"/>
    <col min="19" max="19" width="8.81640625" style="319" customWidth="1"/>
    <col min="20" max="20" width="8.81640625" style="33" customWidth="1"/>
    <col min="21" max="16384" width="8.81640625" style="33"/>
  </cols>
  <sheetData>
    <row r="1" spans="2:24" s="310" customFormat="1" ht="7" customHeight="1">
      <c r="B1" s="312"/>
      <c r="C1" s="320"/>
      <c r="D1" s="321"/>
      <c r="E1" s="320"/>
      <c r="F1" s="322"/>
      <c r="G1" s="322"/>
      <c r="H1" s="323"/>
      <c r="I1" s="323"/>
      <c r="J1" s="323"/>
      <c r="K1" s="323"/>
      <c r="L1" s="316"/>
      <c r="M1" s="317"/>
      <c r="N1" s="317"/>
      <c r="O1" s="316"/>
      <c r="P1" s="317"/>
      <c r="Q1" s="317"/>
      <c r="R1" s="372"/>
      <c r="S1" s="373"/>
      <c r="T1" s="322"/>
      <c r="U1" s="322"/>
      <c r="V1" s="322"/>
      <c r="W1" s="322"/>
      <c r="X1" s="322"/>
    </row>
    <row r="2" spans="2:24" s="310" customFormat="1" ht="7" customHeight="1">
      <c r="B2" s="312"/>
      <c r="C2" s="324" t="s">
        <v>180</v>
      </c>
      <c r="D2" s="321"/>
      <c r="E2" s="320"/>
      <c r="F2" s="322"/>
      <c r="G2" s="322"/>
      <c r="H2" s="323"/>
      <c r="I2" s="323"/>
      <c r="J2" s="323"/>
      <c r="K2" s="323"/>
      <c r="L2" s="354" t="s">
        <v>181</v>
      </c>
      <c r="M2" s="317"/>
      <c r="N2" s="317"/>
      <c r="O2" s="316"/>
      <c r="P2" s="317"/>
      <c r="Q2" s="317"/>
      <c r="R2" s="372"/>
      <c r="S2" s="373"/>
      <c r="T2" s="322"/>
      <c r="U2" s="322"/>
      <c r="V2" s="322"/>
      <c r="W2" s="322"/>
      <c r="X2" s="322"/>
    </row>
    <row r="3" spans="2:24" s="310" customFormat="1" ht="7" customHeight="1">
      <c r="B3" s="312"/>
      <c r="C3" s="324" t="s">
        <v>182</v>
      </c>
      <c r="D3" s="321"/>
      <c r="E3" s="320"/>
      <c r="F3" s="322"/>
      <c r="G3" s="322"/>
      <c r="H3" s="323"/>
      <c r="I3" s="323"/>
      <c r="J3" s="323"/>
      <c r="K3" s="323"/>
      <c r="L3" s="354"/>
      <c r="M3" s="317"/>
      <c r="N3" s="317"/>
      <c r="O3" s="316"/>
      <c r="P3" s="317"/>
      <c r="Q3" s="317"/>
      <c r="R3" s="372"/>
      <c r="S3" s="373"/>
      <c r="T3" s="322"/>
      <c r="U3" s="322"/>
      <c r="V3" s="322"/>
      <c r="W3" s="322"/>
      <c r="X3" s="322"/>
    </row>
    <row r="4" spans="2:24" s="310" customFormat="1" ht="7" customHeight="1">
      <c r="B4" s="312"/>
      <c r="C4" s="324" t="s">
        <v>183</v>
      </c>
      <c r="D4" s="321"/>
      <c r="E4" s="320"/>
      <c r="F4" s="322"/>
      <c r="G4" s="322"/>
      <c r="H4" s="323"/>
      <c r="I4" s="323"/>
      <c r="J4" s="323"/>
      <c r="K4" s="323"/>
      <c r="L4" s="354" t="s">
        <v>184</v>
      </c>
      <c r="M4" s="317"/>
      <c r="N4" s="317"/>
      <c r="O4" s="316"/>
      <c r="P4" s="317"/>
      <c r="Q4" s="317"/>
      <c r="R4" s="372"/>
      <c r="S4" s="373"/>
      <c r="T4" s="322"/>
      <c r="U4" s="322"/>
      <c r="V4" s="322"/>
      <c r="W4" s="322"/>
      <c r="X4" s="322"/>
    </row>
    <row r="5" spans="2:24" s="310" customFormat="1" ht="7" customHeight="1">
      <c r="B5" s="312"/>
      <c r="C5" s="324" t="s">
        <v>185</v>
      </c>
      <c r="D5" s="321"/>
      <c r="E5" s="320"/>
      <c r="F5" s="322"/>
      <c r="G5" s="322"/>
      <c r="H5" s="325"/>
      <c r="I5" s="323"/>
      <c r="J5" s="323"/>
      <c r="K5" s="323"/>
      <c r="L5" s="355" t="s">
        <v>186</v>
      </c>
      <c r="M5" s="317"/>
      <c r="N5" s="317"/>
      <c r="O5" s="316"/>
      <c r="P5" s="317"/>
      <c r="Q5" s="317"/>
      <c r="R5" s="372"/>
      <c r="S5" s="373"/>
      <c r="T5" s="322"/>
      <c r="U5" s="322"/>
      <c r="V5" s="322"/>
      <c r="W5" s="322"/>
      <c r="X5" s="322"/>
    </row>
    <row r="6" spans="2:24" s="310" customFormat="1" ht="7" customHeight="1">
      <c r="B6" s="312"/>
      <c r="C6" s="324" t="s">
        <v>187</v>
      </c>
      <c r="D6" s="321"/>
      <c r="E6" s="320"/>
      <c r="F6" s="322"/>
      <c r="G6" s="322"/>
      <c r="H6" s="325"/>
      <c r="I6" s="323"/>
      <c r="J6" s="323"/>
      <c r="K6" s="323"/>
      <c r="L6" s="355" t="s">
        <v>188</v>
      </c>
      <c r="M6" s="317"/>
      <c r="N6" s="317"/>
      <c r="O6" s="316"/>
      <c r="P6" s="317"/>
      <c r="Q6" s="317"/>
      <c r="R6" s="372"/>
      <c r="S6" s="373"/>
      <c r="T6" s="322"/>
      <c r="U6" s="322"/>
      <c r="V6" s="322"/>
      <c r="W6" s="322"/>
      <c r="X6" s="322"/>
    </row>
    <row r="7" spans="2:24" s="310" customFormat="1" ht="7" customHeight="1">
      <c r="B7" s="312"/>
      <c r="C7" s="324" t="s">
        <v>189</v>
      </c>
      <c r="D7" s="321"/>
      <c r="E7" s="320"/>
      <c r="F7" s="322"/>
      <c r="G7" s="322"/>
      <c r="H7" s="325"/>
      <c r="I7" s="323"/>
      <c r="J7" s="323"/>
      <c r="K7" s="323"/>
      <c r="L7" s="355" t="s">
        <v>190</v>
      </c>
      <c r="M7" s="317"/>
      <c r="N7" s="317"/>
      <c r="O7" s="316"/>
      <c r="P7" s="317"/>
      <c r="Q7" s="317"/>
      <c r="R7" s="372"/>
      <c r="S7" s="373"/>
      <c r="T7" s="322"/>
      <c r="U7" s="322"/>
      <c r="V7" s="322"/>
      <c r="W7" s="322"/>
      <c r="X7" s="322"/>
    </row>
    <row r="8" spans="2:24" s="310" customFormat="1" ht="7" customHeight="1">
      <c r="B8" s="312"/>
      <c r="C8" s="324" t="s">
        <v>191</v>
      </c>
      <c r="D8" s="321"/>
      <c r="E8" s="320"/>
      <c r="F8" s="322"/>
      <c r="G8" s="325"/>
      <c r="H8" s="323"/>
      <c r="I8" s="323"/>
      <c r="J8" s="323"/>
      <c r="K8" s="323"/>
      <c r="L8" s="355" t="s">
        <v>192</v>
      </c>
      <c r="M8" s="317"/>
      <c r="N8" s="317"/>
      <c r="O8" s="316"/>
      <c r="P8" s="317"/>
      <c r="Q8" s="317"/>
      <c r="R8" s="372"/>
      <c r="S8" s="373"/>
      <c r="T8" s="322"/>
      <c r="U8" s="322"/>
      <c r="V8" s="322"/>
      <c r="W8" s="322"/>
      <c r="X8" s="322"/>
    </row>
    <row r="9" spans="2:24" s="310" customFormat="1" ht="7" customHeight="1">
      <c r="B9" s="312"/>
      <c r="C9" s="324" t="s">
        <v>193</v>
      </c>
      <c r="D9" s="321"/>
      <c r="E9" s="320"/>
      <c r="F9" s="322"/>
      <c r="G9" s="325"/>
      <c r="H9" s="326" t="s">
        <v>194</v>
      </c>
      <c r="I9" s="325" t="s">
        <v>195</v>
      </c>
      <c r="J9" s="325" t="s">
        <v>196</v>
      </c>
      <c r="K9" s="323"/>
      <c r="L9" s="355" t="s">
        <v>197</v>
      </c>
      <c r="M9" s="317"/>
      <c r="N9" s="317"/>
      <c r="O9" s="316"/>
      <c r="P9" s="356"/>
      <c r="Q9" s="317"/>
      <c r="R9" s="372"/>
      <c r="S9" s="373"/>
      <c r="T9" s="322"/>
      <c r="U9" s="322"/>
      <c r="V9" s="322"/>
      <c r="W9" s="322"/>
      <c r="X9" s="322"/>
    </row>
    <row r="10" spans="2:24" s="310" customFormat="1" ht="7" customHeight="1">
      <c r="B10" s="312"/>
      <c r="C10" s="324" t="s">
        <v>198</v>
      </c>
      <c r="D10" s="321"/>
      <c r="E10" s="320"/>
      <c r="F10" s="322"/>
      <c r="G10" s="325"/>
      <c r="H10" s="326"/>
      <c r="I10" s="325"/>
      <c r="J10" s="325"/>
      <c r="K10" s="323"/>
      <c r="L10" s="355" t="s">
        <v>199</v>
      </c>
      <c r="M10" s="317"/>
      <c r="N10" s="317"/>
      <c r="O10" s="316"/>
      <c r="P10" s="356"/>
      <c r="Q10" s="317"/>
      <c r="R10" s="372"/>
      <c r="S10" s="373"/>
      <c r="T10" s="322"/>
      <c r="U10" s="322"/>
      <c r="V10" s="322"/>
      <c r="W10" s="322"/>
      <c r="X10" s="322"/>
    </row>
    <row r="11" spans="2:24" s="310" customFormat="1" ht="7" customHeight="1">
      <c r="B11" s="312"/>
      <c r="C11" s="324" t="s">
        <v>200</v>
      </c>
      <c r="D11" s="321"/>
      <c r="E11" s="320"/>
      <c r="F11" s="322"/>
      <c r="G11" s="325"/>
      <c r="H11" s="326"/>
      <c r="I11" s="325"/>
      <c r="J11" s="325"/>
      <c r="K11" s="323"/>
      <c r="L11" s="355"/>
      <c r="M11" s="317"/>
      <c r="N11" s="317"/>
      <c r="O11" s="316"/>
      <c r="P11" s="356"/>
      <c r="Q11" s="317"/>
      <c r="R11" s="372"/>
      <c r="S11" s="373"/>
      <c r="T11" s="322"/>
      <c r="U11" s="322"/>
      <c r="V11" s="322"/>
      <c r="W11" s="322"/>
      <c r="X11" s="322"/>
    </row>
    <row r="12" spans="2:24" s="310" customFormat="1" ht="7" customHeight="1">
      <c r="B12" s="312"/>
      <c r="C12" s="324" t="s">
        <v>201</v>
      </c>
      <c r="D12" s="321"/>
      <c r="E12" s="320"/>
      <c r="F12" s="322"/>
      <c r="G12" s="325"/>
      <c r="H12" s="326"/>
      <c r="I12" s="325"/>
      <c r="J12" s="325"/>
      <c r="K12" s="323"/>
      <c r="L12" s="355"/>
      <c r="M12" s="317"/>
      <c r="N12" s="317"/>
      <c r="O12" s="316"/>
      <c r="P12" s="356"/>
      <c r="Q12" s="317"/>
      <c r="R12" s="372"/>
      <c r="S12" s="373"/>
      <c r="T12" s="322"/>
      <c r="U12" s="322"/>
      <c r="V12" s="322"/>
      <c r="W12" s="322"/>
      <c r="X12" s="322"/>
    </row>
    <row r="13" spans="2:24" s="310" customFormat="1" ht="7" customHeight="1">
      <c r="B13" s="312"/>
      <c r="C13" s="327"/>
      <c r="D13" s="328"/>
      <c r="E13" s="329"/>
      <c r="F13" s="329"/>
      <c r="G13" s="325"/>
      <c r="H13" s="330"/>
      <c r="I13" s="323"/>
      <c r="J13" s="323"/>
      <c r="K13" s="323"/>
      <c r="L13" s="355"/>
      <c r="M13" s="317"/>
      <c r="N13" s="317"/>
      <c r="O13" s="316"/>
      <c r="P13" s="317"/>
      <c r="Q13" s="317"/>
      <c r="R13" s="372"/>
      <c r="S13" s="373"/>
      <c r="T13" s="322"/>
      <c r="U13" s="322"/>
      <c r="V13" s="322"/>
      <c r="W13" s="322"/>
      <c r="X13" s="322"/>
    </row>
    <row r="14" spans="2:24" s="310" customFormat="1" ht="7" customHeight="1">
      <c r="B14" s="312"/>
      <c r="C14" s="331" t="s">
        <v>145</v>
      </c>
      <c r="D14" s="332" t="s">
        <v>1</v>
      </c>
      <c r="E14" s="329"/>
      <c r="F14" s="329"/>
      <c r="G14" s="329"/>
      <c r="H14" s="330"/>
      <c r="I14" s="323"/>
      <c r="J14" s="323"/>
      <c r="K14" s="323"/>
      <c r="L14" s="355"/>
      <c r="M14" s="317"/>
      <c r="N14" s="317"/>
      <c r="O14" s="316"/>
      <c r="P14" s="317"/>
      <c r="Q14" s="317"/>
      <c r="R14" s="372"/>
      <c r="S14" s="373"/>
      <c r="T14" s="322"/>
      <c r="U14" s="322"/>
      <c r="V14" s="322"/>
      <c r="W14" s="322"/>
      <c r="X14" s="322"/>
    </row>
    <row r="15" spans="2:24" s="310" customFormat="1" ht="7" customHeight="1">
      <c r="B15" s="312"/>
      <c r="C15" s="333"/>
      <c r="D15" s="334"/>
      <c r="E15" s="329"/>
      <c r="F15" s="329"/>
      <c r="G15" s="329"/>
      <c r="H15" s="330"/>
      <c r="I15" s="323"/>
      <c r="J15" s="323"/>
      <c r="K15" s="323"/>
      <c r="L15" s="355"/>
      <c r="M15" s="317"/>
      <c r="N15" s="317"/>
      <c r="O15" s="316"/>
      <c r="P15" s="317"/>
      <c r="Q15" s="317"/>
      <c r="R15" s="372"/>
      <c r="S15" s="373"/>
      <c r="T15" s="322"/>
      <c r="U15" s="322"/>
      <c r="V15" s="322"/>
      <c r="W15" s="322"/>
      <c r="X15" s="322"/>
    </row>
    <row r="16" spans="2:24" s="310" customFormat="1" ht="7" customHeight="1">
      <c r="B16" s="312"/>
      <c r="C16" s="335"/>
      <c r="D16" s="334"/>
      <c r="E16" s="329"/>
      <c r="F16" s="329"/>
      <c r="G16" s="329"/>
      <c r="H16" s="330"/>
      <c r="I16" s="323"/>
      <c r="J16" s="323"/>
      <c r="K16" s="323"/>
      <c r="L16" s="355"/>
      <c r="M16" s="317"/>
      <c r="N16" s="317"/>
      <c r="O16" s="316"/>
      <c r="P16" s="317"/>
      <c r="Q16" s="317"/>
      <c r="R16" s="372"/>
      <c r="S16" s="373"/>
      <c r="T16" s="322"/>
      <c r="U16" s="322"/>
      <c r="V16" s="322"/>
      <c r="W16" s="322"/>
      <c r="X16" s="322"/>
    </row>
    <row r="17" spans="2:24" s="310" customFormat="1" ht="7" customHeight="1">
      <c r="B17" s="312"/>
      <c r="C17" s="570" t="s">
        <v>202</v>
      </c>
      <c r="D17" s="337"/>
      <c r="E17" s="329"/>
      <c r="F17" s="329"/>
      <c r="G17" s="329"/>
      <c r="H17" s="330"/>
      <c r="I17" s="323"/>
      <c r="J17" s="323"/>
      <c r="K17" s="323"/>
      <c r="L17" s="357"/>
      <c r="M17" s="317"/>
      <c r="N17" s="317"/>
      <c r="O17" s="316"/>
      <c r="P17" s="317"/>
      <c r="Q17" s="317"/>
      <c r="R17" s="372"/>
      <c r="S17" s="373"/>
      <c r="T17" s="322"/>
      <c r="U17" s="322"/>
      <c r="V17" s="322"/>
      <c r="W17" s="322"/>
      <c r="X17" s="322"/>
    </row>
    <row r="18" spans="2:24" s="310" customFormat="1" ht="7" customHeight="1">
      <c r="B18" s="312"/>
      <c r="C18" s="338"/>
      <c r="D18" s="339"/>
      <c r="E18" s="329"/>
      <c r="F18" s="329"/>
      <c r="G18" s="329"/>
      <c r="H18" s="330"/>
      <c r="I18" s="323"/>
      <c r="J18" s="323"/>
      <c r="K18" s="323"/>
      <c r="L18" s="357"/>
      <c r="M18" s="317"/>
      <c r="N18" s="317"/>
      <c r="O18" s="316"/>
      <c r="P18" s="317"/>
      <c r="Q18" s="317"/>
      <c r="R18" s="372"/>
      <c r="S18" s="373"/>
      <c r="T18" s="322"/>
      <c r="U18" s="322"/>
      <c r="V18" s="322"/>
      <c r="W18" s="322"/>
      <c r="X18" s="322"/>
    </row>
    <row r="19" spans="2:24" s="310" customFormat="1" ht="7" customHeight="1">
      <c r="B19" s="312"/>
      <c r="C19" s="593" t="s">
        <v>203</v>
      </c>
      <c r="D19" s="594"/>
      <c r="E19" s="594"/>
      <c r="F19" s="594"/>
      <c r="G19" s="594"/>
      <c r="H19" s="594"/>
      <c r="I19" s="312"/>
      <c r="J19" s="312"/>
      <c r="K19" s="312"/>
      <c r="L19" s="357"/>
      <c r="M19" s="358"/>
      <c r="N19" s="358"/>
      <c r="O19" s="359"/>
      <c r="P19" s="317"/>
      <c r="Q19" s="317"/>
      <c r="R19" s="372"/>
      <c r="S19" s="373"/>
      <c r="T19" s="322"/>
      <c r="U19" s="322"/>
      <c r="V19" s="322"/>
      <c r="W19" s="322"/>
      <c r="X19" s="322"/>
    </row>
    <row r="20" spans="2:24" s="310" customFormat="1" ht="7" customHeight="1">
      <c r="B20" s="312"/>
      <c r="C20" s="340" t="s">
        <v>204</v>
      </c>
      <c r="D20" s="498"/>
      <c r="E20" s="498"/>
      <c r="F20" s="498"/>
      <c r="G20" s="498"/>
      <c r="H20" s="498"/>
      <c r="I20" s="312"/>
      <c r="J20" s="312"/>
      <c r="K20" s="312"/>
      <c r="L20" s="357"/>
      <c r="M20" s="358"/>
      <c r="N20" s="358"/>
      <c r="O20" s="359"/>
      <c r="P20" s="317"/>
      <c r="Q20" s="317"/>
      <c r="R20" s="372"/>
      <c r="S20" s="373"/>
      <c r="T20" s="322"/>
      <c r="U20" s="322"/>
      <c r="V20" s="322"/>
      <c r="W20" s="322"/>
      <c r="X20" s="322"/>
    </row>
    <row r="21" spans="2:24" s="310" customFormat="1" ht="7" customHeight="1">
      <c r="B21" s="312"/>
      <c r="C21" s="340" t="s">
        <v>205</v>
      </c>
      <c r="D21" s="498"/>
      <c r="E21" s="498"/>
      <c r="F21" s="498"/>
      <c r="G21" s="498"/>
      <c r="H21" s="498"/>
      <c r="I21" s="312"/>
      <c r="J21" s="312"/>
      <c r="K21" s="312"/>
      <c r="L21" s="357"/>
      <c r="M21" s="358"/>
      <c r="N21" s="358"/>
      <c r="O21" s="359"/>
      <c r="P21" s="317"/>
      <c r="Q21" s="317"/>
      <c r="R21" s="372"/>
      <c r="S21" s="373"/>
      <c r="T21" s="322"/>
      <c r="U21" s="322"/>
      <c r="V21" s="322"/>
      <c r="W21" s="322"/>
      <c r="X21" s="322"/>
    </row>
    <row r="22" spans="2:24" s="310" customFormat="1" ht="7" customHeight="1">
      <c r="B22" s="312"/>
      <c r="C22" s="340" t="s">
        <v>206</v>
      </c>
      <c r="D22" s="498"/>
      <c r="E22" s="498"/>
      <c r="F22" s="498"/>
      <c r="G22" s="498"/>
      <c r="H22" s="498"/>
      <c r="I22" s="312"/>
      <c r="J22" s="312"/>
      <c r="K22" s="312"/>
      <c r="L22" s="357"/>
      <c r="M22" s="358"/>
      <c r="N22" s="358"/>
      <c r="O22" s="359"/>
      <c r="P22" s="317"/>
      <c r="Q22" s="317"/>
      <c r="R22" s="372"/>
      <c r="S22" s="373"/>
      <c r="T22" s="322"/>
      <c r="U22" s="322"/>
      <c r="V22" s="322"/>
      <c r="W22" s="322"/>
      <c r="X22" s="322"/>
    </row>
    <row r="23" spans="2:24" s="310" customFormat="1" ht="7" customHeight="1">
      <c r="B23" s="312"/>
      <c r="C23" s="340" t="s">
        <v>207</v>
      </c>
      <c r="D23" s="498"/>
      <c r="E23" s="498"/>
      <c r="F23" s="498"/>
      <c r="G23" s="498"/>
      <c r="H23" s="498"/>
      <c r="I23" s="312"/>
      <c r="J23" s="312"/>
      <c r="K23" s="312"/>
      <c r="L23" s="360"/>
      <c r="M23" s="358"/>
      <c r="N23" s="358"/>
      <c r="O23" s="359"/>
      <c r="P23" s="317"/>
      <c r="Q23" s="317"/>
      <c r="R23" s="372"/>
      <c r="S23" s="373"/>
      <c r="T23" s="322"/>
      <c r="U23" s="322"/>
      <c r="V23" s="322"/>
      <c r="W23" s="322"/>
      <c r="X23" s="322"/>
    </row>
    <row r="24" spans="2:24" s="310" customFormat="1" ht="7" customHeight="1">
      <c r="B24" s="312"/>
      <c r="C24" s="340" t="s">
        <v>208</v>
      </c>
      <c r="D24" s="498"/>
      <c r="E24" s="498"/>
      <c r="F24" s="498"/>
      <c r="G24" s="498"/>
      <c r="H24" s="498"/>
      <c r="I24" s="312"/>
      <c r="J24" s="312"/>
      <c r="K24" s="312"/>
      <c r="L24" s="360"/>
      <c r="M24" s="358"/>
      <c r="N24" s="358"/>
      <c r="O24" s="359"/>
      <c r="P24" s="317"/>
      <c r="Q24" s="317"/>
      <c r="R24" s="372"/>
      <c r="S24" s="373"/>
      <c r="T24" s="322"/>
      <c r="U24" s="322"/>
      <c r="V24" s="322"/>
      <c r="W24" s="322"/>
      <c r="X24" s="322"/>
    </row>
    <row r="25" spans="2:24" s="310" customFormat="1" ht="7" customHeight="1">
      <c r="B25" s="312"/>
      <c r="C25" s="340" t="s">
        <v>209</v>
      </c>
      <c r="D25" s="498"/>
      <c r="E25" s="498"/>
      <c r="F25" s="498"/>
      <c r="G25" s="498"/>
      <c r="H25" s="498"/>
      <c r="I25" s="312"/>
      <c r="J25" s="312"/>
      <c r="K25" s="312"/>
      <c r="L25" s="355"/>
      <c r="M25" s="358"/>
      <c r="N25" s="358"/>
      <c r="O25" s="359"/>
      <c r="P25" s="317"/>
      <c r="Q25" s="317"/>
      <c r="R25" s="372"/>
      <c r="S25" s="373"/>
      <c r="T25" s="322"/>
      <c r="U25" s="322"/>
      <c r="V25" s="322"/>
      <c r="W25" s="322"/>
      <c r="X25" s="322"/>
    </row>
    <row r="26" spans="2:24" s="310" customFormat="1" ht="7" customHeight="1">
      <c r="B26" s="312"/>
      <c r="C26" s="340" t="s">
        <v>210</v>
      </c>
      <c r="D26" s="498"/>
      <c r="E26" s="498"/>
      <c r="F26" s="498"/>
      <c r="G26" s="498"/>
      <c r="H26" s="498"/>
      <c r="I26" s="312"/>
      <c r="J26" s="312"/>
      <c r="K26" s="312"/>
      <c r="L26" s="355"/>
      <c r="M26" s="358"/>
      <c r="N26" s="358"/>
      <c r="O26" s="359"/>
      <c r="P26" s="317"/>
      <c r="Q26" s="317"/>
      <c r="R26" s="372"/>
      <c r="S26" s="373"/>
      <c r="T26" s="322"/>
      <c r="U26" s="322"/>
      <c r="V26" s="322"/>
      <c r="W26" s="322"/>
      <c r="X26" s="322"/>
    </row>
    <row r="27" spans="2:24" ht="24.65" customHeight="1">
      <c r="C27" s="341" t="s">
        <v>1074</v>
      </c>
      <c r="D27" s="512" t="s">
        <v>212</v>
      </c>
      <c r="E27" s="342" t="s">
        <v>213</v>
      </c>
      <c r="F27" s="342" t="s">
        <v>214</v>
      </c>
      <c r="G27" s="343" t="s">
        <v>215</v>
      </c>
      <c r="H27" s="344"/>
      <c r="I27" s="344"/>
      <c r="J27" s="344"/>
      <c r="K27" s="344"/>
      <c r="L27" s="361"/>
      <c r="M27" s="362"/>
      <c r="N27" s="362"/>
      <c r="O27" s="363"/>
      <c r="P27" s="362"/>
      <c r="Q27" s="362"/>
      <c r="R27" s="372"/>
      <c r="S27" s="373"/>
      <c r="T27" s="322"/>
      <c r="U27" s="322"/>
      <c r="V27" s="322"/>
      <c r="W27" s="322"/>
      <c r="X27" s="322"/>
    </row>
    <row r="28" spans="2:24" ht="7" customHeight="1">
      <c r="C28" s="341" t="s">
        <v>216</v>
      </c>
      <c r="D28" s="512" t="s">
        <v>217</v>
      </c>
      <c r="E28" s="342" t="s">
        <v>218</v>
      </c>
      <c r="F28" s="342" t="s">
        <v>219</v>
      </c>
      <c r="G28" s="343" t="s">
        <v>219</v>
      </c>
      <c r="H28" s="344"/>
      <c r="I28" s="344"/>
      <c r="J28" s="344"/>
      <c r="K28" s="344"/>
      <c r="L28" s="364"/>
      <c r="M28" s="362"/>
      <c r="N28" s="362"/>
      <c r="O28" s="363"/>
      <c r="P28" s="362"/>
      <c r="Q28" s="362"/>
      <c r="R28" s="372"/>
      <c r="S28" s="373"/>
      <c r="T28" s="322"/>
      <c r="U28" s="322"/>
      <c r="V28" s="322"/>
      <c r="W28" s="322"/>
      <c r="X28" s="322"/>
    </row>
    <row r="29" spans="2:24" ht="7" customHeight="1">
      <c r="B29" s="345"/>
      <c r="C29" s="513">
        <v>45</v>
      </c>
      <c r="D29" s="346">
        <v>3.6</v>
      </c>
      <c r="E29" s="347">
        <v>0.3</v>
      </c>
      <c r="F29" s="348">
        <v>5080</v>
      </c>
      <c r="G29" s="349">
        <f>F29+60</f>
        <v>5140</v>
      </c>
      <c r="H29" s="345"/>
      <c r="I29" s="345"/>
      <c r="J29" s="345"/>
      <c r="K29" s="345"/>
      <c r="L29" s="365" t="s">
        <v>220</v>
      </c>
      <c r="M29" s="366"/>
      <c r="N29" s="366"/>
      <c r="O29" s="589" t="s">
        <v>221</v>
      </c>
      <c r="P29" s="590"/>
      <c r="Q29" s="591"/>
      <c r="R29" s="372"/>
      <c r="S29" s="373"/>
      <c r="T29" s="322"/>
      <c r="U29" s="322"/>
      <c r="V29" s="322"/>
      <c r="W29" s="322"/>
      <c r="X29" s="322"/>
    </row>
    <row r="30" spans="2:24" ht="7" customHeight="1">
      <c r="B30" s="345"/>
      <c r="C30" s="513">
        <v>67.5</v>
      </c>
      <c r="D30" s="346">
        <v>5.4</v>
      </c>
      <c r="E30" s="347">
        <v>0.45</v>
      </c>
      <c r="F30" s="348">
        <v>6030</v>
      </c>
      <c r="G30" s="349">
        <f t="shared" ref="G30:G46" si="0">F30+60</f>
        <v>6090</v>
      </c>
      <c r="H30" s="345"/>
      <c r="I30" s="367" t="s">
        <v>222</v>
      </c>
      <c r="J30" s="368"/>
      <c r="K30" s="368"/>
      <c r="L30" s="365" t="s">
        <v>223</v>
      </c>
      <c r="M30" s="369"/>
      <c r="N30" s="369"/>
      <c r="O30" s="592"/>
      <c r="P30" s="590"/>
      <c r="Q30" s="591"/>
      <c r="R30" s="372"/>
      <c r="S30" s="373"/>
      <c r="T30" s="322"/>
      <c r="U30" s="322"/>
      <c r="V30" s="322"/>
      <c r="W30" s="322"/>
      <c r="X30" s="322"/>
    </row>
    <row r="31" spans="2:24" ht="7" customHeight="1">
      <c r="B31" s="345"/>
      <c r="C31" s="350">
        <v>150</v>
      </c>
      <c r="D31" s="346">
        <v>12</v>
      </c>
      <c r="E31" s="514">
        <v>1</v>
      </c>
      <c r="F31" s="348">
        <v>6110</v>
      </c>
      <c r="G31" s="349">
        <f t="shared" si="0"/>
        <v>6170</v>
      </c>
      <c r="H31" s="345"/>
      <c r="I31" s="345"/>
      <c r="J31" s="368"/>
      <c r="K31" s="368"/>
      <c r="L31" s="359" t="s">
        <v>224</v>
      </c>
      <c r="M31" s="369"/>
      <c r="N31" s="369"/>
      <c r="O31" s="592"/>
      <c r="P31" s="590"/>
      <c r="Q31" s="591"/>
      <c r="R31" s="372"/>
      <c r="S31" s="373"/>
      <c r="T31" s="322"/>
      <c r="U31" s="322"/>
      <c r="V31" s="322"/>
      <c r="W31" s="322"/>
      <c r="X31" s="322"/>
    </row>
    <row r="32" spans="2:24" ht="7" customHeight="1">
      <c r="B32" s="345"/>
      <c r="C32" s="350">
        <v>225</v>
      </c>
      <c r="D32" s="346">
        <v>18</v>
      </c>
      <c r="E32" s="514">
        <v>1.5</v>
      </c>
      <c r="F32" s="348">
        <v>7460</v>
      </c>
      <c r="G32" s="349">
        <f t="shared" si="0"/>
        <v>7520</v>
      </c>
      <c r="H32" s="345"/>
      <c r="I32" s="345"/>
      <c r="J32" s="368"/>
      <c r="K32" s="368"/>
      <c r="L32" s="370" t="s">
        <v>225</v>
      </c>
      <c r="M32" s="369"/>
      <c r="N32" s="369"/>
      <c r="O32" s="592"/>
      <c r="P32" s="590"/>
      <c r="Q32" s="591"/>
      <c r="R32" s="372"/>
      <c r="S32" s="373"/>
      <c r="T32" s="322"/>
      <c r="U32" s="322"/>
      <c r="V32" s="322"/>
      <c r="W32" s="322"/>
      <c r="X32" s="322"/>
    </row>
    <row r="33" spans="2:24" ht="7" customHeight="1">
      <c r="B33" s="345"/>
      <c r="C33" s="350">
        <v>300</v>
      </c>
      <c r="D33" s="346">
        <v>24</v>
      </c>
      <c r="E33" s="514">
        <v>2</v>
      </c>
      <c r="F33" s="348">
        <v>7690</v>
      </c>
      <c r="G33" s="349">
        <f t="shared" si="0"/>
        <v>7750</v>
      </c>
      <c r="H33" s="345"/>
      <c r="I33" s="345"/>
      <c r="J33" s="368"/>
      <c r="K33" s="368"/>
      <c r="L33" s="370" t="s">
        <v>226</v>
      </c>
      <c r="M33" s="369"/>
      <c r="N33" s="369"/>
      <c r="O33" s="592"/>
      <c r="P33" s="590"/>
      <c r="Q33" s="591"/>
      <c r="R33" s="372"/>
      <c r="S33" s="373"/>
      <c r="T33" s="322"/>
      <c r="U33" s="322"/>
      <c r="V33" s="322"/>
      <c r="W33" s="322"/>
      <c r="X33" s="322"/>
    </row>
    <row r="34" spans="2:24" ht="7" customHeight="1">
      <c r="B34" s="345"/>
      <c r="C34" s="350">
        <v>375</v>
      </c>
      <c r="D34" s="346">
        <v>30</v>
      </c>
      <c r="E34" s="514">
        <v>2.5</v>
      </c>
      <c r="F34" s="348">
        <v>8290</v>
      </c>
      <c r="G34" s="349">
        <f t="shared" si="0"/>
        <v>8350</v>
      </c>
      <c r="H34" s="345"/>
      <c r="I34" s="345"/>
      <c r="J34" s="368"/>
      <c r="K34" s="368"/>
      <c r="L34" s="370" t="s">
        <v>227</v>
      </c>
      <c r="M34" s="369"/>
      <c r="N34" s="369"/>
      <c r="O34" s="592"/>
      <c r="P34" s="590"/>
      <c r="Q34" s="591"/>
      <c r="R34" s="372"/>
      <c r="S34" s="373"/>
      <c r="T34" s="322"/>
      <c r="U34" s="322"/>
      <c r="V34" s="322"/>
      <c r="W34" s="322"/>
      <c r="X34" s="322"/>
    </row>
    <row r="35" spans="2:24" ht="7" customHeight="1">
      <c r="B35" s="345"/>
      <c r="C35" s="350">
        <v>450</v>
      </c>
      <c r="D35" s="346">
        <v>36</v>
      </c>
      <c r="E35" s="514">
        <v>3</v>
      </c>
      <c r="F35" s="348">
        <v>9820</v>
      </c>
      <c r="G35" s="349">
        <f t="shared" si="0"/>
        <v>9880</v>
      </c>
      <c r="H35" s="345"/>
      <c r="I35" s="345"/>
      <c r="J35" s="368"/>
      <c r="K35" s="368"/>
      <c r="L35" s="370" t="s">
        <v>228</v>
      </c>
      <c r="M35" s="369"/>
      <c r="N35" s="369"/>
      <c r="O35" s="592"/>
      <c r="P35" s="590"/>
      <c r="Q35" s="591"/>
      <c r="R35" s="372"/>
      <c r="S35" s="373"/>
      <c r="T35" s="322"/>
      <c r="U35" s="322"/>
      <c r="V35" s="322"/>
      <c r="W35" s="322"/>
      <c r="X35" s="322"/>
    </row>
    <row r="36" spans="2:24" ht="7" customHeight="1">
      <c r="B36" s="345"/>
      <c r="C36" s="350">
        <v>525</v>
      </c>
      <c r="D36" s="346">
        <v>42</v>
      </c>
      <c r="E36" s="514">
        <v>3.5</v>
      </c>
      <c r="F36" s="348">
        <v>11670</v>
      </c>
      <c r="G36" s="349">
        <f t="shared" si="0"/>
        <v>11730</v>
      </c>
      <c r="H36" s="345"/>
      <c r="I36" s="345"/>
      <c r="J36" s="368"/>
      <c r="K36" s="368"/>
      <c r="L36" s="370" t="s">
        <v>229</v>
      </c>
      <c r="M36" s="369"/>
      <c r="N36" s="369"/>
      <c r="O36" s="592"/>
      <c r="P36" s="590"/>
      <c r="Q36" s="591"/>
      <c r="R36" s="372"/>
      <c r="S36" s="373"/>
      <c r="T36" s="322"/>
      <c r="U36" s="322"/>
      <c r="V36" s="322"/>
      <c r="W36" s="322"/>
      <c r="X36" s="322"/>
    </row>
    <row r="37" spans="2:24" ht="7" customHeight="1">
      <c r="B37" s="345"/>
      <c r="C37" s="350">
        <v>600</v>
      </c>
      <c r="D37" s="346">
        <v>48</v>
      </c>
      <c r="E37" s="514">
        <v>4</v>
      </c>
      <c r="F37" s="348">
        <v>12060</v>
      </c>
      <c r="G37" s="349">
        <f t="shared" si="0"/>
        <v>12120</v>
      </c>
      <c r="H37" s="345"/>
      <c r="I37" s="345"/>
      <c r="J37" s="368"/>
      <c r="K37" s="368"/>
      <c r="L37" s="370" t="s">
        <v>230</v>
      </c>
      <c r="M37" s="369"/>
      <c r="N37" s="369"/>
      <c r="O37" s="592"/>
      <c r="P37" s="590"/>
      <c r="Q37" s="591"/>
      <c r="R37" s="372"/>
      <c r="S37" s="373"/>
      <c r="T37" s="322"/>
      <c r="U37" s="322"/>
      <c r="V37" s="322"/>
      <c r="W37" s="322"/>
      <c r="X37" s="322"/>
    </row>
    <row r="38" spans="2:24" ht="7" customHeight="1">
      <c r="B38" s="345"/>
      <c r="C38" s="350">
        <v>675</v>
      </c>
      <c r="D38" s="346">
        <v>54</v>
      </c>
      <c r="E38" s="514">
        <v>4.5</v>
      </c>
      <c r="F38" s="348">
        <v>13330</v>
      </c>
      <c r="G38" s="349">
        <f t="shared" si="0"/>
        <v>13390</v>
      </c>
      <c r="H38" s="345"/>
      <c r="I38" s="345"/>
      <c r="J38" s="368"/>
      <c r="K38" s="368"/>
      <c r="L38" s="370" t="s">
        <v>231</v>
      </c>
      <c r="M38" s="369"/>
      <c r="N38" s="369"/>
      <c r="O38" s="592"/>
      <c r="P38" s="590"/>
      <c r="Q38" s="591"/>
      <c r="R38" s="372"/>
      <c r="S38" s="373"/>
      <c r="T38" s="322"/>
      <c r="U38" s="322"/>
      <c r="V38" s="322"/>
      <c r="W38" s="322"/>
      <c r="X38" s="322"/>
    </row>
    <row r="39" spans="2:24" ht="7" customHeight="1">
      <c r="B39" s="345"/>
      <c r="C39" s="350">
        <v>750</v>
      </c>
      <c r="D39" s="346">
        <v>60</v>
      </c>
      <c r="E39" s="514">
        <v>5</v>
      </c>
      <c r="F39" s="348">
        <v>15110</v>
      </c>
      <c r="G39" s="349">
        <f t="shared" si="0"/>
        <v>15170</v>
      </c>
      <c r="H39" s="345"/>
      <c r="I39" s="345"/>
      <c r="J39" s="368"/>
      <c r="K39" s="368"/>
      <c r="L39" s="365" t="s">
        <v>232</v>
      </c>
      <c r="M39" s="369"/>
      <c r="N39" s="369"/>
      <c r="O39" s="592"/>
      <c r="P39" s="590"/>
      <c r="Q39" s="591"/>
      <c r="R39" s="372"/>
      <c r="S39" s="373"/>
      <c r="T39" s="322"/>
      <c r="U39" s="322"/>
      <c r="V39" s="322"/>
      <c r="W39" s="322"/>
      <c r="X39" s="322"/>
    </row>
    <row r="40" spans="2:24" ht="7" customHeight="1">
      <c r="B40" s="345"/>
      <c r="C40" s="350">
        <v>900</v>
      </c>
      <c r="D40" s="346">
        <v>72</v>
      </c>
      <c r="E40" s="514">
        <v>6</v>
      </c>
      <c r="F40" s="348">
        <v>17560</v>
      </c>
      <c r="G40" s="349">
        <f t="shared" si="0"/>
        <v>17620</v>
      </c>
      <c r="H40" s="345"/>
      <c r="I40" s="345"/>
      <c r="J40" s="368"/>
      <c r="K40" s="368"/>
      <c r="L40" s="370"/>
      <c r="M40" s="369"/>
      <c r="N40" s="369"/>
      <c r="O40" s="592"/>
      <c r="P40" s="590"/>
      <c r="Q40" s="591"/>
      <c r="R40" s="372"/>
      <c r="S40" s="373"/>
      <c r="T40" s="322"/>
      <c r="U40" s="322"/>
      <c r="V40" s="322"/>
      <c r="W40" s="322"/>
      <c r="X40" s="322"/>
    </row>
    <row r="41" spans="2:24" ht="7" customHeight="1">
      <c r="B41" s="345"/>
      <c r="C41" s="350">
        <v>1050</v>
      </c>
      <c r="D41" s="346">
        <v>84</v>
      </c>
      <c r="E41" s="514">
        <v>7</v>
      </c>
      <c r="F41" s="348">
        <v>20710</v>
      </c>
      <c r="G41" s="349">
        <f t="shared" si="0"/>
        <v>20770</v>
      </c>
      <c r="H41" s="345"/>
      <c r="I41" s="345"/>
      <c r="J41" s="368"/>
      <c r="K41" s="368"/>
      <c r="L41" s="365"/>
      <c r="M41" s="369"/>
      <c r="N41" s="369"/>
      <c r="O41" s="592"/>
      <c r="P41" s="590"/>
      <c r="Q41" s="591"/>
      <c r="R41" s="372"/>
      <c r="S41" s="373"/>
      <c r="T41" s="322"/>
      <c r="U41" s="322"/>
      <c r="V41" s="322"/>
      <c r="W41" s="322"/>
      <c r="X41" s="322"/>
    </row>
    <row r="42" spans="2:24" ht="7" customHeight="1">
      <c r="B42" s="345"/>
      <c r="C42" s="350">
        <v>1200</v>
      </c>
      <c r="D42" s="346">
        <v>96</v>
      </c>
      <c r="E42" s="514">
        <v>8</v>
      </c>
      <c r="F42" s="348">
        <v>23160</v>
      </c>
      <c r="G42" s="349">
        <f t="shared" si="0"/>
        <v>23220</v>
      </c>
      <c r="H42" s="345"/>
      <c r="I42" s="345"/>
      <c r="J42" s="368"/>
      <c r="K42" s="368"/>
      <c r="L42" s="370"/>
      <c r="M42" s="369"/>
      <c r="N42" s="369"/>
      <c r="O42" s="592"/>
      <c r="P42" s="590"/>
      <c r="Q42" s="591"/>
      <c r="R42" s="372"/>
      <c r="S42" s="373"/>
      <c r="T42" s="322"/>
      <c r="U42" s="322"/>
      <c r="V42" s="322"/>
      <c r="W42" s="322"/>
      <c r="X42" s="322"/>
    </row>
    <row r="43" spans="2:24" ht="7" customHeight="1">
      <c r="B43" s="345"/>
      <c r="C43" s="350">
        <v>1350</v>
      </c>
      <c r="D43" s="346">
        <v>108</v>
      </c>
      <c r="E43" s="514">
        <v>9</v>
      </c>
      <c r="F43" s="348">
        <v>23800</v>
      </c>
      <c r="G43" s="349">
        <f t="shared" si="0"/>
        <v>23860</v>
      </c>
      <c r="H43" s="345"/>
      <c r="I43" s="345"/>
      <c r="J43" s="368"/>
      <c r="K43" s="368"/>
      <c r="L43" s="370"/>
      <c r="M43" s="369"/>
      <c r="N43" s="369"/>
      <c r="O43" s="592"/>
      <c r="P43" s="590"/>
      <c r="Q43" s="591"/>
      <c r="R43" s="372"/>
      <c r="S43" s="373"/>
      <c r="T43" s="322"/>
      <c r="U43" s="322"/>
      <c r="V43" s="322"/>
      <c r="W43" s="322"/>
      <c r="X43" s="322"/>
    </row>
    <row r="44" spans="2:24" ht="7" customHeight="1">
      <c r="B44" s="345"/>
      <c r="C44" s="350">
        <v>1500</v>
      </c>
      <c r="D44" s="346">
        <v>120</v>
      </c>
      <c r="E44" s="514">
        <v>10</v>
      </c>
      <c r="F44" s="348">
        <v>29890</v>
      </c>
      <c r="G44" s="349">
        <f t="shared" si="0"/>
        <v>29950</v>
      </c>
      <c r="H44" s="345"/>
      <c r="I44" s="345"/>
      <c r="J44" s="368"/>
      <c r="K44" s="368"/>
      <c r="L44" s="370"/>
      <c r="M44" s="369"/>
      <c r="N44" s="369"/>
      <c r="O44" s="592"/>
      <c r="P44" s="590"/>
      <c r="Q44" s="591"/>
      <c r="R44" s="372"/>
      <c r="S44" s="373"/>
      <c r="T44" s="322"/>
      <c r="U44" s="322"/>
      <c r="V44" s="322"/>
      <c r="W44" s="322"/>
      <c r="X44" s="322"/>
    </row>
    <row r="45" spans="2:24" ht="7" customHeight="1">
      <c r="B45" s="345"/>
      <c r="C45" s="350">
        <v>1800</v>
      </c>
      <c r="D45" s="346">
        <v>144</v>
      </c>
      <c r="E45" s="514">
        <v>12</v>
      </c>
      <c r="F45" s="348">
        <v>33420</v>
      </c>
      <c r="G45" s="349">
        <f t="shared" si="0"/>
        <v>33480</v>
      </c>
      <c r="H45" s="345"/>
      <c r="I45" s="345"/>
      <c r="J45" s="368"/>
      <c r="K45" s="368"/>
      <c r="L45" s="370"/>
      <c r="M45" s="369"/>
      <c r="N45" s="369"/>
      <c r="O45" s="592"/>
      <c r="P45" s="590"/>
      <c r="Q45" s="591"/>
      <c r="R45" s="372"/>
      <c r="S45" s="373"/>
      <c r="T45" s="322"/>
      <c r="U45" s="322"/>
      <c r="V45" s="322"/>
      <c r="W45" s="322"/>
      <c r="X45" s="322"/>
    </row>
    <row r="46" spans="2:24" ht="7" customHeight="1">
      <c r="B46" s="345"/>
      <c r="C46" s="350">
        <v>2250</v>
      </c>
      <c r="D46" s="346">
        <v>180</v>
      </c>
      <c r="E46" s="514">
        <v>15</v>
      </c>
      <c r="F46" s="348">
        <v>42100</v>
      </c>
      <c r="G46" s="349">
        <f t="shared" si="0"/>
        <v>42160</v>
      </c>
      <c r="H46" s="345"/>
      <c r="I46" s="367" t="s">
        <v>233</v>
      </c>
      <c r="J46" s="368"/>
      <c r="K46" s="368"/>
      <c r="L46" s="371"/>
      <c r="M46" s="369"/>
      <c r="N46" s="369"/>
      <c r="O46" s="592"/>
      <c r="P46" s="590"/>
      <c r="Q46" s="591"/>
      <c r="R46" s="372"/>
      <c r="S46" s="373"/>
      <c r="T46" s="322"/>
      <c r="U46" s="322"/>
      <c r="V46" s="322"/>
      <c r="W46" s="322"/>
      <c r="X46" s="322"/>
    </row>
    <row r="47" spans="2:24" ht="7" customHeight="1">
      <c r="B47" s="345"/>
      <c r="C47" s="351"/>
      <c r="D47" s="352"/>
      <c r="E47" s="352"/>
      <c r="F47" s="352"/>
      <c r="G47" s="352"/>
      <c r="H47" s="352"/>
      <c r="I47" s="368"/>
      <c r="J47" s="368"/>
      <c r="K47" s="368"/>
      <c r="L47" s="371"/>
      <c r="M47" s="369"/>
      <c r="N47" s="369"/>
      <c r="R47" s="372"/>
      <c r="S47" s="373"/>
      <c r="T47" s="322"/>
      <c r="U47" s="322"/>
      <c r="V47" s="322"/>
      <c r="W47" s="322"/>
      <c r="X47" s="322"/>
    </row>
    <row r="48" spans="2:24" ht="7" customHeight="1">
      <c r="C48" s="336" t="s">
        <v>234</v>
      </c>
      <c r="D48" s="336"/>
      <c r="E48" s="336"/>
      <c r="F48" s="336"/>
      <c r="G48" s="336"/>
      <c r="H48" s="336"/>
      <c r="I48" s="312"/>
      <c r="J48" s="368"/>
      <c r="K48" s="368"/>
      <c r="L48" s="371"/>
      <c r="M48" s="369"/>
      <c r="N48" s="369"/>
      <c r="R48" s="372"/>
      <c r="S48" s="373"/>
      <c r="T48" s="322"/>
      <c r="U48" s="322"/>
      <c r="V48" s="322"/>
      <c r="W48" s="322"/>
      <c r="X48" s="322"/>
    </row>
    <row r="49" spans="2:24" ht="7" customHeight="1">
      <c r="C49" s="340" t="s">
        <v>235</v>
      </c>
      <c r="D49" s="336"/>
      <c r="E49" s="336"/>
      <c r="F49" s="336"/>
      <c r="G49" s="336"/>
      <c r="H49" s="336"/>
      <c r="I49" s="312"/>
      <c r="J49" s="368"/>
      <c r="K49" s="368"/>
      <c r="L49" s="371"/>
      <c r="M49" s="369"/>
      <c r="N49" s="369"/>
      <c r="R49" s="372"/>
      <c r="S49" s="373"/>
      <c r="T49" s="322"/>
      <c r="U49" s="322"/>
      <c r="V49" s="322"/>
      <c r="W49" s="322"/>
      <c r="X49" s="322"/>
    </row>
    <row r="50" spans="2:24" ht="7" customHeight="1">
      <c r="C50" s="340" t="s">
        <v>236</v>
      </c>
      <c r="D50" s="336"/>
      <c r="E50" s="336"/>
      <c r="F50" s="336"/>
      <c r="G50" s="336"/>
      <c r="H50" s="336"/>
      <c r="I50" s="312"/>
      <c r="J50" s="368"/>
      <c r="K50" s="368"/>
      <c r="L50" s="371"/>
      <c r="M50" s="369"/>
      <c r="N50" s="369"/>
      <c r="R50" s="372"/>
      <c r="S50" s="373"/>
      <c r="T50" s="322"/>
      <c r="U50" s="322"/>
      <c r="V50" s="322"/>
      <c r="W50" s="322"/>
      <c r="X50" s="322"/>
    </row>
    <row r="51" spans="2:24" ht="7" customHeight="1">
      <c r="C51" s="340" t="s">
        <v>237</v>
      </c>
      <c r="D51" s="336"/>
      <c r="E51" s="336"/>
      <c r="F51" s="336"/>
      <c r="G51" s="336"/>
      <c r="H51" s="336"/>
      <c r="I51" s="312"/>
      <c r="J51" s="368"/>
      <c r="K51" s="368"/>
      <c r="L51" s="371"/>
      <c r="M51" s="369"/>
      <c r="N51" s="369"/>
      <c r="R51" s="372"/>
      <c r="S51" s="373"/>
      <c r="T51" s="322"/>
      <c r="U51" s="322"/>
      <c r="V51" s="322"/>
      <c r="W51" s="322"/>
      <c r="X51" s="322"/>
    </row>
    <row r="52" spans="2:24" ht="7" customHeight="1">
      <c r="C52" s="340" t="s">
        <v>238</v>
      </c>
      <c r="D52" s="336"/>
      <c r="E52" s="336"/>
      <c r="F52" s="336"/>
      <c r="G52" s="336"/>
      <c r="H52" s="336"/>
      <c r="I52" s="312"/>
      <c r="J52" s="368"/>
      <c r="K52" s="368"/>
      <c r="L52" s="371"/>
      <c r="M52" s="369"/>
      <c r="N52" s="369"/>
      <c r="R52" s="372"/>
      <c r="S52" s="373"/>
      <c r="T52" s="322"/>
      <c r="U52" s="322"/>
      <c r="V52" s="322"/>
      <c r="W52" s="322"/>
      <c r="X52" s="322"/>
    </row>
    <row r="53" spans="2:24" ht="7" customHeight="1">
      <c r="C53" s="340" t="s">
        <v>239</v>
      </c>
      <c r="D53" s="336"/>
      <c r="E53" s="336"/>
      <c r="F53" s="336"/>
      <c r="G53" s="336"/>
      <c r="H53" s="336"/>
      <c r="I53" s="312"/>
      <c r="J53" s="368"/>
      <c r="K53" s="368"/>
      <c r="L53" s="371"/>
      <c r="M53" s="369"/>
      <c r="N53" s="369"/>
      <c r="R53" s="372"/>
      <c r="S53" s="373"/>
      <c r="T53" s="322"/>
      <c r="U53" s="322"/>
      <c r="V53" s="322"/>
      <c r="W53" s="322"/>
      <c r="X53" s="322"/>
    </row>
    <row r="54" spans="2:24" ht="23.5" customHeight="1">
      <c r="C54" s="341" t="s">
        <v>1080</v>
      </c>
      <c r="D54" s="512" t="s">
        <v>212</v>
      </c>
      <c r="E54" s="353" t="s">
        <v>240</v>
      </c>
      <c r="F54" s="342" t="s">
        <v>241</v>
      </c>
      <c r="G54" s="342" t="s">
        <v>242</v>
      </c>
      <c r="H54" s="342" t="s">
        <v>243</v>
      </c>
      <c r="I54" s="342" t="s">
        <v>214</v>
      </c>
      <c r="J54" s="343" t="s">
        <v>215</v>
      </c>
      <c r="K54" s="344" t="s">
        <v>244</v>
      </c>
      <c r="L54" s="371"/>
      <c r="M54" s="369"/>
      <c r="N54" s="369"/>
      <c r="R54" s="372"/>
      <c r="S54" s="373"/>
      <c r="T54" s="322"/>
      <c r="U54" s="322"/>
      <c r="V54" s="322"/>
      <c r="W54" s="322"/>
      <c r="X54" s="322"/>
    </row>
    <row r="55" spans="2:24" ht="7" customHeight="1">
      <c r="C55" s="341" t="s">
        <v>216</v>
      </c>
      <c r="D55" s="512" t="s">
        <v>217</v>
      </c>
      <c r="E55" s="353" t="s">
        <v>218</v>
      </c>
      <c r="F55" s="342" t="s">
        <v>218</v>
      </c>
      <c r="G55" s="342" t="s">
        <v>218</v>
      </c>
      <c r="H55" s="342" t="s">
        <v>218</v>
      </c>
      <c r="I55" s="342" t="s">
        <v>219</v>
      </c>
      <c r="J55" s="343" t="s">
        <v>219</v>
      </c>
      <c r="K55" s="344"/>
      <c r="L55" s="371"/>
      <c r="M55" s="369"/>
      <c r="N55" s="369"/>
      <c r="R55" s="372"/>
      <c r="S55" s="373"/>
      <c r="T55" s="322"/>
      <c r="U55" s="322"/>
      <c r="V55" s="322"/>
      <c r="W55" s="322"/>
      <c r="X55" s="322"/>
    </row>
    <row r="56" spans="2:24" ht="7" customHeight="1">
      <c r="B56" s="345"/>
      <c r="C56" s="350">
        <v>150</v>
      </c>
      <c r="D56" s="346">
        <v>12</v>
      </c>
      <c r="E56" s="515">
        <f t="shared" ref="E56:E71" si="1">D56*0.12</f>
        <v>1.44</v>
      </c>
      <c r="F56" s="516">
        <f t="shared" ref="F56:F71" si="2">D56*0.1</f>
        <v>1.2000000000000002</v>
      </c>
      <c r="G56" s="516">
        <f t="shared" ref="G56:G71" si="3">D56*0.08</f>
        <v>0.96</v>
      </c>
      <c r="H56" s="516">
        <f t="shared" ref="H56:H71" si="4">D56*0.06</f>
        <v>0.72</v>
      </c>
      <c r="I56" s="348">
        <v>4860</v>
      </c>
      <c r="J56" s="349">
        <f>K56*24+60+I56</f>
        <v>5040</v>
      </c>
      <c r="K56" s="368">
        <v>5</v>
      </c>
      <c r="L56" s="365" t="s">
        <v>220</v>
      </c>
      <c r="M56" s="369"/>
      <c r="N56" s="369"/>
      <c r="O56" s="599" t="s">
        <v>245</v>
      </c>
      <c r="P56" s="590"/>
      <c r="Q56" s="591"/>
      <c r="R56" s="372"/>
      <c r="S56" s="373"/>
      <c r="T56" s="322"/>
      <c r="U56" s="322"/>
      <c r="V56" s="322"/>
      <c r="W56" s="322"/>
      <c r="X56" s="322"/>
    </row>
    <row r="57" spans="2:24" ht="7" customHeight="1">
      <c r="B57" s="345"/>
      <c r="C57" s="350">
        <v>225</v>
      </c>
      <c r="D57" s="346">
        <v>18</v>
      </c>
      <c r="E57" s="515">
        <f t="shared" si="1"/>
        <v>2.16</v>
      </c>
      <c r="F57" s="516">
        <f t="shared" si="2"/>
        <v>1.8</v>
      </c>
      <c r="G57" s="516">
        <f t="shared" si="3"/>
        <v>1.44</v>
      </c>
      <c r="H57" s="516">
        <f t="shared" si="4"/>
        <v>1.08</v>
      </c>
      <c r="I57" s="348">
        <v>6140</v>
      </c>
      <c r="J57" s="349">
        <f t="shared" ref="J57:J71" si="5">K57*24+60+I57</f>
        <v>6320</v>
      </c>
      <c r="K57" s="368">
        <v>5</v>
      </c>
      <c r="L57" s="365" t="s">
        <v>223</v>
      </c>
      <c r="M57" s="369"/>
      <c r="N57" s="369"/>
      <c r="O57" s="592"/>
      <c r="P57" s="590"/>
      <c r="Q57" s="591"/>
      <c r="R57" s="372"/>
      <c r="S57" s="373"/>
      <c r="T57" s="322"/>
      <c r="U57" s="322"/>
      <c r="V57" s="322"/>
      <c r="W57" s="322"/>
      <c r="X57" s="322"/>
    </row>
    <row r="58" spans="2:24" ht="7" customHeight="1">
      <c r="B58" s="345"/>
      <c r="C58" s="350">
        <v>300</v>
      </c>
      <c r="D58" s="346">
        <v>24</v>
      </c>
      <c r="E58" s="515">
        <f t="shared" si="1"/>
        <v>2.88</v>
      </c>
      <c r="F58" s="516">
        <f t="shared" si="2"/>
        <v>2.4000000000000004</v>
      </c>
      <c r="G58" s="516">
        <f t="shared" si="3"/>
        <v>1.92</v>
      </c>
      <c r="H58" s="516">
        <f t="shared" si="4"/>
        <v>1.44</v>
      </c>
      <c r="I58" s="348">
        <v>6360</v>
      </c>
      <c r="J58" s="349">
        <f t="shared" si="5"/>
        <v>6540</v>
      </c>
      <c r="K58" s="368">
        <v>5</v>
      </c>
      <c r="L58" s="359" t="s">
        <v>224</v>
      </c>
      <c r="M58" s="369"/>
      <c r="N58" s="369"/>
      <c r="O58" s="592"/>
      <c r="P58" s="590"/>
      <c r="Q58" s="591"/>
      <c r="R58" s="372"/>
      <c r="S58" s="373"/>
      <c r="T58" s="322"/>
      <c r="U58" s="322"/>
      <c r="V58" s="322"/>
      <c r="W58" s="322"/>
      <c r="X58" s="322"/>
    </row>
    <row r="59" spans="2:24" ht="7" customHeight="1">
      <c r="B59" s="345"/>
      <c r="C59" s="350">
        <v>375</v>
      </c>
      <c r="D59" s="346">
        <v>30</v>
      </c>
      <c r="E59" s="515">
        <f t="shared" si="1"/>
        <v>3.5999999999999996</v>
      </c>
      <c r="F59" s="516">
        <f t="shared" si="2"/>
        <v>3</v>
      </c>
      <c r="G59" s="516">
        <f t="shared" si="3"/>
        <v>2.4</v>
      </c>
      <c r="H59" s="516">
        <f t="shared" si="4"/>
        <v>1.7999999999999998</v>
      </c>
      <c r="I59" s="348">
        <v>6800</v>
      </c>
      <c r="J59" s="349">
        <f t="shared" si="5"/>
        <v>7100</v>
      </c>
      <c r="K59" s="368">
        <v>10</v>
      </c>
      <c r="L59" s="370" t="s">
        <v>225</v>
      </c>
      <c r="M59" s="369"/>
      <c r="N59" s="369"/>
      <c r="O59" s="592"/>
      <c r="P59" s="590"/>
      <c r="Q59" s="591"/>
      <c r="R59" s="372"/>
      <c r="S59" s="373"/>
      <c r="T59" s="322"/>
      <c r="U59" s="322"/>
      <c r="V59" s="322"/>
      <c r="W59" s="322"/>
      <c r="X59" s="322"/>
    </row>
    <row r="60" spans="2:24" ht="7" customHeight="1">
      <c r="B60" s="345"/>
      <c r="C60" s="350">
        <v>450</v>
      </c>
      <c r="D60" s="346">
        <v>36</v>
      </c>
      <c r="E60" s="515">
        <f t="shared" si="1"/>
        <v>4.32</v>
      </c>
      <c r="F60" s="516">
        <f t="shared" si="2"/>
        <v>3.6</v>
      </c>
      <c r="G60" s="516">
        <f t="shared" si="3"/>
        <v>2.88</v>
      </c>
      <c r="H60" s="516">
        <f t="shared" si="4"/>
        <v>2.16</v>
      </c>
      <c r="I60" s="348">
        <v>8020</v>
      </c>
      <c r="J60" s="349">
        <f t="shared" si="5"/>
        <v>8320</v>
      </c>
      <c r="K60" s="368">
        <v>10</v>
      </c>
      <c r="L60" s="370" t="s">
        <v>226</v>
      </c>
      <c r="M60" s="369"/>
      <c r="N60" s="369"/>
      <c r="O60" s="592"/>
      <c r="P60" s="590"/>
      <c r="Q60" s="591"/>
      <c r="R60" s="372"/>
      <c r="S60" s="373"/>
      <c r="T60" s="322"/>
      <c r="U60" s="322"/>
      <c r="V60" s="322"/>
      <c r="W60" s="322"/>
      <c r="X60" s="322"/>
    </row>
    <row r="61" spans="2:24" ht="7" customHeight="1">
      <c r="B61" s="345"/>
      <c r="C61" s="350">
        <v>525</v>
      </c>
      <c r="D61" s="346">
        <v>42</v>
      </c>
      <c r="E61" s="515">
        <f t="shared" si="1"/>
        <v>5.04</v>
      </c>
      <c r="F61" s="516">
        <f t="shared" si="2"/>
        <v>4.2</v>
      </c>
      <c r="G61" s="516">
        <f t="shared" si="3"/>
        <v>3.36</v>
      </c>
      <c r="H61" s="516">
        <f t="shared" si="4"/>
        <v>2.52</v>
      </c>
      <c r="I61" s="348">
        <v>8740</v>
      </c>
      <c r="J61" s="349">
        <f t="shared" si="5"/>
        <v>9040</v>
      </c>
      <c r="K61" s="368">
        <v>10</v>
      </c>
      <c r="L61" s="370" t="s">
        <v>227</v>
      </c>
      <c r="M61" s="369"/>
      <c r="N61" s="369"/>
      <c r="O61" s="592"/>
      <c r="P61" s="590"/>
      <c r="Q61" s="591"/>
      <c r="R61" s="372"/>
      <c r="S61" s="373"/>
      <c r="T61" s="322"/>
      <c r="U61" s="322"/>
      <c r="V61" s="322"/>
      <c r="W61" s="322"/>
      <c r="X61" s="322"/>
    </row>
    <row r="62" spans="2:24" ht="7" customHeight="1">
      <c r="B62" s="345"/>
      <c r="C62" s="350">
        <v>600</v>
      </c>
      <c r="D62" s="346">
        <v>48</v>
      </c>
      <c r="E62" s="515">
        <f t="shared" si="1"/>
        <v>5.76</v>
      </c>
      <c r="F62" s="516">
        <f t="shared" si="2"/>
        <v>4.8000000000000007</v>
      </c>
      <c r="G62" s="516">
        <f t="shared" si="3"/>
        <v>3.84</v>
      </c>
      <c r="H62" s="516">
        <f t="shared" si="4"/>
        <v>2.88</v>
      </c>
      <c r="I62" s="348">
        <v>9340</v>
      </c>
      <c r="J62" s="349">
        <f t="shared" si="5"/>
        <v>9640</v>
      </c>
      <c r="K62" s="368">
        <v>10</v>
      </c>
      <c r="L62" s="370" t="s">
        <v>228</v>
      </c>
      <c r="M62" s="369"/>
      <c r="N62" s="369"/>
      <c r="O62" s="592"/>
      <c r="P62" s="590"/>
      <c r="Q62" s="591"/>
      <c r="R62" s="372"/>
      <c r="S62" s="373"/>
      <c r="T62" s="322"/>
      <c r="U62" s="322"/>
      <c r="V62" s="322"/>
      <c r="W62" s="322"/>
      <c r="X62" s="322"/>
    </row>
    <row r="63" spans="2:24" ht="7" customHeight="1">
      <c r="B63" s="345"/>
      <c r="C63" s="350">
        <v>675</v>
      </c>
      <c r="D63" s="346">
        <v>54</v>
      </c>
      <c r="E63" s="515">
        <f t="shared" si="1"/>
        <v>6.4799999999999995</v>
      </c>
      <c r="F63" s="516">
        <f t="shared" si="2"/>
        <v>5.4</v>
      </c>
      <c r="G63" s="516">
        <f t="shared" si="3"/>
        <v>4.32</v>
      </c>
      <c r="H63" s="516">
        <f t="shared" si="4"/>
        <v>3.2399999999999998</v>
      </c>
      <c r="I63" s="348">
        <v>10690</v>
      </c>
      <c r="J63" s="349">
        <f t="shared" si="5"/>
        <v>11110</v>
      </c>
      <c r="K63" s="368">
        <v>15</v>
      </c>
      <c r="L63" s="365" t="s">
        <v>232</v>
      </c>
      <c r="M63" s="369"/>
      <c r="N63" s="369"/>
      <c r="O63" s="592"/>
      <c r="P63" s="590"/>
      <c r="Q63" s="591"/>
      <c r="R63" s="372"/>
      <c r="S63" s="373"/>
      <c r="T63" s="322"/>
      <c r="U63" s="322"/>
      <c r="V63" s="322"/>
      <c r="W63" s="322"/>
      <c r="X63" s="322"/>
    </row>
    <row r="64" spans="2:24" ht="7" customHeight="1">
      <c r="B64" s="345"/>
      <c r="C64" s="350">
        <v>750</v>
      </c>
      <c r="D64" s="346">
        <v>60</v>
      </c>
      <c r="E64" s="515">
        <f t="shared" si="1"/>
        <v>7.1999999999999993</v>
      </c>
      <c r="F64" s="516">
        <f t="shared" si="2"/>
        <v>6</v>
      </c>
      <c r="G64" s="516">
        <f t="shared" si="3"/>
        <v>4.8</v>
      </c>
      <c r="H64" s="516">
        <f t="shared" si="4"/>
        <v>3.5999999999999996</v>
      </c>
      <c r="I64" s="348">
        <v>11550</v>
      </c>
      <c r="J64" s="349">
        <f t="shared" si="5"/>
        <v>11970</v>
      </c>
      <c r="K64" s="368">
        <v>15</v>
      </c>
      <c r="L64" s="370"/>
      <c r="M64" s="369"/>
      <c r="N64" s="369"/>
      <c r="O64" s="592"/>
      <c r="P64" s="590"/>
      <c r="Q64" s="591"/>
      <c r="R64" s="372"/>
      <c r="S64" s="373"/>
      <c r="T64" s="322"/>
      <c r="U64" s="322"/>
      <c r="V64" s="322"/>
      <c r="W64" s="322"/>
      <c r="X64" s="322"/>
    </row>
    <row r="65" spans="2:24" ht="7" customHeight="1">
      <c r="B65" s="345"/>
      <c r="C65" s="350">
        <v>900</v>
      </c>
      <c r="D65" s="346">
        <v>72</v>
      </c>
      <c r="E65" s="515">
        <f t="shared" si="1"/>
        <v>8.64</v>
      </c>
      <c r="F65" s="516">
        <f t="shared" si="2"/>
        <v>7.2</v>
      </c>
      <c r="G65" s="516">
        <f t="shared" si="3"/>
        <v>5.76</v>
      </c>
      <c r="H65" s="516">
        <f t="shared" si="4"/>
        <v>4.32</v>
      </c>
      <c r="I65" s="348">
        <v>13480</v>
      </c>
      <c r="J65" s="349">
        <f t="shared" si="5"/>
        <v>14020</v>
      </c>
      <c r="K65" s="368">
        <v>20</v>
      </c>
      <c r="L65" s="370" t="s">
        <v>246</v>
      </c>
      <c r="M65" s="369"/>
      <c r="N65" s="369"/>
      <c r="O65" s="592"/>
      <c r="P65" s="590"/>
      <c r="Q65" s="591"/>
      <c r="R65" s="372"/>
      <c r="S65" s="373"/>
      <c r="T65" s="322"/>
      <c r="U65" s="322"/>
      <c r="V65" s="322"/>
      <c r="W65" s="322"/>
      <c r="X65" s="322"/>
    </row>
    <row r="66" spans="2:24" ht="7" customHeight="1">
      <c r="B66" s="345"/>
      <c r="C66" s="350">
        <v>1050</v>
      </c>
      <c r="D66" s="346">
        <v>84</v>
      </c>
      <c r="E66" s="515">
        <f t="shared" si="1"/>
        <v>10.08</v>
      </c>
      <c r="F66" s="516">
        <f t="shared" si="2"/>
        <v>8.4</v>
      </c>
      <c r="G66" s="516">
        <f t="shared" si="3"/>
        <v>6.72</v>
      </c>
      <c r="H66" s="516">
        <f t="shared" si="4"/>
        <v>5.04</v>
      </c>
      <c r="I66" s="348">
        <v>15440</v>
      </c>
      <c r="J66" s="349">
        <f t="shared" si="5"/>
        <v>15980</v>
      </c>
      <c r="K66" s="368">
        <v>20</v>
      </c>
      <c r="L66" s="370" t="s">
        <v>247</v>
      </c>
      <c r="M66" s="369"/>
      <c r="N66" s="369"/>
      <c r="O66" s="592"/>
      <c r="P66" s="590"/>
      <c r="Q66" s="591"/>
      <c r="R66" s="372"/>
      <c r="S66" s="373"/>
      <c r="T66" s="322"/>
      <c r="U66" s="322"/>
      <c r="V66" s="322"/>
      <c r="W66" s="322"/>
      <c r="X66" s="322"/>
    </row>
    <row r="67" spans="2:24" ht="7" customHeight="1">
      <c r="B67" s="345"/>
      <c r="C67" s="350">
        <v>1200</v>
      </c>
      <c r="D67" s="346">
        <v>96</v>
      </c>
      <c r="E67" s="515">
        <f t="shared" si="1"/>
        <v>11.52</v>
      </c>
      <c r="F67" s="516">
        <f t="shared" si="2"/>
        <v>9.6000000000000014</v>
      </c>
      <c r="G67" s="516">
        <f t="shared" si="3"/>
        <v>7.68</v>
      </c>
      <c r="H67" s="516">
        <f t="shared" si="4"/>
        <v>5.76</v>
      </c>
      <c r="I67" s="348">
        <v>15040</v>
      </c>
      <c r="J67" s="349">
        <f t="shared" si="5"/>
        <v>15580</v>
      </c>
      <c r="K67" s="368">
        <v>20</v>
      </c>
      <c r="L67" s="370" t="s">
        <v>248</v>
      </c>
      <c r="M67" s="369"/>
      <c r="N67" s="369"/>
      <c r="O67" s="592"/>
      <c r="P67" s="590"/>
      <c r="Q67" s="591"/>
      <c r="R67" s="372"/>
      <c r="S67" s="373"/>
      <c r="T67" s="322"/>
      <c r="U67" s="322"/>
      <c r="V67" s="322"/>
      <c r="W67" s="322"/>
      <c r="X67" s="322"/>
    </row>
    <row r="68" spans="2:24" ht="7" customHeight="1">
      <c r="B68" s="345"/>
      <c r="C68" s="350">
        <v>1350</v>
      </c>
      <c r="D68" s="346">
        <v>108</v>
      </c>
      <c r="E68" s="515">
        <f t="shared" si="1"/>
        <v>12.959999999999999</v>
      </c>
      <c r="F68" s="516">
        <f t="shared" si="2"/>
        <v>10.8</v>
      </c>
      <c r="G68" s="516">
        <f t="shared" si="3"/>
        <v>8.64</v>
      </c>
      <c r="H68" s="516">
        <f t="shared" si="4"/>
        <v>6.4799999999999995</v>
      </c>
      <c r="I68" s="348">
        <v>18610</v>
      </c>
      <c r="J68" s="349">
        <f t="shared" si="5"/>
        <v>19270</v>
      </c>
      <c r="K68" s="368">
        <v>25</v>
      </c>
      <c r="L68" s="386" t="s">
        <v>249</v>
      </c>
      <c r="M68" s="369"/>
      <c r="N68" s="369"/>
      <c r="O68" s="592"/>
      <c r="P68" s="590"/>
      <c r="Q68" s="591"/>
      <c r="R68" s="372"/>
      <c r="S68" s="373"/>
      <c r="T68" s="322"/>
      <c r="U68" s="322"/>
      <c r="V68" s="322"/>
      <c r="W68" s="322"/>
      <c r="X68" s="322"/>
    </row>
    <row r="69" spans="2:24" ht="7" customHeight="1">
      <c r="B69" s="345"/>
      <c r="C69" s="350">
        <v>1500</v>
      </c>
      <c r="D69" s="346">
        <v>120</v>
      </c>
      <c r="E69" s="515">
        <f t="shared" si="1"/>
        <v>14.399999999999999</v>
      </c>
      <c r="F69" s="516">
        <f t="shared" si="2"/>
        <v>12</v>
      </c>
      <c r="G69" s="516">
        <f t="shared" si="3"/>
        <v>9.6</v>
      </c>
      <c r="H69" s="516">
        <f t="shared" si="4"/>
        <v>7.1999999999999993</v>
      </c>
      <c r="I69" s="348">
        <v>25530</v>
      </c>
      <c r="J69" s="349">
        <f t="shared" si="5"/>
        <v>26190</v>
      </c>
      <c r="K69" s="368">
        <v>25</v>
      </c>
      <c r="L69" s="386" t="s">
        <v>250</v>
      </c>
      <c r="M69" s="369"/>
      <c r="N69" s="369"/>
      <c r="O69" s="592"/>
      <c r="P69" s="590"/>
      <c r="Q69" s="591"/>
      <c r="R69" s="372"/>
      <c r="S69" s="373"/>
      <c r="T69" s="322"/>
      <c r="U69" s="322"/>
      <c r="V69" s="322"/>
      <c r="W69" s="322"/>
      <c r="X69" s="322"/>
    </row>
    <row r="70" spans="2:24" ht="7" customHeight="1">
      <c r="B70" s="345"/>
      <c r="C70" s="350">
        <v>1800</v>
      </c>
      <c r="D70" s="346">
        <v>144</v>
      </c>
      <c r="E70" s="515">
        <f t="shared" si="1"/>
        <v>17.28</v>
      </c>
      <c r="F70" s="516">
        <f t="shared" si="2"/>
        <v>14.4</v>
      </c>
      <c r="G70" s="516">
        <f t="shared" si="3"/>
        <v>11.52</v>
      </c>
      <c r="H70" s="516">
        <f t="shared" si="4"/>
        <v>8.64</v>
      </c>
      <c r="I70" s="348">
        <v>27120</v>
      </c>
      <c r="J70" s="349">
        <f t="shared" si="5"/>
        <v>27900</v>
      </c>
      <c r="K70" s="368">
        <v>30</v>
      </c>
      <c r="L70" s="371"/>
      <c r="M70" s="369"/>
      <c r="N70" s="369"/>
      <c r="O70" s="592"/>
      <c r="P70" s="590"/>
      <c r="Q70" s="591"/>
      <c r="R70" s="372"/>
      <c r="S70" s="373"/>
      <c r="T70" s="322"/>
      <c r="U70" s="322"/>
      <c r="V70" s="322"/>
      <c r="W70" s="322"/>
      <c r="X70" s="322"/>
    </row>
    <row r="71" spans="2:24" ht="7" customHeight="1">
      <c r="B71" s="345"/>
      <c r="C71" s="350">
        <v>2250</v>
      </c>
      <c r="D71" s="346">
        <v>180</v>
      </c>
      <c r="E71" s="515">
        <f t="shared" si="1"/>
        <v>21.599999999999998</v>
      </c>
      <c r="F71" s="516">
        <f t="shared" si="2"/>
        <v>18</v>
      </c>
      <c r="G71" s="516">
        <f t="shared" si="3"/>
        <v>14.4</v>
      </c>
      <c r="H71" s="516">
        <f t="shared" si="4"/>
        <v>10.799999999999999</v>
      </c>
      <c r="I71" s="348">
        <v>36800</v>
      </c>
      <c r="J71" s="349">
        <f t="shared" si="5"/>
        <v>37580</v>
      </c>
      <c r="K71" s="368">
        <v>30</v>
      </c>
      <c r="L71" s="387"/>
      <c r="M71" s="369"/>
      <c r="N71" s="369"/>
      <c r="O71" s="592"/>
      <c r="P71" s="590"/>
      <c r="Q71" s="591"/>
      <c r="R71" s="372"/>
      <c r="S71" s="373"/>
      <c r="T71" s="322"/>
      <c r="U71" s="322"/>
      <c r="V71" s="322"/>
      <c r="W71" s="322"/>
      <c r="X71" s="322"/>
    </row>
    <row r="72" spans="2:24" ht="7" customHeight="1">
      <c r="B72" s="345"/>
      <c r="C72" s="600" t="s">
        <v>251</v>
      </c>
      <c r="D72" s="601"/>
      <c r="E72" s="601"/>
      <c r="F72" s="601"/>
      <c r="G72" s="601"/>
      <c r="H72" s="601"/>
      <c r="I72" s="322"/>
      <c r="J72" s="322"/>
      <c r="K72" s="368"/>
      <c r="L72" s="387"/>
      <c r="M72" s="369"/>
      <c r="N72" s="369"/>
      <c r="R72" s="372"/>
      <c r="S72" s="373"/>
      <c r="T72" s="322"/>
      <c r="U72" s="322"/>
      <c r="V72" s="322"/>
      <c r="W72" s="322"/>
      <c r="X72" s="322"/>
    </row>
    <row r="73" spans="2:24" ht="7" customHeight="1">
      <c r="B73" s="345"/>
      <c r="C73" s="351"/>
      <c r="D73" s="352"/>
      <c r="E73" s="352"/>
      <c r="F73" s="352"/>
      <c r="G73" s="352"/>
      <c r="H73" s="352"/>
      <c r="I73" s="368"/>
      <c r="J73" s="368"/>
      <c r="K73" s="368"/>
      <c r="L73" s="371"/>
      <c r="M73" s="369"/>
      <c r="N73" s="369"/>
      <c r="R73" s="372"/>
      <c r="S73" s="373"/>
      <c r="T73" s="322"/>
      <c r="U73" s="322"/>
      <c r="V73" s="322"/>
      <c r="W73" s="322"/>
      <c r="X73" s="322"/>
    </row>
    <row r="74" spans="2:24" s="310" customFormat="1" ht="7" customHeight="1">
      <c r="B74" s="312"/>
      <c r="C74" s="598" t="s">
        <v>252</v>
      </c>
      <c r="D74" s="597"/>
      <c r="E74" s="597"/>
      <c r="F74" s="597"/>
      <c r="G74" s="597"/>
      <c r="H74" s="597"/>
      <c r="I74" s="368"/>
      <c r="J74" s="368"/>
      <c r="K74" s="368"/>
      <c r="L74" s="316"/>
      <c r="M74" s="317"/>
      <c r="N74" s="317"/>
      <c r="O74" s="316"/>
      <c r="P74" s="317"/>
      <c r="Q74" s="317"/>
      <c r="R74" s="372"/>
      <c r="S74" s="373"/>
      <c r="T74" s="322"/>
      <c r="U74" s="322"/>
      <c r="V74" s="322"/>
      <c r="W74" s="322"/>
      <c r="X74" s="322"/>
    </row>
    <row r="75" spans="2:24" ht="23.15" customHeight="1">
      <c r="C75" s="374" t="s">
        <v>1080</v>
      </c>
      <c r="D75" s="512" t="s">
        <v>212</v>
      </c>
      <c r="E75" s="353" t="s">
        <v>253</v>
      </c>
      <c r="F75" s="342" t="s">
        <v>254</v>
      </c>
      <c r="G75" s="342" t="s">
        <v>255</v>
      </c>
      <c r="H75" s="342" t="s">
        <v>256</v>
      </c>
      <c r="I75" s="342" t="s">
        <v>214</v>
      </c>
      <c r="J75" s="343" t="s">
        <v>215</v>
      </c>
      <c r="K75" s="344" t="s">
        <v>244</v>
      </c>
      <c r="L75" s="363"/>
      <c r="M75" s="362"/>
      <c r="N75" s="362"/>
      <c r="O75" s="363"/>
      <c r="P75" s="362"/>
      <c r="Q75" s="362"/>
      <c r="R75" s="372"/>
      <c r="S75" s="373"/>
      <c r="T75" s="322"/>
      <c r="U75" s="322"/>
      <c r="V75" s="322"/>
      <c r="W75" s="322"/>
      <c r="X75" s="322"/>
    </row>
    <row r="76" spans="2:24" ht="8.15" customHeight="1">
      <c r="C76" s="374" t="s">
        <v>216</v>
      </c>
      <c r="D76" s="375" t="s">
        <v>217</v>
      </c>
      <c r="E76" s="353" t="s">
        <v>218</v>
      </c>
      <c r="F76" s="342" t="s">
        <v>218</v>
      </c>
      <c r="G76" s="342" t="s">
        <v>218</v>
      </c>
      <c r="H76" s="342" t="s">
        <v>218</v>
      </c>
      <c r="I76" s="342" t="s">
        <v>219</v>
      </c>
      <c r="J76" s="343" t="s">
        <v>219</v>
      </c>
      <c r="K76" s="344"/>
      <c r="L76" s="363"/>
      <c r="M76" s="362"/>
      <c r="N76" s="362"/>
      <c r="O76" s="363"/>
      <c r="P76" s="362"/>
      <c r="Q76" s="362"/>
      <c r="R76" s="372"/>
      <c r="S76" s="373"/>
      <c r="T76" s="322"/>
      <c r="U76" s="322"/>
      <c r="V76" s="322"/>
      <c r="W76" s="322"/>
      <c r="X76" s="322"/>
    </row>
    <row r="77" spans="2:24" ht="7" customHeight="1">
      <c r="B77" s="345"/>
      <c r="C77" s="376">
        <v>150</v>
      </c>
      <c r="D77" s="346">
        <v>8.86</v>
      </c>
      <c r="E77" s="515">
        <f t="shared" ref="E77:E93" si="6">D77*0.15</f>
        <v>1.329</v>
      </c>
      <c r="F77" s="516">
        <f t="shared" ref="F77:F93" si="7">D77*0.125</f>
        <v>1.1074999999999999</v>
      </c>
      <c r="G77" s="516">
        <f t="shared" ref="G77:G93" si="8">D77*0.1</f>
        <v>0.88600000000000001</v>
      </c>
      <c r="H77" s="516">
        <f t="shared" ref="H77:H93" si="9">D77*0.075</f>
        <v>0.66449999999999998</v>
      </c>
      <c r="I77" s="348">
        <v>3740</v>
      </c>
      <c r="J77" s="349">
        <f t="shared" ref="J77:J93" si="10">K77*24+60+I77</f>
        <v>3920</v>
      </c>
      <c r="K77" s="368">
        <v>5</v>
      </c>
      <c r="L77" s="365" t="s">
        <v>257</v>
      </c>
      <c r="M77" s="369"/>
      <c r="N77" s="369"/>
      <c r="O77" s="595" t="s">
        <v>258</v>
      </c>
      <c r="P77" s="590"/>
      <c r="Q77" s="591"/>
      <c r="R77" s="372"/>
      <c r="S77" s="373"/>
      <c r="T77" s="322"/>
      <c r="U77" s="322"/>
      <c r="V77" s="322"/>
      <c r="W77" s="322"/>
      <c r="X77" s="322"/>
    </row>
    <row r="78" spans="2:24" ht="7" customHeight="1">
      <c r="B78" s="345"/>
      <c r="C78" s="376">
        <v>220</v>
      </c>
      <c r="D78" s="346">
        <v>13.74</v>
      </c>
      <c r="E78" s="515">
        <f t="shared" si="6"/>
        <v>2.0609999999999999</v>
      </c>
      <c r="F78" s="516">
        <f t="shared" si="7"/>
        <v>1.7175</v>
      </c>
      <c r="G78" s="516">
        <f t="shared" si="8"/>
        <v>1.3740000000000001</v>
      </c>
      <c r="H78" s="516">
        <f t="shared" si="9"/>
        <v>1.0305</v>
      </c>
      <c r="I78" s="348">
        <v>4700</v>
      </c>
      <c r="J78" s="349">
        <f t="shared" si="10"/>
        <v>4880</v>
      </c>
      <c r="K78" s="368">
        <v>5</v>
      </c>
      <c r="L78" s="365" t="s">
        <v>223</v>
      </c>
      <c r="M78" s="369"/>
      <c r="N78" s="369"/>
      <c r="O78" s="592"/>
      <c r="P78" s="590"/>
      <c r="Q78" s="591"/>
      <c r="R78" s="372"/>
      <c r="S78" s="373"/>
      <c r="T78" s="322"/>
      <c r="U78" s="322"/>
      <c r="V78" s="322"/>
      <c r="W78" s="322"/>
      <c r="X78" s="322"/>
    </row>
    <row r="79" spans="2:24" ht="7" customHeight="1">
      <c r="B79" s="345"/>
      <c r="C79" s="376">
        <v>300</v>
      </c>
      <c r="D79" s="346">
        <v>18.5</v>
      </c>
      <c r="E79" s="515">
        <f t="shared" si="6"/>
        <v>2.7749999999999999</v>
      </c>
      <c r="F79" s="516">
        <f t="shared" si="7"/>
        <v>2.3125</v>
      </c>
      <c r="G79" s="516">
        <f t="shared" si="8"/>
        <v>1.85</v>
      </c>
      <c r="H79" s="516">
        <f t="shared" si="9"/>
        <v>1.3875</v>
      </c>
      <c r="I79" s="348">
        <v>5510</v>
      </c>
      <c r="J79" s="349">
        <f t="shared" si="10"/>
        <v>5690</v>
      </c>
      <c r="K79" s="368">
        <v>5</v>
      </c>
      <c r="L79" s="359" t="s">
        <v>224</v>
      </c>
      <c r="M79" s="369"/>
      <c r="N79" s="369"/>
      <c r="O79" s="592"/>
      <c r="P79" s="590"/>
      <c r="Q79" s="591"/>
      <c r="R79" s="372"/>
      <c r="S79" s="373"/>
      <c r="T79" s="322"/>
      <c r="U79" s="322"/>
      <c r="V79" s="322"/>
      <c r="W79" s="322"/>
      <c r="X79" s="322"/>
    </row>
    <row r="80" spans="2:24" ht="7" customHeight="1">
      <c r="B80" s="345"/>
      <c r="C80" s="376">
        <v>400</v>
      </c>
      <c r="D80" s="346">
        <v>24.8</v>
      </c>
      <c r="E80" s="515">
        <f t="shared" si="6"/>
        <v>3.7199999999999998</v>
      </c>
      <c r="F80" s="516">
        <f t="shared" si="7"/>
        <v>3.1</v>
      </c>
      <c r="G80" s="516">
        <f t="shared" si="8"/>
        <v>2.4800000000000004</v>
      </c>
      <c r="H80" s="516">
        <f t="shared" si="9"/>
        <v>1.8599999999999999</v>
      </c>
      <c r="I80" s="348">
        <v>5850</v>
      </c>
      <c r="J80" s="349">
        <f t="shared" si="10"/>
        <v>6150</v>
      </c>
      <c r="K80" s="368">
        <v>10</v>
      </c>
      <c r="L80" s="370" t="s">
        <v>225</v>
      </c>
      <c r="M80" s="369"/>
      <c r="N80" s="369"/>
      <c r="O80" s="592"/>
      <c r="P80" s="590"/>
      <c r="Q80" s="591"/>
      <c r="R80" s="372"/>
      <c r="S80" s="373"/>
      <c r="T80" s="322"/>
      <c r="U80" s="322"/>
      <c r="V80" s="322"/>
      <c r="W80" s="322"/>
      <c r="X80" s="322"/>
    </row>
    <row r="81" spans="2:24" ht="7" customHeight="1">
      <c r="B81" s="345"/>
      <c r="C81" s="376">
        <v>500</v>
      </c>
      <c r="D81" s="346">
        <v>31</v>
      </c>
      <c r="E81" s="515">
        <f t="shared" si="6"/>
        <v>4.6499999999999995</v>
      </c>
      <c r="F81" s="516">
        <f t="shared" si="7"/>
        <v>3.875</v>
      </c>
      <c r="G81" s="516">
        <f t="shared" si="8"/>
        <v>3.1</v>
      </c>
      <c r="H81" s="516">
        <f t="shared" si="9"/>
        <v>2.3249999999999997</v>
      </c>
      <c r="I81" s="348">
        <v>6550</v>
      </c>
      <c r="J81" s="349">
        <f t="shared" si="10"/>
        <v>6850</v>
      </c>
      <c r="K81" s="368">
        <v>10</v>
      </c>
      <c r="L81" s="370" t="s">
        <v>259</v>
      </c>
      <c r="M81" s="369"/>
      <c r="N81" s="369"/>
      <c r="O81" s="592"/>
      <c r="P81" s="590"/>
      <c r="Q81" s="591"/>
      <c r="R81" s="372"/>
      <c r="S81" s="373"/>
      <c r="T81" s="322"/>
      <c r="U81" s="322"/>
      <c r="V81" s="322"/>
      <c r="W81" s="322"/>
      <c r="X81" s="322"/>
    </row>
    <row r="82" spans="2:24" ht="7" customHeight="1">
      <c r="B82" s="345"/>
      <c r="C82" s="376">
        <v>600</v>
      </c>
      <c r="D82" s="346">
        <v>34.700000000000003</v>
      </c>
      <c r="E82" s="515">
        <f t="shared" si="6"/>
        <v>5.2050000000000001</v>
      </c>
      <c r="F82" s="516">
        <f t="shared" si="7"/>
        <v>4.3375000000000004</v>
      </c>
      <c r="G82" s="516">
        <f t="shared" si="8"/>
        <v>3.4700000000000006</v>
      </c>
      <c r="H82" s="516">
        <f t="shared" si="9"/>
        <v>2.6025</v>
      </c>
      <c r="I82" s="348">
        <v>7110</v>
      </c>
      <c r="J82" s="349">
        <f t="shared" si="10"/>
        <v>7410</v>
      </c>
      <c r="K82" s="368">
        <v>10</v>
      </c>
      <c r="L82" s="370" t="s">
        <v>260</v>
      </c>
      <c r="M82" s="369"/>
      <c r="N82" s="369"/>
      <c r="O82" s="592"/>
      <c r="P82" s="590"/>
      <c r="Q82" s="591"/>
      <c r="R82" s="372"/>
      <c r="S82" s="373"/>
      <c r="T82" s="322"/>
      <c r="U82" s="322"/>
      <c r="V82" s="322"/>
      <c r="W82" s="322"/>
      <c r="X82" s="322"/>
    </row>
    <row r="83" spans="2:24" ht="7" customHeight="1">
      <c r="B83" s="345"/>
      <c r="C83" s="376">
        <v>700</v>
      </c>
      <c r="D83" s="346">
        <v>40.6</v>
      </c>
      <c r="E83" s="515">
        <f t="shared" si="6"/>
        <v>6.09</v>
      </c>
      <c r="F83" s="516">
        <f t="shared" si="7"/>
        <v>5.0750000000000002</v>
      </c>
      <c r="G83" s="516">
        <f t="shared" si="8"/>
        <v>4.0600000000000005</v>
      </c>
      <c r="H83" s="516">
        <f t="shared" si="9"/>
        <v>3.0449999999999999</v>
      </c>
      <c r="I83" s="348">
        <v>7680</v>
      </c>
      <c r="J83" s="349">
        <f t="shared" si="10"/>
        <v>8100</v>
      </c>
      <c r="K83" s="368">
        <v>15</v>
      </c>
      <c r="L83" s="370" t="s">
        <v>228</v>
      </c>
      <c r="M83" s="369"/>
      <c r="N83" s="369"/>
      <c r="O83" s="592"/>
      <c r="P83" s="590"/>
      <c r="Q83" s="591"/>
      <c r="R83" s="372"/>
      <c r="S83" s="373"/>
      <c r="T83" s="322"/>
      <c r="U83" s="322"/>
      <c r="V83" s="322"/>
      <c r="W83" s="322"/>
      <c r="X83" s="322"/>
    </row>
    <row r="84" spans="2:24" ht="7" customHeight="1">
      <c r="B84" s="345"/>
      <c r="C84" s="376">
        <v>850</v>
      </c>
      <c r="D84" s="346">
        <v>49.4</v>
      </c>
      <c r="E84" s="515">
        <f t="shared" si="6"/>
        <v>7.4099999999999993</v>
      </c>
      <c r="F84" s="516">
        <f t="shared" si="7"/>
        <v>6.1749999999999998</v>
      </c>
      <c r="G84" s="516">
        <f t="shared" si="8"/>
        <v>4.9400000000000004</v>
      </c>
      <c r="H84" s="516">
        <f t="shared" si="9"/>
        <v>3.7049999999999996</v>
      </c>
      <c r="I84" s="348">
        <v>9430</v>
      </c>
      <c r="J84" s="349">
        <f t="shared" si="10"/>
        <v>9850</v>
      </c>
      <c r="K84" s="368">
        <v>15</v>
      </c>
      <c r="L84" s="365" t="s">
        <v>261</v>
      </c>
      <c r="M84" s="369"/>
      <c r="N84" s="369"/>
      <c r="O84" s="592"/>
      <c r="P84" s="590"/>
      <c r="Q84" s="591"/>
      <c r="R84" s="372"/>
      <c r="S84" s="373"/>
      <c r="T84" s="322"/>
      <c r="U84" s="322"/>
      <c r="V84" s="322"/>
      <c r="W84" s="322"/>
      <c r="X84" s="322"/>
    </row>
    <row r="85" spans="2:24" ht="7" customHeight="1">
      <c r="B85" s="345"/>
      <c r="C85" s="376">
        <v>1000</v>
      </c>
      <c r="D85" s="346">
        <v>58.1</v>
      </c>
      <c r="E85" s="515">
        <f t="shared" si="6"/>
        <v>8.7149999999999999</v>
      </c>
      <c r="F85" s="516">
        <f t="shared" si="7"/>
        <v>7.2625000000000002</v>
      </c>
      <c r="G85" s="516">
        <f t="shared" si="8"/>
        <v>5.8100000000000005</v>
      </c>
      <c r="H85" s="516">
        <f t="shared" si="9"/>
        <v>4.3574999999999999</v>
      </c>
      <c r="I85" s="348">
        <v>11340</v>
      </c>
      <c r="J85" s="349">
        <f t="shared" si="10"/>
        <v>11880</v>
      </c>
      <c r="K85" s="368">
        <v>20</v>
      </c>
      <c r="L85" s="365"/>
      <c r="M85" s="369"/>
      <c r="N85" s="369"/>
      <c r="O85" s="592"/>
      <c r="P85" s="590"/>
      <c r="Q85" s="591"/>
      <c r="R85" s="372"/>
      <c r="S85" s="373"/>
      <c r="T85" s="322"/>
      <c r="U85" s="322"/>
      <c r="V85" s="322"/>
      <c r="W85" s="322"/>
      <c r="X85" s="322"/>
    </row>
    <row r="86" spans="2:24" ht="7" customHeight="1">
      <c r="B86" s="345"/>
      <c r="C86" s="376">
        <v>1250</v>
      </c>
      <c r="D86" s="346">
        <v>72.7</v>
      </c>
      <c r="E86" s="515">
        <f t="shared" si="6"/>
        <v>10.904999999999999</v>
      </c>
      <c r="F86" s="516">
        <f t="shared" si="7"/>
        <v>9.0875000000000004</v>
      </c>
      <c r="G86" s="516">
        <f t="shared" si="8"/>
        <v>7.2700000000000005</v>
      </c>
      <c r="H86" s="516">
        <f t="shared" si="9"/>
        <v>5.4524999999999997</v>
      </c>
      <c r="I86" s="348">
        <v>12540</v>
      </c>
      <c r="J86" s="349">
        <f t="shared" si="10"/>
        <v>13200</v>
      </c>
      <c r="K86" s="368">
        <v>25</v>
      </c>
      <c r="L86" s="370"/>
      <c r="M86" s="369"/>
      <c r="N86" s="369"/>
      <c r="O86" s="592"/>
      <c r="P86" s="590"/>
      <c r="Q86" s="591"/>
      <c r="R86" s="372"/>
      <c r="S86" s="373"/>
      <c r="T86" s="322"/>
      <c r="U86" s="322"/>
      <c r="V86" s="322"/>
      <c r="W86" s="322"/>
      <c r="X86" s="322"/>
    </row>
    <row r="87" spans="2:24" ht="7" customHeight="1">
      <c r="B87" s="345"/>
      <c r="C87" s="376">
        <v>1500</v>
      </c>
      <c r="D87" s="346">
        <v>87.3</v>
      </c>
      <c r="E87" s="515">
        <f t="shared" si="6"/>
        <v>13.094999999999999</v>
      </c>
      <c r="F87" s="516">
        <f t="shared" si="7"/>
        <v>10.9125</v>
      </c>
      <c r="G87" s="516">
        <f t="shared" si="8"/>
        <v>8.73</v>
      </c>
      <c r="H87" s="516">
        <f t="shared" si="9"/>
        <v>6.5474999999999994</v>
      </c>
      <c r="I87" s="348">
        <v>15050</v>
      </c>
      <c r="J87" s="349">
        <f t="shared" si="10"/>
        <v>15710</v>
      </c>
      <c r="K87" s="368">
        <v>25</v>
      </c>
      <c r="L87" s="370"/>
      <c r="M87" s="369"/>
      <c r="N87" s="369"/>
      <c r="O87" s="592"/>
      <c r="P87" s="590"/>
      <c r="Q87" s="591"/>
      <c r="R87" s="372"/>
      <c r="S87" s="373"/>
      <c r="T87" s="322"/>
      <c r="U87" s="322"/>
      <c r="V87" s="322"/>
      <c r="W87" s="322"/>
      <c r="X87" s="322"/>
    </row>
    <row r="88" spans="2:24" ht="7" customHeight="1">
      <c r="B88" s="345"/>
      <c r="C88" s="376">
        <v>1700</v>
      </c>
      <c r="D88" s="346">
        <v>99</v>
      </c>
      <c r="E88" s="515">
        <f t="shared" si="6"/>
        <v>14.85</v>
      </c>
      <c r="F88" s="516">
        <f t="shared" si="7"/>
        <v>12.375</v>
      </c>
      <c r="G88" s="516">
        <f t="shared" si="8"/>
        <v>9.9</v>
      </c>
      <c r="H88" s="516">
        <f t="shared" si="9"/>
        <v>7.4249999999999998</v>
      </c>
      <c r="I88" s="348">
        <v>16520</v>
      </c>
      <c r="J88" s="349">
        <f t="shared" si="10"/>
        <v>17300</v>
      </c>
      <c r="K88" s="368">
        <v>30</v>
      </c>
      <c r="L88" s="370"/>
      <c r="M88" s="369"/>
      <c r="N88" s="369"/>
      <c r="O88" s="592"/>
      <c r="P88" s="590"/>
      <c r="Q88" s="591"/>
      <c r="R88" s="372"/>
      <c r="S88" s="373"/>
      <c r="T88" s="322"/>
      <c r="U88" s="322"/>
      <c r="V88" s="322"/>
      <c r="W88" s="322"/>
      <c r="X88" s="322"/>
    </row>
    <row r="89" spans="2:24" ht="7" customHeight="1">
      <c r="B89" s="345"/>
      <c r="C89" s="376">
        <v>1900</v>
      </c>
      <c r="D89" s="346">
        <v>110.7</v>
      </c>
      <c r="E89" s="515">
        <f t="shared" si="6"/>
        <v>16.605</v>
      </c>
      <c r="F89" s="516">
        <f t="shared" si="7"/>
        <v>13.8375</v>
      </c>
      <c r="G89" s="516">
        <f t="shared" si="8"/>
        <v>11.07</v>
      </c>
      <c r="H89" s="516">
        <f t="shared" si="9"/>
        <v>8.3025000000000002</v>
      </c>
      <c r="I89" s="348">
        <v>19280</v>
      </c>
      <c r="J89" s="349">
        <f t="shared" si="10"/>
        <v>20060</v>
      </c>
      <c r="K89" s="368">
        <v>30</v>
      </c>
      <c r="L89" s="370"/>
      <c r="M89" s="369"/>
      <c r="N89" s="369"/>
      <c r="O89" s="592"/>
      <c r="P89" s="590"/>
      <c r="Q89" s="591"/>
      <c r="R89" s="372"/>
      <c r="S89" s="373"/>
      <c r="T89" s="322"/>
      <c r="U89" s="322"/>
      <c r="V89" s="322"/>
      <c r="W89" s="322"/>
      <c r="X89" s="322"/>
    </row>
    <row r="90" spans="2:24" ht="7" customHeight="1">
      <c r="B90" s="345"/>
      <c r="C90" s="376">
        <v>2100</v>
      </c>
      <c r="D90" s="346">
        <v>122.4</v>
      </c>
      <c r="E90" s="515">
        <f t="shared" si="6"/>
        <v>18.36</v>
      </c>
      <c r="F90" s="516">
        <f t="shared" si="7"/>
        <v>15.3</v>
      </c>
      <c r="G90" s="516">
        <f t="shared" si="8"/>
        <v>12.240000000000002</v>
      </c>
      <c r="H90" s="516">
        <f t="shared" si="9"/>
        <v>9.18</v>
      </c>
      <c r="I90" s="348">
        <v>19640</v>
      </c>
      <c r="J90" s="349">
        <f t="shared" si="10"/>
        <v>20660</v>
      </c>
      <c r="K90" s="368">
        <v>40</v>
      </c>
      <c r="L90" s="370"/>
      <c r="M90" s="369"/>
      <c r="N90" s="369"/>
      <c r="O90" s="592"/>
      <c r="P90" s="590"/>
      <c r="Q90" s="591"/>
      <c r="R90" s="372"/>
      <c r="S90" s="373"/>
      <c r="T90" s="322"/>
      <c r="U90" s="322"/>
      <c r="V90" s="322"/>
      <c r="W90" s="322"/>
      <c r="X90" s="322"/>
    </row>
    <row r="91" spans="2:24" ht="7" customHeight="1">
      <c r="B91" s="345"/>
      <c r="C91" s="376">
        <v>2300</v>
      </c>
      <c r="D91" s="346">
        <v>134.1</v>
      </c>
      <c r="E91" s="515">
        <f t="shared" si="6"/>
        <v>20.114999999999998</v>
      </c>
      <c r="F91" s="516">
        <f t="shared" si="7"/>
        <v>16.762499999999999</v>
      </c>
      <c r="G91" s="516">
        <f t="shared" si="8"/>
        <v>13.41</v>
      </c>
      <c r="H91" s="516">
        <f t="shared" si="9"/>
        <v>10.057499999999999</v>
      </c>
      <c r="I91" s="348">
        <v>22080</v>
      </c>
      <c r="J91" s="349">
        <f t="shared" si="10"/>
        <v>23100</v>
      </c>
      <c r="K91" s="368">
        <v>40</v>
      </c>
      <c r="L91" s="370"/>
      <c r="M91" s="369"/>
      <c r="N91" s="369"/>
      <c r="O91" s="592"/>
      <c r="P91" s="590"/>
      <c r="Q91" s="591"/>
      <c r="R91" s="372"/>
      <c r="S91" s="373"/>
      <c r="T91" s="322"/>
      <c r="U91" s="322"/>
      <c r="V91" s="322"/>
      <c r="W91" s="322"/>
      <c r="X91" s="322"/>
    </row>
    <row r="92" spans="2:24" ht="7" customHeight="1">
      <c r="B92" s="345"/>
      <c r="C92" s="376">
        <v>2600</v>
      </c>
      <c r="D92" s="346">
        <v>151.6</v>
      </c>
      <c r="E92" s="515">
        <f t="shared" si="6"/>
        <v>22.74</v>
      </c>
      <c r="F92" s="516">
        <f t="shared" si="7"/>
        <v>18.95</v>
      </c>
      <c r="G92" s="516">
        <f t="shared" si="8"/>
        <v>15.16</v>
      </c>
      <c r="H92" s="516">
        <f t="shared" si="9"/>
        <v>11.37</v>
      </c>
      <c r="I92" s="348">
        <v>26650</v>
      </c>
      <c r="J92" s="349">
        <f t="shared" si="10"/>
        <v>27910</v>
      </c>
      <c r="K92" s="368">
        <v>50</v>
      </c>
      <c r="L92" s="371"/>
      <c r="M92" s="369"/>
      <c r="N92" s="369"/>
      <c r="O92" s="592"/>
      <c r="P92" s="590"/>
      <c r="Q92" s="591"/>
      <c r="R92" s="372"/>
      <c r="S92" s="373"/>
      <c r="T92" s="322"/>
      <c r="U92" s="322"/>
      <c r="V92" s="322"/>
      <c r="W92" s="322"/>
      <c r="X92" s="322"/>
    </row>
    <row r="93" spans="2:24" ht="7" customHeight="1">
      <c r="B93" s="345"/>
      <c r="C93" s="376">
        <v>3350</v>
      </c>
      <c r="D93" s="346">
        <v>197</v>
      </c>
      <c r="E93" s="515">
        <f t="shared" si="6"/>
        <v>29.549999999999997</v>
      </c>
      <c r="F93" s="516">
        <f t="shared" si="7"/>
        <v>24.625</v>
      </c>
      <c r="G93" s="516">
        <f t="shared" si="8"/>
        <v>19.700000000000003</v>
      </c>
      <c r="H93" s="516">
        <f t="shared" si="9"/>
        <v>14.774999999999999</v>
      </c>
      <c r="I93" s="348">
        <v>31330</v>
      </c>
      <c r="J93" s="349">
        <f t="shared" si="10"/>
        <v>32590</v>
      </c>
      <c r="K93" s="368">
        <v>50</v>
      </c>
      <c r="L93" s="371"/>
      <c r="M93" s="369"/>
      <c r="N93" s="369"/>
      <c r="O93" s="592"/>
      <c r="P93" s="590"/>
      <c r="Q93" s="591"/>
      <c r="R93" s="372"/>
      <c r="S93" s="373"/>
      <c r="T93" s="322"/>
      <c r="U93" s="322"/>
      <c r="V93" s="322"/>
      <c r="W93" s="322"/>
      <c r="X93" s="322"/>
    </row>
    <row r="94" spans="2:24" ht="7" customHeight="1">
      <c r="C94" s="377" t="s">
        <v>262</v>
      </c>
      <c r="D94" s="378"/>
      <c r="E94" s="379"/>
      <c r="F94" s="379"/>
      <c r="G94" s="379"/>
      <c r="H94" s="367"/>
      <c r="I94" s="345"/>
      <c r="J94" s="368"/>
      <c r="K94" s="368"/>
      <c r="L94" s="388"/>
      <c r="M94" s="366"/>
      <c r="N94" s="366"/>
      <c r="O94" s="592"/>
      <c r="P94" s="590"/>
      <c r="Q94" s="591"/>
      <c r="R94" s="372"/>
      <c r="S94" s="373"/>
      <c r="T94" s="322"/>
      <c r="U94" s="322"/>
      <c r="V94" s="322"/>
      <c r="W94" s="322"/>
      <c r="X94" s="322"/>
    </row>
    <row r="95" spans="2:24" ht="7" customHeight="1">
      <c r="C95" s="377"/>
      <c r="D95" s="378"/>
      <c r="E95" s="379"/>
      <c r="F95" s="379"/>
      <c r="G95" s="379"/>
      <c r="H95" s="367"/>
      <c r="I95" s="345"/>
      <c r="J95" s="368"/>
      <c r="K95" s="368"/>
      <c r="L95" s="388"/>
      <c r="M95" s="366"/>
      <c r="N95" s="366"/>
      <c r="O95" s="388"/>
      <c r="P95" s="366"/>
      <c r="Q95" s="366"/>
      <c r="R95" s="372"/>
      <c r="S95" s="373"/>
      <c r="T95" s="322"/>
      <c r="U95" s="322"/>
      <c r="V95" s="322"/>
      <c r="W95" s="322"/>
      <c r="X95" s="322"/>
    </row>
    <row r="96" spans="2:24" ht="7" customHeight="1">
      <c r="C96" s="598" t="s">
        <v>263</v>
      </c>
      <c r="D96" s="597"/>
      <c r="E96" s="597"/>
      <c r="F96" s="597"/>
      <c r="G96" s="597"/>
      <c r="H96" s="597"/>
      <c r="I96" s="368"/>
      <c r="J96" s="368"/>
      <c r="K96" s="368"/>
      <c r="L96" s="388"/>
      <c r="M96" s="366"/>
      <c r="N96" s="366"/>
      <c r="O96" s="388"/>
      <c r="P96" s="366"/>
      <c r="Q96" s="366"/>
      <c r="R96" s="372"/>
      <c r="S96" s="373"/>
      <c r="T96" s="322"/>
      <c r="U96" s="322"/>
      <c r="V96" s="322"/>
      <c r="W96" s="322"/>
      <c r="X96" s="322"/>
    </row>
    <row r="97" spans="1:24" ht="25.5" customHeight="1">
      <c r="C97" s="374" t="s">
        <v>1075</v>
      </c>
      <c r="D97" s="512" t="s">
        <v>212</v>
      </c>
      <c r="E97" s="353" t="s">
        <v>253</v>
      </c>
      <c r="F97" s="342" t="s">
        <v>254</v>
      </c>
      <c r="G97" s="342" t="s">
        <v>255</v>
      </c>
      <c r="H97" s="342" t="s">
        <v>256</v>
      </c>
      <c r="I97" s="342" t="s">
        <v>214</v>
      </c>
      <c r="J97" s="343" t="s">
        <v>215</v>
      </c>
      <c r="K97" s="344" t="s">
        <v>244</v>
      </c>
      <c r="L97" s="388"/>
      <c r="M97" s="366"/>
      <c r="N97" s="366"/>
      <c r="O97" s="388"/>
      <c r="P97" s="366"/>
      <c r="Q97" s="366"/>
      <c r="R97" s="372"/>
      <c r="S97" s="373"/>
      <c r="T97" s="322"/>
      <c r="U97" s="322"/>
      <c r="V97" s="322"/>
      <c r="W97" s="322"/>
      <c r="X97" s="322"/>
    </row>
    <row r="98" spans="1:24" ht="7.5" customHeight="1">
      <c r="C98" s="374" t="s">
        <v>216</v>
      </c>
      <c r="D98" s="375" t="s">
        <v>217</v>
      </c>
      <c r="E98" s="353" t="s">
        <v>218</v>
      </c>
      <c r="F98" s="342" t="s">
        <v>218</v>
      </c>
      <c r="G98" s="342" t="s">
        <v>218</v>
      </c>
      <c r="H98" s="342" t="s">
        <v>218</v>
      </c>
      <c r="I98" s="342" t="s">
        <v>219</v>
      </c>
      <c r="J98" s="343" t="s">
        <v>219</v>
      </c>
      <c r="K98" s="344"/>
      <c r="L98" s="388"/>
      <c r="M98" s="366"/>
      <c r="N98" s="366"/>
      <c r="O98" s="388"/>
      <c r="P98" s="366"/>
      <c r="Q98" s="366"/>
      <c r="R98" s="372"/>
      <c r="S98" s="373"/>
      <c r="T98" s="322"/>
      <c r="U98" s="322"/>
      <c r="V98" s="322"/>
      <c r="W98" s="322"/>
      <c r="X98" s="322"/>
    </row>
    <row r="99" spans="1:24" ht="7" customHeight="1">
      <c r="A99" s="380"/>
      <c r="B99" s="345"/>
      <c r="C99" s="381" t="s">
        <v>264</v>
      </c>
      <c r="D99" s="346">
        <v>18.5</v>
      </c>
      <c r="E99" s="515">
        <f t="shared" ref="E99:E112" si="11">D99*0.15</f>
        <v>2.7749999999999999</v>
      </c>
      <c r="F99" s="516">
        <f t="shared" ref="F99:F112" si="12">D99*0.125</f>
        <v>2.3125</v>
      </c>
      <c r="G99" s="516">
        <f t="shared" ref="G99:G112" si="13">D99*0.1</f>
        <v>1.85</v>
      </c>
      <c r="H99" s="516">
        <f t="shared" ref="H99:H112" si="14">D99*0.075</f>
        <v>1.3875</v>
      </c>
      <c r="I99" s="389">
        <v>6500</v>
      </c>
      <c r="J99" s="349">
        <f t="shared" ref="J99:J112" si="15">K99*24+60+I99</f>
        <v>6680</v>
      </c>
      <c r="K99" s="368">
        <v>5</v>
      </c>
      <c r="L99" s="365" t="s">
        <v>257</v>
      </c>
      <c r="M99" s="366"/>
      <c r="N99" s="366"/>
      <c r="O99" s="388"/>
      <c r="P99" s="366"/>
      <c r="Q99" s="366"/>
      <c r="R99" s="372"/>
      <c r="S99" s="373"/>
      <c r="T99" s="322"/>
      <c r="U99" s="322"/>
      <c r="V99" s="322"/>
      <c r="W99" s="322"/>
      <c r="X99" s="322"/>
    </row>
    <row r="100" spans="1:24" ht="7" customHeight="1">
      <c r="A100" s="380"/>
      <c r="B100" s="345"/>
      <c r="C100" s="376">
        <v>400</v>
      </c>
      <c r="D100" s="346">
        <v>24.8</v>
      </c>
      <c r="E100" s="515">
        <f t="shared" si="11"/>
        <v>3.7199999999999998</v>
      </c>
      <c r="F100" s="516">
        <f t="shared" si="12"/>
        <v>3.1</v>
      </c>
      <c r="G100" s="516">
        <f t="shared" si="13"/>
        <v>2.4800000000000004</v>
      </c>
      <c r="H100" s="516">
        <f t="shared" si="14"/>
        <v>1.8599999999999999</v>
      </c>
      <c r="I100" s="389">
        <v>5560</v>
      </c>
      <c r="J100" s="349">
        <f t="shared" si="15"/>
        <v>5860</v>
      </c>
      <c r="K100" s="368">
        <v>10</v>
      </c>
      <c r="L100" s="365" t="s">
        <v>265</v>
      </c>
      <c r="M100" s="366"/>
      <c r="N100" s="366"/>
      <c r="O100" s="388"/>
      <c r="P100" s="366"/>
      <c r="Q100" s="366"/>
      <c r="R100" s="372"/>
      <c r="S100" s="373"/>
      <c r="T100" s="322"/>
      <c r="U100" s="322"/>
      <c r="V100" s="322"/>
      <c r="W100" s="322"/>
      <c r="X100" s="322"/>
    </row>
    <row r="101" spans="1:24" ht="7" customHeight="1">
      <c r="A101" s="380"/>
      <c r="B101" s="345"/>
      <c r="C101" s="376">
        <v>500</v>
      </c>
      <c r="D101" s="346">
        <v>31</v>
      </c>
      <c r="E101" s="515">
        <f t="shared" si="11"/>
        <v>4.6499999999999995</v>
      </c>
      <c r="F101" s="516">
        <f t="shared" si="12"/>
        <v>3.875</v>
      </c>
      <c r="G101" s="516">
        <f t="shared" si="13"/>
        <v>3.1</v>
      </c>
      <c r="H101" s="516">
        <f t="shared" si="14"/>
        <v>2.3249999999999997</v>
      </c>
      <c r="I101" s="389">
        <v>5750</v>
      </c>
      <c r="J101" s="349">
        <f t="shared" si="15"/>
        <v>6050</v>
      </c>
      <c r="K101" s="368">
        <v>10</v>
      </c>
      <c r="L101" s="359" t="s">
        <v>224</v>
      </c>
      <c r="M101" s="366"/>
      <c r="N101" s="366"/>
      <c r="O101" s="388"/>
      <c r="P101" s="366"/>
      <c r="Q101" s="366"/>
      <c r="R101" s="372"/>
      <c r="S101" s="373"/>
      <c r="T101" s="322"/>
      <c r="U101" s="322"/>
      <c r="V101" s="322"/>
      <c r="W101" s="322"/>
      <c r="X101" s="322"/>
    </row>
    <row r="102" spans="1:24" ht="7" customHeight="1">
      <c r="A102" s="380"/>
      <c r="B102" s="345"/>
      <c r="C102" s="376">
        <v>600</v>
      </c>
      <c r="D102" s="346">
        <v>34.700000000000003</v>
      </c>
      <c r="E102" s="515">
        <f t="shared" si="11"/>
        <v>5.2050000000000001</v>
      </c>
      <c r="F102" s="516">
        <f t="shared" si="12"/>
        <v>4.3375000000000004</v>
      </c>
      <c r="G102" s="516">
        <f t="shared" si="13"/>
        <v>3.4700000000000006</v>
      </c>
      <c r="H102" s="516">
        <f t="shared" si="14"/>
        <v>2.6025</v>
      </c>
      <c r="I102" s="389">
        <v>6090</v>
      </c>
      <c r="J102" s="349">
        <f t="shared" si="15"/>
        <v>6390</v>
      </c>
      <c r="K102" s="368">
        <v>10</v>
      </c>
      <c r="L102" s="370" t="s">
        <v>225</v>
      </c>
      <c r="M102" s="366"/>
      <c r="N102" s="366"/>
      <c r="O102" s="388"/>
      <c r="P102" s="366"/>
      <c r="Q102" s="366"/>
      <c r="R102" s="372"/>
      <c r="S102" s="373"/>
      <c r="T102" s="322"/>
      <c r="U102" s="322"/>
      <c r="V102" s="322"/>
      <c r="W102" s="322"/>
      <c r="X102" s="322"/>
    </row>
    <row r="103" spans="1:24" ht="7" customHeight="1">
      <c r="A103" s="380"/>
      <c r="B103" s="345"/>
      <c r="C103" s="376">
        <v>700</v>
      </c>
      <c r="D103" s="346">
        <v>40.6</v>
      </c>
      <c r="E103" s="515">
        <f t="shared" si="11"/>
        <v>6.09</v>
      </c>
      <c r="F103" s="516">
        <f t="shared" si="12"/>
        <v>5.0750000000000002</v>
      </c>
      <c r="G103" s="516">
        <f t="shared" si="13"/>
        <v>4.0600000000000005</v>
      </c>
      <c r="H103" s="516">
        <f t="shared" si="14"/>
        <v>3.0449999999999999</v>
      </c>
      <c r="I103" s="389">
        <v>6610</v>
      </c>
      <c r="J103" s="349">
        <f t="shared" si="15"/>
        <v>7030</v>
      </c>
      <c r="K103" s="368">
        <v>15</v>
      </c>
      <c r="L103" s="370" t="s">
        <v>259</v>
      </c>
      <c r="M103" s="366"/>
      <c r="N103" s="366"/>
      <c r="O103" s="388"/>
      <c r="P103" s="366"/>
      <c r="Q103" s="366"/>
      <c r="R103" s="372"/>
      <c r="S103" s="373"/>
      <c r="T103" s="322"/>
      <c r="U103" s="322"/>
      <c r="V103" s="322"/>
      <c r="W103" s="322"/>
      <c r="X103" s="322"/>
    </row>
    <row r="104" spans="1:24" ht="7" customHeight="1">
      <c r="A104" s="380"/>
      <c r="B104" s="345"/>
      <c r="C104" s="376">
        <v>850</v>
      </c>
      <c r="D104" s="346">
        <v>49.4</v>
      </c>
      <c r="E104" s="515">
        <f t="shared" si="11"/>
        <v>7.4099999999999993</v>
      </c>
      <c r="F104" s="516">
        <f t="shared" si="12"/>
        <v>6.1749999999999998</v>
      </c>
      <c r="G104" s="516">
        <f t="shared" si="13"/>
        <v>4.9400000000000004</v>
      </c>
      <c r="H104" s="516">
        <f t="shared" si="14"/>
        <v>3.7049999999999996</v>
      </c>
      <c r="I104" s="389">
        <v>8140</v>
      </c>
      <c r="J104" s="349">
        <f t="shared" si="15"/>
        <v>8560</v>
      </c>
      <c r="K104" s="368">
        <v>15</v>
      </c>
      <c r="L104" s="370" t="s">
        <v>260</v>
      </c>
      <c r="M104" s="366"/>
      <c r="N104" s="366"/>
      <c r="O104" s="388"/>
      <c r="P104" s="366"/>
      <c r="Q104" s="366"/>
      <c r="R104" s="372"/>
      <c r="S104" s="373"/>
      <c r="T104" s="322"/>
      <c r="U104" s="322"/>
      <c r="V104" s="322"/>
      <c r="W104" s="322"/>
      <c r="X104" s="322"/>
    </row>
    <row r="105" spans="1:24" ht="7" customHeight="1">
      <c r="A105" s="380"/>
      <c r="B105" s="345"/>
      <c r="C105" s="376">
        <v>1000</v>
      </c>
      <c r="D105" s="346">
        <v>58.1</v>
      </c>
      <c r="E105" s="515">
        <f t="shared" si="11"/>
        <v>8.7149999999999999</v>
      </c>
      <c r="F105" s="516">
        <f t="shared" si="12"/>
        <v>7.2625000000000002</v>
      </c>
      <c r="G105" s="516">
        <f t="shared" si="13"/>
        <v>5.8100000000000005</v>
      </c>
      <c r="H105" s="516">
        <f t="shared" si="14"/>
        <v>4.3574999999999999</v>
      </c>
      <c r="I105" s="389">
        <v>9350</v>
      </c>
      <c r="J105" s="349">
        <f t="shared" si="15"/>
        <v>9890</v>
      </c>
      <c r="K105" s="368">
        <v>20</v>
      </c>
      <c r="L105" s="370" t="s">
        <v>228</v>
      </c>
      <c r="M105" s="366"/>
      <c r="N105" s="366"/>
      <c r="O105" s="388"/>
      <c r="P105" s="366"/>
      <c r="Q105" s="366"/>
      <c r="R105" s="372"/>
      <c r="S105" s="373"/>
      <c r="T105" s="322"/>
      <c r="U105" s="322"/>
      <c r="V105" s="322"/>
      <c r="W105" s="322"/>
      <c r="X105" s="322"/>
    </row>
    <row r="106" spans="1:24" ht="7" customHeight="1">
      <c r="A106" s="380"/>
      <c r="B106" s="345"/>
      <c r="C106" s="376">
        <v>1250</v>
      </c>
      <c r="D106" s="346">
        <v>72.7</v>
      </c>
      <c r="E106" s="515">
        <f t="shared" si="11"/>
        <v>10.904999999999999</v>
      </c>
      <c r="F106" s="516">
        <f t="shared" si="12"/>
        <v>9.0875000000000004</v>
      </c>
      <c r="G106" s="516">
        <f t="shared" si="13"/>
        <v>7.2700000000000005</v>
      </c>
      <c r="H106" s="516">
        <f t="shared" si="14"/>
        <v>5.4524999999999997</v>
      </c>
      <c r="I106" s="389">
        <v>11030</v>
      </c>
      <c r="J106" s="349">
        <f t="shared" si="15"/>
        <v>11690</v>
      </c>
      <c r="K106" s="368">
        <v>25</v>
      </c>
      <c r="L106" s="365" t="s">
        <v>261</v>
      </c>
      <c r="M106" s="366"/>
      <c r="N106" s="366"/>
      <c r="O106" s="388"/>
      <c r="P106" s="366"/>
      <c r="Q106" s="366"/>
      <c r="R106" s="372"/>
      <c r="S106" s="373"/>
      <c r="T106" s="322"/>
      <c r="U106" s="322"/>
      <c r="V106" s="322"/>
      <c r="W106" s="322"/>
      <c r="X106" s="322"/>
    </row>
    <row r="107" spans="1:24" ht="7" customHeight="1">
      <c r="A107" s="380"/>
      <c r="B107" s="345"/>
      <c r="C107" s="376">
        <v>1500</v>
      </c>
      <c r="D107" s="346">
        <v>87.3</v>
      </c>
      <c r="E107" s="515">
        <f t="shared" si="11"/>
        <v>13.094999999999999</v>
      </c>
      <c r="F107" s="516">
        <f t="shared" si="12"/>
        <v>10.9125</v>
      </c>
      <c r="G107" s="516">
        <f t="shared" si="13"/>
        <v>8.73</v>
      </c>
      <c r="H107" s="516">
        <f t="shared" si="14"/>
        <v>6.5474999999999994</v>
      </c>
      <c r="I107" s="389">
        <v>12060</v>
      </c>
      <c r="J107" s="349">
        <f t="shared" si="15"/>
        <v>12720</v>
      </c>
      <c r="K107" s="368">
        <v>25</v>
      </c>
      <c r="L107" s="388"/>
      <c r="M107" s="366"/>
      <c r="N107" s="366"/>
      <c r="O107" s="388"/>
      <c r="P107" s="366"/>
      <c r="Q107" s="366"/>
      <c r="R107" s="372"/>
      <c r="S107" s="373"/>
      <c r="T107" s="322"/>
      <c r="U107" s="322"/>
      <c r="V107" s="322"/>
      <c r="W107" s="322"/>
      <c r="X107" s="322"/>
    </row>
    <row r="108" spans="1:24" ht="7" customHeight="1">
      <c r="A108" s="380"/>
      <c r="B108" s="345"/>
      <c r="C108" s="376">
        <v>1700</v>
      </c>
      <c r="D108" s="346">
        <v>99</v>
      </c>
      <c r="E108" s="515">
        <f t="shared" si="11"/>
        <v>14.85</v>
      </c>
      <c r="F108" s="516">
        <f t="shared" si="12"/>
        <v>12.375</v>
      </c>
      <c r="G108" s="516">
        <f t="shared" si="13"/>
        <v>9.9</v>
      </c>
      <c r="H108" s="516">
        <f t="shared" si="14"/>
        <v>7.4249999999999998</v>
      </c>
      <c r="I108" s="389">
        <v>14070</v>
      </c>
      <c r="J108" s="349">
        <f t="shared" si="15"/>
        <v>14850</v>
      </c>
      <c r="K108" s="368">
        <v>30</v>
      </c>
      <c r="L108" s="388"/>
      <c r="M108" s="366"/>
      <c r="N108" s="366"/>
      <c r="O108" s="388"/>
      <c r="P108" s="366"/>
      <c r="Q108" s="366"/>
      <c r="R108" s="372"/>
      <c r="S108" s="373"/>
      <c r="T108" s="322"/>
      <c r="U108" s="322"/>
      <c r="V108" s="322"/>
      <c r="W108" s="322"/>
      <c r="X108" s="322"/>
    </row>
    <row r="109" spans="1:24" ht="7" customHeight="1">
      <c r="A109" s="380"/>
      <c r="B109" s="345"/>
      <c r="C109" s="376">
        <v>1900</v>
      </c>
      <c r="D109" s="346">
        <v>110.7</v>
      </c>
      <c r="E109" s="515">
        <f t="shared" si="11"/>
        <v>16.605</v>
      </c>
      <c r="F109" s="516">
        <f t="shared" si="12"/>
        <v>13.8375</v>
      </c>
      <c r="G109" s="516">
        <f t="shared" si="13"/>
        <v>11.07</v>
      </c>
      <c r="H109" s="516">
        <f t="shared" si="14"/>
        <v>8.3025000000000002</v>
      </c>
      <c r="I109" s="389">
        <v>15620</v>
      </c>
      <c r="J109" s="349">
        <f t="shared" si="15"/>
        <v>16400</v>
      </c>
      <c r="K109" s="368">
        <v>30</v>
      </c>
      <c r="L109" s="388"/>
      <c r="M109" s="366"/>
      <c r="N109" s="366"/>
      <c r="O109" s="388"/>
      <c r="P109" s="366"/>
      <c r="Q109" s="366"/>
      <c r="R109" s="372"/>
      <c r="S109" s="373"/>
      <c r="T109" s="322"/>
      <c r="U109" s="322"/>
      <c r="V109" s="322"/>
      <c r="W109" s="322"/>
      <c r="X109" s="322"/>
    </row>
    <row r="110" spans="1:24" ht="7" customHeight="1">
      <c r="A110" s="380"/>
      <c r="B110" s="345"/>
      <c r="C110" s="376">
        <v>2100</v>
      </c>
      <c r="D110" s="346">
        <v>122.4</v>
      </c>
      <c r="E110" s="515">
        <f t="shared" si="11"/>
        <v>18.36</v>
      </c>
      <c r="F110" s="516">
        <f t="shared" si="12"/>
        <v>15.3</v>
      </c>
      <c r="G110" s="516">
        <f t="shared" si="13"/>
        <v>12.240000000000002</v>
      </c>
      <c r="H110" s="516">
        <f t="shared" si="14"/>
        <v>9.18</v>
      </c>
      <c r="I110" s="389">
        <v>16430</v>
      </c>
      <c r="J110" s="349">
        <f t="shared" si="15"/>
        <v>17450</v>
      </c>
      <c r="K110" s="368">
        <v>40</v>
      </c>
      <c r="L110" s="388"/>
      <c r="M110" s="366"/>
      <c r="N110" s="366"/>
      <c r="O110" s="388"/>
      <c r="P110" s="366"/>
      <c r="Q110" s="366"/>
      <c r="R110" s="372"/>
      <c r="S110" s="373"/>
      <c r="T110" s="322"/>
      <c r="U110" s="322"/>
      <c r="V110" s="322"/>
      <c r="W110" s="322"/>
      <c r="X110" s="322"/>
    </row>
    <row r="111" spans="1:24" ht="7" customHeight="1">
      <c r="A111" s="380"/>
      <c r="B111" s="345"/>
      <c r="C111" s="376">
        <v>2300</v>
      </c>
      <c r="D111" s="346">
        <v>134.1</v>
      </c>
      <c r="E111" s="515">
        <f t="shared" si="11"/>
        <v>20.114999999999998</v>
      </c>
      <c r="F111" s="516">
        <f t="shared" si="12"/>
        <v>16.762499999999999</v>
      </c>
      <c r="G111" s="516">
        <f t="shared" si="13"/>
        <v>13.41</v>
      </c>
      <c r="H111" s="516">
        <f t="shared" si="14"/>
        <v>10.057499999999999</v>
      </c>
      <c r="I111" s="389">
        <v>18000</v>
      </c>
      <c r="J111" s="349">
        <f t="shared" si="15"/>
        <v>19020</v>
      </c>
      <c r="K111" s="368">
        <v>40</v>
      </c>
      <c r="L111" s="388"/>
      <c r="M111" s="366"/>
      <c r="N111" s="366"/>
      <c r="O111" s="388"/>
      <c r="P111" s="366"/>
      <c r="Q111" s="366"/>
      <c r="R111" s="372"/>
      <c r="S111" s="373"/>
      <c r="T111" s="322"/>
      <c r="U111" s="322"/>
      <c r="V111" s="322"/>
      <c r="W111" s="322"/>
      <c r="X111" s="322"/>
    </row>
    <row r="112" spans="1:24" ht="7" customHeight="1">
      <c r="A112" s="380"/>
      <c r="B112" s="345"/>
      <c r="C112" s="376">
        <v>2790</v>
      </c>
      <c r="D112" s="346">
        <v>164</v>
      </c>
      <c r="E112" s="515">
        <f t="shared" si="11"/>
        <v>24.599999999999998</v>
      </c>
      <c r="F112" s="516">
        <f t="shared" si="12"/>
        <v>20.5</v>
      </c>
      <c r="G112" s="516">
        <f t="shared" si="13"/>
        <v>16.400000000000002</v>
      </c>
      <c r="H112" s="516">
        <f t="shared" si="14"/>
        <v>12.299999999999999</v>
      </c>
      <c r="I112" s="389">
        <v>23490</v>
      </c>
      <c r="J112" s="349">
        <f t="shared" si="15"/>
        <v>24750</v>
      </c>
      <c r="K112" s="368">
        <v>50</v>
      </c>
      <c r="L112" s="388"/>
      <c r="M112" s="366"/>
      <c r="N112" s="366"/>
      <c r="O112" s="388"/>
      <c r="P112" s="366"/>
      <c r="Q112" s="366"/>
      <c r="R112" s="372"/>
      <c r="S112" s="373"/>
      <c r="T112" s="322"/>
      <c r="U112" s="322"/>
      <c r="V112" s="322"/>
      <c r="W112" s="322"/>
      <c r="X112" s="322"/>
    </row>
    <row r="113" spans="1:24" ht="7" customHeight="1">
      <c r="C113" s="377" t="s">
        <v>266</v>
      </c>
      <c r="D113" s="378"/>
      <c r="E113" s="379"/>
      <c r="F113" s="379"/>
      <c r="G113" s="379"/>
      <c r="H113" s="367"/>
      <c r="I113" s="345"/>
      <c r="J113" s="368"/>
      <c r="K113" s="368"/>
      <c r="L113" s="388"/>
      <c r="M113" s="366"/>
      <c r="N113" s="366"/>
      <c r="O113" s="388"/>
      <c r="P113" s="366"/>
      <c r="Q113" s="366"/>
      <c r="R113" s="372"/>
      <c r="S113" s="373"/>
      <c r="T113" s="322"/>
      <c r="U113" s="322"/>
      <c r="V113" s="322"/>
      <c r="W113" s="322"/>
      <c r="X113" s="322"/>
    </row>
    <row r="114" spans="1:24" ht="7" customHeight="1">
      <c r="C114" s="382" t="s">
        <v>267</v>
      </c>
      <c r="D114" s="378"/>
      <c r="E114" s="379"/>
      <c r="F114" s="379"/>
      <c r="G114" s="379"/>
      <c r="H114" s="367"/>
      <c r="I114" s="345"/>
      <c r="J114" s="368"/>
      <c r="K114" s="368"/>
      <c r="L114" s="388"/>
      <c r="M114" s="366"/>
      <c r="N114" s="366"/>
      <c r="O114" s="388"/>
      <c r="P114" s="366"/>
      <c r="Q114" s="366"/>
      <c r="R114" s="372"/>
      <c r="S114" s="373"/>
      <c r="T114" s="322"/>
      <c r="U114" s="322"/>
      <c r="V114" s="322"/>
      <c r="W114" s="322"/>
      <c r="X114" s="322"/>
    </row>
    <row r="115" spans="1:24" ht="7" customHeight="1">
      <c r="C115" s="604"/>
      <c r="D115" s="605"/>
      <c r="E115" s="606"/>
      <c r="F115" s="606"/>
      <c r="G115" s="379"/>
      <c r="H115" s="383"/>
      <c r="I115" s="345"/>
      <c r="J115" s="368"/>
      <c r="K115" s="368"/>
      <c r="L115" s="388"/>
      <c r="M115" s="366"/>
      <c r="N115" s="366"/>
      <c r="O115" s="388"/>
      <c r="P115" s="366"/>
      <c r="Q115" s="366"/>
      <c r="R115" s="372"/>
      <c r="S115" s="373"/>
      <c r="T115" s="322"/>
      <c r="U115" s="322"/>
      <c r="V115" s="322"/>
      <c r="W115" s="322"/>
      <c r="X115" s="322"/>
    </row>
    <row r="116" spans="1:24" ht="7" customHeight="1">
      <c r="C116" s="596" t="s">
        <v>268</v>
      </c>
      <c r="D116" s="597"/>
      <c r="E116" s="597"/>
      <c r="F116" s="597"/>
      <c r="G116" s="597"/>
      <c r="H116" s="597"/>
      <c r="I116" s="345"/>
      <c r="J116" s="368"/>
      <c r="K116" s="368"/>
      <c r="L116" s="388"/>
      <c r="M116" s="366"/>
      <c r="N116" s="366"/>
      <c r="O116" s="388"/>
      <c r="P116" s="366"/>
      <c r="Q116" s="366"/>
      <c r="R116" s="372"/>
      <c r="S116" s="373"/>
      <c r="T116" s="322"/>
      <c r="U116" s="322"/>
      <c r="V116" s="322"/>
      <c r="W116" s="322"/>
      <c r="X116" s="322"/>
    </row>
    <row r="117" spans="1:24" ht="24" customHeight="1">
      <c r="C117" s="374" t="s">
        <v>1080</v>
      </c>
      <c r="D117" s="512" t="s">
        <v>212</v>
      </c>
      <c r="E117" s="375" t="s">
        <v>269</v>
      </c>
      <c r="F117" s="375" t="s">
        <v>270</v>
      </c>
      <c r="G117" s="375" t="s">
        <v>271</v>
      </c>
      <c r="H117" s="342" t="s">
        <v>214</v>
      </c>
      <c r="I117" s="390" t="s">
        <v>272</v>
      </c>
      <c r="J117" s="344" t="s">
        <v>244</v>
      </c>
      <c r="K117" s="344"/>
      <c r="L117" s="363"/>
      <c r="M117" s="362"/>
      <c r="N117" s="362"/>
      <c r="O117" s="363"/>
      <c r="P117" s="362"/>
      <c r="Q117" s="362"/>
      <c r="R117" s="372"/>
      <c r="S117" s="373"/>
      <c r="T117" s="322"/>
      <c r="U117" s="322"/>
      <c r="V117" s="322"/>
      <c r="W117" s="322"/>
      <c r="X117" s="322"/>
    </row>
    <row r="118" spans="1:24" ht="7" customHeight="1">
      <c r="C118" s="374" t="s">
        <v>216</v>
      </c>
      <c r="D118" s="375" t="s">
        <v>217</v>
      </c>
      <c r="E118" s="342" t="s">
        <v>218</v>
      </c>
      <c r="F118" s="342" t="s">
        <v>218</v>
      </c>
      <c r="G118" s="342" t="s">
        <v>218</v>
      </c>
      <c r="H118" s="342" t="s">
        <v>219</v>
      </c>
      <c r="I118" s="390" t="s">
        <v>219</v>
      </c>
      <c r="J118" s="344"/>
      <c r="K118" s="344"/>
      <c r="L118" s="363"/>
      <c r="M118" s="362"/>
      <c r="N118" s="362"/>
      <c r="O118" s="363"/>
      <c r="P118" s="362"/>
      <c r="Q118" s="362"/>
      <c r="R118" s="372"/>
      <c r="S118" s="373"/>
      <c r="T118" s="322"/>
      <c r="U118" s="322"/>
      <c r="V118" s="322"/>
      <c r="W118" s="322"/>
      <c r="X118" s="322"/>
    </row>
    <row r="119" spans="1:24" s="311" customFormat="1" ht="7" customHeight="1">
      <c r="B119" s="345"/>
      <c r="C119" s="384">
        <v>135</v>
      </c>
      <c r="D119" s="385">
        <v>5</v>
      </c>
      <c r="E119" s="517">
        <f t="shared" ref="E119:E133" si="16">D119*0.1</f>
        <v>0.5</v>
      </c>
      <c r="F119" s="517">
        <f t="shared" ref="F119:F133" si="17">D119*0.075</f>
        <v>0.375</v>
      </c>
      <c r="G119" s="517">
        <f t="shared" ref="G119:G133" si="18">D119*0.05</f>
        <v>0.25</v>
      </c>
      <c r="H119" s="348">
        <v>4990</v>
      </c>
      <c r="I119" s="349">
        <f>J119*24+H119</f>
        <v>5110</v>
      </c>
      <c r="J119" s="368">
        <v>5</v>
      </c>
      <c r="K119" s="368"/>
      <c r="L119" s="391" t="s">
        <v>273</v>
      </c>
      <c r="M119" s="392"/>
      <c r="N119" s="392"/>
      <c r="O119" s="602" t="s">
        <v>274</v>
      </c>
      <c r="P119" s="603"/>
      <c r="Q119" s="591"/>
      <c r="R119" s="372"/>
      <c r="S119" s="373"/>
      <c r="T119" s="395"/>
      <c r="U119" s="395"/>
      <c r="V119" s="395"/>
      <c r="W119" s="395"/>
      <c r="X119" s="395"/>
    </row>
    <row r="120" spans="1:24" s="311" customFormat="1" ht="7" customHeight="1">
      <c r="B120" s="345"/>
      <c r="C120" s="384">
        <v>300</v>
      </c>
      <c r="D120" s="385">
        <v>10.46</v>
      </c>
      <c r="E120" s="517">
        <f t="shared" si="16"/>
        <v>1.046</v>
      </c>
      <c r="F120" s="517">
        <f t="shared" si="17"/>
        <v>0.78450000000000009</v>
      </c>
      <c r="G120" s="517">
        <f t="shared" si="18"/>
        <v>0.52300000000000002</v>
      </c>
      <c r="H120" s="348">
        <v>6090</v>
      </c>
      <c r="I120" s="349">
        <f t="shared" ref="I120:I133" si="19">J120*24+H120</f>
        <v>6210</v>
      </c>
      <c r="J120" s="368">
        <v>5</v>
      </c>
      <c r="K120" s="368"/>
      <c r="L120" s="391" t="s">
        <v>275</v>
      </c>
      <c r="M120" s="392"/>
      <c r="N120" s="392"/>
      <c r="O120" s="592"/>
      <c r="P120" s="603"/>
      <c r="Q120" s="591"/>
      <c r="R120" s="372"/>
      <c r="S120" s="373"/>
      <c r="T120" s="395"/>
      <c r="U120" s="395"/>
      <c r="V120" s="395"/>
      <c r="W120" s="395"/>
      <c r="X120" s="395"/>
    </row>
    <row r="121" spans="1:24" s="311" customFormat="1" ht="7" customHeight="1">
      <c r="B121" s="345"/>
      <c r="C121" s="384">
        <v>405</v>
      </c>
      <c r="D121" s="385">
        <v>15</v>
      </c>
      <c r="E121" s="517">
        <f t="shared" si="16"/>
        <v>1.5</v>
      </c>
      <c r="F121" s="517">
        <f t="shared" si="17"/>
        <v>1.125</v>
      </c>
      <c r="G121" s="517">
        <f t="shared" si="18"/>
        <v>0.75</v>
      </c>
      <c r="H121" s="348">
        <v>7010</v>
      </c>
      <c r="I121" s="349">
        <f t="shared" si="19"/>
        <v>7130</v>
      </c>
      <c r="J121" s="368">
        <v>5</v>
      </c>
      <c r="K121" s="368"/>
      <c r="L121" s="393" t="s">
        <v>224</v>
      </c>
      <c r="M121" s="392"/>
      <c r="N121" s="392"/>
      <c r="O121" s="592"/>
      <c r="P121" s="603"/>
      <c r="Q121" s="591"/>
      <c r="R121" s="372"/>
      <c r="S121" s="373"/>
      <c r="T121" s="395"/>
      <c r="U121" s="395"/>
      <c r="V121" s="395"/>
      <c r="W121" s="395"/>
      <c r="X121" s="395"/>
    </row>
    <row r="122" spans="1:24" s="311" customFormat="1" ht="7" customHeight="1">
      <c r="B122" s="345"/>
      <c r="C122" s="384">
        <v>569</v>
      </c>
      <c r="D122" s="385">
        <v>21.09</v>
      </c>
      <c r="E122" s="517">
        <f t="shared" si="16"/>
        <v>2.109</v>
      </c>
      <c r="F122" s="517">
        <f t="shared" si="17"/>
        <v>1.58175</v>
      </c>
      <c r="G122" s="517">
        <f t="shared" si="18"/>
        <v>1.0545</v>
      </c>
      <c r="H122" s="348">
        <v>7470</v>
      </c>
      <c r="I122" s="349">
        <f t="shared" si="19"/>
        <v>7590</v>
      </c>
      <c r="J122" s="368">
        <v>5</v>
      </c>
      <c r="K122" s="368"/>
      <c r="L122" s="394" t="s">
        <v>225</v>
      </c>
      <c r="M122" s="392"/>
      <c r="N122" s="392"/>
      <c r="O122" s="592"/>
      <c r="P122" s="603"/>
      <c r="Q122" s="591"/>
      <c r="R122" s="372"/>
      <c r="S122" s="373"/>
      <c r="T122" s="395"/>
      <c r="U122" s="395"/>
      <c r="V122" s="395"/>
      <c r="W122" s="395"/>
      <c r="X122" s="395"/>
    </row>
    <row r="123" spans="1:24" ht="7" customHeight="1">
      <c r="A123" s="311"/>
      <c r="B123" s="345"/>
      <c r="C123" s="384">
        <v>891</v>
      </c>
      <c r="D123" s="385">
        <v>32.15</v>
      </c>
      <c r="E123" s="517">
        <f t="shared" si="16"/>
        <v>3.2149999999999999</v>
      </c>
      <c r="F123" s="517">
        <f t="shared" si="17"/>
        <v>2.4112499999999999</v>
      </c>
      <c r="G123" s="517">
        <f t="shared" si="18"/>
        <v>1.6074999999999999</v>
      </c>
      <c r="H123" s="348">
        <v>9090</v>
      </c>
      <c r="I123" s="349">
        <f t="shared" si="19"/>
        <v>9330</v>
      </c>
      <c r="J123" s="368">
        <v>10</v>
      </c>
      <c r="K123" s="368"/>
      <c r="L123" s="394" t="s">
        <v>259</v>
      </c>
      <c r="M123" s="369"/>
      <c r="N123" s="369"/>
      <c r="O123" s="592"/>
      <c r="P123" s="590"/>
      <c r="Q123" s="591"/>
      <c r="R123" s="372"/>
      <c r="S123" s="373"/>
      <c r="T123" s="322"/>
      <c r="U123" s="322"/>
      <c r="V123" s="322"/>
      <c r="W123" s="322"/>
      <c r="X123" s="322"/>
    </row>
    <row r="124" spans="1:24" ht="7" customHeight="1">
      <c r="A124" s="311"/>
      <c r="B124" s="345"/>
      <c r="C124" s="384">
        <v>1068</v>
      </c>
      <c r="D124" s="385">
        <v>38.1</v>
      </c>
      <c r="E124" s="517">
        <f t="shared" si="16"/>
        <v>3.8100000000000005</v>
      </c>
      <c r="F124" s="517">
        <f t="shared" si="17"/>
        <v>2.8574999999999999</v>
      </c>
      <c r="G124" s="517">
        <f t="shared" si="18"/>
        <v>1.9050000000000002</v>
      </c>
      <c r="H124" s="348">
        <v>10280</v>
      </c>
      <c r="I124" s="349">
        <f t="shared" si="19"/>
        <v>10520</v>
      </c>
      <c r="J124" s="368">
        <v>10</v>
      </c>
      <c r="K124" s="368"/>
      <c r="L124" s="394" t="s">
        <v>260</v>
      </c>
      <c r="M124" s="369"/>
      <c r="N124" s="369"/>
      <c r="O124" s="592"/>
      <c r="P124" s="590"/>
      <c r="Q124" s="591"/>
      <c r="R124" s="372"/>
      <c r="S124" s="373"/>
      <c r="T124" s="322"/>
      <c r="U124" s="322"/>
      <c r="V124" s="322"/>
      <c r="W124" s="322"/>
      <c r="X124" s="322"/>
    </row>
    <row r="125" spans="1:24" ht="7" customHeight="1">
      <c r="A125" s="311"/>
      <c r="B125" s="345"/>
      <c r="C125" s="384">
        <v>1350</v>
      </c>
      <c r="D125" s="385">
        <v>48.29</v>
      </c>
      <c r="E125" s="517">
        <f t="shared" si="16"/>
        <v>4.8290000000000006</v>
      </c>
      <c r="F125" s="517">
        <f t="shared" si="17"/>
        <v>3.6217499999999996</v>
      </c>
      <c r="G125" s="517">
        <f t="shared" si="18"/>
        <v>2.4145000000000003</v>
      </c>
      <c r="H125" s="348">
        <v>12320</v>
      </c>
      <c r="I125" s="349">
        <f t="shared" si="19"/>
        <v>12560</v>
      </c>
      <c r="J125" s="368">
        <v>10</v>
      </c>
      <c r="K125" s="368"/>
      <c r="L125" s="394" t="s">
        <v>276</v>
      </c>
      <c r="M125" s="369"/>
      <c r="N125" s="369"/>
      <c r="O125" s="592"/>
      <c r="P125" s="590"/>
      <c r="Q125" s="591"/>
      <c r="R125" s="372"/>
      <c r="S125" s="373"/>
      <c r="T125" s="322"/>
      <c r="U125" s="322"/>
      <c r="V125" s="322"/>
      <c r="W125" s="322"/>
      <c r="X125" s="322"/>
    </row>
    <row r="126" spans="1:24" ht="7" customHeight="1">
      <c r="A126" s="311"/>
      <c r="B126" s="345"/>
      <c r="C126" s="384">
        <v>1593</v>
      </c>
      <c r="D126" s="385">
        <v>57.64</v>
      </c>
      <c r="E126" s="517">
        <f t="shared" si="16"/>
        <v>5.7640000000000002</v>
      </c>
      <c r="F126" s="517">
        <f t="shared" si="17"/>
        <v>4.3229999999999995</v>
      </c>
      <c r="G126" s="517">
        <f t="shared" si="18"/>
        <v>2.8820000000000001</v>
      </c>
      <c r="H126" s="348">
        <v>14890</v>
      </c>
      <c r="I126" s="349">
        <f t="shared" si="19"/>
        <v>15250</v>
      </c>
      <c r="J126" s="368">
        <v>15</v>
      </c>
      <c r="K126" s="368"/>
      <c r="L126" s="391" t="s">
        <v>261</v>
      </c>
      <c r="M126" s="369"/>
      <c r="N126" s="369"/>
      <c r="O126" s="592"/>
      <c r="P126" s="590"/>
      <c r="Q126" s="591"/>
      <c r="R126" s="372"/>
      <c r="S126" s="373"/>
      <c r="T126" s="322"/>
      <c r="U126" s="322"/>
      <c r="V126" s="322"/>
      <c r="W126" s="322"/>
      <c r="X126" s="322"/>
    </row>
    <row r="127" spans="1:24" ht="7" customHeight="1">
      <c r="A127" s="311"/>
      <c r="B127" s="345"/>
      <c r="C127" s="384">
        <v>1905</v>
      </c>
      <c r="D127" s="385">
        <v>68.69</v>
      </c>
      <c r="E127" s="517">
        <f t="shared" si="16"/>
        <v>6.8689999999999998</v>
      </c>
      <c r="F127" s="517">
        <f t="shared" si="17"/>
        <v>5.1517499999999998</v>
      </c>
      <c r="G127" s="517">
        <f t="shared" si="18"/>
        <v>3.4344999999999999</v>
      </c>
      <c r="H127" s="348">
        <v>15950</v>
      </c>
      <c r="I127" s="349">
        <f t="shared" si="19"/>
        <v>16310</v>
      </c>
      <c r="J127" s="368">
        <v>15</v>
      </c>
      <c r="K127" s="368"/>
      <c r="L127" s="394"/>
      <c r="M127" s="369"/>
      <c r="N127" s="369"/>
      <c r="O127" s="592"/>
      <c r="P127" s="590"/>
      <c r="Q127" s="591"/>
      <c r="R127" s="372"/>
      <c r="S127" s="373"/>
      <c r="T127" s="322"/>
      <c r="U127" s="322"/>
      <c r="V127" s="322"/>
      <c r="W127" s="322"/>
      <c r="X127" s="322"/>
    </row>
    <row r="128" spans="1:24" s="311" customFormat="1" ht="7" customHeight="1">
      <c r="B128" s="345"/>
      <c r="C128" s="384">
        <v>2080</v>
      </c>
      <c r="D128" s="385">
        <v>75.349999999999994</v>
      </c>
      <c r="E128" s="517">
        <f t="shared" si="16"/>
        <v>7.5350000000000001</v>
      </c>
      <c r="F128" s="517">
        <f t="shared" si="17"/>
        <v>5.6512499999999992</v>
      </c>
      <c r="G128" s="517">
        <f t="shared" si="18"/>
        <v>3.7675000000000001</v>
      </c>
      <c r="H128" s="348">
        <v>16540</v>
      </c>
      <c r="I128" s="349">
        <f t="shared" si="19"/>
        <v>16900</v>
      </c>
      <c r="J128" s="368">
        <v>15</v>
      </c>
      <c r="K128" s="368"/>
      <c r="L128" s="391"/>
      <c r="M128" s="392"/>
      <c r="N128" s="392"/>
      <c r="O128" s="592"/>
      <c r="P128" s="603"/>
      <c r="Q128" s="591"/>
      <c r="R128" s="372"/>
      <c r="S128" s="373"/>
      <c r="T128" s="395"/>
      <c r="U128" s="395"/>
      <c r="V128" s="395"/>
      <c r="W128" s="395"/>
      <c r="X128" s="395"/>
    </row>
    <row r="129" spans="1:24" ht="7" customHeight="1">
      <c r="A129" s="311"/>
      <c r="B129" s="345"/>
      <c r="C129" s="384">
        <v>2430</v>
      </c>
      <c r="D129" s="385">
        <v>87.38</v>
      </c>
      <c r="E129" s="517">
        <f t="shared" si="16"/>
        <v>8.7379999999999995</v>
      </c>
      <c r="F129" s="517">
        <f t="shared" si="17"/>
        <v>6.5534999999999997</v>
      </c>
      <c r="G129" s="517">
        <f t="shared" si="18"/>
        <v>4.3689999999999998</v>
      </c>
      <c r="H129" s="348">
        <v>17980</v>
      </c>
      <c r="I129" s="349">
        <f t="shared" si="19"/>
        <v>18460</v>
      </c>
      <c r="J129" s="368">
        <v>20</v>
      </c>
      <c r="K129" s="368"/>
      <c r="L129" s="394"/>
      <c r="M129" s="369"/>
      <c r="N129" s="369"/>
      <c r="O129" s="592"/>
      <c r="P129" s="590"/>
      <c r="Q129" s="591"/>
      <c r="R129" s="372"/>
      <c r="S129" s="373"/>
      <c r="T129" s="322"/>
      <c r="U129" s="322"/>
      <c r="V129" s="322"/>
      <c r="W129" s="322"/>
      <c r="X129" s="322"/>
    </row>
    <row r="130" spans="1:24" s="311" customFormat="1" ht="7" customHeight="1">
      <c r="B130" s="345"/>
      <c r="C130" s="384">
        <v>2608</v>
      </c>
      <c r="D130" s="385">
        <v>96.61</v>
      </c>
      <c r="E130" s="517">
        <f t="shared" si="16"/>
        <v>9.6610000000000014</v>
      </c>
      <c r="F130" s="517">
        <f t="shared" si="17"/>
        <v>7.2457499999999992</v>
      </c>
      <c r="G130" s="517">
        <f t="shared" si="18"/>
        <v>4.8305000000000007</v>
      </c>
      <c r="H130" s="348">
        <v>19840</v>
      </c>
      <c r="I130" s="349">
        <f t="shared" si="19"/>
        <v>20320</v>
      </c>
      <c r="J130" s="368">
        <v>20</v>
      </c>
      <c r="K130" s="368"/>
      <c r="L130" s="394"/>
      <c r="M130" s="392"/>
      <c r="N130" s="392"/>
      <c r="O130" s="592"/>
      <c r="P130" s="603"/>
      <c r="Q130" s="591"/>
      <c r="R130" s="372"/>
      <c r="S130" s="373"/>
      <c r="T130" s="395"/>
      <c r="U130" s="395"/>
      <c r="V130" s="395"/>
      <c r="W130" s="395"/>
      <c r="X130" s="395"/>
    </row>
    <row r="131" spans="1:24" s="311" customFormat="1" ht="7" customHeight="1">
      <c r="B131" s="345"/>
      <c r="C131" s="384">
        <v>3100</v>
      </c>
      <c r="D131" s="385">
        <v>107.23</v>
      </c>
      <c r="E131" s="517">
        <f t="shared" si="16"/>
        <v>10.723000000000001</v>
      </c>
      <c r="F131" s="517">
        <f t="shared" si="17"/>
        <v>8.0422499999999992</v>
      </c>
      <c r="G131" s="517">
        <f t="shared" si="18"/>
        <v>5.3615000000000004</v>
      </c>
      <c r="H131" s="348">
        <v>22070</v>
      </c>
      <c r="I131" s="349">
        <f t="shared" si="19"/>
        <v>22670</v>
      </c>
      <c r="J131" s="368">
        <v>25</v>
      </c>
      <c r="K131" s="368"/>
      <c r="L131" s="394"/>
      <c r="M131" s="392"/>
      <c r="N131" s="392"/>
      <c r="O131" s="592"/>
      <c r="P131" s="603"/>
      <c r="Q131" s="591"/>
      <c r="R131" s="372"/>
      <c r="S131" s="373"/>
      <c r="T131" s="395"/>
      <c r="U131" s="395"/>
      <c r="V131" s="395"/>
      <c r="W131" s="395"/>
      <c r="X131" s="395"/>
    </row>
    <row r="132" spans="1:24" s="311" customFormat="1" ht="7" customHeight="1">
      <c r="B132" s="345"/>
      <c r="C132" s="384">
        <v>3197</v>
      </c>
      <c r="D132" s="385">
        <v>118.42</v>
      </c>
      <c r="E132" s="517">
        <f t="shared" si="16"/>
        <v>11.842000000000001</v>
      </c>
      <c r="F132" s="517">
        <f t="shared" si="17"/>
        <v>8.8814999999999991</v>
      </c>
      <c r="G132" s="517">
        <f t="shared" si="18"/>
        <v>5.9210000000000003</v>
      </c>
      <c r="H132" s="348">
        <v>24020</v>
      </c>
      <c r="I132" s="349">
        <f t="shared" si="19"/>
        <v>24620</v>
      </c>
      <c r="J132" s="368">
        <v>25</v>
      </c>
      <c r="K132" s="368"/>
      <c r="L132" s="414"/>
      <c r="M132" s="392"/>
      <c r="N132" s="392"/>
      <c r="O132" s="592"/>
      <c r="P132" s="603"/>
      <c r="Q132" s="591"/>
      <c r="R132" s="372"/>
      <c r="S132" s="373"/>
      <c r="T132" s="395"/>
      <c r="U132" s="395"/>
      <c r="V132" s="395"/>
      <c r="W132" s="395"/>
      <c r="X132" s="395"/>
    </row>
    <row r="133" spans="1:24" s="311" customFormat="1" ht="7" customHeight="1">
      <c r="B133" s="345"/>
      <c r="C133" s="396">
        <v>3474</v>
      </c>
      <c r="D133" s="397">
        <v>129.05000000000001</v>
      </c>
      <c r="E133" s="517">
        <f t="shared" si="16"/>
        <v>12.905000000000001</v>
      </c>
      <c r="F133" s="517">
        <f t="shared" si="17"/>
        <v>9.6787500000000009</v>
      </c>
      <c r="G133" s="517">
        <f t="shared" si="18"/>
        <v>6.4525000000000006</v>
      </c>
      <c r="H133" s="348">
        <v>26070</v>
      </c>
      <c r="I133" s="349">
        <f t="shared" si="19"/>
        <v>26670</v>
      </c>
      <c r="J133" s="368">
        <v>25</v>
      </c>
      <c r="K133" s="368"/>
      <c r="L133" s="414"/>
      <c r="M133" s="392"/>
      <c r="N133" s="392"/>
      <c r="O133" s="592"/>
      <c r="P133" s="603"/>
      <c r="Q133" s="591"/>
      <c r="R133" s="372"/>
      <c r="S133" s="373"/>
      <c r="T133" s="395"/>
      <c r="U133" s="395"/>
      <c r="V133" s="395"/>
      <c r="W133" s="395"/>
      <c r="X133" s="395"/>
    </row>
    <row r="134" spans="1:24" ht="7" customHeight="1">
      <c r="C134" s="320"/>
      <c r="D134" s="518"/>
      <c r="E134" s="518"/>
      <c r="F134" s="518"/>
      <c r="G134" s="320"/>
      <c r="H134" s="320"/>
      <c r="I134" s="368"/>
      <c r="J134" s="368"/>
      <c r="K134" s="368"/>
      <c r="L134" s="370"/>
      <c r="M134" s="369"/>
      <c r="N134" s="369"/>
      <c r="O134" s="371"/>
      <c r="P134" s="369"/>
      <c r="Q134" s="369"/>
      <c r="R134" s="372"/>
      <c r="S134" s="373"/>
      <c r="T134" s="322"/>
      <c r="U134" s="322"/>
      <c r="V134" s="322"/>
      <c r="W134" s="322"/>
      <c r="X134" s="322"/>
    </row>
    <row r="135" spans="1:24" ht="7" customHeight="1">
      <c r="C135" s="398" t="s">
        <v>277</v>
      </c>
      <c r="D135" s="351"/>
      <c r="E135" s="351"/>
      <c r="F135" s="399"/>
      <c r="G135" s="400"/>
      <c r="H135" s="400"/>
      <c r="I135" s="400"/>
      <c r="J135" s="368"/>
      <c r="K135" s="368"/>
      <c r="L135" s="370"/>
      <c r="M135" s="415"/>
      <c r="N135" s="415"/>
      <c r="O135" s="416"/>
      <c r="P135" s="415"/>
      <c r="Q135" s="415"/>
      <c r="R135" s="372"/>
      <c r="S135" s="373"/>
      <c r="T135" s="322"/>
      <c r="U135" s="322"/>
      <c r="V135" s="322"/>
      <c r="W135" s="322"/>
      <c r="X135" s="322"/>
    </row>
    <row r="136" spans="1:24" ht="24.65" customHeight="1">
      <c r="C136" s="401" t="s">
        <v>1076</v>
      </c>
      <c r="D136" s="342" t="s">
        <v>212</v>
      </c>
      <c r="E136" s="401" t="s">
        <v>278</v>
      </c>
      <c r="F136" s="400"/>
      <c r="G136" s="400"/>
      <c r="H136" s="400"/>
      <c r="I136" s="400"/>
      <c r="J136" s="368"/>
      <c r="K136" s="368"/>
      <c r="L136" s="370"/>
      <c r="M136" s="415"/>
      <c r="N136" s="415"/>
      <c r="O136" s="416"/>
      <c r="P136" s="415"/>
      <c r="Q136" s="415"/>
      <c r="R136" s="372"/>
      <c r="S136" s="373"/>
      <c r="T136" s="322"/>
      <c r="U136" s="322"/>
      <c r="V136" s="322"/>
      <c r="W136" s="322"/>
      <c r="X136" s="322"/>
    </row>
    <row r="137" spans="1:24" ht="7" customHeight="1">
      <c r="C137" s="401" t="s">
        <v>216</v>
      </c>
      <c r="D137" s="341" t="s">
        <v>217</v>
      </c>
      <c r="E137" s="401" t="s">
        <v>219</v>
      </c>
      <c r="F137" s="400"/>
      <c r="G137" s="400"/>
      <c r="H137" s="400"/>
      <c r="I137" s="400"/>
      <c r="J137" s="368"/>
      <c r="K137" s="368"/>
      <c r="L137" s="370"/>
      <c r="M137" s="415"/>
      <c r="N137" s="415"/>
      <c r="O137" s="416"/>
      <c r="P137" s="415"/>
      <c r="Q137" s="415"/>
      <c r="R137" s="372"/>
      <c r="S137" s="373"/>
      <c r="T137" s="322"/>
      <c r="U137" s="322"/>
      <c r="V137" s="322"/>
      <c r="W137" s="322"/>
      <c r="X137" s="322"/>
    </row>
    <row r="138" spans="1:24" ht="7" customHeight="1">
      <c r="B138" s="345"/>
      <c r="C138" s="402">
        <v>120</v>
      </c>
      <c r="D138" s="350">
        <v>4</v>
      </c>
      <c r="E138" s="348">
        <v>5090</v>
      </c>
      <c r="F138" s="403" t="s">
        <v>279</v>
      </c>
      <c r="G138" s="400"/>
      <c r="H138" s="400"/>
      <c r="I138" s="400"/>
      <c r="J138" s="368"/>
      <c r="K138" s="368"/>
      <c r="L138" s="365" t="s">
        <v>280</v>
      </c>
      <c r="M138" s="415"/>
      <c r="N138" s="415"/>
      <c r="O138" s="595" t="s">
        <v>281</v>
      </c>
      <c r="P138" s="590"/>
      <c r="Q138" s="591"/>
      <c r="R138" s="372"/>
      <c r="S138" s="373"/>
      <c r="T138" s="322"/>
      <c r="U138" s="322"/>
      <c r="V138" s="322"/>
      <c r="W138" s="322"/>
      <c r="X138" s="322"/>
    </row>
    <row r="139" spans="1:24" ht="7" customHeight="1">
      <c r="B139" s="345"/>
      <c r="C139" s="402">
        <v>150</v>
      </c>
      <c r="D139" s="350">
        <v>5</v>
      </c>
      <c r="E139" s="348">
        <v>4880</v>
      </c>
      <c r="F139" s="400"/>
      <c r="G139" s="400"/>
      <c r="H139" s="400"/>
      <c r="I139" s="400"/>
      <c r="J139" s="368"/>
      <c r="K139" s="368"/>
      <c r="L139" s="365"/>
      <c r="M139" s="415"/>
      <c r="N139" s="415"/>
      <c r="O139" s="592"/>
      <c r="P139" s="590"/>
      <c r="Q139" s="591"/>
      <c r="R139" s="372"/>
      <c r="S139" s="373"/>
      <c r="T139" s="322"/>
      <c r="U139" s="322"/>
      <c r="V139" s="322"/>
      <c r="W139" s="322"/>
      <c r="X139" s="322"/>
    </row>
    <row r="140" spans="1:24" ht="7" customHeight="1">
      <c r="B140" s="345"/>
      <c r="C140" s="402">
        <v>180</v>
      </c>
      <c r="D140" s="350">
        <v>6</v>
      </c>
      <c r="E140" s="348">
        <v>5670</v>
      </c>
      <c r="F140" s="400"/>
      <c r="G140" s="404"/>
      <c r="H140" s="400"/>
      <c r="I140" s="400"/>
      <c r="J140" s="368"/>
      <c r="K140" s="368"/>
      <c r="L140" s="365" t="s">
        <v>282</v>
      </c>
      <c r="M140" s="366"/>
      <c r="N140" s="366"/>
      <c r="O140" s="592"/>
      <c r="P140" s="590"/>
      <c r="Q140" s="591"/>
      <c r="R140" s="372"/>
      <c r="S140" s="373"/>
      <c r="T140" s="322"/>
      <c r="U140" s="322"/>
      <c r="V140" s="322"/>
      <c r="W140" s="322"/>
      <c r="X140" s="322"/>
    </row>
    <row r="141" spans="1:24" ht="7" customHeight="1">
      <c r="B141" s="345"/>
      <c r="C141" s="402">
        <v>300</v>
      </c>
      <c r="D141" s="350">
        <v>10</v>
      </c>
      <c r="E141" s="348">
        <v>6150</v>
      </c>
      <c r="F141" s="400"/>
      <c r="G141" s="404"/>
      <c r="H141" s="400"/>
      <c r="I141" s="400"/>
      <c r="J141" s="368"/>
      <c r="K141" s="368"/>
      <c r="L141" s="359" t="s">
        <v>224</v>
      </c>
      <c r="M141" s="366"/>
      <c r="N141" s="366"/>
      <c r="O141" s="592"/>
      <c r="P141" s="590"/>
      <c r="Q141" s="591"/>
      <c r="R141" s="372"/>
      <c r="S141" s="373"/>
      <c r="T141" s="322"/>
      <c r="U141" s="322"/>
      <c r="V141" s="322"/>
      <c r="W141" s="322"/>
      <c r="X141" s="322"/>
    </row>
    <row r="142" spans="1:24" ht="7" customHeight="1">
      <c r="B142" s="345"/>
      <c r="C142" s="402">
        <v>360</v>
      </c>
      <c r="D142" s="350">
        <v>12</v>
      </c>
      <c r="E142" s="348">
        <v>6920</v>
      </c>
      <c r="F142" s="400"/>
      <c r="G142" s="404"/>
      <c r="H142" s="400"/>
      <c r="I142" s="400"/>
      <c r="J142" s="368"/>
      <c r="K142" s="368"/>
      <c r="L142" s="370" t="s">
        <v>225</v>
      </c>
      <c r="M142" s="366"/>
      <c r="N142" s="366"/>
      <c r="O142" s="592"/>
      <c r="P142" s="590"/>
      <c r="Q142" s="591"/>
      <c r="R142" s="372"/>
      <c r="S142" s="373"/>
      <c r="T142" s="322"/>
      <c r="U142" s="322"/>
      <c r="V142" s="322"/>
      <c r="W142" s="322"/>
      <c r="X142" s="322"/>
    </row>
    <row r="143" spans="1:24" ht="7" customHeight="1">
      <c r="B143" s="345"/>
      <c r="C143" s="402">
        <v>420</v>
      </c>
      <c r="D143" s="350">
        <v>14</v>
      </c>
      <c r="E143" s="348">
        <v>7240</v>
      </c>
      <c r="F143" s="400"/>
      <c r="G143" s="404"/>
      <c r="H143" s="400"/>
      <c r="I143" s="400"/>
      <c r="J143" s="368"/>
      <c r="K143" s="368"/>
      <c r="L143" s="370" t="s">
        <v>283</v>
      </c>
      <c r="M143" s="366"/>
      <c r="N143" s="366"/>
      <c r="O143" s="592"/>
      <c r="P143" s="590"/>
      <c r="Q143" s="591"/>
      <c r="R143" s="372"/>
      <c r="S143" s="373"/>
      <c r="T143" s="322"/>
      <c r="U143" s="322"/>
      <c r="V143" s="322"/>
      <c r="W143" s="322"/>
      <c r="X143" s="322"/>
    </row>
    <row r="144" spans="1:24" ht="7" customHeight="1">
      <c r="B144" s="345"/>
      <c r="C144" s="402">
        <v>480</v>
      </c>
      <c r="D144" s="350">
        <v>16</v>
      </c>
      <c r="E144" s="348">
        <v>7690</v>
      </c>
      <c r="F144" s="400"/>
      <c r="G144" s="404"/>
      <c r="H144" s="400"/>
      <c r="I144" s="400"/>
      <c r="J144" s="368"/>
      <c r="K144" s="368"/>
      <c r="L144" s="370" t="s">
        <v>260</v>
      </c>
      <c r="M144" s="366"/>
      <c r="N144" s="366"/>
      <c r="O144" s="592"/>
      <c r="P144" s="590"/>
      <c r="Q144" s="591"/>
      <c r="R144" s="372"/>
      <c r="S144" s="373"/>
      <c r="T144" s="322"/>
      <c r="U144" s="322"/>
      <c r="V144" s="322"/>
      <c r="W144" s="322"/>
      <c r="X144" s="322"/>
    </row>
    <row r="145" spans="2:24" ht="7" customHeight="1">
      <c r="B145" s="345"/>
      <c r="C145" s="402">
        <v>600</v>
      </c>
      <c r="D145" s="350">
        <v>20</v>
      </c>
      <c r="E145" s="348">
        <v>8200</v>
      </c>
      <c r="F145" s="400"/>
      <c r="G145" s="404"/>
      <c r="H145" s="400"/>
      <c r="I145" s="400"/>
      <c r="J145" s="368"/>
      <c r="K145" s="368"/>
      <c r="L145" s="370" t="s">
        <v>276</v>
      </c>
      <c r="M145" s="366"/>
      <c r="N145" s="366"/>
      <c r="O145" s="592"/>
      <c r="P145" s="590"/>
      <c r="Q145" s="591"/>
      <c r="R145" s="372"/>
      <c r="S145" s="373"/>
      <c r="T145" s="322"/>
      <c r="U145" s="322"/>
      <c r="V145" s="322"/>
      <c r="W145" s="322"/>
      <c r="X145" s="322"/>
    </row>
    <row r="146" spans="2:24" ht="7" customHeight="1">
      <c r="B146" s="345"/>
      <c r="C146" s="402">
        <v>690</v>
      </c>
      <c r="D146" s="350">
        <v>23</v>
      </c>
      <c r="E146" s="348">
        <v>9270</v>
      </c>
      <c r="F146" s="400"/>
      <c r="G146" s="404"/>
      <c r="H146" s="400"/>
      <c r="I146" s="400"/>
      <c r="J146" s="368"/>
      <c r="K146" s="368"/>
      <c r="L146" s="391" t="s">
        <v>261</v>
      </c>
      <c r="M146" s="366"/>
      <c r="N146" s="366"/>
      <c r="O146" s="592"/>
      <c r="P146" s="590"/>
      <c r="Q146" s="591"/>
      <c r="R146" s="372"/>
      <c r="S146" s="373"/>
      <c r="T146" s="322"/>
      <c r="U146" s="322"/>
      <c r="V146" s="322"/>
      <c r="W146" s="322"/>
      <c r="X146" s="322"/>
    </row>
    <row r="147" spans="2:24" ht="7" customHeight="1">
      <c r="B147" s="345"/>
      <c r="C147" s="402">
        <v>900</v>
      </c>
      <c r="D147" s="350">
        <v>30</v>
      </c>
      <c r="E147" s="348">
        <v>11080</v>
      </c>
      <c r="F147" s="400"/>
      <c r="G147" s="404"/>
      <c r="H147" s="400"/>
      <c r="I147" s="400"/>
      <c r="J147" s="368"/>
      <c r="K147" s="368"/>
      <c r="L147" s="370" t="s">
        <v>284</v>
      </c>
      <c r="M147" s="366"/>
      <c r="N147" s="366"/>
      <c r="O147" s="592"/>
      <c r="P147" s="590"/>
      <c r="Q147" s="591"/>
      <c r="R147" s="372"/>
      <c r="S147" s="373"/>
      <c r="T147" s="322"/>
      <c r="U147" s="322"/>
      <c r="V147" s="322"/>
      <c r="W147" s="322"/>
      <c r="X147" s="322"/>
    </row>
    <row r="148" spans="2:24" ht="7" customHeight="1">
      <c r="B148" s="345"/>
      <c r="C148" s="402">
        <v>1050</v>
      </c>
      <c r="D148" s="350">
        <v>35</v>
      </c>
      <c r="E148" s="348">
        <v>11300</v>
      </c>
      <c r="F148" s="400"/>
      <c r="G148" s="379"/>
      <c r="H148" s="400"/>
      <c r="I148" s="400"/>
      <c r="J148" s="368"/>
      <c r="K148" s="368"/>
      <c r="L148" s="370"/>
      <c r="M148" s="366"/>
      <c r="N148" s="366"/>
      <c r="O148" s="592"/>
      <c r="P148" s="590"/>
      <c r="Q148" s="591"/>
      <c r="R148" s="372"/>
      <c r="S148" s="373"/>
      <c r="T148" s="322"/>
      <c r="U148" s="322"/>
      <c r="V148" s="322"/>
      <c r="W148" s="322"/>
      <c r="X148" s="322"/>
    </row>
    <row r="149" spans="2:24" ht="7" customHeight="1">
      <c r="B149" s="345"/>
      <c r="C149" s="402">
        <v>1230</v>
      </c>
      <c r="D149" s="350">
        <v>41</v>
      </c>
      <c r="E149" s="348">
        <v>12570</v>
      </c>
      <c r="F149" s="400"/>
      <c r="G149" s="379"/>
      <c r="H149" s="400"/>
      <c r="I149" s="400"/>
      <c r="J149" s="368"/>
      <c r="K149" s="368"/>
      <c r="L149" s="370"/>
      <c r="M149" s="366"/>
      <c r="N149" s="366"/>
      <c r="O149" s="592"/>
      <c r="P149" s="590"/>
      <c r="Q149" s="591"/>
      <c r="R149" s="372"/>
      <c r="S149" s="373"/>
      <c r="T149" s="322"/>
      <c r="U149" s="322"/>
      <c r="V149" s="322"/>
      <c r="W149" s="322"/>
      <c r="X149" s="322"/>
    </row>
    <row r="150" spans="2:24" ht="7" customHeight="1">
      <c r="B150" s="345"/>
      <c r="C150" s="402">
        <v>1470</v>
      </c>
      <c r="D150" s="350">
        <v>49</v>
      </c>
      <c r="E150" s="348">
        <v>12970</v>
      </c>
      <c r="F150" s="400"/>
      <c r="G150" s="379"/>
      <c r="H150" s="400"/>
      <c r="I150" s="400"/>
      <c r="J150" s="368"/>
      <c r="K150" s="368"/>
      <c r="L150" s="370"/>
      <c r="M150" s="366"/>
      <c r="N150" s="366"/>
      <c r="O150" s="592"/>
      <c r="P150" s="590"/>
      <c r="Q150" s="591"/>
      <c r="R150" s="372"/>
      <c r="S150" s="373"/>
      <c r="T150" s="322"/>
      <c r="U150" s="322"/>
      <c r="V150" s="322"/>
      <c r="W150" s="322"/>
      <c r="X150" s="322"/>
    </row>
    <row r="151" spans="2:24" ht="7" customHeight="1">
      <c r="B151" s="345"/>
      <c r="C151" s="402">
        <v>1650</v>
      </c>
      <c r="D151" s="350">
        <v>55</v>
      </c>
      <c r="E151" s="348">
        <v>15280</v>
      </c>
      <c r="F151" s="400"/>
      <c r="G151" s="379"/>
      <c r="H151" s="400"/>
      <c r="I151" s="400"/>
      <c r="J151" s="368"/>
      <c r="K151" s="368"/>
      <c r="L151" s="370"/>
      <c r="M151" s="366"/>
      <c r="N151" s="366"/>
      <c r="O151" s="592"/>
      <c r="P151" s="590"/>
      <c r="Q151" s="591"/>
      <c r="R151" s="372"/>
      <c r="S151" s="373"/>
      <c r="T151" s="322"/>
      <c r="U151" s="322"/>
      <c r="V151" s="322"/>
      <c r="W151" s="322"/>
      <c r="X151" s="322"/>
    </row>
    <row r="152" spans="2:24" ht="7" customHeight="1">
      <c r="B152" s="345"/>
      <c r="C152" s="402">
        <v>2100</v>
      </c>
      <c r="D152" s="350">
        <v>70</v>
      </c>
      <c r="E152" s="348">
        <v>18040</v>
      </c>
      <c r="F152" s="345"/>
      <c r="G152" s="379"/>
      <c r="H152" s="345"/>
      <c r="I152" s="345"/>
      <c r="J152" s="368"/>
      <c r="K152" s="368"/>
      <c r="L152" s="388"/>
      <c r="M152" s="366"/>
      <c r="N152" s="366"/>
      <c r="O152" s="592"/>
      <c r="P152" s="590"/>
      <c r="Q152" s="591"/>
      <c r="R152" s="372"/>
      <c r="S152" s="373"/>
      <c r="T152" s="322"/>
      <c r="U152" s="322"/>
      <c r="V152" s="322"/>
      <c r="W152" s="322"/>
      <c r="X152" s="322"/>
    </row>
    <row r="153" spans="2:24" ht="7" customHeight="1">
      <c r="C153" s="320"/>
      <c r="D153" s="405"/>
      <c r="E153" s="320"/>
      <c r="F153" s="320"/>
      <c r="G153" s="320"/>
      <c r="H153" s="368"/>
      <c r="I153" s="368"/>
      <c r="J153" s="368"/>
      <c r="K153" s="368"/>
      <c r="R153" s="372"/>
      <c r="S153" s="373"/>
      <c r="T153" s="322"/>
      <c r="U153" s="322"/>
      <c r="V153" s="322"/>
      <c r="W153" s="322"/>
      <c r="X153" s="322"/>
    </row>
    <row r="154" spans="2:24" ht="7" customHeight="1">
      <c r="C154" s="607" t="s">
        <v>285</v>
      </c>
      <c r="D154" s="605"/>
      <c r="E154" s="606"/>
      <c r="F154" s="606"/>
      <c r="G154" s="606"/>
      <c r="H154" s="608"/>
      <c r="I154" s="345"/>
      <c r="J154" s="368"/>
      <c r="K154" s="368"/>
      <c r="L154" s="365"/>
      <c r="R154" s="372"/>
      <c r="S154" s="373"/>
      <c r="T154" s="322"/>
      <c r="U154" s="322"/>
      <c r="V154" s="322"/>
      <c r="W154" s="322"/>
      <c r="X154" s="322"/>
    </row>
    <row r="155" spans="2:24" ht="25" customHeight="1">
      <c r="C155" s="401" t="s">
        <v>1076</v>
      </c>
      <c r="D155" s="342" t="s">
        <v>212</v>
      </c>
      <c r="E155" s="401" t="s">
        <v>214</v>
      </c>
      <c r="F155" s="320"/>
      <c r="G155" s="320"/>
      <c r="H155" s="400"/>
      <c r="I155" s="345"/>
      <c r="J155" s="368"/>
      <c r="K155" s="368"/>
      <c r="L155" s="365"/>
      <c r="R155" s="372"/>
      <c r="S155" s="373"/>
      <c r="T155" s="322"/>
      <c r="U155" s="322"/>
      <c r="V155" s="322"/>
      <c r="W155" s="322"/>
      <c r="X155" s="322"/>
    </row>
    <row r="156" spans="2:24" ht="7" customHeight="1">
      <c r="C156" s="401" t="s">
        <v>216</v>
      </c>
      <c r="D156" s="341" t="s">
        <v>217</v>
      </c>
      <c r="E156" s="401" t="s">
        <v>219</v>
      </c>
      <c r="F156" s="320"/>
      <c r="G156" s="320"/>
      <c r="H156" s="400"/>
      <c r="I156" s="345"/>
      <c r="J156" s="368"/>
      <c r="K156" s="368"/>
      <c r="L156" s="365"/>
      <c r="R156" s="372"/>
      <c r="S156" s="373"/>
      <c r="T156" s="322"/>
      <c r="U156" s="322"/>
      <c r="V156" s="322"/>
      <c r="W156" s="322"/>
      <c r="X156" s="322"/>
    </row>
    <row r="157" spans="2:24" ht="7" customHeight="1">
      <c r="C157" s="376">
        <v>10</v>
      </c>
      <c r="D157" s="376">
        <v>1</v>
      </c>
      <c r="E157" s="406">
        <v>3280</v>
      </c>
      <c r="F157" s="320"/>
      <c r="G157" s="323"/>
      <c r="H157" s="400"/>
      <c r="I157" s="345"/>
      <c r="J157" s="368"/>
      <c r="K157" s="368"/>
      <c r="L157" s="365"/>
      <c r="R157" s="372"/>
      <c r="S157" s="373"/>
      <c r="T157" s="322"/>
      <c r="U157" s="322"/>
      <c r="V157" s="322"/>
      <c r="W157" s="322"/>
      <c r="X157" s="322"/>
    </row>
    <row r="158" spans="2:24" ht="7" customHeight="1">
      <c r="C158" s="376">
        <v>20</v>
      </c>
      <c r="D158" s="350">
        <v>2</v>
      </c>
      <c r="E158" s="348">
        <v>3300</v>
      </c>
      <c r="F158" s="320"/>
      <c r="G158" s="323"/>
      <c r="H158" s="400"/>
      <c r="I158" s="345"/>
      <c r="J158" s="368"/>
      <c r="K158" s="368"/>
      <c r="L158" s="365"/>
      <c r="R158" s="372"/>
      <c r="S158" s="373"/>
      <c r="T158" s="322"/>
      <c r="U158" s="322"/>
      <c r="V158" s="322"/>
      <c r="W158" s="322"/>
      <c r="X158" s="322"/>
    </row>
    <row r="159" spans="2:24" ht="7" customHeight="1">
      <c r="B159" s="345"/>
      <c r="C159" s="376">
        <v>30</v>
      </c>
      <c r="D159" s="350">
        <v>3</v>
      </c>
      <c r="E159" s="348">
        <v>3420</v>
      </c>
      <c r="F159" s="320"/>
      <c r="G159" s="323"/>
      <c r="H159" s="400"/>
      <c r="I159" s="345"/>
      <c r="J159" s="368"/>
      <c r="K159" s="368"/>
      <c r="L159" s="365" t="s">
        <v>286</v>
      </c>
      <c r="M159" s="366"/>
      <c r="N159" s="366"/>
      <c r="O159" s="595" t="s">
        <v>287</v>
      </c>
      <c r="P159" s="590"/>
      <c r="Q159" s="591"/>
      <c r="R159" s="372"/>
      <c r="S159" s="373"/>
      <c r="T159" s="322"/>
      <c r="U159" s="322"/>
      <c r="V159" s="322"/>
      <c r="W159" s="322"/>
      <c r="X159" s="322"/>
    </row>
    <row r="160" spans="2:24" ht="7" customHeight="1">
      <c r="B160" s="345"/>
      <c r="C160" s="376">
        <v>40</v>
      </c>
      <c r="D160" s="350">
        <v>4</v>
      </c>
      <c r="E160" s="348">
        <v>3560</v>
      </c>
      <c r="F160" s="320"/>
      <c r="G160" s="323"/>
      <c r="H160" s="400"/>
      <c r="I160" s="345"/>
      <c r="J160" s="368"/>
      <c r="K160" s="368"/>
      <c r="L160" s="365" t="s">
        <v>288</v>
      </c>
      <c r="M160" s="366"/>
      <c r="N160" s="366"/>
      <c r="O160" s="592"/>
      <c r="P160" s="590"/>
      <c r="Q160" s="591"/>
      <c r="R160" s="372"/>
      <c r="S160" s="373"/>
      <c r="T160" s="322"/>
      <c r="U160" s="322"/>
      <c r="V160" s="322"/>
      <c r="W160" s="322"/>
      <c r="X160" s="322"/>
    </row>
    <row r="161" spans="2:24" ht="7" customHeight="1">
      <c r="B161" s="345"/>
      <c r="C161" s="376">
        <v>50</v>
      </c>
      <c r="D161" s="350">
        <v>5</v>
      </c>
      <c r="E161" s="348">
        <v>3940</v>
      </c>
      <c r="F161" s="320"/>
      <c r="G161" s="323"/>
      <c r="H161" s="400"/>
      <c r="I161" s="345"/>
      <c r="J161" s="368"/>
      <c r="K161" s="368"/>
      <c r="L161" s="359" t="s">
        <v>224</v>
      </c>
      <c r="M161" s="366"/>
      <c r="N161" s="366"/>
      <c r="O161" s="592"/>
      <c r="P161" s="590"/>
      <c r="Q161" s="591"/>
      <c r="R161" s="372"/>
      <c r="S161" s="373"/>
      <c r="T161" s="322"/>
      <c r="U161" s="322"/>
      <c r="V161" s="322"/>
      <c r="W161" s="322"/>
      <c r="X161" s="322"/>
    </row>
    <row r="162" spans="2:24" ht="7" customHeight="1">
      <c r="B162" s="345"/>
      <c r="C162" s="376">
        <v>60</v>
      </c>
      <c r="D162" s="350">
        <v>6</v>
      </c>
      <c r="E162" s="348">
        <v>4110</v>
      </c>
      <c r="F162" s="320"/>
      <c r="G162" s="323"/>
      <c r="H162" s="400"/>
      <c r="I162" s="345"/>
      <c r="J162" s="368"/>
      <c r="K162" s="368"/>
      <c r="L162" s="370" t="s">
        <v>225</v>
      </c>
      <c r="M162" s="366"/>
      <c r="N162" s="366"/>
      <c r="O162" s="592"/>
      <c r="P162" s="590"/>
      <c r="Q162" s="591"/>
      <c r="R162" s="372"/>
      <c r="S162" s="373"/>
      <c r="T162" s="322"/>
      <c r="U162" s="322"/>
      <c r="V162" s="322"/>
      <c r="W162" s="322"/>
      <c r="X162" s="322"/>
    </row>
    <row r="163" spans="2:24" ht="7" customHeight="1">
      <c r="B163" s="345"/>
      <c r="C163" s="376">
        <v>70</v>
      </c>
      <c r="D163" s="350">
        <v>7</v>
      </c>
      <c r="E163" s="348">
        <v>4370</v>
      </c>
      <c r="F163" s="320"/>
      <c r="G163" s="323"/>
      <c r="H163" s="400"/>
      <c r="I163" s="345"/>
      <c r="J163" s="368"/>
      <c r="K163" s="368"/>
      <c r="L163" s="370"/>
      <c r="M163" s="366"/>
      <c r="N163" s="366"/>
      <c r="O163" s="592"/>
      <c r="P163" s="590"/>
      <c r="Q163" s="591"/>
      <c r="R163" s="372"/>
      <c r="S163" s="373"/>
      <c r="T163" s="322"/>
      <c r="U163" s="322"/>
      <c r="V163" s="322"/>
      <c r="W163" s="322"/>
      <c r="X163" s="322"/>
    </row>
    <row r="164" spans="2:24" ht="7" customHeight="1">
      <c r="B164" s="345"/>
      <c r="C164" s="376">
        <v>80</v>
      </c>
      <c r="D164" s="350">
        <v>8</v>
      </c>
      <c r="E164" s="348">
        <v>4600</v>
      </c>
      <c r="F164" s="320"/>
      <c r="G164" s="323"/>
      <c r="H164" s="400"/>
      <c r="I164" s="345"/>
      <c r="J164" s="368"/>
      <c r="K164" s="368"/>
      <c r="L164" s="370" t="s">
        <v>283</v>
      </c>
      <c r="M164" s="366"/>
      <c r="N164" s="366"/>
      <c r="O164" s="592"/>
      <c r="P164" s="590"/>
      <c r="Q164" s="591"/>
      <c r="R164" s="372"/>
      <c r="S164" s="373"/>
      <c r="T164" s="322"/>
      <c r="U164" s="322"/>
      <c r="V164" s="322"/>
      <c r="W164" s="322"/>
      <c r="X164" s="322"/>
    </row>
    <row r="165" spans="2:24" ht="7" customHeight="1">
      <c r="B165" s="345"/>
      <c r="C165" s="376">
        <v>90</v>
      </c>
      <c r="D165" s="350">
        <v>9</v>
      </c>
      <c r="E165" s="348">
        <v>4730</v>
      </c>
      <c r="F165" s="320"/>
      <c r="G165" s="323"/>
      <c r="H165" s="400"/>
      <c r="I165" s="345"/>
      <c r="J165" s="368"/>
      <c r="K165" s="368"/>
      <c r="L165" s="370"/>
      <c r="M165" s="366"/>
      <c r="N165" s="366"/>
      <c r="O165" s="592"/>
      <c r="P165" s="590"/>
      <c r="Q165" s="591"/>
      <c r="R165" s="372"/>
      <c r="S165" s="373"/>
      <c r="T165" s="322"/>
      <c r="U165" s="322"/>
      <c r="V165" s="322"/>
      <c r="W165" s="322"/>
      <c r="X165" s="322"/>
    </row>
    <row r="166" spans="2:24" ht="7" customHeight="1">
      <c r="B166" s="345"/>
      <c r="C166" s="376">
        <v>100</v>
      </c>
      <c r="D166" s="350">
        <v>10</v>
      </c>
      <c r="E166" s="348">
        <v>4830</v>
      </c>
      <c r="F166" s="320"/>
      <c r="G166" s="323"/>
      <c r="H166" s="400"/>
      <c r="I166" s="345"/>
      <c r="J166" s="368"/>
      <c r="K166" s="368"/>
      <c r="L166" s="370" t="s">
        <v>260</v>
      </c>
      <c r="M166" s="366"/>
      <c r="N166" s="366"/>
      <c r="O166" s="592"/>
      <c r="P166" s="590"/>
      <c r="Q166" s="591"/>
      <c r="R166" s="372"/>
      <c r="S166" s="373"/>
      <c r="T166" s="322"/>
      <c r="U166" s="322"/>
      <c r="V166" s="322"/>
      <c r="W166" s="322"/>
      <c r="X166" s="322"/>
    </row>
    <row r="167" spans="2:24" ht="7" customHeight="1">
      <c r="B167" s="345"/>
      <c r="C167" s="376">
        <v>120</v>
      </c>
      <c r="D167" s="350">
        <v>12</v>
      </c>
      <c r="E167" s="348">
        <v>5290</v>
      </c>
      <c r="F167" s="320"/>
      <c r="G167" s="323"/>
      <c r="H167" s="400"/>
      <c r="I167" s="345"/>
      <c r="J167" s="368"/>
      <c r="K167" s="368"/>
      <c r="L167" s="370" t="s">
        <v>276</v>
      </c>
      <c r="M167" s="366"/>
      <c r="N167" s="366"/>
      <c r="O167" s="592"/>
      <c r="P167" s="590"/>
      <c r="Q167" s="591"/>
      <c r="R167" s="372"/>
      <c r="S167" s="373"/>
      <c r="T167" s="322"/>
      <c r="U167" s="322"/>
      <c r="V167" s="322"/>
      <c r="W167" s="322"/>
      <c r="X167" s="322"/>
    </row>
    <row r="168" spans="2:24" ht="7" customHeight="1">
      <c r="B168" s="345"/>
      <c r="C168" s="376">
        <v>140</v>
      </c>
      <c r="D168" s="350">
        <v>14</v>
      </c>
      <c r="E168" s="348">
        <v>5730</v>
      </c>
      <c r="F168" s="320"/>
      <c r="G168" s="323"/>
      <c r="H168" s="400"/>
      <c r="I168" s="345"/>
      <c r="J168" s="368"/>
      <c r="K168" s="368"/>
      <c r="L168" s="391" t="s">
        <v>261</v>
      </c>
      <c r="M168" s="366"/>
      <c r="N168" s="366"/>
      <c r="O168" s="592"/>
      <c r="P168" s="590"/>
      <c r="Q168" s="591"/>
      <c r="R168" s="372"/>
      <c r="S168" s="373"/>
      <c r="T168" s="322"/>
      <c r="U168" s="322"/>
      <c r="V168" s="322"/>
      <c r="W168" s="322"/>
      <c r="X168" s="322"/>
    </row>
    <row r="169" spans="2:24" ht="7" customHeight="1">
      <c r="B169" s="345"/>
      <c r="C169" s="376">
        <v>160</v>
      </c>
      <c r="D169" s="350">
        <v>16</v>
      </c>
      <c r="E169" s="348">
        <v>5860</v>
      </c>
      <c r="F169" s="320"/>
      <c r="G169" s="323"/>
      <c r="H169" s="400"/>
      <c r="I169" s="345"/>
      <c r="J169" s="368"/>
      <c r="K169" s="368"/>
      <c r="L169" s="391"/>
      <c r="M169" s="366"/>
      <c r="N169" s="366"/>
      <c r="O169" s="592"/>
      <c r="P169" s="590"/>
      <c r="Q169" s="591"/>
      <c r="R169" s="372"/>
      <c r="S169" s="373"/>
      <c r="T169" s="322"/>
      <c r="U169" s="322"/>
      <c r="V169" s="322"/>
      <c r="W169" s="322"/>
      <c r="X169" s="322"/>
    </row>
    <row r="170" spans="2:24" ht="7" customHeight="1">
      <c r="B170" s="345"/>
      <c r="C170" s="376">
        <v>180</v>
      </c>
      <c r="D170" s="350">
        <v>18</v>
      </c>
      <c r="E170" s="348">
        <v>6240</v>
      </c>
      <c r="F170" s="320"/>
      <c r="G170" s="323"/>
      <c r="H170" s="400"/>
      <c r="I170" s="345"/>
      <c r="J170" s="368"/>
      <c r="K170" s="368"/>
      <c r="L170" s="370" t="s">
        <v>284</v>
      </c>
      <c r="M170" s="366"/>
      <c r="N170" s="366"/>
      <c r="O170" s="592"/>
      <c r="P170" s="590"/>
      <c r="Q170" s="591"/>
      <c r="R170" s="372"/>
      <c r="S170" s="373"/>
      <c r="T170" s="322"/>
      <c r="U170" s="322"/>
      <c r="V170" s="322"/>
      <c r="W170" s="322"/>
      <c r="X170" s="322"/>
    </row>
    <row r="171" spans="2:24" ht="7" customHeight="1">
      <c r="B171" s="345"/>
      <c r="C171" s="376">
        <v>220</v>
      </c>
      <c r="D171" s="350">
        <v>22</v>
      </c>
      <c r="E171" s="348">
        <v>7190</v>
      </c>
      <c r="F171" s="320"/>
      <c r="G171" s="323"/>
      <c r="H171" s="400"/>
      <c r="I171" s="345"/>
      <c r="J171" s="368"/>
      <c r="K171" s="368"/>
      <c r="L171" s="370"/>
      <c r="M171" s="366"/>
      <c r="N171" s="366"/>
      <c r="O171" s="592"/>
      <c r="P171" s="590"/>
      <c r="Q171" s="591"/>
      <c r="R171" s="372"/>
      <c r="S171" s="373"/>
      <c r="T171" s="322"/>
      <c r="U171" s="322"/>
      <c r="V171" s="322"/>
      <c r="W171" s="322"/>
      <c r="X171" s="322"/>
    </row>
    <row r="172" spans="2:24" ht="7" customHeight="1">
      <c r="B172" s="345"/>
      <c r="C172" s="376">
        <v>240</v>
      </c>
      <c r="D172" s="350">
        <v>24</v>
      </c>
      <c r="E172" s="348">
        <v>7650</v>
      </c>
      <c r="F172" s="320"/>
      <c r="G172" s="323"/>
      <c r="H172" s="400"/>
      <c r="I172" s="345"/>
      <c r="J172" s="368"/>
      <c r="K172" s="368"/>
      <c r="L172" s="370"/>
      <c r="M172" s="366"/>
      <c r="N172" s="366"/>
      <c r="O172" s="592"/>
      <c r="P172" s="590"/>
      <c r="Q172" s="591"/>
      <c r="R172" s="372"/>
      <c r="S172" s="373"/>
      <c r="T172" s="322"/>
      <c r="U172" s="322"/>
      <c r="V172" s="322"/>
      <c r="W172" s="322"/>
      <c r="X172" s="322"/>
    </row>
    <row r="173" spans="2:24" ht="7" customHeight="1">
      <c r="B173" s="345"/>
      <c r="C173" s="376">
        <v>280</v>
      </c>
      <c r="D173" s="350">
        <v>28</v>
      </c>
      <c r="E173" s="348">
        <v>7700</v>
      </c>
      <c r="F173" s="320"/>
      <c r="G173" s="323"/>
      <c r="H173" s="400"/>
      <c r="I173" s="345"/>
      <c r="J173" s="368"/>
      <c r="K173" s="368"/>
      <c r="L173" s="370"/>
      <c r="M173" s="366"/>
      <c r="N173" s="366"/>
      <c r="O173" s="592"/>
      <c r="P173" s="590"/>
      <c r="Q173" s="591"/>
      <c r="R173" s="372"/>
      <c r="S173" s="373"/>
      <c r="T173" s="322"/>
      <c r="U173" s="322"/>
      <c r="V173" s="322"/>
      <c r="W173" s="322"/>
      <c r="X173" s="322"/>
    </row>
    <row r="174" spans="2:24" ht="7" customHeight="1">
      <c r="B174" s="345"/>
      <c r="C174" s="376">
        <v>320</v>
      </c>
      <c r="D174" s="350">
        <v>32</v>
      </c>
      <c r="E174" s="348">
        <v>8070</v>
      </c>
      <c r="F174" s="320"/>
      <c r="G174" s="323"/>
      <c r="H174" s="400"/>
      <c r="I174" s="345"/>
      <c r="J174" s="368"/>
      <c r="K174" s="368"/>
      <c r="L174" s="388"/>
      <c r="M174" s="366"/>
      <c r="N174" s="366"/>
      <c r="O174" s="592"/>
      <c r="P174" s="590"/>
      <c r="Q174" s="591"/>
      <c r="R174" s="372"/>
      <c r="S174" s="373"/>
      <c r="T174" s="322"/>
      <c r="U174" s="322"/>
      <c r="V174" s="322"/>
      <c r="W174" s="322"/>
      <c r="X174" s="322"/>
    </row>
    <row r="175" spans="2:24" ht="7" customHeight="1">
      <c r="B175" s="345"/>
      <c r="C175" s="376">
        <v>340</v>
      </c>
      <c r="D175" s="376">
        <v>34</v>
      </c>
      <c r="E175" s="348">
        <v>9020</v>
      </c>
      <c r="F175" s="379"/>
      <c r="G175" s="323"/>
      <c r="H175" s="400"/>
      <c r="I175" s="345"/>
      <c r="J175" s="368"/>
      <c r="K175" s="368"/>
      <c r="L175" s="388"/>
      <c r="M175" s="366"/>
      <c r="N175" s="366"/>
      <c r="O175" s="592"/>
      <c r="P175" s="590"/>
      <c r="Q175" s="591"/>
      <c r="R175" s="372"/>
      <c r="S175" s="373"/>
      <c r="T175" s="322"/>
      <c r="U175" s="322"/>
      <c r="V175" s="322"/>
      <c r="W175" s="322"/>
      <c r="X175" s="322"/>
    </row>
    <row r="176" spans="2:24" ht="7" customHeight="1">
      <c r="B176" s="345"/>
      <c r="C176" s="376">
        <v>420</v>
      </c>
      <c r="D176" s="350">
        <v>42</v>
      </c>
      <c r="E176" s="348">
        <v>11850</v>
      </c>
      <c r="F176" s="320"/>
      <c r="G176" s="323"/>
      <c r="H176" s="400"/>
      <c r="I176" s="345"/>
      <c r="J176" s="368"/>
      <c r="K176" s="368"/>
      <c r="L176" s="388"/>
      <c r="M176" s="366"/>
      <c r="N176" s="366"/>
      <c r="O176" s="592"/>
      <c r="P176" s="590"/>
      <c r="Q176" s="591"/>
      <c r="R176" s="372"/>
      <c r="S176" s="373"/>
      <c r="T176" s="322"/>
      <c r="U176" s="322"/>
      <c r="V176" s="322"/>
      <c r="W176" s="322"/>
      <c r="X176" s="322"/>
    </row>
    <row r="177" spans="2:24" ht="7" customHeight="1">
      <c r="B177" s="345"/>
      <c r="C177" s="376">
        <v>480</v>
      </c>
      <c r="D177" s="350">
        <v>48</v>
      </c>
      <c r="E177" s="348">
        <v>13200</v>
      </c>
      <c r="F177" s="320"/>
      <c r="G177" s="323"/>
      <c r="H177" s="400"/>
      <c r="I177" s="345"/>
      <c r="J177" s="368"/>
      <c r="K177" s="368"/>
      <c r="L177" s="388"/>
      <c r="M177" s="366"/>
      <c r="N177" s="366"/>
      <c r="O177" s="496"/>
      <c r="P177" s="497"/>
      <c r="Q177" s="497"/>
      <c r="R177" s="372"/>
      <c r="S177" s="373"/>
      <c r="T177" s="322"/>
      <c r="U177" s="322"/>
      <c r="V177" s="322"/>
      <c r="W177" s="322"/>
      <c r="X177" s="322"/>
    </row>
    <row r="178" spans="2:24" ht="7" customHeight="1">
      <c r="C178" s="400"/>
      <c r="D178" s="400"/>
      <c r="E178" s="400"/>
      <c r="F178" s="400"/>
      <c r="G178" s="400"/>
      <c r="H178" s="400"/>
      <c r="I178" s="345"/>
      <c r="J178" s="368"/>
      <c r="K178" s="368"/>
      <c r="M178" s="366"/>
      <c r="R178" s="372"/>
      <c r="S178" s="373"/>
      <c r="T178" s="322"/>
      <c r="U178" s="322"/>
      <c r="V178" s="322"/>
      <c r="W178" s="322"/>
      <c r="X178" s="322"/>
    </row>
    <row r="179" spans="2:24" ht="7" customHeight="1">
      <c r="C179" s="407" t="s">
        <v>289</v>
      </c>
      <c r="D179" s="400"/>
      <c r="E179" s="400"/>
      <c r="F179" s="400"/>
      <c r="G179" s="400"/>
      <c r="H179" s="400"/>
      <c r="I179" s="345"/>
      <c r="J179" s="368"/>
      <c r="K179" s="368"/>
      <c r="M179" s="366"/>
      <c r="O179" s="388"/>
      <c r="P179" s="366"/>
      <c r="Q179" s="366"/>
      <c r="R179" s="372"/>
      <c r="S179" s="373"/>
      <c r="T179" s="322"/>
      <c r="U179" s="322"/>
      <c r="V179" s="322"/>
      <c r="W179" s="322"/>
      <c r="X179" s="322"/>
    </row>
    <row r="180" spans="2:24" ht="7" customHeight="1">
      <c r="C180" s="383" t="s">
        <v>290</v>
      </c>
      <c r="D180" s="400"/>
      <c r="E180" s="400"/>
      <c r="F180" s="400"/>
      <c r="G180" s="400"/>
      <c r="H180" s="400"/>
      <c r="I180" s="345"/>
      <c r="J180" s="368"/>
      <c r="K180" s="368"/>
      <c r="M180" s="366"/>
      <c r="O180" s="370"/>
      <c r="P180" s="366"/>
      <c r="Q180" s="366"/>
      <c r="R180" s="372"/>
      <c r="S180" s="373"/>
      <c r="T180" s="322"/>
      <c r="U180" s="322"/>
      <c r="V180" s="322"/>
      <c r="W180" s="322"/>
      <c r="X180" s="322"/>
    </row>
    <row r="181" spans="2:24" ht="26.5" customHeight="1">
      <c r="C181" s="390" t="s">
        <v>1078</v>
      </c>
      <c r="D181" s="408" t="s">
        <v>292</v>
      </c>
      <c r="E181" s="408" t="s">
        <v>293</v>
      </c>
      <c r="F181" s="409" t="s">
        <v>1077</v>
      </c>
      <c r="G181" s="409" t="s">
        <v>295</v>
      </c>
      <c r="H181" s="390" t="s">
        <v>296</v>
      </c>
      <c r="I181" s="417" t="s">
        <v>297</v>
      </c>
      <c r="J181" s="390" t="s">
        <v>298</v>
      </c>
      <c r="K181" s="418"/>
      <c r="L181" s="388"/>
      <c r="M181" s="366"/>
      <c r="N181" s="419"/>
      <c r="O181" s="388"/>
      <c r="P181" s="366"/>
      <c r="Q181" s="366"/>
      <c r="R181" s="372"/>
      <c r="S181" s="373"/>
      <c r="T181" s="322"/>
      <c r="U181" s="322"/>
      <c r="V181" s="322"/>
      <c r="W181" s="322"/>
      <c r="X181" s="322"/>
    </row>
    <row r="182" spans="2:24" ht="7" customHeight="1">
      <c r="C182" s="410">
        <v>17</v>
      </c>
      <c r="D182" s="411">
        <v>220</v>
      </c>
      <c r="E182" s="411">
        <v>25</v>
      </c>
      <c r="F182" s="519">
        <f t="shared" ref="F182:F191" si="20">D182/(SQRT(C182*E182))</f>
        <v>10.67156750159865</v>
      </c>
      <c r="G182" s="412">
        <f t="shared" ref="G182:G191" si="21">E182*F182</f>
        <v>266.78918753996624</v>
      </c>
      <c r="H182" s="413">
        <f>F182*160</f>
        <v>1707.4508002557841</v>
      </c>
      <c r="I182" s="420">
        <f>H182+580</f>
        <v>2287.4508002557841</v>
      </c>
      <c r="J182" s="421">
        <v>160</v>
      </c>
      <c r="K182" s="422"/>
      <c r="L182" s="365" t="s">
        <v>299</v>
      </c>
      <c r="M182" s="366"/>
      <c r="N182" s="419"/>
      <c r="O182" s="365"/>
      <c r="P182" s="366"/>
      <c r="Q182" s="366"/>
      <c r="R182" s="372"/>
      <c r="S182" s="373"/>
      <c r="T182" s="322"/>
      <c r="U182" s="322"/>
      <c r="V182" s="322"/>
      <c r="W182" s="322"/>
      <c r="X182" s="322"/>
    </row>
    <row r="183" spans="2:24" ht="7" customHeight="1">
      <c r="C183" s="410">
        <v>8</v>
      </c>
      <c r="D183" s="411">
        <v>220</v>
      </c>
      <c r="E183" s="411">
        <v>25</v>
      </c>
      <c r="F183" s="519">
        <f t="shared" si="20"/>
        <v>15.556349186104045</v>
      </c>
      <c r="G183" s="412">
        <f t="shared" si="21"/>
        <v>388.90872965260115</v>
      </c>
      <c r="H183" s="413">
        <f t="shared" ref="H183:H191" si="22">F183*160</f>
        <v>2489.0158697766474</v>
      </c>
      <c r="I183" s="420">
        <f t="shared" ref="I183:I191" si="23">H183+580</f>
        <v>3069.0158697766474</v>
      </c>
      <c r="J183" s="421">
        <v>160</v>
      </c>
      <c r="K183" s="422"/>
      <c r="L183" s="365" t="s">
        <v>300</v>
      </c>
      <c r="M183" s="366"/>
      <c r="N183" s="419"/>
      <c r="O183" s="365"/>
      <c r="P183" s="366"/>
      <c r="Q183" s="366"/>
      <c r="R183" s="372"/>
      <c r="S183" s="373"/>
      <c r="T183" s="322"/>
      <c r="U183" s="322"/>
      <c r="V183" s="322"/>
      <c r="W183" s="322"/>
      <c r="X183" s="322"/>
    </row>
    <row r="184" spans="2:24" ht="7" customHeight="1">
      <c r="C184" s="410">
        <v>5.48</v>
      </c>
      <c r="D184" s="411">
        <v>220</v>
      </c>
      <c r="E184" s="411">
        <v>25</v>
      </c>
      <c r="F184" s="519">
        <f t="shared" si="20"/>
        <v>18.795868469768742</v>
      </c>
      <c r="G184" s="412">
        <f t="shared" si="21"/>
        <v>469.89671174421852</v>
      </c>
      <c r="H184" s="413">
        <f t="shared" si="22"/>
        <v>3007.3389551629989</v>
      </c>
      <c r="I184" s="420">
        <f t="shared" si="23"/>
        <v>3587.3389551629989</v>
      </c>
      <c r="J184" s="421">
        <v>160</v>
      </c>
      <c r="K184" s="422"/>
      <c r="L184" s="359" t="s">
        <v>301</v>
      </c>
      <c r="M184" s="366"/>
      <c r="N184" s="419"/>
      <c r="O184" s="365"/>
      <c r="P184" s="366"/>
      <c r="Q184" s="366"/>
      <c r="R184" s="372"/>
      <c r="S184" s="373"/>
      <c r="T184" s="322"/>
      <c r="U184" s="322"/>
      <c r="V184" s="322"/>
      <c r="W184" s="322"/>
      <c r="X184" s="322"/>
    </row>
    <row r="185" spans="2:24" ht="7" customHeight="1">
      <c r="B185" s="345"/>
      <c r="C185" s="410">
        <v>3.59</v>
      </c>
      <c r="D185" s="411">
        <v>220</v>
      </c>
      <c r="E185" s="411">
        <v>25</v>
      </c>
      <c r="F185" s="519">
        <f t="shared" si="20"/>
        <v>23.222311814647419</v>
      </c>
      <c r="G185" s="412">
        <f t="shared" si="21"/>
        <v>580.55779536618547</v>
      </c>
      <c r="H185" s="413">
        <f>F185*160</f>
        <v>3715.5698903435868</v>
      </c>
      <c r="I185" s="420">
        <f t="shared" si="23"/>
        <v>4295.5698903435868</v>
      </c>
      <c r="J185" s="421">
        <v>160</v>
      </c>
      <c r="K185" s="422"/>
      <c r="L185" s="370" t="s">
        <v>302</v>
      </c>
      <c r="M185" s="366"/>
      <c r="N185" s="419"/>
      <c r="O185" s="365"/>
      <c r="P185" s="366"/>
      <c r="Q185" s="366"/>
      <c r="R185" s="372"/>
      <c r="S185" s="373"/>
      <c r="T185" s="322"/>
      <c r="U185" s="322"/>
      <c r="V185" s="322"/>
      <c r="W185" s="322"/>
      <c r="X185" s="322"/>
    </row>
    <row r="186" spans="2:24" ht="7" customHeight="1">
      <c r="C186" s="410">
        <v>2.48</v>
      </c>
      <c r="D186" s="411">
        <v>220</v>
      </c>
      <c r="E186" s="411">
        <v>25</v>
      </c>
      <c r="F186" s="519">
        <f>D186/(SQRT(C186*E186))</f>
        <v>27.940027940041908</v>
      </c>
      <c r="G186" s="412">
        <f>E186*F186</f>
        <v>698.50069850104774</v>
      </c>
      <c r="H186" s="413">
        <f t="shared" si="22"/>
        <v>4470.4044704067055</v>
      </c>
      <c r="I186" s="420">
        <f>H186+580</f>
        <v>5050.4044704067055</v>
      </c>
      <c r="J186" s="421">
        <v>160</v>
      </c>
      <c r="K186" s="422"/>
      <c r="L186" s="370" t="s">
        <v>283</v>
      </c>
      <c r="M186" s="366"/>
      <c r="N186" s="419"/>
      <c r="O186" s="365"/>
      <c r="P186" s="366"/>
      <c r="Q186" s="366"/>
      <c r="R186" s="372"/>
      <c r="S186" s="373"/>
      <c r="T186" s="322"/>
      <c r="U186" s="322"/>
      <c r="V186" s="322"/>
      <c r="W186" s="322"/>
      <c r="X186" s="322"/>
    </row>
    <row r="187" spans="2:24" ht="7" customHeight="1">
      <c r="B187" s="345"/>
      <c r="C187" s="410">
        <v>1.39</v>
      </c>
      <c r="D187" s="411">
        <v>220</v>
      </c>
      <c r="E187" s="411">
        <v>25</v>
      </c>
      <c r="F187" s="519">
        <f t="shared" si="20"/>
        <v>37.320312905918726</v>
      </c>
      <c r="G187" s="412">
        <f t="shared" si="21"/>
        <v>933.00782264796817</v>
      </c>
      <c r="H187" s="413">
        <f t="shared" si="22"/>
        <v>5971.2500649469966</v>
      </c>
      <c r="I187" s="420">
        <f t="shared" si="23"/>
        <v>6551.2500649469966</v>
      </c>
      <c r="J187" s="421">
        <v>160</v>
      </c>
      <c r="K187" s="422"/>
      <c r="L187" s="370" t="s">
        <v>303</v>
      </c>
      <c r="M187" s="366"/>
      <c r="N187" s="419"/>
      <c r="O187" s="359"/>
      <c r="P187" s="366"/>
      <c r="Q187" s="366"/>
      <c r="R187" s="372"/>
      <c r="S187" s="373"/>
      <c r="T187" s="322"/>
      <c r="U187" s="322"/>
      <c r="V187" s="322"/>
      <c r="W187" s="322"/>
      <c r="X187" s="322"/>
    </row>
    <row r="188" spans="2:24" ht="7" customHeight="1">
      <c r="B188" s="345"/>
      <c r="C188" s="410">
        <v>0.7</v>
      </c>
      <c r="D188" s="411">
        <v>220</v>
      </c>
      <c r="E188" s="411">
        <v>25</v>
      </c>
      <c r="F188" s="519">
        <f t="shared" si="20"/>
        <v>52.590058810713316</v>
      </c>
      <c r="G188" s="412">
        <f t="shared" si="21"/>
        <v>1314.7514702678329</v>
      </c>
      <c r="H188" s="413">
        <f t="shared" si="22"/>
        <v>8414.4094097141315</v>
      </c>
      <c r="I188" s="420">
        <f t="shared" si="23"/>
        <v>8994.4094097141315</v>
      </c>
      <c r="J188" s="421">
        <v>160</v>
      </c>
      <c r="K188" s="422"/>
      <c r="L188" s="370" t="s">
        <v>304</v>
      </c>
      <c r="M188" s="366"/>
      <c r="N188" s="419"/>
      <c r="O188" s="370"/>
      <c r="P188" s="366"/>
      <c r="Q188" s="366"/>
      <c r="R188" s="372"/>
      <c r="S188" s="373"/>
      <c r="T188" s="322"/>
      <c r="U188" s="322"/>
      <c r="V188" s="322"/>
      <c r="W188" s="322"/>
      <c r="X188" s="322"/>
    </row>
    <row r="189" spans="2:24" ht="7" customHeight="1">
      <c r="C189" s="410">
        <v>0.48</v>
      </c>
      <c r="D189" s="411">
        <v>220</v>
      </c>
      <c r="E189" s="411">
        <v>25</v>
      </c>
      <c r="F189" s="519">
        <f t="shared" si="20"/>
        <v>63.508529610858837</v>
      </c>
      <c r="G189" s="412">
        <f t="shared" si="21"/>
        <v>1587.713240271471</v>
      </c>
      <c r="H189" s="413">
        <f t="shared" si="22"/>
        <v>10161.364737737415</v>
      </c>
      <c r="I189" s="420">
        <f t="shared" si="23"/>
        <v>10741.364737737415</v>
      </c>
      <c r="J189" s="421">
        <v>160</v>
      </c>
      <c r="K189" s="422"/>
      <c r="L189" s="370" t="s">
        <v>305</v>
      </c>
      <c r="M189" s="366"/>
      <c r="N189" s="419"/>
      <c r="O189" s="370"/>
      <c r="P189" s="366"/>
      <c r="Q189" s="366"/>
      <c r="R189" s="372"/>
      <c r="S189" s="373"/>
      <c r="T189" s="322"/>
      <c r="U189" s="322"/>
      <c r="V189" s="322"/>
      <c r="W189" s="322"/>
      <c r="X189" s="322"/>
    </row>
    <row r="190" spans="2:24" ht="7" customHeight="1">
      <c r="B190" s="345"/>
      <c r="C190" s="410">
        <v>0.4</v>
      </c>
      <c r="D190" s="411">
        <v>220</v>
      </c>
      <c r="E190" s="411">
        <v>25</v>
      </c>
      <c r="F190" s="519">
        <f t="shared" si="20"/>
        <v>69.570108523704334</v>
      </c>
      <c r="G190" s="412">
        <f t="shared" si="21"/>
        <v>1739.2527130926082</v>
      </c>
      <c r="H190" s="413">
        <f t="shared" si="22"/>
        <v>11131.217363792694</v>
      </c>
      <c r="I190" s="420">
        <f t="shared" si="23"/>
        <v>11711.217363792694</v>
      </c>
      <c r="J190" s="421">
        <v>160</v>
      </c>
      <c r="K190" s="422"/>
      <c r="L190" s="370" t="s">
        <v>306</v>
      </c>
      <c r="M190" s="366"/>
      <c r="N190" s="419"/>
      <c r="O190" s="370"/>
      <c r="P190" s="366"/>
      <c r="Q190" s="366"/>
      <c r="R190" s="372"/>
      <c r="S190" s="373"/>
      <c r="T190" s="322"/>
      <c r="U190" s="322"/>
      <c r="V190" s="322"/>
      <c r="W190" s="322"/>
      <c r="X190" s="322"/>
    </row>
    <row r="191" spans="2:24" ht="7" customHeight="1">
      <c r="C191" s="410">
        <v>0.25</v>
      </c>
      <c r="D191" s="411">
        <v>220</v>
      </c>
      <c r="E191" s="411">
        <v>25</v>
      </c>
      <c r="F191" s="519">
        <f t="shared" si="20"/>
        <v>88</v>
      </c>
      <c r="G191" s="412">
        <f t="shared" si="21"/>
        <v>2200</v>
      </c>
      <c r="H191" s="413">
        <f t="shared" si="22"/>
        <v>14080</v>
      </c>
      <c r="I191" s="420">
        <f t="shared" si="23"/>
        <v>14660</v>
      </c>
      <c r="J191" s="421">
        <v>160</v>
      </c>
      <c r="K191" s="422"/>
      <c r="L191" s="370"/>
      <c r="M191" s="366"/>
      <c r="N191" s="419"/>
      <c r="O191" s="370"/>
      <c r="P191" s="366"/>
      <c r="Q191" s="366"/>
      <c r="R191" s="372"/>
      <c r="S191" s="373"/>
      <c r="T191" s="322"/>
      <c r="U191" s="322"/>
      <c r="V191" s="322"/>
      <c r="W191" s="322"/>
      <c r="X191" s="322"/>
    </row>
    <row r="192" spans="2:24" ht="24.65" customHeight="1">
      <c r="C192" s="410" t="s">
        <v>307</v>
      </c>
      <c r="D192" s="411" t="s">
        <v>292</v>
      </c>
      <c r="E192" s="411" t="s">
        <v>293</v>
      </c>
      <c r="F192" s="519" t="s">
        <v>294</v>
      </c>
      <c r="G192" s="412" t="s">
        <v>308</v>
      </c>
      <c r="H192" s="423" t="s">
        <v>309</v>
      </c>
      <c r="I192" s="413" t="s">
        <v>310</v>
      </c>
      <c r="J192" s="435" t="s">
        <v>311</v>
      </c>
      <c r="K192" s="436"/>
      <c r="L192" s="370"/>
      <c r="M192" s="366"/>
      <c r="N192" s="419"/>
      <c r="O192" s="370"/>
      <c r="P192" s="366"/>
      <c r="Q192" s="366"/>
      <c r="R192" s="372"/>
      <c r="S192" s="373"/>
      <c r="T192" s="322"/>
      <c r="U192" s="322"/>
      <c r="V192" s="322"/>
      <c r="W192" s="322"/>
      <c r="X192" s="322"/>
    </row>
    <row r="193" spans="3:24" ht="7" customHeight="1">
      <c r="C193" s="410">
        <v>1.8391683760386599</v>
      </c>
      <c r="D193" s="411">
        <v>220</v>
      </c>
      <c r="E193" s="411">
        <v>25</v>
      </c>
      <c r="F193" s="410">
        <f t="shared" ref="F193:F202" si="24">D193/(SQRT(C193*E193))</f>
        <v>32.444563159933928</v>
      </c>
      <c r="G193" s="412">
        <f t="shared" ref="G193:G202" si="25">E193*F193</f>
        <v>811.11407899834819</v>
      </c>
      <c r="H193" s="413">
        <v>6610</v>
      </c>
      <c r="I193" s="412">
        <v>700</v>
      </c>
      <c r="J193" s="437">
        <f>(H193-580)/F193</f>
        <v>185.85548433108508</v>
      </c>
      <c r="K193" s="436"/>
      <c r="L193" s="370" t="s">
        <v>312</v>
      </c>
      <c r="M193" s="366"/>
      <c r="N193" s="419"/>
      <c r="O193" s="370"/>
      <c r="P193" s="366"/>
      <c r="Q193" s="366"/>
      <c r="R193" s="372"/>
      <c r="S193" s="373"/>
      <c r="T193" s="322"/>
      <c r="U193" s="322"/>
      <c r="V193" s="322"/>
      <c r="W193" s="322"/>
      <c r="X193" s="322"/>
    </row>
    <row r="194" spans="3:24" ht="7" customHeight="1">
      <c r="C194" s="410">
        <v>1.2544909114623499</v>
      </c>
      <c r="D194" s="411">
        <v>220</v>
      </c>
      <c r="E194" s="411">
        <v>25</v>
      </c>
      <c r="F194" s="410">
        <f t="shared" si="24"/>
        <v>39.284290765459623</v>
      </c>
      <c r="G194" s="412">
        <f t="shared" si="25"/>
        <v>982.10726913649057</v>
      </c>
      <c r="H194" s="413">
        <v>8140</v>
      </c>
      <c r="I194" s="412">
        <v>850</v>
      </c>
      <c r="J194" s="437">
        <f t="shared" ref="J194:J202" si="26">(H194-580)/F194</f>
        <v>192.44333683241814</v>
      </c>
      <c r="K194" s="436"/>
      <c r="L194" s="370" t="s">
        <v>313</v>
      </c>
      <c r="M194" s="366"/>
      <c r="N194" s="419"/>
      <c r="O194" s="370"/>
      <c r="P194" s="366"/>
      <c r="Q194" s="366"/>
      <c r="R194" s="372"/>
      <c r="S194" s="373"/>
      <c r="T194" s="322"/>
      <c r="U194" s="322"/>
      <c r="V194" s="322"/>
      <c r="W194" s="322"/>
      <c r="X194" s="322"/>
    </row>
    <row r="195" spans="3:24" ht="7" customHeight="1">
      <c r="C195" s="410">
        <v>0.89433643279797104</v>
      </c>
      <c r="D195" s="411">
        <v>220</v>
      </c>
      <c r="E195" s="411">
        <v>25</v>
      </c>
      <c r="F195" s="410">
        <f t="shared" si="24"/>
        <v>46.52669620075423</v>
      </c>
      <c r="G195" s="412">
        <f t="shared" si="25"/>
        <v>1163.1674050188558</v>
      </c>
      <c r="H195" s="413">
        <v>9350</v>
      </c>
      <c r="I195" s="412">
        <v>1000</v>
      </c>
      <c r="J195" s="437">
        <f t="shared" si="26"/>
        <v>188.49393393760531</v>
      </c>
      <c r="K195" s="436"/>
      <c r="L195" s="370"/>
      <c r="M195" s="366"/>
      <c r="N195" s="419"/>
      <c r="O195" s="370"/>
      <c r="P195" s="366"/>
      <c r="Q195" s="366"/>
      <c r="R195" s="372"/>
      <c r="S195" s="373"/>
      <c r="T195" s="322"/>
      <c r="U195" s="322"/>
      <c r="V195" s="322"/>
      <c r="W195" s="322"/>
      <c r="X195" s="322"/>
    </row>
    <row r="196" spans="3:24" ht="7" customHeight="1">
      <c r="C196" s="410">
        <v>0.56521441820311003</v>
      </c>
      <c r="D196" s="411">
        <v>220</v>
      </c>
      <c r="E196" s="411">
        <v>25</v>
      </c>
      <c r="F196" s="410">
        <f t="shared" si="24"/>
        <v>58.525625040570148</v>
      </c>
      <c r="G196" s="412">
        <f t="shared" si="25"/>
        <v>1463.1406260142537</v>
      </c>
      <c r="H196" s="413">
        <v>11030</v>
      </c>
      <c r="I196" s="412">
        <v>1250</v>
      </c>
      <c r="J196" s="437">
        <f t="shared" si="26"/>
        <v>178.55426563588219</v>
      </c>
      <c r="K196" s="436"/>
      <c r="L196" s="370"/>
      <c r="M196" s="366"/>
      <c r="N196" s="419"/>
      <c r="O196" s="370"/>
      <c r="P196" s="366"/>
      <c r="Q196" s="366"/>
      <c r="R196" s="372"/>
      <c r="S196" s="373"/>
      <c r="T196" s="322"/>
      <c r="U196" s="322"/>
      <c r="V196" s="322"/>
      <c r="W196" s="322"/>
      <c r="X196" s="322"/>
    </row>
    <row r="197" spans="3:24" ht="7" customHeight="1">
      <c r="C197" s="410">
        <v>0.38700653009506197</v>
      </c>
      <c r="D197" s="411">
        <v>220</v>
      </c>
      <c r="E197" s="411">
        <v>25</v>
      </c>
      <c r="F197" s="410">
        <f t="shared" si="24"/>
        <v>70.72835053214591</v>
      </c>
      <c r="G197" s="412">
        <f t="shared" si="25"/>
        <v>1768.2087633036479</v>
      </c>
      <c r="H197" s="413">
        <v>12060</v>
      </c>
      <c r="I197" s="412">
        <v>1500</v>
      </c>
      <c r="J197" s="437">
        <f t="shared" si="26"/>
        <v>162.31115123747105</v>
      </c>
      <c r="K197" s="436"/>
      <c r="L197" s="370"/>
      <c r="M197" s="366"/>
      <c r="N197" s="419"/>
      <c r="O197" s="370"/>
      <c r="P197" s="366"/>
      <c r="Q197" s="366"/>
      <c r="R197" s="372"/>
      <c r="S197" s="373"/>
      <c r="T197" s="322"/>
      <c r="U197" s="322"/>
      <c r="V197" s="322"/>
      <c r="W197" s="322"/>
      <c r="X197" s="322"/>
    </row>
    <row r="198" spans="3:24" ht="7" customHeight="1">
      <c r="C198" s="410">
        <v>0.29670761119524403</v>
      </c>
      <c r="D198" s="411">
        <v>220</v>
      </c>
      <c r="E198" s="411">
        <v>25</v>
      </c>
      <c r="F198" s="410">
        <f t="shared" si="24"/>
        <v>80.777114054721238</v>
      </c>
      <c r="G198" s="412">
        <f t="shared" si="25"/>
        <v>2019.427851368031</v>
      </c>
      <c r="H198" s="413">
        <v>14070</v>
      </c>
      <c r="I198" s="412">
        <v>1750</v>
      </c>
      <c r="J198" s="437">
        <f t="shared" si="26"/>
        <v>167.00274771962518</v>
      </c>
      <c r="K198" s="436"/>
      <c r="L198" s="370"/>
      <c r="M198" s="366"/>
      <c r="N198" s="419"/>
      <c r="O198" s="370"/>
      <c r="P198" s="366"/>
      <c r="Q198" s="366"/>
      <c r="R198" s="372"/>
      <c r="S198" s="373"/>
      <c r="T198" s="322"/>
      <c r="U198" s="322"/>
      <c r="V198" s="322"/>
      <c r="W198" s="322"/>
      <c r="X198" s="322"/>
    </row>
    <row r="199" spans="3:24" ht="7" customHeight="1">
      <c r="C199" s="410">
        <v>0.23899429034056499</v>
      </c>
      <c r="D199" s="411">
        <v>220</v>
      </c>
      <c r="E199" s="411">
        <v>25</v>
      </c>
      <c r="F199" s="410">
        <f t="shared" si="24"/>
        <v>90.003399557722574</v>
      </c>
      <c r="G199" s="412">
        <f t="shared" si="25"/>
        <v>2250.0849889430642</v>
      </c>
      <c r="H199" s="413">
        <v>15620</v>
      </c>
      <c r="I199" s="412">
        <v>1900</v>
      </c>
      <c r="J199" s="437">
        <f t="shared" si="26"/>
        <v>167.10479908433103</v>
      </c>
      <c r="K199" s="436"/>
      <c r="L199" s="370"/>
      <c r="M199" s="366"/>
      <c r="N199" s="419"/>
      <c r="O199" s="370"/>
      <c r="P199" s="366"/>
      <c r="Q199" s="366"/>
      <c r="R199" s="372"/>
      <c r="S199" s="373"/>
      <c r="T199" s="322"/>
      <c r="U199" s="322"/>
      <c r="V199" s="322"/>
      <c r="W199" s="322"/>
      <c r="X199" s="322"/>
    </row>
    <row r="200" spans="3:24" ht="7" customHeight="1">
      <c r="C200" s="410">
        <v>0.192996665426234</v>
      </c>
      <c r="D200" s="411">
        <v>220</v>
      </c>
      <c r="E200" s="411">
        <v>25</v>
      </c>
      <c r="F200" s="410">
        <f t="shared" si="24"/>
        <v>100.15618502551806</v>
      </c>
      <c r="G200" s="412">
        <f t="shared" si="25"/>
        <v>2503.9046256379515</v>
      </c>
      <c r="H200" s="413">
        <v>16430</v>
      </c>
      <c r="I200" s="412">
        <v>2200</v>
      </c>
      <c r="J200" s="437">
        <f t="shared" si="26"/>
        <v>158.25283277275082</v>
      </c>
      <c r="K200" s="436"/>
      <c r="L200" s="370"/>
      <c r="M200" s="366"/>
      <c r="N200" s="419"/>
      <c r="O200" s="370"/>
      <c r="P200" s="366"/>
      <c r="Q200" s="366"/>
      <c r="R200" s="372"/>
      <c r="S200" s="373"/>
      <c r="T200" s="322"/>
      <c r="U200" s="322"/>
      <c r="V200" s="322"/>
      <c r="W200" s="322"/>
      <c r="X200" s="322"/>
    </row>
    <row r="201" spans="3:24" ht="7" customHeight="1">
      <c r="C201" s="410">
        <v>0.159999612855379</v>
      </c>
      <c r="D201" s="411">
        <v>220</v>
      </c>
      <c r="E201" s="411">
        <v>25</v>
      </c>
      <c r="F201" s="410">
        <f t="shared" si="24"/>
        <v>110.00013308120498</v>
      </c>
      <c r="G201" s="412">
        <f t="shared" si="25"/>
        <v>2750.0033270301246</v>
      </c>
      <c r="H201" s="413">
        <v>18000</v>
      </c>
      <c r="I201" s="412">
        <v>2430</v>
      </c>
      <c r="J201" s="437">
        <f t="shared" si="26"/>
        <v>158.36344477092678</v>
      </c>
      <c r="K201" s="436"/>
      <c r="L201" s="370"/>
      <c r="M201" s="366"/>
      <c r="N201" s="419"/>
      <c r="O201" s="370"/>
      <c r="P201" s="366"/>
      <c r="Q201" s="366"/>
      <c r="R201" s="372"/>
      <c r="S201" s="373"/>
      <c r="T201" s="322"/>
      <c r="U201" s="322"/>
      <c r="V201" s="322"/>
      <c r="W201" s="322"/>
      <c r="X201" s="322"/>
    </row>
    <row r="202" spans="3:24" ht="7" customHeight="1">
      <c r="C202" s="424">
        <v>0.116497961175568</v>
      </c>
      <c r="D202" s="425">
        <v>220</v>
      </c>
      <c r="E202" s="425">
        <v>25</v>
      </c>
      <c r="F202" s="424">
        <f t="shared" si="24"/>
        <v>128.91204979454253</v>
      </c>
      <c r="G202" s="426">
        <f t="shared" si="25"/>
        <v>3222.8012448635632</v>
      </c>
      <c r="H202" s="427">
        <v>23490</v>
      </c>
      <c r="I202" s="426">
        <v>2780</v>
      </c>
      <c r="J202" s="437">
        <f t="shared" si="26"/>
        <v>177.71806465348666</v>
      </c>
      <c r="K202" s="436"/>
      <c r="L202" s="370"/>
      <c r="M202" s="366"/>
      <c r="N202" s="419"/>
      <c r="O202" s="370"/>
      <c r="P202" s="366"/>
      <c r="Q202" s="366"/>
      <c r="R202" s="372"/>
      <c r="S202" s="373"/>
      <c r="T202" s="322"/>
      <c r="U202" s="322"/>
      <c r="V202" s="322"/>
      <c r="W202" s="322"/>
      <c r="X202" s="322"/>
    </row>
    <row r="203" spans="3:24" ht="7" customHeight="1">
      <c r="C203" s="383" t="s">
        <v>314</v>
      </c>
      <c r="D203" s="428"/>
      <c r="E203" s="428"/>
      <c r="F203" s="429"/>
      <c r="G203" s="430"/>
      <c r="H203" s="431"/>
      <c r="I203" s="430"/>
      <c r="J203" s="368"/>
      <c r="K203" s="436"/>
      <c r="L203" s="370"/>
      <c r="M203" s="366"/>
      <c r="N203" s="419"/>
      <c r="O203" s="370"/>
      <c r="P203" s="366"/>
      <c r="Q203" s="366"/>
      <c r="R203" s="372"/>
      <c r="S203" s="373"/>
      <c r="T203" s="322"/>
      <c r="U203" s="322"/>
      <c r="V203" s="322"/>
      <c r="W203" s="322"/>
      <c r="X203" s="322"/>
    </row>
    <row r="204" spans="3:24" ht="7" customHeight="1">
      <c r="C204" s="383" t="s">
        <v>315</v>
      </c>
      <c r="D204" s="428"/>
      <c r="E204" s="428"/>
      <c r="F204" s="429"/>
      <c r="G204" s="430"/>
      <c r="H204" s="431"/>
      <c r="I204" s="430"/>
      <c r="J204" s="368"/>
      <c r="K204" s="436"/>
      <c r="L204" s="370"/>
      <c r="M204" s="366"/>
      <c r="N204" s="419"/>
      <c r="O204" s="370"/>
      <c r="P204" s="366"/>
      <c r="Q204" s="366"/>
      <c r="R204" s="372"/>
      <c r="S204" s="373"/>
      <c r="T204" s="322"/>
      <c r="U204" s="322"/>
      <c r="V204" s="322"/>
      <c r="W204" s="322"/>
      <c r="X204" s="322"/>
    </row>
    <row r="205" spans="3:24" ht="7" customHeight="1">
      <c r="C205" s="400"/>
      <c r="D205" s="400"/>
      <c r="E205" s="400"/>
      <c r="F205" s="520"/>
      <c r="G205" s="320"/>
      <c r="H205" s="320"/>
      <c r="I205" s="320"/>
      <c r="J205" s="368"/>
      <c r="K205" s="368"/>
      <c r="L205" s="388"/>
      <c r="M205" s="366"/>
      <c r="N205" s="419"/>
      <c r="P205" s="366"/>
      <c r="Q205" s="366"/>
      <c r="R205" s="372"/>
      <c r="S205" s="373"/>
      <c r="T205" s="322"/>
      <c r="U205" s="322"/>
      <c r="V205" s="322"/>
      <c r="W205" s="322"/>
      <c r="X205" s="322"/>
    </row>
    <row r="206" spans="3:24" ht="7" customHeight="1">
      <c r="C206" s="383" t="s">
        <v>316</v>
      </c>
      <c r="D206" s="400"/>
      <c r="E206" s="400"/>
      <c r="F206" s="520"/>
      <c r="G206" s="320"/>
      <c r="H206" s="320"/>
      <c r="I206" s="320"/>
      <c r="J206" s="368"/>
      <c r="K206" s="368"/>
      <c r="L206" s="388"/>
      <c r="M206" s="366"/>
      <c r="N206" s="419"/>
      <c r="P206" s="366"/>
      <c r="Q206" s="366"/>
      <c r="R206" s="372"/>
      <c r="S206" s="373"/>
      <c r="T206" s="322"/>
      <c r="U206" s="322"/>
      <c r="V206" s="322"/>
      <c r="W206" s="322"/>
      <c r="X206" s="322"/>
    </row>
    <row r="207" spans="3:24" ht="24" customHeight="1">
      <c r="C207" s="390" t="s">
        <v>1079</v>
      </c>
      <c r="D207" s="408" t="s">
        <v>292</v>
      </c>
      <c r="E207" s="408" t="s">
        <v>317</v>
      </c>
      <c r="F207" s="521" t="s">
        <v>318</v>
      </c>
      <c r="G207" s="342" t="s">
        <v>295</v>
      </c>
      <c r="H207" s="390" t="s">
        <v>296</v>
      </c>
      <c r="I207" s="417" t="s">
        <v>297</v>
      </c>
      <c r="J207" s="438" t="s">
        <v>298</v>
      </c>
      <c r="K207" s="368"/>
      <c r="L207" s="388"/>
      <c r="M207" s="366"/>
      <c r="N207" s="419"/>
      <c r="O207" s="388"/>
      <c r="P207" s="366"/>
      <c r="Q207" s="366"/>
      <c r="R207" s="372"/>
      <c r="S207" s="373"/>
      <c r="T207" s="322"/>
      <c r="U207" s="322"/>
      <c r="V207" s="322"/>
      <c r="W207" s="322"/>
      <c r="X207" s="322"/>
    </row>
    <row r="208" spans="3:24" ht="7" customHeight="1">
      <c r="C208" s="410">
        <v>17</v>
      </c>
      <c r="D208" s="411">
        <v>220</v>
      </c>
      <c r="E208" s="412">
        <v>10.6715675015987</v>
      </c>
      <c r="F208" s="519">
        <f t="shared" ref="F208:F220" si="27">D208*D208/(C208*E208*E208)</f>
        <v>24.999999999999773</v>
      </c>
      <c r="G208" s="412">
        <f t="shared" ref="G208:G220" si="28">E208*F208</f>
        <v>266.7891875399651</v>
      </c>
      <c r="H208" s="413">
        <f>E208*160</f>
        <v>1707.450800255792</v>
      </c>
      <c r="I208" s="420">
        <f>H208+580</f>
        <v>2287.4508002557923</v>
      </c>
      <c r="J208" s="421">
        <v>160</v>
      </c>
      <c r="K208" s="422"/>
      <c r="L208" s="359" t="s">
        <v>319</v>
      </c>
      <c r="M208" s="366"/>
      <c r="N208" s="419"/>
      <c r="O208" s="595" t="s">
        <v>320</v>
      </c>
      <c r="P208" s="590"/>
      <c r="Q208" s="591"/>
      <c r="R208" s="372"/>
      <c r="S208" s="373"/>
      <c r="T208" s="322"/>
      <c r="U208" s="322"/>
      <c r="V208" s="322"/>
      <c r="W208" s="322"/>
      <c r="X208" s="322"/>
    </row>
    <row r="209" spans="2:24" ht="7" customHeight="1">
      <c r="C209" s="410">
        <v>8</v>
      </c>
      <c r="D209" s="411">
        <v>220</v>
      </c>
      <c r="E209" s="412">
        <v>15.556349186104001</v>
      </c>
      <c r="F209" s="519">
        <f t="shared" si="27"/>
        <v>25.000000000000142</v>
      </c>
      <c r="G209" s="412">
        <f t="shared" si="28"/>
        <v>388.90872965260223</v>
      </c>
      <c r="H209" s="413">
        <f t="shared" ref="H209:H220" si="29">E209*160</f>
        <v>2489.0158697766401</v>
      </c>
      <c r="I209" s="420">
        <f t="shared" ref="I209:I219" si="30">H209+580</f>
        <v>3069.0158697766401</v>
      </c>
      <c r="J209" s="421">
        <v>160</v>
      </c>
      <c r="K209" s="422"/>
      <c r="L209" s="359" t="s">
        <v>321</v>
      </c>
      <c r="M209" s="366"/>
      <c r="N209" s="419"/>
      <c r="O209" s="592"/>
      <c r="P209" s="590"/>
      <c r="Q209" s="591"/>
      <c r="R209" s="372"/>
      <c r="S209" s="373"/>
      <c r="T209" s="322"/>
      <c r="U209" s="322"/>
      <c r="V209" s="322"/>
      <c r="W209" s="322"/>
      <c r="X209" s="322"/>
    </row>
    <row r="210" spans="2:24" ht="7" customHeight="1">
      <c r="C210" s="410">
        <v>5.48</v>
      </c>
      <c r="D210" s="411">
        <v>220</v>
      </c>
      <c r="E210" s="412">
        <v>19.022858851353099</v>
      </c>
      <c r="F210" s="519">
        <f t="shared" si="27"/>
        <v>24.406934306569458</v>
      </c>
      <c r="G210" s="412">
        <f t="shared" si="28"/>
        <v>464.2896663081184</v>
      </c>
      <c r="H210" s="413">
        <f t="shared" si="29"/>
        <v>3043.6574162164961</v>
      </c>
      <c r="I210" s="420">
        <f t="shared" si="30"/>
        <v>3623.6574162164961</v>
      </c>
      <c r="J210" s="421">
        <v>160</v>
      </c>
      <c r="K210" s="422"/>
      <c r="L210" s="359" t="s">
        <v>322</v>
      </c>
      <c r="M210" s="366"/>
      <c r="N210" s="419"/>
      <c r="O210" s="592"/>
      <c r="P210" s="590"/>
      <c r="Q210" s="591"/>
      <c r="R210" s="372"/>
      <c r="S210" s="373"/>
      <c r="T210" s="322"/>
      <c r="U210" s="322"/>
      <c r="V210" s="322"/>
      <c r="W210" s="322"/>
      <c r="X210" s="322"/>
    </row>
    <row r="211" spans="2:24" ht="7" customHeight="1">
      <c r="B211" s="345"/>
      <c r="C211" s="410">
        <v>3.59</v>
      </c>
      <c r="D211" s="411">
        <v>220</v>
      </c>
      <c r="E211" s="412">
        <v>23.222311814647401</v>
      </c>
      <c r="F211" s="519">
        <f t="shared" si="27"/>
        <v>25.000000000000039</v>
      </c>
      <c r="G211" s="412">
        <f t="shared" si="28"/>
        <v>580.55779536618593</v>
      </c>
      <c r="H211" s="413">
        <f t="shared" si="29"/>
        <v>3715.5698903435841</v>
      </c>
      <c r="I211" s="420">
        <f t="shared" si="30"/>
        <v>4295.5698903435841</v>
      </c>
      <c r="J211" s="421">
        <v>160</v>
      </c>
      <c r="K211" s="422"/>
      <c r="L211" s="388"/>
      <c r="M211" s="366"/>
      <c r="N211" s="419"/>
      <c r="O211" s="592"/>
      <c r="P211" s="590"/>
      <c r="Q211" s="591"/>
      <c r="R211" s="372"/>
      <c r="S211" s="373"/>
      <c r="T211" s="322"/>
      <c r="U211" s="322"/>
      <c r="V211" s="322"/>
      <c r="W211" s="322"/>
      <c r="X211" s="322"/>
    </row>
    <row r="212" spans="2:24" ht="7" customHeight="1">
      <c r="C212" s="410">
        <v>2.48</v>
      </c>
      <c r="D212" s="411">
        <v>220</v>
      </c>
      <c r="E212" s="412">
        <v>27.940027940041901</v>
      </c>
      <c r="F212" s="519">
        <f t="shared" si="27"/>
        <v>25.000000000000014</v>
      </c>
      <c r="G212" s="412">
        <f t="shared" si="28"/>
        <v>698.50069850104796</v>
      </c>
      <c r="H212" s="413">
        <f t="shared" si="29"/>
        <v>4470.4044704067037</v>
      </c>
      <c r="I212" s="420">
        <f t="shared" si="30"/>
        <v>5050.4044704067037</v>
      </c>
      <c r="J212" s="421">
        <v>160</v>
      </c>
      <c r="K212" s="422"/>
      <c r="L212" s="388"/>
      <c r="M212" s="366"/>
      <c r="N212" s="419"/>
      <c r="O212" s="592"/>
      <c r="P212" s="590"/>
      <c r="Q212" s="591"/>
      <c r="R212" s="372"/>
      <c r="S212" s="373"/>
      <c r="T212" s="322"/>
      <c r="U212" s="322"/>
      <c r="V212" s="322"/>
      <c r="W212" s="322"/>
      <c r="X212" s="322"/>
    </row>
    <row r="213" spans="2:24" ht="7" customHeight="1">
      <c r="B213" s="345"/>
      <c r="C213" s="410">
        <v>1.39</v>
      </c>
      <c r="D213" s="411">
        <v>220</v>
      </c>
      <c r="E213" s="412">
        <v>37.320312905918698</v>
      </c>
      <c r="F213" s="519">
        <f t="shared" si="27"/>
        <v>25.000000000000032</v>
      </c>
      <c r="G213" s="412">
        <f t="shared" si="28"/>
        <v>933.00782264796862</v>
      </c>
      <c r="H213" s="413">
        <f t="shared" si="29"/>
        <v>5971.2500649469912</v>
      </c>
      <c r="I213" s="420">
        <f t="shared" si="30"/>
        <v>6551.2500649469912</v>
      </c>
      <c r="J213" s="421">
        <v>160</v>
      </c>
      <c r="K213" s="422"/>
      <c r="L213" s="388"/>
      <c r="M213" s="366"/>
      <c r="N213" s="419"/>
      <c r="O213" s="592"/>
      <c r="P213" s="590"/>
      <c r="Q213" s="591"/>
      <c r="R213" s="372"/>
      <c r="S213" s="373"/>
      <c r="T213" s="322"/>
      <c r="U213" s="322"/>
      <c r="V213" s="322"/>
      <c r="W213" s="322"/>
      <c r="X213" s="322"/>
    </row>
    <row r="214" spans="2:24" ht="7" customHeight="1">
      <c r="B214" s="345"/>
      <c r="C214" s="410">
        <v>0.7</v>
      </c>
      <c r="D214" s="411">
        <v>220</v>
      </c>
      <c r="E214" s="412">
        <v>52.590058810713302</v>
      </c>
      <c r="F214" s="519">
        <f t="shared" si="27"/>
        <v>25.000000000000021</v>
      </c>
      <c r="G214" s="412">
        <f t="shared" si="28"/>
        <v>1314.7514702678336</v>
      </c>
      <c r="H214" s="413">
        <f t="shared" si="29"/>
        <v>8414.4094097141278</v>
      </c>
      <c r="I214" s="420">
        <f t="shared" si="30"/>
        <v>8994.4094097141278</v>
      </c>
      <c r="J214" s="421">
        <v>160</v>
      </c>
      <c r="K214" s="422"/>
      <c r="L214" s="388"/>
      <c r="M214" s="366"/>
      <c r="N214" s="419"/>
      <c r="O214" s="592"/>
      <c r="P214" s="590"/>
      <c r="Q214" s="591"/>
      <c r="R214" s="372"/>
      <c r="S214" s="373"/>
      <c r="T214" s="322"/>
      <c r="U214" s="322"/>
      <c r="V214" s="322"/>
      <c r="W214" s="322"/>
      <c r="X214" s="322"/>
    </row>
    <row r="215" spans="2:24" ht="7" customHeight="1">
      <c r="C215" s="410">
        <v>0.48</v>
      </c>
      <c r="D215" s="411">
        <v>220</v>
      </c>
      <c r="E215" s="412">
        <v>63.508529610858801</v>
      </c>
      <c r="F215" s="519">
        <f t="shared" si="27"/>
        <v>25.000000000000025</v>
      </c>
      <c r="G215" s="412">
        <f t="shared" si="28"/>
        <v>1587.7132402714717</v>
      </c>
      <c r="H215" s="413">
        <f t="shared" si="29"/>
        <v>10161.364737737407</v>
      </c>
      <c r="I215" s="420">
        <f t="shared" si="30"/>
        <v>10741.364737737407</v>
      </c>
      <c r="J215" s="421">
        <v>160</v>
      </c>
      <c r="K215" s="422"/>
      <c r="L215" s="388"/>
      <c r="M215" s="366"/>
      <c r="N215" s="419"/>
      <c r="O215" s="592"/>
      <c r="P215" s="590"/>
      <c r="Q215" s="591"/>
      <c r="R215" s="372"/>
      <c r="S215" s="373"/>
      <c r="T215" s="322"/>
      <c r="U215" s="322"/>
      <c r="V215" s="322"/>
      <c r="W215" s="322"/>
      <c r="X215" s="322"/>
    </row>
    <row r="216" spans="2:24" ht="7" customHeight="1">
      <c r="B216" s="345"/>
      <c r="C216" s="410">
        <v>0.4</v>
      </c>
      <c r="D216" s="411">
        <v>220</v>
      </c>
      <c r="E216" s="412">
        <v>69.570108523704306</v>
      </c>
      <c r="F216" s="519">
        <f t="shared" si="27"/>
        <v>25.000000000000028</v>
      </c>
      <c r="G216" s="412">
        <f t="shared" si="28"/>
        <v>1739.2527130926096</v>
      </c>
      <c r="H216" s="413">
        <f t="shared" si="29"/>
        <v>11131.21736379269</v>
      </c>
      <c r="I216" s="420">
        <f t="shared" si="30"/>
        <v>11711.21736379269</v>
      </c>
      <c r="J216" s="421">
        <v>160</v>
      </c>
      <c r="K216" s="422"/>
      <c r="L216" s="388"/>
      <c r="M216" s="366"/>
      <c r="N216" s="419"/>
      <c r="O216" s="592"/>
      <c r="P216" s="590"/>
      <c r="Q216" s="591"/>
      <c r="R216" s="372"/>
      <c r="S216" s="373"/>
      <c r="T216" s="322"/>
      <c r="U216" s="322"/>
      <c r="V216" s="322"/>
      <c r="W216" s="322"/>
      <c r="X216" s="322"/>
    </row>
    <row r="217" spans="2:24" ht="7" customHeight="1">
      <c r="C217" s="410">
        <v>0.25</v>
      </c>
      <c r="D217" s="411">
        <v>220</v>
      </c>
      <c r="E217" s="412">
        <v>88</v>
      </c>
      <c r="F217" s="519">
        <f t="shared" si="27"/>
        <v>25</v>
      </c>
      <c r="G217" s="412">
        <f t="shared" si="28"/>
        <v>2200</v>
      </c>
      <c r="H217" s="413">
        <f t="shared" si="29"/>
        <v>14080</v>
      </c>
      <c r="I217" s="420">
        <f t="shared" si="30"/>
        <v>14660</v>
      </c>
      <c r="J217" s="421">
        <v>160</v>
      </c>
      <c r="K217" s="422"/>
      <c r="L217" s="388"/>
      <c r="M217" s="366"/>
      <c r="N217" s="419"/>
      <c r="O217" s="592"/>
      <c r="P217" s="590"/>
      <c r="Q217" s="591"/>
      <c r="R217" s="372"/>
      <c r="S217" s="373"/>
      <c r="T217" s="322"/>
      <c r="U217" s="322"/>
      <c r="V217" s="322"/>
      <c r="W217" s="322"/>
      <c r="X217" s="322"/>
    </row>
    <row r="218" spans="2:24" ht="7" customHeight="1">
      <c r="C218" s="410">
        <v>0.14000000000000001</v>
      </c>
      <c r="D218" s="411">
        <v>220</v>
      </c>
      <c r="E218" s="412">
        <v>117.594946441467</v>
      </c>
      <c r="F218" s="519">
        <f t="shared" si="27"/>
        <v>24.999999999999883</v>
      </c>
      <c r="G218" s="412">
        <f t="shared" si="28"/>
        <v>2939.8736610366614</v>
      </c>
      <c r="H218" s="413">
        <f t="shared" si="29"/>
        <v>18815.191430634721</v>
      </c>
      <c r="I218" s="420">
        <f t="shared" si="30"/>
        <v>19395.191430634721</v>
      </c>
      <c r="J218" s="421">
        <v>160</v>
      </c>
      <c r="K218" s="422"/>
      <c r="L218" s="388"/>
      <c r="M218" s="366"/>
      <c r="N218" s="419"/>
      <c r="O218" s="592"/>
      <c r="P218" s="590"/>
      <c r="Q218" s="591"/>
      <c r="R218" s="372"/>
      <c r="S218" s="373"/>
      <c r="T218" s="322"/>
      <c r="U218" s="322"/>
      <c r="V218" s="322"/>
      <c r="W218" s="322"/>
      <c r="X218" s="322"/>
    </row>
    <row r="219" spans="2:24" ht="7" customHeight="1">
      <c r="C219" s="410">
        <v>0.1</v>
      </c>
      <c r="D219" s="411">
        <v>220</v>
      </c>
      <c r="E219" s="412">
        <v>139.14021704740901</v>
      </c>
      <c r="F219" s="519">
        <f t="shared" si="27"/>
        <v>24.999999999999883</v>
      </c>
      <c r="G219" s="412">
        <f t="shared" si="28"/>
        <v>3478.5054261852088</v>
      </c>
      <c r="H219" s="413">
        <f t="shared" si="29"/>
        <v>22262.434727585442</v>
      </c>
      <c r="I219" s="420">
        <f t="shared" si="30"/>
        <v>22842.434727585442</v>
      </c>
      <c r="J219" s="421">
        <v>160</v>
      </c>
      <c r="K219" s="422"/>
      <c r="L219" s="388"/>
      <c r="M219" s="366"/>
      <c r="N219" s="419"/>
      <c r="O219" s="592"/>
      <c r="P219" s="590"/>
      <c r="Q219" s="591"/>
      <c r="R219" s="372"/>
      <c r="S219" s="373"/>
      <c r="T219" s="322"/>
      <c r="U219" s="322"/>
      <c r="V219" s="322"/>
      <c r="W219" s="322"/>
      <c r="X219" s="322"/>
    </row>
    <row r="220" spans="2:24" ht="7" customHeight="1">
      <c r="C220" s="410">
        <v>0.08</v>
      </c>
      <c r="D220" s="411">
        <v>220</v>
      </c>
      <c r="E220" s="412">
        <v>155.56349186104001</v>
      </c>
      <c r="F220" s="519">
        <f t="shared" si="27"/>
        <v>25.000000000000142</v>
      </c>
      <c r="G220" s="412">
        <f t="shared" si="28"/>
        <v>3889.0872965260223</v>
      </c>
      <c r="H220" s="413">
        <f t="shared" si="29"/>
        <v>24890.158697766401</v>
      </c>
      <c r="I220" s="420">
        <f>H220+580</f>
        <v>25470.158697766401</v>
      </c>
      <c r="J220" s="421">
        <v>160</v>
      </c>
      <c r="K220" s="422"/>
      <c r="L220" s="388"/>
      <c r="M220" s="366"/>
      <c r="N220" s="419"/>
      <c r="O220" s="592"/>
      <c r="P220" s="590"/>
      <c r="Q220" s="591"/>
      <c r="R220" s="372"/>
      <c r="S220" s="373"/>
      <c r="T220" s="322"/>
      <c r="U220" s="322"/>
      <c r="V220" s="322"/>
      <c r="W220" s="322"/>
      <c r="X220" s="322"/>
    </row>
    <row r="221" spans="2:24" ht="26.15" customHeight="1">
      <c r="C221" s="410" t="s">
        <v>307</v>
      </c>
      <c r="D221" s="411" t="s">
        <v>292</v>
      </c>
      <c r="E221" s="411" t="s">
        <v>317</v>
      </c>
      <c r="F221" s="519" t="s">
        <v>318</v>
      </c>
      <c r="G221" s="412" t="s">
        <v>308</v>
      </c>
      <c r="H221" s="423" t="s">
        <v>309</v>
      </c>
      <c r="I221" s="413" t="s">
        <v>310</v>
      </c>
      <c r="J221" s="435" t="s">
        <v>311</v>
      </c>
      <c r="K221" s="436"/>
      <c r="L221" s="388"/>
      <c r="M221" s="366"/>
      <c r="N221" s="419"/>
      <c r="O221" s="496"/>
      <c r="P221" s="497"/>
      <c r="Q221" s="497"/>
      <c r="R221" s="372"/>
      <c r="S221" s="373"/>
      <c r="T221" s="322"/>
      <c r="U221" s="322"/>
      <c r="V221" s="322"/>
      <c r="W221" s="322"/>
      <c r="X221" s="322"/>
    </row>
    <row r="222" spans="2:24" ht="7" customHeight="1">
      <c r="C222" s="432">
        <v>1.8391683760386599</v>
      </c>
      <c r="D222" s="411">
        <v>220</v>
      </c>
      <c r="E222" s="410">
        <v>34</v>
      </c>
      <c r="F222" s="410">
        <f t="shared" ref="F222:F228" si="31">D222*D222/(C222*E222*E222)</f>
        <v>22.764915195478846</v>
      </c>
      <c r="G222" s="412">
        <f t="shared" ref="G222:G231" si="32">E222*F222</f>
        <v>774.00711664628079</v>
      </c>
      <c r="H222" s="413">
        <v>6610</v>
      </c>
      <c r="I222" s="412">
        <v>700</v>
      </c>
      <c r="J222" s="437">
        <f>(H222-580)/E222</f>
        <v>177.35294117647058</v>
      </c>
      <c r="K222" s="368"/>
      <c r="L222" s="416"/>
      <c r="M222" s="366"/>
      <c r="N222" s="419"/>
      <c r="O222" s="388"/>
      <c r="P222" s="366"/>
      <c r="Q222" s="366"/>
      <c r="R222" s="372"/>
      <c r="S222" s="373"/>
      <c r="T222" s="322"/>
      <c r="U222" s="322"/>
      <c r="V222" s="322"/>
      <c r="W222" s="322"/>
      <c r="X222" s="322"/>
    </row>
    <row r="223" spans="2:24" ht="7" customHeight="1">
      <c r="C223" s="432">
        <v>1.2544909114623499</v>
      </c>
      <c r="D223" s="411">
        <v>220</v>
      </c>
      <c r="E223" s="410">
        <v>41</v>
      </c>
      <c r="F223" s="410">
        <f t="shared" si="31"/>
        <v>22.951450043800961</v>
      </c>
      <c r="G223" s="412">
        <f t="shared" si="32"/>
        <v>941.00945179583937</v>
      </c>
      <c r="H223" s="413">
        <v>8140</v>
      </c>
      <c r="I223" s="412">
        <v>850</v>
      </c>
      <c r="J223" s="437">
        <f t="shared" ref="J223:J231" si="33">(H223-580)/E223</f>
        <v>184.39024390243901</v>
      </c>
      <c r="K223" s="368"/>
      <c r="L223" s="416"/>
      <c r="M223" s="366"/>
      <c r="N223" s="419"/>
      <c r="O223" s="388"/>
      <c r="P223" s="366"/>
      <c r="Q223" s="366"/>
      <c r="R223" s="372"/>
      <c r="S223" s="373"/>
      <c r="T223" s="322"/>
      <c r="U223" s="322"/>
      <c r="V223" s="322"/>
      <c r="W223" s="322"/>
      <c r="X223" s="322"/>
    </row>
    <row r="224" spans="2:24" ht="7" customHeight="1">
      <c r="C224" s="432">
        <v>0.89433643279797104</v>
      </c>
      <c r="D224" s="411">
        <v>220</v>
      </c>
      <c r="E224" s="410">
        <v>49</v>
      </c>
      <c r="F224" s="410">
        <f t="shared" si="31"/>
        <v>22.539915236956247</v>
      </c>
      <c r="G224" s="412">
        <f t="shared" si="32"/>
        <v>1104.455846610856</v>
      </c>
      <c r="H224" s="413">
        <v>9350</v>
      </c>
      <c r="I224" s="412">
        <v>1000</v>
      </c>
      <c r="J224" s="437">
        <f t="shared" si="33"/>
        <v>178.9795918367347</v>
      </c>
      <c r="K224" s="368"/>
      <c r="L224" s="416"/>
      <c r="M224" s="366"/>
      <c r="N224" s="419"/>
      <c r="O224" s="388"/>
      <c r="P224" s="366"/>
      <c r="Q224" s="366"/>
      <c r="R224" s="372"/>
      <c r="S224" s="373"/>
      <c r="T224" s="322"/>
      <c r="U224" s="322"/>
      <c r="V224" s="322"/>
      <c r="W224" s="322"/>
      <c r="X224" s="322"/>
    </row>
    <row r="225" spans="2:24" ht="7" customHeight="1">
      <c r="C225" s="432">
        <v>0.56521441820311003</v>
      </c>
      <c r="D225" s="411">
        <v>220</v>
      </c>
      <c r="E225" s="410">
        <v>61</v>
      </c>
      <c r="F225" s="410">
        <f t="shared" si="31"/>
        <v>23.012958790576537</v>
      </c>
      <c r="G225" s="412">
        <f t="shared" si="32"/>
        <v>1403.7904862251687</v>
      </c>
      <c r="H225" s="413">
        <v>11030</v>
      </c>
      <c r="I225" s="412">
        <v>1250</v>
      </c>
      <c r="J225" s="437">
        <f t="shared" si="33"/>
        <v>171.31147540983608</v>
      </c>
      <c r="K225" s="368"/>
      <c r="L225" s="416"/>
      <c r="M225" s="366"/>
      <c r="N225" s="419"/>
      <c r="O225" s="388"/>
      <c r="P225" s="366"/>
      <c r="Q225" s="366"/>
      <c r="R225" s="372"/>
      <c r="S225" s="373"/>
      <c r="T225" s="322"/>
      <c r="U225" s="322"/>
      <c r="V225" s="322"/>
      <c r="W225" s="322"/>
      <c r="X225" s="322"/>
    </row>
    <row r="226" spans="2:24" ht="7" customHeight="1">
      <c r="C226" s="432">
        <v>0.38700653009506197</v>
      </c>
      <c r="D226" s="411">
        <v>220</v>
      </c>
      <c r="E226" s="410">
        <v>74</v>
      </c>
      <c r="F226" s="410">
        <f t="shared" si="31"/>
        <v>22.838292407770751</v>
      </c>
      <c r="G226" s="412">
        <f t="shared" si="32"/>
        <v>1690.0336381750355</v>
      </c>
      <c r="H226" s="413">
        <v>12060</v>
      </c>
      <c r="I226" s="412">
        <v>1500</v>
      </c>
      <c r="J226" s="437">
        <f t="shared" si="33"/>
        <v>155.13513513513513</v>
      </c>
      <c r="K226" s="368"/>
      <c r="L226" s="416"/>
      <c r="M226" s="366"/>
      <c r="N226" s="419"/>
      <c r="O226" s="388"/>
      <c r="P226" s="366"/>
      <c r="Q226" s="366"/>
      <c r="R226" s="372"/>
      <c r="S226" s="373"/>
      <c r="T226" s="322"/>
      <c r="U226" s="322"/>
      <c r="V226" s="322"/>
      <c r="W226" s="322"/>
      <c r="X226" s="322"/>
    </row>
    <row r="227" spans="2:24" ht="7" customHeight="1">
      <c r="C227" s="432">
        <v>0.29670761119524403</v>
      </c>
      <c r="D227" s="411">
        <v>220</v>
      </c>
      <c r="E227" s="410">
        <v>84</v>
      </c>
      <c r="F227" s="410">
        <f t="shared" si="31"/>
        <v>23.118417499324845</v>
      </c>
      <c r="G227" s="412">
        <f t="shared" si="32"/>
        <v>1941.947069943287</v>
      </c>
      <c r="H227" s="413">
        <v>14070</v>
      </c>
      <c r="I227" s="412">
        <v>1750</v>
      </c>
      <c r="J227" s="437">
        <f t="shared" si="33"/>
        <v>160.5952380952381</v>
      </c>
      <c r="K227" s="368"/>
      <c r="L227" s="416"/>
      <c r="M227" s="366"/>
      <c r="N227" s="419"/>
      <c r="O227" s="388"/>
      <c r="P227" s="366"/>
      <c r="Q227" s="366"/>
      <c r="R227" s="372"/>
      <c r="S227" s="373"/>
      <c r="T227" s="322"/>
      <c r="U227" s="322"/>
      <c r="V227" s="322"/>
      <c r="W227" s="322"/>
      <c r="X227" s="322"/>
    </row>
    <row r="228" spans="2:24" ht="7" customHeight="1">
      <c r="C228" s="432">
        <v>0.23899429034056499</v>
      </c>
      <c r="D228" s="411">
        <v>220</v>
      </c>
      <c r="E228" s="410">
        <v>94</v>
      </c>
      <c r="F228" s="410">
        <f t="shared" si="31"/>
        <v>22.919341138374428</v>
      </c>
      <c r="G228" s="412">
        <f t="shared" si="32"/>
        <v>2154.418067007196</v>
      </c>
      <c r="H228" s="413">
        <v>15620</v>
      </c>
      <c r="I228" s="412">
        <v>1900</v>
      </c>
      <c r="J228" s="437">
        <f t="shared" si="33"/>
        <v>160</v>
      </c>
      <c r="K228" s="368"/>
      <c r="L228" s="416"/>
      <c r="M228" s="366"/>
      <c r="N228" s="419"/>
      <c r="O228" s="388"/>
      <c r="P228" s="366"/>
      <c r="Q228" s="366"/>
      <c r="R228" s="372"/>
      <c r="S228" s="373"/>
      <c r="T228" s="322"/>
      <c r="U228" s="322"/>
      <c r="V228" s="322"/>
      <c r="W228" s="322"/>
      <c r="X228" s="322"/>
    </row>
    <row r="229" spans="2:24" ht="7" customHeight="1">
      <c r="C229" s="432">
        <v>0.192996665426234</v>
      </c>
      <c r="D229" s="411">
        <v>220</v>
      </c>
      <c r="E229" s="410">
        <v>104</v>
      </c>
      <c r="F229" s="410">
        <v>23</v>
      </c>
      <c r="G229" s="412">
        <f t="shared" si="32"/>
        <v>2392</v>
      </c>
      <c r="H229" s="413">
        <v>16430</v>
      </c>
      <c r="I229" s="412">
        <v>2200</v>
      </c>
      <c r="J229" s="437">
        <f t="shared" si="33"/>
        <v>152.40384615384616</v>
      </c>
      <c r="K229" s="368"/>
      <c r="L229" s="416"/>
      <c r="M229" s="366"/>
      <c r="N229" s="419"/>
      <c r="O229" s="388"/>
      <c r="P229" s="366"/>
      <c r="Q229" s="366"/>
      <c r="R229" s="372"/>
      <c r="S229" s="373"/>
      <c r="T229" s="322"/>
      <c r="U229" s="322"/>
      <c r="V229" s="322"/>
      <c r="W229" s="322"/>
      <c r="X229" s="322"/>
    </row>
    <row r="230" spans="2:24" ht="7" customHeight="1">
      <c r="C230" s="432">
        <v>0.159999612855379</v>
      </c>
      <c r="D230" s="411">
        <v>220</v>
      </c>
      <c r="E230" s="410">
        <v>115</v>
      </c>
      <c r="F230" s="410">
        <f>D230*D230/(C230*E230*E230)</f>
        <v>22.873401281441975</v>
      </c>
      <c r="G230" s="412">
        <f t="shared" si="32"/>
        <v>2630.441147365827</v>
      </c>
      <c r="H230" s="413">
        <v>18000</v>
      </c>
      <c r="I230" s="412">
        <v>2430</v>
      </c>
      <c r="J230" s="437">
        <f t="shared" si="33"/>
        <v>151.47826086956522</v>
      </c>
      <c r="K230" s="368"/>
      <c r="L230" s="416"/>
      <c r="M230" s="366"/>
      <c r="N230" s="419"/>
      <c r="O230" s="388"/>
      <c r="P230" s="366"/>
      <c r="Q230" s="366"/>
      <c r="R230" s="372"/>
      <c r="S230" s="373"/>
      <c r="T230" s="322"/>
      <c r="U230" s="322"/>
      <c r="V230" s="322"/>
      <c r="W230" s="322"/>
      <c r="X230" s="322"/>
    </row>
    <row r="231" spans="2:24" ht="7" customHeight="1">
      <c r="C231" s="432">
        <v>0.116497961175568</v>
      </c>
      <c r="D231" s="411">
        <v>220</v>
      </c>
      <c r="E231" s="410">
        <v>134</v>
      </c>
      <c r="F231" s="410">
        <f>D231*D231/(C231*E231*E231)</f>
        <v>23.137553717741444</v>
      </c>
      <c r="G231" s="412">
        <f t="shared" si="32"/>
        <v>3100.4321981773533</v>
      </c>
      <c r="H231" s="427">
        <v>23490</v>
      </c>
      <c r="I231" s="412">
        <v>2780</v>
      </c>
      <c r="J231" s="437">
        <f t="shared" si="33"/>
        <v>170.97014925373134</v>
      </c>
      <c r="K231" s="368"/>
      <c r="L231" s="416"/>
      <c r="M231" s="366"/>
      <c r="N231" s="419"/>
      <c r="O231" s="388"/>
      <c r="P231" s="366"/>
      <c r="Q231" s="366"/>
      <c r="R231" s="372"/>
      <c r="S231" s="373"/>
      <c r="T231" s="322"/>
      <c r="U231" s="322"/>
      <c r="V231" s="322"/>
      <c r="W231" s="322"/>
      <c r="X231" s="322"/>
    </row>
    <row r="232" spans="2:24" ht="7" customHeight="1">
      <c r="C232" s="383" t="s">
        <v>323</v>
      </c>
      <c r="D232" s="400"/>
      <c r="E232" s="400"/>
      <c r="F232" s="400"/>
      <c r="G232" s="400"/>
      <c r="H232" s="400"/>
      <c r="I232" s="400"/>
      <c r="J232" s="368"/>
      <c r="K232" s="368"/>
      <c r="L232" s="416"/>
      <c r="M232" s="366"/>
      <c r="N232" s="419"/>
      <c r="O232" s="388"/>
      <c r="P232" s="366"/>
      <c r="Q232" s="366"/>
      <c r="R232" s="372"/>
      <c r="S232" s="373"/>
      <c r="T232" s="322"/>
      <c r="U232" s="322"/>
      <c r="V232" s="322"/>
      <c r="W232" s="322"/>
      <c r="X232" s="322"/>
    </row>
    <row r="233" spans="2:24" ht="7" customHeight="1">
      <c r="C233" s="383" t="s">
        <v>315</v>
      </c>
      <c r="D233" s="400"/>
      <c r="E233" s="400"/>
      <c r="F233" s="400"/>
      <c r="G233" s="400"/>
      <c r="H233" s="400"/>
      <c r="I233" s="400"/>
      <c r="J233" s="368"/>
      <c r="K233" s="368"/>
      <c r="L233" s="416"/>
      <c r="M233" s="366"/>
      <c r="N233" s="419"/>
      <c r="O233" s="388"/>
      <c r="P233" s="366"/>
      <c r="Q233" s="366"/>
      <c r="R233" s="372"/>
      <c r="S233" s="373"/>
      <c r="T233" s="322"/>
      <c r="U233" s="322"/>
      <c r="V233" s="322"/>
      <c r="W233" s="322"/>
      <c r="X233" s="322"/>
    </row>
    <row r="234" spans="2:24" ht="7" customHeight="1">
      <c r="C234" s="383"/>
      <c r="D234" s="400"/>
      <c r="E234" s="400"/>
      <c r="F234" s="400"/>
      <c r="G234" s="400"/>
      <c r="H234" s="400"/>
      <c r="I234" s="400"/>
      <c r="J234" s="368"/>
      <c r="K234" s="368"/>
      <c r="L234" s="416"/>
      <c r="M234" s="366"/>
      <c r="N234" s="419"/>
      <c r="O234" s="388"/>
      <c r="P234" s="366"/>
      <c r="Q234" s="366"/>
      <c r="R234" s="372"/>
      <c r="S234" s="373"/>
      <c r="T234" s="322"/>
      <c r="U234" s="322"/>
      <c r="V234" s="322"/>
      <c r="W234" s="322"/>
      <c r="X234" s="322"/>
    </row>
    <row r="235" spans="2:24" ht="7" hidden="1" customHeight="1">
      <c r="C235" s="407" t="s">
        <v>324</v>
      </c>
      <c r="D235" s="400"/>
      <c r="E235" s="400"/>
      <c r="F235" s="400"/>
      <c r="G235" s="400"/>
      <c r="H235" s="400"/>
      <c r="I235" s="400"/>
      <c r="J235" s="368"/>
      <c r="K235" s="368"/>
      <c r="L235" s="416"/>
      <c r="M235" s="366"/>
      <c r="N235" s="419"/>
      <c r="O235" s="388"/>
      <c r="P235" s="366"/>
      <c r="Q235" s="366"/>
      <c r="R235" s="372"/>
      <c r="S235" s="373"/>
      <c r="T235" s="322"/>
      <c r="U235" s="322"/>
      <c r="V235" s="322"/>
      <c r="W235" s="322"/>
      <c r="X235" s="322"/>
    </row>
    <row r="236" spans="2:24" ht="7" hidden="1" customHeight="1">
      <c r="C236" s="407" t="s">
        <v>325</v>
      </c>
      <c r="D236" s="400"/>
      <c r="E236" s="400"/>
      <c r="F236" s="400"/>
      <c r="G236" s="400"/>
      <c r="H236" s="400"/>
      <c r="I236" s="400"/>
      <c r="J236" s="368"/>
      <c r="K236" s="368"/>
      <c r="L236" s="416"/>
      <c r="M236" s="366"/>
      <c r="N236" s="419"/>
      <c r="O236" s="388"/>
      <c r="P236" s="366"/>
      <c r="Q236" s="366"/>
      <c r="R236" s="372"/>
      <c r="S236" s="373"/>
      <c r="T236" s="322"/>
      <c r="U236" s="322"/>
      <c r="V236" s="322"/>
      <c r="W236" s="322"/>
      <c r="X236" s="322"/>
    </row>
    <row r="237" spans="2:24" ht="7" hidden="1" customHeight="1">
      <c r="C237" s="383" t="s">
        <v>290</v>
      </c>
      <c r="D237" s="400"/>
      <c r="E237" s="400"/>
      <c r="F237" s="400"/>
      <c r="G237" s="400"/>
      <c r="H237" s="400"/>
      <c r="I237" s="400"/>
      <c r="J237" s="368"/>
      <c r="K237" s="368"/>
      <c r="L237" s="416"/>
      <c r="M237" s="366"/>
      <c r="N237" s="419"/>
      <c r="O237" s="388"/>
      <c r="P237" s="366"/>
      <c r="Q237" s="366"/>
      <c r="R237" s="372"/>
      <c r="S237" s="373"/>
      <c r="T237" s="322"/>
      <c r="U237" s="322"/>
      <c r="V237" s="322"/>
      <c r="W237" s="322"/>
      <c r="X237" s="322"/>
    </row>
    <row r="238" spans="2:24" ht="25" hidden="1" customHeight="1">
      <c r="C238" s="390" t="s">
        <v>291</v>
      </c>
      <c r="D238" s="408" t="s">
        <v>292</v>
      </c>
      <c r="E238" s="408" t="s">
        <v>326</v>
      </c>
      <c r="F238" s="409" t="s">
        <v>294</v>
      </c>
      <c r="G238" s="409" t="s">
        <v>295</v>
      </c>
      <c r="H238" s="390" t="s">
        <v>327</v>
      </c>
      <c r="I238" s="390" t="s">
        <v>328</v>
      </c>
      <c r="J238" s="344" t="s">
        <v>311</v>
      </c>
      <c r="K238" s="368"/>
      <c r="L238" s="416"/>
      <c r="M238" s="366"/>
      <c r="N238" s="419"/>
      <c r="O238" s="388"/>
      <c r="P238" s="366"/>
      <c r="Q238" s="366"/>
      <c r="R238" s="372"/>
      <c r="S238" s="373"/>
      <c r="T238" s="322"/>
      <c r="U238" s="322"/>
      <c r="V238" s="322"/>
      <c r="W238" s="322"/>
      <c r="X238" s="322"/>
    </row>
    <row r="239" spans="2:24" s="157" customFormat="1" ht="7" hidden="1" customHeight="1">
      <c r="B239" s="312"/>
      <c r="C239" s="410">
        <v>1.8391683760386599</v>
      </c>
      <c r="D239" s="411">
        <v>220</v>
      </c>
      <c r="E239" s="411">
        <v>25</v>
      </c>
      <c r="F239" s="410">
        <f t="shared" ref="F239:F248" si="34">D239/(SQRT(C239*E239))</f>
        <v>32.444563159933928</v>
      </c>
      <c r="G239" s="412">
        <f t="shared" ref="G239:G248" si="35">E239*F239</f>
        <v>811.11407899834819</v>
      </c>
      <c r="H239" s="433">
        <v>4880</v>
      </c>
      <c r="I239" s="412">
        <v>700</v>
      </c>
      <c r="J239" s="368">
        <f t="shared" ref="J239:J248" si="36">(H239-400)/F239</f>
        <v>138.08168653453751</v>
      </c>
      <c r="K239" s="368"/>
      <c r="L239" s="416"/>
      <c r="M239" s="366"/>
      <c r="N239" s="419"/>
      <c r="O239" s="388"/>
      <c r="P239" s="366"/>
      <c r="Q239" s="366"/>
      <c r="R239" s="372"/>
      <c r="S239" s="373"/>
      <c r="T239" s="322"/>
      <c r="U239" s="322"/>
      <c r="V239" s="322"/>
      <c r="W239" s="322"/>
      <c r="X239" s="322"/>
    </row>
    <row r="240" spans="2:24" s="157" customFormat="1" ht="7" hidden="1" customHeight="1">
      <c r="B240" s="312"/>
      <c r="C240" s="410">
        <v>1.2544909114623499</v>
      </c>
      <c r="D240" s="411">
        <v>220</v>
      </c>
      <c r="E240" s="411">
        <v>23</v>
      </c>
      <c r="F240" s="410">
        <f t="shared" si="34"/>
        <v>40.956704353037836</v>
      </c>
      <c r="G240" s="412">
        <f t="shared" si="35"/>
        <v>942.00420011987023</v>
      </c>
      <c r="H240" s="433">
        <v>6000</v>
      </c>
      <c r="I240" s="412">
        <v>850</v>
      </c>
      <c r="J240" s="368">
        <f t="shared" si="36"/>
        <v>136.72975129368868</v>
      </c>
      <c r="K240" s="368"/>
      <c r="L240" s="416"/>
      <c r="M240" s="366"/>
      <c r="N240" s="419"/>
      <c r="O240" s="388"/>
      <c r="P240" s="366"/>
      <c r="Q240" s="366"/>
      <c r="R240" s="372"/>
      <c r="S240" s="373"/>
      <c r="T240" s="322"/>
      <c r="U240" s="322"/>
      <c r="V240" s="322"/>
      <c r="W240" s="322"/>
      <c r="X240" s="322"/>
    </row>
    <row r="241" spans="2:24" s="157" customFormat="1" ht="7" hidden="1" customHeight="1">
      <c r="B241" s="312"/>
      <c r="C241" s="410">
        <v>0.89433643279797104</v>
      </c>
      <c r="D241" s="411">
        <v>220</v>
      </c>
      <c r="E241" s="411">
        <v>23</v>
      </c>
      <c r="F241" s="410">
        <f t="shared" si="34"/>
        <v>48.507433981558975</v>
      </c>
      <c r="G241" s="412">
        <f t="shared" si="35"/>
        <v>1115.6709815758563</v>
      </c>
      <c r="H241" s="433">
        <v>6890</v>
      </c>
      <c r="I241" s="412">
        <v>1000</v>
      </c>
      <c r="J241" s="368">
        <f t="shared" si="36"/>
        <v>133.79392532837952</v>
      </c>
      <c r="K241" s="368"/>
      <c r="L241" s="416"/>
      <c r="M241" s="366"/>
      <c r="N241" s="419"/>
      <c r="O241" s="388"/>
      <c r="P241" s="366"/>
      <c r="Q241" s="366"/>
      <c r="R241" s="372"/>
      <c r="S241" s="373"/>
      <c r="T241" s="322"/>
      <c r="U241" s="322"/>
      <c r="V241" s="322"/>
      <c r="W241" s="322"/>
      <c r="X241" s="322"/>
    </row>
    <row r="242" spans="2:24" s="157" customFormat="1" ht="7" hidden="1" customHeight="1">
      <c r="B242" s="312"/>
      <c r="C242" s="410">
        <v>0.56521441820311003</v>
      </c>
      <c r="D242" s="411">
        <v>220</v>
      </c>
      <c r="E242" s="411">
        <v>23</v>
      </c>
      <c r="F242" s="410">
        <f t="shared" si="34"/>
        <v>61.017182063292736</v>
      </c>
      <c r="G242" s="412">
        <f t="shared" si="35"/>
        <v>1403.3951874557329</v>
      </c>
      <c r="H242" s="433">
        <v>8140</v>
      </c>
      <c r="I242" s="412">
        <v>1250</v>
      </c>
      <c r="J242" s="368">
        <f t="shared" si="36"/>
        <v>126.84951579657263</v>
      </c>
      <c r="K242" s="368"/>
      <c r="L242" s="416"/>
      <c r="M242" s="366"/>
      <c r="N242" s="419"/>
      <c r="O242" s="388"/>
      <c r="P242" s="366"/>
      <c r="Q242" s="366"/>
      <c r="R242" s="372"/>
      <c r="S242" s="373"/>
      <c r="T242" s="322"/>
      <c r="U242" s="322"/>
      <c r="V242" s="322"/>
      <c r="W242" s="322"/>
      <c r="X242" s="322"/>
    </row>
    <row r="243" spans="2:24" s="157" customFormat="1" ht="7" hidden="1" customHeight="1">
      <c r="B243" s="312"/>
      <c r="C243" s="410">
        <v>0.38700653009506197</v>
      </c>
      <c r="D243" s="411">
        <v>220</v>
      </c>
      <c r="E243" s="411">
        <v>23</v>
      </c>
      <c r="F243" s="410">
        <f t="shared" si="34"/>
        <v>73.739402842168985</v>
      </c>
      <c r="G243" s="412">
        <f t="shared" si="35"/>
        <v>1696.0062653698867</v>
      </c>
      <c r="H243" s="433">
        <v>8890</v>
      </c>
      <c r="I243" s="412">
        <v>1500</v>
      </c>
      <c r="J243" s="368">
        <f t="shared" si="36"/>
        <v>115.13518787468219</v>
      </c>
      <c r="K243" s="368"/>
      <c r="L243" s="416"/>
      <c r="M243" s="366"/>
      <c r="N243" s="419"/>
      <c r="O243" s="388"/>
      <c r="P243" s="366"/>
      <c r="Q243" s="366"/>
      <c r="R243" s="372"/>
      <c r="S243" s="373"/>
      <c r="T243" s="322"/>
      <c r="U243" s="322"/>
      <c r="V243" s="322"/>
      <c r="W243" s="322"/>
      <c r="X243" s="322"/>
    </row>
    <row r="244" spans="2:24" s="157" customFormat="1" ht="7" hidden="1" customHeight="1">
      <c r="B244" s="312"/>
      <c r="C244" s="410">
        <v>0.29670761119524403</v>
      </c>
      <c r="D244" s="411">
        <v>220</v>
      </c>
      <c r="E244" s="411">
        <v>23</v>
      </c>
      <c r="F244" s="410">
        <f t="shared" si="34"/>
        <v>84.215963031708498</v>
      </c>
      <c r="G244" s="412">
        <f t="shared" si="35"/>
        <v>1936.9671497292954</v>
      </c>
      <c r="H244" s="433">
        <v>10370</v>
      </c>
      <c r="I244" s="412">
        <v>1750</v>
      </c>
      <c r="J244" s="368">
        <f t="shared" si="36"/>
        <v>118.38610687437196</v>
      </c>
      <c r="K244" s="368"/>
      <c r="L244" s="416"/>
      <c r="M244" s="366"/>
      <c r="N244" s="419"/>
      <c r="O244" s="388"/>
      <c r="P244" s="366"/>
      <c r="Q244" s="366"/>
      <c r="R244" s="372"/>
      <c r="S244" s="373"/>
      <c r="T244" s="322"/>
      <c r="U244" s="322"/>
      <c r="V244" s="322"/>
      <c r="W244" s="322"/>
      <c r="X244" s="322"/>
    </row>
    <row r="245" spans="2:24" s="157" customFormat="1" ht="7" hidden="1" customHeight="1">
      <c r="B245" s="312"/>
      <c r="C245" s="410">
        <v>0.23899429034056499</v>
      </c>
      <c r="D245" s="411">
        <v>220</v>
      </c>
      <c r="E245" s="411">
        <v>23</v>
      </c>
      <c r="F245" s="410">
        <f t="shared" si="34"/>
        <v>93.835030609616524</v>
      </c>
      <c r="G245" s="412">
        <f t="shared" si="35"/>
        <v>2158.2057040211803</v>
      </c>
      <c r="H245" s="433">
        <v>12060</v>
      </c>
      <c r="I245" s="412">
        <v>1900</v>
      </c>
      <c r="J245" s="368">
        <f t="shared" si="36"/>
        <v>124.26062979090716</v>
      </c>
      <c r="K245" s="368"/>
      <c r="L245" s="416"/>
      <c r="M245" s="366"/>
      <c r="N245" s="419"/>
      <c r="O245" s="388"/>
      <c r="P245" s="366"/>
      <c r="Q245" s="366"/>
      <c r="R245" s="372"/>
      <c r="S245" s="373"/>
      <c r="T245" s="322"/>
      <c r="U245" s="322"/>
      <c r="V245" s="322"/>
      <c r="W245" s="322"/>
      <c r="X245" s="322"/>
    </row>
    <row r="246" spans="2:24" s="157" customFormat="1" ht="7" hidden="1" customHeight="1">
      <c r="B246" s="312"/>
      <c r="C246" s="410">
        <v>0.192996665426234</v>
      </c>
      <c r="D246" s="411">
        <v>220</v>
      </c>
      <c r="E246" s="411">
        <v>23</v>
      </c>
      <c r="F246" s="410">
        <f t="shared" si="34"/>
        <v>104.4200411739393</v>
      </c>
      <c r="G246" s="412">
        <f t="shared" si="35"/>
        <v>2401.6609470006038</v>
      </c>
      <c r="H246" s="433">
        <v>12690</v>
      </c>
      <c r="I246" s="412">
        <v>2200</v>
      </c>
      <c r="J246" s="368">
        <f t="shared" si="36"/>
        <v>117.69771264050493</v>
      </c>
      <c r="K246" s="368"/>
      <c r="L246" s="416"/>
      <c r="M246" s="366"/>
      <c r="N246" s="419"/>
      <c r="O246" s="388"/>
      <c r="P246" s="366"/>
      <c r="Q246" s="366"/>
      <c r="R246" s="372"/>
      <c r="S246" s="373"/>
      <c r="T246" s="322"/>
      <c r="U246" s="322"/>
      <c r="V246" s="322"/>
      <c r="W246" s="322"/>
      <c r="X246" s="322"/>
    </row>
    <row r="247" spans="2:24" s="157" customFormat="1" ht="7" hidden="1" customHeight="1">
      <c r="B247" s="312"/>
      <c r="C247" s="410">
        <v>0.159999612855379</v>
      </c>
      <c r="D247" s="411">
        <v>220</v>
      </c>
      <c r="E247" s="411">
        <v>23</v>
      </c>
      <c r="F247" s="410">
        <f t="shared" si="34"/>
        <v>114.68306647813851</v>
      </c>
      <c r="G247" s="412">
        <f t="shared" si="35"/>
        <v>2637.710528997186</v>
      </c>
      <c r="H247" s="433">
        <v>13270</v>
      </c>
      <c r="I247" s="412">
        <v>2430</v>
      </c>
      <c r="J247" s="368">
        <f t="shared" si="36"/>
        <v>112.22232187568289</v>
      </c>
      <c r="K247" s="368"/>
      <c r="L247" s="416"/>
      <c r="M247" s="366"/>
      <c r="N247" s="419"/>
      <c r="O247" s="388"/>
      <c r="P247" s="366"/>
      <c r="Q247" s="366"/>
      <c r="R247" s="372"/>
      <c r="S247" s="373"/>
      <c r="T247" s="322"/>
      <c r="U247" s="322"/>
      <c r="V247" s="322"/>
      <c r="W247" s="322"/>
      <c r="X247" s="322"/>
    </row>
    <row r="248" spans="2:24" s="157" customFormat="1" ht="7" hidden="1" customHeight="1">
      <c r="B248" s="312"/>
      <c r="C248" s="410">
        <v>0.116497961175568</v>
      </c>
      <c r="D248" s="411">
        <v>220</v>
      </c>
      <c r="E248" s="411">
        <v>23</v>
      </c>
      <c r="F248" s="410">
        <f t="shared" si="34"/>
        <v>134.40010263902741</v>
      </c>
      <c r="G248" s="412">
        <f t="shared" si="35"/>
        <v>3091.2023606976304</v>
      </c>
      <c r="H248" s="433">
        <v>17330</v>
      </c>
      <c r="I248" s="412">
        <v>2780</v>
      </c>
      <c r="J248" s="368">
        <f t="shared" si="36"/>
        <v>125.96716570574871</v>
      </c>
      <c r="K248" s="368"/>
      <c r="L248" s="416"/>
      <c r="M248" s="366"/>
      <c r="N248" s="419"/>
      <c r="O248" s="388"/>
      <c r="P248" s="366"/>
      <c r="Q248" s="366"/>
      <c r="R248" s="372"/>
      <c r="S248" s="373"/>
      <c r="T248" s="322"/>
      <c r="U248" s="322"/>
      <c r="V248" s="322"/>
      <c r="W248" s="322"/>
      <c r="X248" s="322"/>
    </row>
    <row r="249" spans="2:24" ht="7" hidden="1" customHeight="1">
      <c r="C249" s="400"/>
      <c r="D249" s="400"/>
      <c r="E249" s="400"/>
      <c r="F249" s="434"/>
      <c r="G249" s="434"/>
      <c r="H249" s="434"/>
      <c r="I249" s="434"/>
      <c r="J249" s="368"/>
      <c r="K249" s="368"/>
      <c r="L249" s="416"/>
      <c r="M249" s="366"/>
      <c r="N249" s="419"/>
      <c r="O249" s="388"/>
      <c r="P249" s="366"/>
      <c r="Q249" s="366"/>
      <c r="R249" s="372"/>
      <c r="S249" s="373"/>
      <c r="T249" s="322"/>
      <c r="U249" s="322"/>
      <c r="V249" s="322"/>
      <c r="W249" s="322"/>
      <c r="X249" s="322"/>
    </row>
    <row r="250" spans="2:24" ht="7" hidden="1" customHeight="1">
      <c r="C250" s="383" t="s">
        <v>316</v>
      </c>
      <c r="D250" s="400"/>
      <c r="E250" s="400"/>
      <c r="F250" s="434"/>
      <c r="G250" s="434"/>
      <c r="H250" s="434"/>
      <c r="I250" s="434"/>
      <c r="J250" s="368"/>
      <c r="K250" s="368"/>
      <c r="L250" s="416"/>
      <c r="M250" s="366"/>
      <c r="N250" s="419"/>
      <c r="O250" s="388"/>
      <c r="P250" s="366"/>
      <c r="Q250" s="366"/>
      <c r="R250" s="372"/>
      <c r="S250" s="373"/>
      <c r="T250" s="322"/>
      <c r="U250" s="322"/>
      <c r="V250" s="322"/>
      <c r="W250" s="322"/>
      <c r="X250" s="322"/>
    </row>
    <row r="251" spans="2:24" ht="25" hidden="1" customHeight="1">
      <c r="C251" s="390" t="s">
        <v>291</v>
      </c>
      <c r="D251" s="408" t="s">
        <v>292</v>
      </c>
      <c r="E251" s="408" t="s">
        <v>317</v>
      </c>
      <c r="F251" s="409" t="s">
        <v>329</v>
      </c>
      <c r="G251" s="342" t="s">
        <v>295</v>
      </c>
      <c r="H251" s="342" t="s">
        <v>327</v>
      </c>
      <c r="I251" s="342" t="s">
        <v>328</v>
      </c>
      <c r="J251" s="344" t="s">
        <v>311</v>
      </c>
      <c r="K251" s="368"/>
      <c r="L251" s="416"/>
      <c r="M251" s="366"/>
      <c r="N251" s="419"/>
      <c r="O251" s="388"/>
      <c r="P251" s="366"/>
      <c r="Q251" s="366"/>
      <c r="R251" s="372"/>
      <c r="S251" s="373"/>
      <c r="T251" s="322"/>
      <c r="U251" s="322"/>
      <c r="V251" s="322"/>
      <c r="W251" s="322"/>
      <c r="X251" s="322"/>
    </row>
    <row r="252" spans="2:24" ht="7" hidden="1" customHeight="1">
      <c r="C252" s="432">
        <v>1.8391683760386599</v>
      </c>
      <c r="D252" s="411">
        <v>220</v>
      </c>
      <c r="E252" s="410">
        <v>32</v>
      </c>
      <c r="F252" s="410">
        <f t="shared" ref="F252:F258" si="37">D252*D252/(C252*E252*E252)</f>
        <v>25.699455044896041</v>
      </c>
      <c r="G252" s="412">
        <f t="shared" ref="G252:G261" si="38">E252*F252</f>
        <v>822.38256143667331</v>
      </c>
      <c r="H252" s="433">
        <v>4880</v>
      </c>
      <c r="I252" s="412">
        <v>700</v>
      </c>
      <c r="J252" s="368">
        <f t="shared" ref="J252:J261" si="39">(H252-400)/E252</f>
        <v>140</v>
      </c>
      <c r="K252" s="368"/>
      <c r="L252" s="416"/>
      <c r="M252" s="366"/>
      <c r="N252" s="419"/>
      <c r="O252" s="388"/>
      <c r="P252" s="366"/>
      <c r="Q252" s="366"/>
      <c r="R252" s="372"/>
      <c r="S252" s="373"/>
      <c r="T252" s="322"/>
      <c r="U252" s="322"/>
      <c r="V252" s="322"/>
      <c r="W252" s="322"/>
      <c r="X252" s="322"/>
    </row>
    <row r="253" spans="2:24" ht="7" hidden="1" customHeight="1">
      <c r="C253" s="432">
        <v>1.2544909114623499</v>
      </c>
      <c r="D253" s="411">
        <v>220</v>
      </c>
      <c r="E253" s="410">
        <v>41</v>
      </c>
      <c r="F253" s="410">
        <f t="shared" si="37"/>
        <v>22.951450043800961</v>
      </c>
      <c r="G253" s="412">
        <f t="shared" si="38"/>
        <v>941.00945179583937</v>
      </c>
      <c r="H253" s="433">
        <v>6000</v>
      </c>
      <c r="I253" s="412">
        <v>850</v>
      </c>
      <c r="J253" s="368">
        <f t="shared" si="39"/>
        <v>136.58536585365854</v>
      </c>
      <c r="K253" s="368"/>
      <c r="L253" s="416"/>
      <c r="M253" s="366"/>
      <c r="N253" s="419"/>
      <c r="O253" s="388"/>
      <c r="P253" s="366"/>
      <c r="Q253" s="366"/>
      <c r="R253" s="372"/>
      <c r="S253" s="373"/>
      <c r="T253" s="322"/>
      <c r="U253" s="322"/>
      <c r="V253" s="322"/>
      <c r="W253" s="322"/>
      <c r="X253" s="322"/>
    </row>
    <row r="254" spans="2:24" ht="7" hidden="1" customHeight="1">
      <c r="C254" s="432">
        <v>0.89433643279797104</v>
      </c>
      <c r="D254" s="411">
        <v>220</v>
      </c>
      <c r="E254" s="410">
        <v>49</v>
      </c>
      <c r="F254" s="410">
        <f t="shared" si="37"/>
        <v>22.539915236956247</v>
      </c>
      <c r="G254" s="412">
        <f t="shared" si="38"/>
        <v>1104.455846610856</v>
      </c>
      <c r="H254" s="433">
        <v>6890</v>
      </c>
      <c r="I254" s="412">
        <v>1000</v>
      </c>
      <c r="J254" s="368">
        <f t="shared" si="39"/>
        <v>132.44897959183675</v>
      </c>
      <c r="K254" s="368"/>
      <c r="L254" s="416"/>
      <c r="M254" s="366"/>
      <c r="N254" s="419"/>
      <c r="O254" s="388"/>
      <c r="P254" s="366"/>
      <c r="Q254" s="366"/>
      <c r="R254" s="372"/>
      <c r="S254" s="373"/>
      <c r="T254" s="322"/>
      <c r="U254" s="322"/>
      <c r="V254" s="322"/>
      <c r="W254" s="322"/>
      <c r="X254" s="322"/>
    </row>
    <row r="255" spans="2:24" ht="7" hidden="1" customHeight="1">
      <c r="C255" s="432">
        <v>0.56521441820311003</v>
      </c>
      <c r="D255" s="411">
        <v>220</v>
      </c>
      <c r="E255" s="410">
        <v>61</v>
      </c>
      <c r="F255" s="410">
        <f t="shared" si="37"/>
        <v>23.012958790576537</v>
      </c>
      <c r="G255" s="412">
        <f t="shared" si="38"/>
        <v>1403.7904862251687</v>
      </c>
      <c r="H255" s="433">
        <v>8140</v>
      </c>
      <c r="I255" s="412">
        <v>1250</v>
      </c>
      <c r="J255" s="368">
        <f t="shared" si="39"/>
        <v>126.88524590163935</v>
      </c>
      <c r="K255" s="368"/>
      <c r="L255" s="416"/>
      <c r="M255" s="415"/>
      <c r="N255" s="419"/>
      <c r="O255" s="388"/>
      <c r="P255" s="366"/>
      <c r="Q255" s="366"/>
      <c r="R255" s="372"/>
      <c r="S255" s="373"/>
      <c r="T255" s="322"/>
      <c r="U255" s="322"/>
      <c r="V255" s="322"/>
      <c r="W255" s="322"/>
      <c r="X255" s="322"/>
    </row>
    <row r="256" spans="2:24" ht="7" hidden="1" customHeight="1">
      <c r="C256" s="432">
        <v>0.38700653009506197</v>
      </c>
      <c r="D256" s="411">
        <v>220</v>
      </c>
      <c r="E256" s="410">
        <v>74</v>
      </c>
      <c r="F256" s="410">
        <f t="shared" si="37"/>
        <v>22.838292407770751</v>
      </c>
      <c r="G256" s="412">
        <f t="shared" si="38"/>
        <v>1690.0336381750355</v>
      </c>
      <c r="H256" s="433">
        <v>8890</v>
      </c>
      <c r="I256" s="412">
        <v>1500</v>
      </c>
      <c r="J256" s="368">
        <f t="shared" si="39"/>
        <v>114.72972972972973</v>
      </c>
      <c r="K256" s="368"/>
      <c r="L256" s="416"/>
      <c r="M256" s="415"/>
      <c r="N256" s="419"/>
      <c r="O256" s="388"/>
      <c r="P256" s="366"/>
      <c r="Q256" s="366"/>
      <c r="R256" s="372"/>
      <c r="S256" s="373"/>
      <c r="T256" s="322"/>
      <c r="U256" s="322"/>
      <c r="V256" s="322"/>
      <c r="W256" s="322"/>
      <c r="X256" s="322"/>
    </row>
    <row r="257" spans="3:24" ht="7" hidden="1" customHeight="1">
      <c r="C257" s="432">
        <v>0.29670761119524403</v>
      </c>
      <c r="D257" s="411">
        <v>220</v>
      </c>
      <c r="E257" s="410">
        <v>84</v>
      </c>
      <c r="F257" s="410">
        <f t="shared" si="37"/>
        <v>23.118417499324845</v>
      </c>
      <c r="G257" s="412">
        <f t="shared" si="38"/>
        <v>1941.947069943287</v>
      </c>
      <c r="H257" s="433">
        <v>10370</v>
      </c>
      <c r="I257" s="412">
        <v>1750</v>
      </c>
      <c r="J257" s="368">
        <f t="shared" si="39"/>
        <v>118.69047619047619</v>
      </c>
      <c r="K257" s="368"/>
      <c r="L257" s="416"/>
      <c r="M257" s="415"/>
      <c r="N257" s="419"/>
      <c r="O257" s="388"/>
      <c r="P257" s="366"/>
      <c r="Q257" s="366"/>
      <c r="R257" s="372"/>
      <c r="S257" s="373"/>
      <c r="T257" s="322"/>
      <c r="U257" s="322"/>
      <c r="V257" s="322"/>
      <c r="W257" s="322"/>
      <c r="X257" s="322"/>
    </row>
    <row r="258" spans="3:24" ht="7" hidden="1" customHeight="1">
      <c r="C258" s="432">
        <v>0.23899429034056499</v>
      </c>
      <c r="D258" s="411">
        <v>220</v>
      </c>
      <c r="E258" s="410">
        <v>94</v>
      </c>
      <c r="F258" s="410">
        <f t="shared" si="37"/>
        <v>22.919341138374428</v>
      </c>
      <c r="G258" s="412">
        <f t="shared" si="38"/>
        <v>2154.418067007196</v>
      </c>
      <c r="H258" s="433">
        <v>12060</v>
      </c>
      <c r="I258" s="412">
        <v>1900</v>
      </c>
      <c r="J258" s="368">
        <f t="shared" si="39"/>
        <v>124.04255319148936</v>
      </c>
      <c r="K258" s="368"/>
      <c r="L258" s="416"/>
      <c r="M258" s="415"/>
      <c r="N258" s="419"/>
      <c r="O258" s="388"/>
      <c r="P258" s="366"/>
      <c r="Q258" s="366"/>
      <c r="R258" s="372"/>
      <c r="S258" s="373"/>
      <c r="T258" s="322"/>
      <c r="U258" s="322"/>
      <c r="V258" s="322"/>
      <c r="W258" s="322"/>
      <c r="X258" s="322"/>
    </row>
    <row r="259" spans="3:24" ht="7" hidden="1" customHeight="1">
      <c r="C259" s="432">
        <v>0.192996665426234</v>
      </c>
      <c r="D259" s="411">
        <v>220</v>
      </c>
      <c r="E259" s="410">
        <v>104</v>
      </c>
      <c r="F259" s="410">
        <v>23</v>
      </c>
      <c r="G259" s="412">
        <f t="shared" si="38"/>
        <v>2392</v>
      </c>
      <c r="H259" s="433">
        <v>12690</v>
      </c>
      <c r="I259" s="412">
        <v>2200</v>
      </c>
      <c r="J259" s="368">
        <f t="shared" si="39"/>
        <v>118.17307692307692</v>
      </c>
      <c r="K259" s="368"/>
      <c r="L259" s="416"/>
      <c r="M259" s="415"/>
      <c r="N259" s="419"/>
      <c r="O259" s="388"/>
      <c r="P259" s="366"/>
      <c r="Q259" s="366"/>
      <c r="R259" s="372"/>
      <c r="S259" s="373"/>
      <c r="T259" s="322"/>
      <c r="U259" s="322"/>
      <c r="V259" s="322"/>
      <c r="W259" s="322"/>
      <c r="X259" s="322"/>
    </row>
    <row r="260" spans="3:24" ht="7" hidden="1" customHeight="1">
      <c r="C260" s="432">
        <v>0.159999612855379</v>
      </c>
      <c r="D260" s="411">
        <v>220</v>
      </c>
      <c r="E260" s="410">
        <v>115</v>
      </c>
      <c r="F260" s="410">
        <f>D260*D260/(C260*E260*E260)</f>
        <v>22.873401281441975</v>
      </c>
      <c r="G260" s="412">
        <f t="shared" si="38"/>
        <v>2630.441147365827</v>
      </c>
      <c r="H260" s="433">
        <v>13270</v>
      </c>
      <c r="I260" s="412">
        <v>2430</v>
      </c>
      <c r="J260" s="368">
        <f t="shared" si="39"/>
        <v>111.91304347826087</v>
      </c>
      <c r="K260" s="368"/>
      <c r="L260" s="416"/>
      <c r="M260" s="415"/>
      <c r="N260" s="419"/>
      <c r="O260" s="388"/>
      <c r="P260" s="366"/>
      <c r="Q260" s="366"/>
      <c r="R260" s="372"/>
      <c r="S260" s="373"/>
      <c r="T260" s="322"/>
      <c r="U260" s="322"/>
      <c r="V260" s="322"/>
      <c r="W260" s="322"/>
      <c r="X260" s="322"/>
    </row>
    <row r="261" spans="3:24" ht="7" hidden="1" customHeight="1">
      <c r="C261" s="432">
        <v>0.116497961175568</v>
      </c>
      <c r="D261" s="411">
        <v>220</v>
      </c>
      <c r="E261" s="410">
        <v>134</v>
      </c>
      <c r="F261" s="410">
        <f>D261*D261/(C261*E261*E261)</f>
        <v>23.137553717741444</v>
      </c>
      <c r="G261" s="412">
        <f t="shared" si="38"/>
        <v>3100.4321981773533</v>
      </c>
      <c r="H261" s="433">
        <v>17330</v>
      </c>
      <c r="I261" s="412">
        <v>2780</v>
      </c>
      <c r="J261" s="368">
        <f t="shared" si="39"/>
        <v>126.34328358208955</v>
      </c>
      <c r="K261" s="368"/>
      <c r="L261" s="416"/>
      <c r="M261" s="415"/>
      <c r="N261" s="419"/>
      <c r="O261" s="388"/>
      <c r="P261" s="366"/>
      <c r="Q261" s="366"/>
      <c r="R261" s="372"/>
      <c r="S261" s="373"/>
      <c r="T261" s="322"/>
      <c r="U261" s="322"/>
      <c r="V261" s="322"/>
      <c r="W261" s="322"/>
      <c r="X261" s="322"/>
    </row>
    <row r="262" spans="3:24" ht="7" hidden="1" customHeight="1">
      <c r="C262" s="383" t="s">
        <v>330</v>
      </c>
      <c r="D262" s="400"/>
      <c r="E262" s="400"/>
      <c r="F262" s="400"/>
      <c r="G262" s="400"/>
      <c r="H262" s="400"/>
      <c r="I262" s="400"/>
      <c r="J262" s="368"/>
      <c r="K262" s="368"/>
      <c r="L262" s="416"/>
      <c r="M262" s="415"/>
      <c r="N262" s="415"/>
      <c r="O262" s="388"/>
      <c r="P262" s="366"/>
      <c r="Q262" s="366"/>
      <c r="R262" s="372"/>
      <c r="S262" s="373"/>
      <c r="T262" s="322"/>
      <c r="U262" s="322"/>
      <c r="V262" s="322"/>
      <c r="W262" s="322"/>
      <c r="X262" s="322"/>
    </row>
    <row r="263" spans="3:24" ht="7" customHeight="1">
      <c r="C263" s="400"/>
      <c r="D263" s="400"/>
      <c r="E263" s="400"/>
      <c r="F263" s="400"/>
      <c r="G263" s="400"/>
      <c r="H263" s="400"/>
      <c r="I263" s="400"/>
      <c r="J263" s="368"/>
      <c r="K263" s="368"/>
      <c r="L263" s="416"/>
      <c r="M263" s="415"/>
      <c r="N263" s="415"/>
      <c r="O263" s="388"/>
      <c r="P263" s="366"/>
      <c r="Q263" s="366"/>
      <c r="R263" s="372"/>
      <c r="S263" s="373"/>
      <c r="T263" s="322"/>
      <c r="U263" s="322"/>
      <c r="V263" s="322"/>
      <c r="W263" s="322"/>
      <c r="X263" s="322"/>
    </row>
    <row r="264" spans="3:24" ht="7" customHeight="1">
      <c r="C264" s="400"/>
      <c r="D264" s="400"/>
      <c r="E264" s="400"/>
      <c r="F264" s="400"/>
      <c r="G264" s="400"/>
      <c r="H264" s="400"/>
      <c r="I264" s="400"/>
      <c r="J264" s="368"/>
      <c r="K264" s="368"/>
      <c r="L264" s="416"/>
      <c r="M264" s="415"/>
      <c r="N264" s="415"/>
      <c r="O264" s="388"/>
      <c r="P264" s="366"/>
      <c r="Q264" s="366"/>
      <c r="R264" s="372"/>
      <c r="S264" s="373"/>
      <c r="T264" s="322"/>
      <c r="U264" s="322"/>
      <c r="V264" s="322"/>
      <c r="W264" s="322"/>
      <c r="X264" s="322"/>
    </row>
    <row r="265" spans="3:24" ht="7" customHeight="1">
      <c r="C265" s="400"/>
      <c r="D265" s="400"/>
      <c r="E265" s="400"/>
      <c r="F265" s="400"/>
      <c r="G265" s="400"/>
      <c r="H265" s="400"/>
      <c r="I265" s="400"/>
      <c r="J265" s="400"/>
      <c r="K265" s="400"/>
      <c r="L265" s="416"/>
      <c r="M265" s="415"/>
      <c r="N265" s="415"/>
      <c r="O265" s="388"/>
      <c r="P265" s="366"/>
      <c r="Q265" s="366"/>
      <c r="R265" s="372"/>
      <c r="S265" s="373"/>
      <c r="T265" s="322"/>
      <c r="U265" s="322"/>
      <c r="V265" s="322"/>
      <c r="W265" s="322"/>
      <c r="X265" s="322"/>
    </row>
    <row r="266" spans="3:24" ht="7" customHeight="1">
      <c r="C266" s="400"/>
      <c r="D266" s="400"/>
      <c r="E266" s="400"/>
      <c r="F266" s="400"/>
      <c r="G266" s="400"/>
      <c r="H266" s="400"/>
      <c r="I266" s="400"/>
      <c r="J266" s="400"/>
      <c r="K266" s="400"/>
      <c r="L266" s="416"/>
      <c r="M266" s="415"/>
      <c r="N266" s="415"/>
      <c r="O266" s="388"/>
      <c r="P266" s="366"/>
      <c r="Q266" s="366"/>
      <c r="R266" s="372"/>
      <c r="S266" s="373"/>
      <c r="T266" s="322"/>
      <c r="U266" s="322"/>
      <c r="V266" s="322"/>
      <c r="W266" s="322"/>
      <c r="X266" s="322"/>
    </row>
    <row r="267" spans="3:24" ht="7" customHeight="1">
      <c r="C267" s="400"/>
      <c r="D267" s="400"/>
      <c r="E267" s="400"/>
      <c r="F267" s="400"/>
      <c r="G267" s="400"/>
      <c r="H267" s="400"/>
      <c r="I267" s="400"/>
      <c r="J267" s="400"/>
      <c r="K267" s="400"/>
      <c r="L267" s="416"/>
      <c r="M267" s="415"/>
      <c r="N267" s="415"/>
      <c r="O267" s="388"/>
      <c r="P267" s="366"/>
      <c r="Q267" s="366"/>
      <c r="R267" s="372"/>
      <c r="S267" s="373"/>
      <c r="T267" s="322"/>
      <c r="U267" s="322"/>
      <c r="V267" s="322"/>
      <c r="W267" s="322"/>
      <c r="X267" s="322"/>
    </row>
    <row r="268" spans="3:24" ht="7" customHeight="1">
      <c r="C268" s="400"/>
      <c r="D268" s="400"/>
      <c r="E268" s="400"/>
      <c r="F268" s="400"/>
      <c r="G268" s="400"/>
      <c r="H268" s="400"/>
      <c r="I268" s="400"/>
      <c r="J268" s="400"/>
      <c r="K268" s="400"/>
      <c r="L268" s="416"/>
      <c r="M268" s="415"/>
      <c r="N268" s="415"/>
      <c r="O268" s="388"/>
      <c r="P268" s="366"/>
      <c r="Q268" s="366"/>
      <c r="R268" s="372"/>
      <c r="S268" s="373"/>
      <c r="T268" s="322"/>
      <c r="U268" s="322"/>
      <c r="V268" s="322"/>
      <c r="W268" s="322"/>
      <c r="X268" s="322"/>
    </row>
    <row r="269" spans="3:24" ht="7" customHeight="1">
      <c r="C269" s="400"/>
      <c r="D269" s="400"/>
      <c r="E269" s="400"/>
      <c r="F269" s="400"/>
      <c r="G269" s="400"/>
      <c r="H269" s="400"/>
      <c r="I269" s="400"/>
      <c r="J269" s="400"/>
      <c r="K269" s="400"/>
      <c r="L269" s="416"/>
      <c r="M269" s="415"/>
      <c r="N269" s="415"/>
      <c r="O269" s="416"/>
      <c r="P269" s="415"/>
      <c r="Q269" s="415"/>
      <c r="R269" s="372"/>
      <c r="S269" s="373"/>
      <c r="T269" s="322"/>
      <c r="U269" s="322"/>
      <c r="V269" s="322"/>
      <c r="W269" s="322"/>
      <c r="X269" s="322"/>
    </row>
    <row r="270" spans="3:24" ht="7" customHeight="1">
      <c r="C270" s="400"/>
      <c r="D270" s="400"/>
      <c r="E270" s="400"/>
      <c r="F270" s="400"/>
      <c r="G270" s="400"/>
      <c r="H270" s="400"/>
      <c r="I270" s="400"/>
      <c r="J270" s="400"/>
      <c r="K270" s="400"/>
      <c r="L270" s="416"/>
      <c r="M270" s="415"/>
      <c r="N270" s="415"/>
      <c r="O270" s="416"/>
      <c r="P270" s="415"/>
      <c r="Q270" s="415"/>
      <c r="R270" s="372"/>
      <c r="S270" s="373"/>
      <c r="T270" s="322"/>
      <c r="U270" s="322"/>
      <c r="V270" s="322"/>
      <c r="W270" s="322"/>
      <c r="X270" s="322"/>
    </row>
    <row r="271" spans="3:24" ht="7" customHeight="1">
      <c r="C271" s="400"/>
      <c r="D271" s="400"/>
      <c r="E271" s="400"/>
      <c r="F271" s="400"/>
      <c r="G271" s="400"/>
      <c r="H271" s="400"/>
      <c r="I271" s="400"/>
      <c r="J271" s="400"/>
      <c r="K271" s="400"/>
      <c r="L271" s="416"/>
      <c r="M271" s="415"/>
      <c r="N271" s="415"/>
      <c r="O271" s="416"/>
      <c r="P271" s="415"/>
      <c r="Q271" s="415"/>
      <c r="R271" s="372"/>
      <c r="S271" s="373"/>
      <c r="T271" s="322"/>
      <c r="U271" s="322"/>
      <c r="V271" s="322"/>
      <c r="W271" s="322"/>
      <c r="X271" s="322"/>
    </row>
    <row r="272" spans="3:24" ht="7" customHeight="1">
      <c r="C272" s="400"/>
      <c r="D272" s="400"/>
      <c r="E272" s="400"/>
      <c r="F272" s="400"/>
      <c r="G272" s="400"/>
      <c r="H272" s="400"/>
      <c r="I272" s="400"/>
      <c r="J272" s="400"/>
      <c r="K272" s="400"/>
      <c r="L272" s="416"/>
      <c r="M272" s="415"/>
      <c r="N272" s="415"/>
      <c r="O272" s="416"/>
      <c r="P272" s="415"/>
      <c r="Q272" s="415"/>
      <c r="R272" s="372"/>
      <c r="S272" s="373"/>
      <c r="T272" s="322"/>
      <c r="U272" s="322"/>
      <c r="V272" s="322"/>
      <c r="W272" s="322"/>
      <c r="X272" s="322"/>
    </row>
    <row r="273" spans="3:24" ht="7" customHeight="1">
      <c r="C273" s="400"/>
      <c r="D273" s="400"/>
      <c r="E273" s="400"/>
      <c r="F273" s="400"/>
      <c r="G273" s="400"/>
      <c r="H273" s="400"/>
      <c r="I273" s="400"/>
      <c r="J273" s="400"/>
      <c r="K273" s="400"/>
      <c r="L273" s="416"/>
      <c r="M273" s="415"/>
      <c r="N273" s="415"/>
      <c r="O273" s="416"/>
      <c r="P273" s="415"/>
      <c r="Q273" s="415"/>
      <c r="R273" s="372"/>
      <c r="S273" s="373"/>
      <c r="T273" s="322"/>
      <c r="U273" s="322"/>
      <c r="V273" s="322"/>
      <c r="W273" s="322"/>
      <c r="X273" s="322"/>
    </row>
    <row r="274" spans="3:24" ht="7" customHeight="1">
      <c r="C274" s="400"/>
      <c r="D274" s="400"/>
      <c r="E274" s="400"/>
      <c r="F274" s="400"/>
      <c r="G274" s="400"/>
      <c r="H274" s="400"/>
      <c r="I274" s="400"/>
      <c r="J274" s="400"/>
      <c r="K274" s="400"/>
      <c r="L274" s="416"/>
      <c r="M274" s="415"/>
      <c r="N274" s="415"/>
      <c r="O274" s="416"/>
      <c r="P274" s="415"/>
      <c r="Q274" s="415"/>
      <c r="R274" s="372"/>
      <c r="S274" s="373"/>
      <c r="T274" s="322"/>
      <c r="U274" s="322"/>
      <c r="V274" s="322"/>
      <c r="W274" s="322"/>
      <c r="X274" s="322"/>
    </row>
    <row r="275" spans="3:24" ht="7" customHeight="1">
      <c r="C275" s="400"/>
      <c r="D275" s="400"/>
      <c r="E275" s="400"/>
      <c r="F275" s="400"/>
      <c r="G275" s="400"/>
      <c r="H275" s="400"/>
      <c r="I275" s="400"/>
      <c r="J275" s="400"/>
      <c r="K275" s="400"/>
      <c r="L275" s="416"/>
      <c r="M275" s="415"/>
      <c r="N275" s="415"/>
      <c r="O275" s="416"/>
      <c r="P275" s="415"/>
      <c r="Q275" s="415"/>
      <c r="R275" s="372"/>
      <c r="S275" s="373"/>
      <c r="T275" s="322"/>
      <c r="U275" s="322"/>
      <c r="V275" s="322"/>
      <c r="W275" s="322"/>
      <c r="X275" s="322"/>
    </row>
    <row r="276" spans="3:24" ht="7" customHeight="1">
      <c r="C276" s="400"/>
      <c r="D276" s="400"/>
      <c r="E276" s="400"/>
      <c r="F276" s="400"/>
      <c r="G276" s="400"/>
      <c r="H276" s="400"/>
      <c r="I276" s="400"/>
      <c r="J276" s="400"/>
      <c r="K276" s="400"/>
      <c r="L276" s="416"/>
      <c r="M276" s="415"/>
      <c r="N276" s="415"/>
      <c r="O276" s="416"/>
      <c r="P276" s="415"/>
      <c r="Q276" s="415"/>
      <c r="R276" s="372"/>
      <c r="S276" s="373"/>
      <c r="T276" s="322"/>
      <c r="U276" s="322"/>
      <c r="V276" s="322"/>
      <c r="W276" s="322"/>
      <c r="X276" s="322"/>
    </row>
    <row r="277" spans="3:24" ht="7" customHeight="1">
      <c r="C277" s="400"/>
      <c r="D277" s="400"/>
      <c r="E277" s="400"/>
      <c r="F277" s="400"/>
      <c r="G277" s="400"/>
      <c r="H277" s="400"/>
      <c r="I277" s="400"/>
      <c r="J277" s="400"/>
      <c r="K277" s="400"/>
      <c r="L277" s="416"/>
      <c r="M277" s="415"/>
      <c r="N277" s="415"/>
      <c r="O277" s="416"/>
      <c r="P277" s="415"/>
      <c r="Q277" s="415"/>
      <c r="R277" s="372"/>
      <c r="S277" s="373"/>
      <c r="T277" s="322"/>
      <c r="U277" s="322"/>
      <c r="V277" s="322"/>
      <c r="W277" s="322"/>
      <c r="X277" s="322"/>
    </row>
    <row r="278" spans="3:24" ht="7" customHeight="1">
      <c r="C278" s="400"/>
      <c r="D278" s="400"/>
      <c r="E278" s="400"/>
      <c r="F278" s="400"/>
      <c r="G278" s="400"/>
      <c r="H278" s="400"/>
      <c r="I278" s="400"/>
      <c r="J278" s="400"/>
      <c r="K278" s="400"/>
      <c r="L278" s="416"/>
      <c r="M278" s="415"/>
      <c r="N278" s="415"/>
      <c r="O278" s="416"/>
      <c r="P278" s="415"/>
      <c r="Q278" s="415"/>
      <c r="R278" s="372"/>
      <c r="S278" s="373"/>
      <c r="T278" s="322"/>
      <c r="U278" s="322"/>
      <c r="V278" s="322"/>
      <c r="W278" s="322"/>
      <c r="X278" s="322"/>
    </row>
    <row r="279" spans="3:24" ht="7" customHeight="1">
      <c r="C279" s="400"/>
      <c r="D279" s="400"/>
      <c r="E279" s="400"/>
      <c r="F279" s="400"/>
      <c r="G279" s="400"/>
      <c r="H279" s="400"/>
      <c r="I279" s="400"/>
      <c r="J279" s="400"/>
      <c r="K279" s="400"/>
      <c r="L279" s="416"/>
      <c r="M279" s="415"/>
      <c r="N279" s="415"/>
      <c r="O279" s="416"/>
      <c r="P279" s="415"/>
      <c r="Q279" s="415"/>
      <c r="R279" s="372"/>
      <c r="S279" s="373"/>
      <c r="T279" s="322"/>
      <c r="U279" s="322"/>
      <c r="V279" s="322"/>
      <c r="W279" s="322"/>
      <c r="X279" s="322"/>
    </row>
    <row r="280" spans="3:24" ht="7" customHeight="1">
      <c r="C280" s="400"/>
      <c r="D280" s="400"/>
      <c r="E280" s="400"/>
      <c r="F280" s="400"/>
      <c r="G280" s="400"/>
      <c r="H280" s="400"/>
      <c r="I280" s="400"/>
      <c r="J280" s="400"/>
      <c r="K280" s="400"/>
      <c r="L280" s="416"/>
      <c r="M280" s="415"/>
      <c r="N280" s="415"/>
      <c r="O280" s="416"/>
      <c r="P280" s="415"/>
      <c r="Q280" s="415"/>
      <c r="R280" s="372"/>
      <c r="S280" s="373"/>
      <c r="T280" s="322"/>
      <c r="U280" s="322"/>
      <c r="V280" s="322"/>
      <c r="W280" s="322"/>
      <c r="X280" s="322"/>
    </row>
    <row r="281" spans="3:24" ht="7" customHeight="1">
      <c r="C281" s="400"/>
      <c r="D281" s="400"/>
      <c r="E281" s="400"/>
      <c r="F281" s="400"/>
      <c r="G281" s="400"/>
      <c r="H281" s="400"/>
      <c r="I281" s="400"/>
      <c r="J281" s="400"/>
      <c r="K281" s="400"/>
      <c r="L281" s="416"/>
      <c r="M281" s="415"/>
      <c r="N281" s="415"/>
      <c r="O281" s="416"/>
      <c r="P281" s="415"/>
      <c r="Q281" s="415"/>
      <c r="R281" s="372"/>
      <c r="S281" s="373"/>
      <c r="T281" s="322"/>
      <c r="U281" s="322"/>
      <c r="V281" s="322"/>
      <c r="W281" s="322"/>
      <c r="X281" s="322"/>
    </row>
    <row r="282" spans="3:24" ht="7" customHeight="1">
      <c r="C282" s="400"/>
      <c r="D282" s="400"/>
      <c r="E282" s="400"/>
      <c r="F282" s="400"/>
      <c r="G282" s="400"/>
      <c r="H282" s="400"/>
      <c r="I282" s="400"/>
      <c r="J282" s="400"/>
      <c r="K282" s="400"/>
      <c r="L282" s="416"/>
      <c r="M282" s="415"/>
      <c r="N282" s="415"/>
      <c r="O282" s="416"/>
      <c r="P282" s="415"/>
      <c r="Q282" s="415"/>
      <c r="R282" s="372"/>
      <c r="S282" s="373"/>
      <c r="T282" s="322"/>
      <c r="U282" s="322"/>
      <c r="V282" s="322"/>
      <c r="W282" s="322"/>
      <c r="X282" s="322"/>
    </row>
    <row r="283" spans="3:24" ht="9" customHeight="1">
      <c r="C283" s="400"/>
      <c r="D283" s="400"/>
      <c r="E283" s="400"/>
      <c r="F283" s="400"/>
      <c r="G283" s="400"/>
      <c r="H283" s="400"/>
      <c r="I283" s="400"/>
      <c r="J283" s="400"/>
      <c r="K283" s="400"/>
      <c r="L283" s="416"/>
      <c r="M283" s="415"/>
      <c r="N283" s="415"/>
      <c r="O283" s="416"/>
      <c r="P283" s="415"/>
      <c r="Q283" s="415"/>
      <c r="R283" s="372"/>
      <c r="S283" s="373"/>
      <c r="T283" s="322"/>
      <c r="U283" s="322"/>
      <c r="V283" s="322"/>
      <c r="W283" s="322"/>
      <c r="X283" s="322"/>
    </row>
    <row r="284" spans="3:24" ht="9" customHeight="1">
      <c r="C284" s="400"/>
      <c r="D284" s="400"/>
      <c r="E284" s="400"/>
      <c r="F284" s="400"/>
      <c r="G284" s="400"/>
      <c r="H284" s="400"/>
      <c r="I284" s="400"/>
      <c r="J284" s="400"/>
      <c r="K284" s="400"/>
      <c r="L284" s="416"/>
      <c r="M284" s="415"/>
      <c r="N284" s="415"/>
      <c r="O284" s="416"/>
      <c r="P284" s="415"/>
      <c r="Q284" s="415"/>
      <c r="R284" s="372"/>
      <c r="S284" s="373"/>
      <c r="T284" s="322"/>
      <c r="U284" s="322"/>
      <c r="V284" s="322"/>
      <c r="W284" s="322"/>
      <c r="X284" s="322"/>
    </row>
    <row r="285" spans="3:24" ht="9" customHeight="1">
      <c r="C285" s="400"/>
      <c r="D285" s="400"/>
      <c r="E285" s="400"/>
      <c r="F285" s="400"/>
      <c r="G285" s="400"/>
      <c r="H285" s="400"/>
      <c r="I285" s="400"/>
      <c r="J285" s="400"/>
      <c r="K285" s="400"/>
      <c r="L285" s="416"/>
      <c r="M285" s="415"/>
      <c r="N285" s="415"/>
      <c r="O285" s="416"/>
      <c r="P285" s="415"/>
      <c r="Q285" s="415"/>
      <c r="R285" s="372"/>
      <c r="S285" s="373"/>
      <c r="T285" s="322"/>
      <c r="U285" s="322"/>
      <c r="V285" s="322"/>
      <c r="W285" s="322"/>
      <c r="X285" s="322"/>
    </row>
    <row r="286" spans="3:24" ht="9" customHeight="1">
      <c r="C286" s="400"/>
      <c r="D286" s="400"/>
      <c r="E286" s="400"/>
      <c r="F286" s="400"/>
      <c r="G286" s="400"/>
      <c r="H286" s="400"/>
      <c r="I286" s="400"/>
      <c r="J286" s="400"/>
      <c r="K286" s="400"/>
      <c r="L286" s="416"/>
      <c r="M286" s="415"/>
      <c r="N286" s="415"/>
      <c r="O286" s="416"/>
      <c r="P286" s="415"/>
      <c r="Q286" s="415"/>
      <c r="R286" s="372"/>
      <c r="S286" s="373"/>
      <c r="T286" s="322"/>
      <c r="U286" s="322"/>
      <c r="V286" s="322"/>
      <c r="W286" s="322"/>
      <c r="X286" s="322"/>
    </row>
    <row r="287" spans="3:24" ht="9" customHeight="1">
      <c r="C287" s="400"/>
      <c r="D287" s="400"/>
      <c r="E287" s="400"/>
      <c r="F287" s="400"/>
      <c r="G287" s="400"/>
      <c r="H287" s="400"/>
      <c r="I287" s="400"/>
      <c r="J287" s="400"/>
      <c r="K287" s="400"/>
      <c r="L287" s="416"/>
      <c r="M287" s="415"/>
      <c r="N287" s="415"/>
      <c r="O287" s="416"/>
      <c r="P287" s="415"/>
      <c r="Q287" s="415"/>
      <c r="R287" s="372"/>
      <c r="S287" s="373"/>
      <c r="T287" s="322"/>
      <c r="U287" s="322"/>
      <c r="V287" s="322"/>
      <c r="W287" s="322"/>
      <c r="X287" s="322"/>
    </row>
    <row r="288" spans="3:24" ht="9" customHeight="1">
      <c r="C288" s="400"/>
      <c r="D288" s="400"/>
      <c r="E288" s="400"/>
      <c r="F288" s="400"/>
      <c r="G288" s="400"/>
      <c r="H288" s="400"/>
      <c r="I288" s="400"/>
      <c r="J288" s="400"/>
      <c r="K288" s="400"/>
      <c r="L288" s="416"/>
      <c r="M288" s="415"/>
      <c r="N288" s="415"/>
      <c r="O288" s="416"/>
      <c r="P288" s="415"/>
      <c r="Q288" s="415"/>
      <c r="R288" s="372"/>
      <c r="S288" s="373"/>
      <c r="T288" s="322"/>
      <c r="U288" s="322"/>
      <c r="V288" s="322"/>
      <c r="W288" s="322"/>
      <c r="X288" s="322"/>
    </row>
    <row r="289" spans="3:24" ht="9" customHeight="1">
      <c r="C289" s="400"/>
      <c r="D289" s="400"/>
      <c r="E289" s="400"/>
      <c r="F289" s="400"/>
      <c r="G289" s="400"/>
      <c r="H289" s="400"/>
      <c r="I289" s="400"/>
      <c r="J289" s="400"/>
      <c r="K289" s="400"/>
      <c r="L289" s="416"/>
      <c r="M289" s="415"/>
      <c r="N289" s="415"/>
      <c r="O289" s="416"/>
      <c r="P289" s="415"/>
      <c r="Q289" s="415"/>
      <c r="R289" s="372"/>
      <c r="S289" s="373"/>
      <c r="T289" s="322"/>
      <c r="U289" s="322"/>
      <c r="V289" s="322"/>
      <c r="W289" s="322"/>
      <c r="X289" s="322"/>
    </row>
    <row r="290" spans="3:24" ht="9" customHeight="1">
      <c r="C290" s="400"/>
      <c r="D290" s="400"/>
      <c r="E290" s="400"/>
      <c r="F290" s="400"/>
      <c r="G290" s="400"/>
      <c r="H290" s="400"/>
      <c r="I290" s="400"/>
      <c r="J290" s="400"/>
      <c r="K290" s="400"/>
      <c r="L290" s="416"/>
      <c r="M290" s="415"/>
      <c r="N290" s="415"/>
      <c r="O290" s="416"/>
      <c r="P290" s="415"/>
      <c r="Q290" s="415"/>
      <c r="R290" s="372"/>
      <c r="S290" s="373"/>
      <c r="T290" s="322"/>
      <c r="U290" s="322"/>
      <c r="V290" s="322"/>
      <c r="W290" s="322"/>
      <c r="X290" s="322"/>
    </row>
    <row r="291" spans="3:24" ht="9" customHeight="1">
      <c r="C291" s="400"/>
      <c r="D291" s="400"/>
      <c r="E291" s="400"/>
      <c r="F291" s="400"/>
      <c r="G291" s="400"/>
      <c r="H291" s="400"/>
      <c r="I291" s="400"/>
      <c r="J291" s="400"/>
      <c r="K291" s="400"/>
      <c r="L291" s="416"/>
      <c r="M291" s="415"/>
      <c r="N291" s="415"/>
      <c r="O291" s="416"/>
      <c r="P291" s="415"/>
      <c r="Q291" s="415"/>
      <c r="R291" s="372"/>
      <c r="S291" s="373"/>
      <c r="T291" s="322"/>
      <c r="U291" s="322"/>
      <c r="V291" s="322"/>
      <c r="W291" s="322"/>
      <c r="X291" s="322"/>
    </row>
    <row r="292" spans="3:24" ht="9" customHeight="1">
      <c r="C292" s="400"/>
      <c r="D292" s="400"/>
      <c r="E292" s="400"/>
      <c r="F292" s="400"/>
      <c r="G292" s="400"/>
      <c r="H292" s="400"/>
      <c r="I292" s="400"/>
      <c r="J292" s="400"/>
      <c r="K292" s="400"/>
      <c r="L292" s="416"/>
      <c r="M292" s="415"/>
      <c r="N292" s="415"/>
      <c r="O292" s="416"/>
      <c r="P292" s="415"/>
      <c r="Q292" s="415"/>
      <c r="R292" s="372"/>
      <c r="S292" s="373"/>
      <c r="T292" s="322"/>
      <c r="U292" s="322"/>
      <c r="V292" s="322"/>
      <c r="W292" s="322"/>
      <c r="X292" s="322"/>
    </row>
    <row r="293" spans="3:24" ht="9" customHeight="1">
      <c r="C293" s="400"/>
      <c r="D293" s="400"/>
      <c r="E293" s="400"/>
      <c r="F293" s="400"/>
      <c r="G293" s="400"/>
      <c r="H293" s="400"/>
      <c r="I293" s="400"/>
      <c r="J293" s="400"/>
      <c r="K293" s="400"/>
      <c r="L293" s="416"/>
      <c r="M293" s="415"/>
      <c r="N293" s="415"/>
      <c r="O293" s="416"/>
      <c r="P293" s="415"/>
      <c r="Q293" s="415"/>
      <c r="R293" s="372"/>
      <c r="S293" s="373"/>
      <c r="T293" s="322"/>
      <c r="U293" s="322"/>
      <c r="V293" s="322"/>
      <c r="W293" s="322"/>
      <c r="X293" s="322"/>
    </row>
    <row r="294" spans="3:24" ht="7" customHeight="1">
      <c r="C294" s="400"/>
      <c r="D294" s="400"/>
      <c r="E294" s="400"/>
      <c r="F294" s="400"/>
      <c r="G294" s="400"/>
      <c r="H294" s="400"/>
      <c r="I294" s="400"/>
      <c r="J294" s="400"/>
      <c r="K294" s="400"/>
      <c r="L294" s="416"/>
      <c r="M294" s="415"/>
      <c r="N294" s="415"/>
      <c r="O294" s="416"/>
      <c r="P294" s="415"/>
      <c r="Q294" s="415"/>
      <c r="R294" s="372"/>
      <c r="S294" s="373"/>
      <c r="T294" s="322"/>
      <c r="U294" s="322"/>
      <c r="V294" s="322"/>
      <c r="W294" s="322"/>
      <c r="X294" s="322"/>
    </row>
    <row r="295" spans="3:24" ht="9" customHeight="1">
      <c r="C295" s="400"/>
      <c r="D295" s="400"/>
      <c r="E295" s="400"/>
      <c r="F295" s="400"/>
      <c r="G295" s="400"/>
      <c r="H295" s="400"/>
      <c r="I295" s="400"/>
      <c r="J295" s="400"/>
      <c r="K295" s="400"/>
      <c r="L295" s="416"/>
      <c r="M295" s="415"/>
      <c r="N295" s="415"/>
      <c r="O295" s="416"/>
      <c r="P295" s="415"/>
      <c r="Q295" s="415"/>
      <c r="R295" s="372"/>
      <c r="S295" s="373"/>
      <c r="T295" s="322"/>
      <c r="U295" s="322"/>
      <c r="V295" s="322"/>
      <c r="W295" s="322"/>
      <c r="X295" s="322"/>
    </row>
    <row r="296" spans="3:24" ht="9" customHeight="1">
      <c r="C296" s="400"/>
      <c r="D296" s="400"/>
      <c r="E296" s="400"/>
      <c r="F296" s="400"/>
      <c r="G296" s="400"/>
      <c r="H296" s="400"/>
      <c r="I296" s="400"/>
      <c r="J296" s="400"/>
      <c r="K296" s="400"/>
      <c r="L296" s="416"/>
      <c r="M296" s="415"/>
      <c r="N296" s="415"/>
      <c r="O296" s="416"/>
      <c r="P296" s="415"/>
      <c r="Q296" s="415"/>
      <c r="R296" s="372"/>
      <c r="S296" s="373"/>
      <c r="T296" s="322"/>
      <c r="U296" s="322"/>
      <c r="V296" s="322"/>
      <c r="W296" s="322"/>
      <c r="X296" s="322"/>
    </row>
    <row r="297" spans="3:24" ht="9" customHeight="1">
      <c r="C297" s="400"/>
      <c r="D297" s="400"/>
      <c r="E297" s="400"/>
      <c r="F297" s="400"/>
      <c r="G297" s="400"/>
      <c r="H297" s="400"/>
      <c r="I297" s="400"/>
      <c r="J297" s="400"/>
      <c r="K297" s="400"/>
      <c r="L297" s="416"/>
      <c r="M297" s="415"/>
      <c r="N297" s="415"/>
      <c r="O297" s="416"/>
      <c r="P297" s="415"/>
      <c r="Q297" s="415"/>
      <c r="R297" s="372"/>
      <c r="S297" s="373"/>
      <c r="T297" s="322"/>
      <c r="U297" s="322"/>
      <c r="V297" s="322"/>
      <c r="W297" s="322"/>
      <c r="X297" s="322"/>
    </row>
    <row r="298" spans="3:24" ht="9" customHeight="1">
      <c r="C298" s="400"/>
      <c r="D298" s="400"/>
      <c r="E298" s="400"/>
      <c r="F298" s="400"/>
      <c r="G298" s="400"/>
      <c r="H298" s="400"/>
      <c r="I298" s="400"/>
      <c r="J298" s="400"/>
      <c r="K298" s="400"/>
      <c r="L298" s="416"/>
      <c r="M298" s="415"/>
      <c r="N298" s="415"/>
      <c r="O298" s="416"/>
      <c r="P298" s="415"/>
      <c r="Q298" s="415"/>
      <c r="R298" s="372"/>
      <c r="S298" s="373"/>
      <c r="T298" s="322"/>
      <c r="U298" s="322"/>
      <c r="V298" s="322"/>
      <c r="W298" s="322"/>
      <c r="X298" s="322"/>
    </row>
    <row r="299" spans="3:24" ht="9" customHeight="1">
      <c r="C299" s="400"/>
      <c r="D299" s="400"/>
      <c r="E299" s="400"/>
      <c r="F299" s="400"/>
      <c r="G299" s="400"/>
      <c r="H299" s="400"/>
      <c r="I299" s="400"/>
      <c r="J299" s="400"/>
      <c r="K299" s="400"/>
      <c r="L299" s="416"/>
      <c r="M299" s="415"/>
      <c r="N299" s="415"/>
      <c r="O299" s="416"/>
      <c r="P299" s="415"/>
      <c r="Q299" s="415"/>
      <c r="R299" s="372"/>
      <c r="S299" s="373"/>
      <c r="T299" s="322"/>
      <c r="U299" s="322"/>
      <c r="V299" s="322"/>
      <c r="W299" s="322"/>
      <c r="X299" s="322"/>
    </row>
    <row r="300" spans="3:24" ht="9" customHeight="1">
      <c r="C300" s="400"/>
      <c r="D300" s="400"/>
      <c r="E300" s="400"/>
      <c r="F300" s="400"/>
      <c r="G300" s="400"/>
      <c r="H300" s="400"/>
      <c r="I300" s="400"/>
      <c r="J300" s="400"/>
      <c r="K300" s="400"/>
      <c r="L300" s="416"/>
      <c r="M300" s="415"/>
      <c r="N300" s="415"/>
      <c r="O300" s="416"/>
      <c r="P300" s="415"/>
      <c r="Q300" s="415"/>
      <c r="R300" s="372"/>
      <c r="S300" s="373"/>
      <c r="T300" s="322"/>
      <c r="U300" s="322"/>
      <c r="V300" s="322"/>
      <c r="W300" s="322"/>
      <c r="X300" s="322"/>
    </row>
    <row r="301" spans="3:24" ht="9" customHeight="1">
      <c r="C301" s="400"/>
      <c r="D301" s="400"/>
      <c r="E301" s="400"/>
      <c r="F301" s="400"/>
      <c r="G301" s="400"/>
      <c r="H301" s="400"/>
      <c r="I301" s="400"/>
      <c r="J301" s="400"/>
      <c r="K301" s="400"/>
      <c r="L301" s="416"/>
      <c r="M301" s="415"/>
      <c r="N301" s="415"/>
      <c r="O301" s="416"/>
      <c r="P301" s="415"/>
      <c r="Q301" s="415"/>
      <c r="R301" s="372"/>
      <c r="S301" s="373"/>
      <c r="T301" s="322"/>
      <c r="U301" s="322"/>
      <c r="V301" s="322"/>
      <c r="W301" s="322"/>
      <c r="X301" s="322"/>
    </row>
    <row r="302" spans="3:24" ht="9" customHeight="1">
      <c r="C302" s="400"/>
      <c r="D302" s="400"/>
      <c r="E302" s="400"/>
      <c r="F302" s="400"/>
      <c r="G302" s="400"/>
      <c r="H302" s="400"/>
      <c r="I302" s="400"/>
      <c r="J302" s="400"/>
      <c r="K302" s="400"/>
      <c r="L302" s="416"/>
      <c r="M302" s="415"/>
      <c r="N302" s="415"/>
      <c r="O302" s="416"/>
      <c r="P302" s="415"/>
      <c r="Q302" s="415"/>
      <c r="R302" s="372"/>
      <c r="S302" s="373"/>
      <c r="T302" s="322"/>
      <c r="U302" s="322"/>
      <c r="V302" s="322"/>
      <c r="W302" s="322"/>
      <c r="X302" s="322"/>
    </row>
    <row r="303" spans="3:24" ht="9" customHeight="1">
      <c r="C303" s="400"/>
      <c r="D303" s="400"/>
      <c r="E303" s="400"/>
      <c r="F303" s="400"/>
      <c r="G303" s="400"/>
      <c r="H303" s="400"/>
      <c r="I303" s="400"/>
      <c r="J303" s="400"/>
      <c r="K303" s="400"/>
      <c r="L303" s="416"/>
      <c r="M303" s="415"/>
      <c r="N303" s="415"/>
      <c r="O303" s="416"/>
      <c r="P303" s="415"/>
      <c r="Q303" s="415"/>
      <c r="R303" s="372"/>
      <c r="S303" s="373"/>
      <c r="T303" s="322"/>
      <c r="U303" s="322"/>
      <c r="V303" s="322"/>
      <c r="W303" s="322"/>
      <c r="X303" s="322"/>
    </row>
    <row r="304" spans="3:24" ht="9" customHeight="1">
      <c r="C304" s="400"/>
      <c r="D304" s="400"/>
      <c r="E304" s="400"/>
      <c r="F304" s="400"/>
      <c r="G304" s="400"/>
      <c r="H304" s="400"/>
      <c r="I304" s="400"/>
      <c r="J304" s="400"/>
      <c r="K304" s="400"/>
      <c r="L304" s="416"/>
      <c r="M304" s="415"/>
      <c r="N304" s="415"/>
      <c r="O304" s="416"/>
      <c r="P304" s="415"/>
      <c r="Q304" s="415"/>
      <c r="R304" s="372"/>
      <c r="S304" s="373"/>
      <c r="T304" s="322"/>
      <c r="U304" s="322"/>
      <c r="V304" s="322"/>
      <c r="W304" s="322"/>
      <c r="X304" s="322"/>
    </row>
    <row r="305" spans="3:24" ht="9" customHeight="1">
      <c r="C305" s="400"/>
      <c r="D305" s="400"/>
      <c r="E305" s="400"/>
      <c r="F305" s="400"/>
      <c r="G305" s="400"/>
      <c r="H305" s="400"/>
      <c r="I305" s="400"/>
      <c r="J305" s="400"/>
      <c r="K305" s="400"/>
      <c r="L305" s="416"/>
      <c r="M305" s="415"/>
      <c r="N305" s="415"/>
      <c r="O305" s="416"/>
      <c r="P305" s="415"/>
      <c r="Q305" s="415"/>
      <c r="R305" s="372"/>
      <c r="S305" s="373"/>
      <c r="T305" s="322"/>
      <c r="U305" s="322"/>
      <c r="V305" s="322"/>
      <c r="W305" s="322"/>
      <c r="X305" s="322"/>
    </row>
  </sheetData>
  <mergeCells count="14">
    <mergeCell ref="O208:Q220"/>
    <mergeCell ref="O159:Q176"/>
    <mergeCell ref="O119:Q133"/>
    <mergeCell ref="C115:F115"/>
    <mergeCell ref="C96:H96"/>
    <mergeCell ref="C154:H154"/>
    <mergeCell ref="O29:Q46"/>
    <mergeCell ref="C19:H19"/>
    <mergeCell ref="O138:Q152"/>
    <mergeCell ref="C116:H116"/>
    <mergeCell ref="C74:H74"/>
    <mergeCell ref="O56:Q71"/>
    <mergeCell ref="O77:Q94"/>
    <mergeCell ref="C72:H72"/>
  </mergeCells>
  <hyperlinks>
    <hyperlink ref="D14" r:id="rId1" location="gid=0"/>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dimension ref="A1:O99"/>
  <sheetViews>
    <sheetView zoomScale="145" zoomScaleNormal="145" workbookViewId="0">
      <selection activeCell="B2" sqref="B2"/>
    </sheetView>
  </sheetViews>
  <sheetFormatPr defaultColWidth="8.81640625" defaultRowHeight="14.5"/>
  <cols>
    <col min="1" max="1" width="3.453125" style="288" customWidth="1"/>
    <col min="2" max="11" width="14" style="289" customWidth="1"/>
    <col min="12" max="12" width="18.453125" style="289" customWidth="1"/>
    <col min="13" max="13" width="5" style="289" customWidth="1"/>
    <col min="14" max="14" width="14" style="290" customWidth="1"/>
    <col min="15" max="15" width="14" style="289" customWidth="1"/>
    <col min="16" max="20" width="14" customWidth="1"/>
  </cols>
  <sheetData>
    <row r="1" spans="1:15" s="287" customFormat="1" ht="8.5" customHeight="1">
      <c r="A1" s="291"/>
      <c r="B1" s="292"/>
      <c r="C1" s="292"/>
      <c r="D1" s="292"/>
      <c r="E1" s="292"/>
      <c r="F1" s="292"/>
      <c r="G1" s="292"/>
      <c r="H1" s="292"/>
      <c r="I1" s="292"/>
      <c r="J1" s="292"/>
      <c r="K1" s="292"/>
      <c r="L1" s="292"/>
      <c r="M1" s="292"/>
      <c r="N1" s="306"/>
      <c r="O1" s="292"/>
    </row>
    <row r="2" spans="1:15" s="287" customFormat="1" ht="8.5" customHeight="1">
      <c r="A2" s="291"/>
      <c r="B2" s="293" t="s">
        <v>331</v>
      </c>
      <c r="C2" s="292"/>
      <c r="D2" s="292"/>
      <c r="E2" s="292"/>
      <c r="F2" s="292"/>
      <c r="G2" s="292"/>
      <c r="H2" s="292"/>
      <c r="I2" s="292"/>
      <c r="J2" s="292"/>
      <c r="K2" s="292"/>
      <c r="L2" s="292"/>
      <c r="M2" s="292"/>
      <c r="N2" s="306"/>
      <c r="O2" s="292"/>
    </row>
    <row r="3" spans="1:15" s="287" customFormat="1" ht="23.5" customHeight="1">
      <c r="A3" s="291"/>
      <c r="B3" s="294" t="s">
        <v>1074</v>
      </c>
      <c r="C3" s="522" t="s">
        <v>212</v>
      </c>
      <c r="D3" s="295" t="s">
        <v>213</v>
      </c>
      <c r="E3" s="295" t="s">
        <v>214</v>
      </c>
      <c r="F3" s="296" t="s">
        <v>215</v>
      </c>
      <c r="G3" s="486" t="s">
        <v>332</v>
      </c>
      <c r="H3" s="486" t="s">
        <v>333</v>
      </c>
      <c r="I3" s="292"/>
      <c r="J3" s="292"/>
      <c r="K3" s="292"/>
      <c r="L3" s="292"/>
      <c r="M3" s="292"/>
      <c r="N3" s="307" t="s">
        <v>181</v>
      </c>
      <c r="O3" s="292"/>
    </row>
    <row r="4" spans="1:15" s="287" customFormat="1" ht="7" customHeight="1">
      <c r="A4" s="291"/>
      <c r="B4" s="294" t="s">
        <v>216</v>
      </c>
      <c r="C4" s="522" t="s">
        <v>217</v>
      </c>
      <c r="D4" s="295" t="s">
        <v>218</v>
      </c>
      <c r="E4" s="295" t="s">
        <v>219</v>
      </c>
      <c r="F4" s="296" t="s">
        <v>219</v>
      </c>
      <c r="G4" s="486" t="s">
        <v>219</v>
      </c>
      <c r="H4" s="486" t="s">
        <v>219</v>
      </c>
      <c r="I4" s="292"/>
      <c r="J4" s="292"/>
      <c r="K4" s="292"/>
      <c r="L4" s="292"/>
      <c r="M4" s="292"/>
      <c r="N4" s="306"/>
      <c r="O4" s="292"/>
    </row>
    <row r="5" spans="1:15" s="287" customFormat="1" ht="7" customHeight="1">
      <c r="A5" s="291"/>
      <c r="B5" s="297">
        <v>150</v>
      </c>
      <c r="C5" s="298">
        <v>12</v>
      </c>
      <c r="D5" s="523">
        <v>1</v>
      </c>
      <c r="E5" s="299">
        <v>5630</v>
      </c>
      <c r="F5" s="298">
        <f>E5+60</f>
        <v>5690</v>
      </c>
      <c r="G5" s="485">
        <f>ROUND(E5*0.95,0)</f>
        <v>5349</v>
      </c>
      <c r="H5" s="485">
        <f>G5+60</f>
        <v>5409</v>
      </c>
      <c r="I5" s="292"/>
      <c r="J5" s="292"/>
      <c r="K5" s="292"/>
      <c r="L5" s="300"/>
      <c r="M5" s="292"/>
      <c r="N5" s="307" t="s">
        <v>220</v>
      </c>
      <c r="O5" s="292"/>
    </row>
    <row r="6" spans="1:15" s="287" customFormat="1" ht="7" customHeight="1">
      <c r="A6" s="291"/>
      <c r="B6" s="297">
        <v>225</v>
      </c>
      <c r="C6" s="298">
        <v>18</v>
      </c>
      <c r="D6" s="523">
        <v>1.5</v>
      </c>
      <c r="E6" s="299">
        <v>7210</v>
      </c>
      <c r="F6" s="298">
        <f t="shared" ref="F6:F20" si="0">E6+60</f>
        <v>7270</v>
      </c>
      <c r="G6" s="485">
        <f t="shared" ref="G6:G20" si="1">ROUND(E6*0.95,0)</f>
        <v>6850</v>
      </c>
      <c r="H6" s="485">
        <f t="shared" ref="H6:H20" si="2">G6+60</f>
        <v>6910</v>
      </c>
      <c r="I6" s="292"/>
      <c r="J6" s="292"/>
      <c r="K6" s="292"/>
      <c r="L6" s="300"/>
      <c r="M6" s="292"/>
      <c r="N6" s="307" t="s">
        <v>334</v>
      </c>
      <c r="O6" s="292"/>
    </row>
    <row r="7" spans="1:15" s="287" customFormat="1" ht="7" customHeight="1">
      <c r="A7" s="291"/>
      <c r="B7" s="297">
        <v>300</v>
      </c>
      <c r="C7" s="298">
        <v>24</v>
      </c>
      <c r="D7" s="523">
        <v>2</v>
      </c>
      <c r="E7" s="299">
        <v>7430</v>
      </c>
      <c r="F7" s="298">
        <f t="shared" si="0"/>
        <v>7490</v>
      </c>
      <c r="G7" s="485">
        <f t="shared" si="1"/>
        <v>7059</v>
      </c>
      <c r="H7" s="485">
        <f t="shared" si="2"/>
        <v>7119</v>
      </c>
      <c r="I7" s="292"/>
      <c r="J7" s="292"/>
      <c r="K7" s="292"/>
      <c r="L7" s="300"/>
      <c r="M7" s="292"/>
      <c r="N7" s="307" t="s">
        <v>224</v>
      </c>
      <c r="O7" s="292"/>
    </row>
    <row r="8" spans="1:15" s="287" customFormat="1" ht="7" customHeight="1">
      <c r="A8" s="291"/>
      <c r="B8" s="297">
        <v>375</v>
      </c>
      <c r="C8" s="298">
        <v>30</v>
      </c>
      <c r="D8" s="523">
        <v>2.5</v>
      </c>
      <c r="E8" s="299">
        <v>7770</v>
      </c>
      <c r="F8" s="298">
        <f t="shared" si="0"/>
        <v>7830</v>
      </c>
      <c r="G8" s="485">
        <f t="shared" si="1"/>
        <v>7382</v>
      </c>
      <c r="H8" s="485">
        <f t="shared" si="2"/>
        <v>7442</v>
      </c>
      <c r="I8" s="292"/>
      <c r="J8" s="292"/>
      <c r="K8" s="292"/>
      <c r="L8" s="300"/>
      <c r="M8" s="292"/>
      <c r="N8" s="307" t="s">
        <v>335</v>
      </c>
      <c r="O8" s="292"/>
    </row>
    <row r="9" spans="1:15" s="287" customFormat="1" ht="7" customHeight="1">
      <c r="A9" s="291"/>
      <c r="B9" s="297">
        <v>450</v>
      </c>
      <c r="C9" s="298">
        <v>36</v>
      </c>
      <c r="D9" s="523">
        <v>3</v>
      </c>
      <c r="E9" s="299">
        <v>9230</v>
      </c>
      <c r="F9" s="298">
        <f t="shared" si="0"/>
        <v>9290</v>
      </c>
      <c r="G9" s="485">
        <f t="shared" si="1"/>
        <v>8769</v>
      </c>
      <c r="H9" s="485">
        <f t="shared" si="2"/>
        <v>8829</v>
      </c>
      <c r="I9" s="292"/>
      <c r="J9" s="292"/>
      <c r="K9" s="292"/>
      <c r="L9" s="300"/>
      <c r="M9" s="292"/>
      <c r="N9" s="307" t="s">
        <v>226</v>
      </c>
      <c r="O9" s="292"/>
    </row>
    <row r="10" spans="1:15" s="287" customFormat="1" ht="7" customHeight="1">
      <c r="A10" s="291"/>
      <c r="B10" s="297">
        <v>525</v>
      </c>
      <c r="C10" s="298">
        <v>42</v>
      </c>
      <c r="D10" s="523">
        <v>3.5</v>
      </c>
      <c r="E10" s="299">
        <v>10980</v>
      </c>
      <c r="F10" s="298">
        <f t="shared" si="0"/>
        <v>11040</v>
      </c>
      <c r="G10" s="485">
        <f t="shared" si="1"/>
        <v>10431</v>
      </c>
      <c r="H10" s="485">
        <f t="shared" si="2"/>
        <v>10491</v>
      </c>
      <c r="I10" s="292"/>
      <c r="J10" s="292"/>
      <c r="K10" s="292"/>
      <c r="L10" s="300"/>
      <c r="M10" s="292"/>
      <c r="N10" s="307" t="s">
        <v>227</v>
      </c>
      <c r="O10" s="292"/>
    </row>
    <row r="11" spans="1:15" s="287" customFormat="1" ht="7" customHeight="1">
      <c r="A11" s="291"/>
      <c r="B11" s="297">
        <v>600</v>
      </c>
      <c r="C11" s="298">
        <v>48</v>
      </c>
      <c r="D11" s="523">
        <v>4</v>
      </c>
      <c r="E11" s="299">
        <v>11530</v>
      </c>
      <c r="F11" s="298">
        <f t="shared" si="0"/>
        <v>11590</v>
      </c>
      <c r="G11" s="485">
        <f t="shared" si="1"/>
        <v>10954</v>
      </c>
      <c r="H11" s="485">
        <f t="shared" si="2"/>
        <v>11014</v>
      </c>
      <c r="I11" s="292"/>
      <c r="J11" s="292"/>
      <c r="K11" s="292"/>
      <c r="L11" s="300"/>
      <c r="M11" s="292"/>
      <c r="N11" s="307" t="s">
        <v>228</v>
      </c>
      <c r="O11" s="292"/>
    </row>
    <row r="12" spans="1:15" s="287" customFormat="1" ht="7" customHeight="1">
      <c r="A12" s="291"/>
      <c r="B12" s="297">
        <v>675</v>
      </c>
      <c r="C12" s="298">
        <v>54</v>
      </c>
      <c r="D12" s="523">
        <v>4.5</v>
      </c>
      <c r="E12" s="299">
        <v>12030</v>
      </c>
      <c r="F12" s="298">
        <f t="shared" si="0"/>
        <v>12090</v>
      </c>
      <c r="G12" s="485">
        <f t="shared" si="1"/>
        <v>11429</v>
      </c>
      <c r="H12" s="485">
        <f t="shared" si="2"/>
        <v>11489</v>
      </c>
      <c r="I12" s="292"/>
      <c r="J12" s="292"/>
      <c r="K12" s="292"/>
      <c r="L12" s="300"/>
      <c r="M12" s="292"/>
      <c r="N12" s="307" t="s">
        <v>229</v>
      </c>
      <c r="O12" s="292"/>
    </row>
    <row r="13" spans="1:15" s="287" customFormat="1" ht="7" customHeight="1">
      <c r="A13" s="291"/>
      <c r="B13" s="297">
        <v>750</v>
      </c>
      <c r="C13" s="298">
        <v>60</v>
      </c>
      <c r="D13" s="523">
        <v>5</v>
      </c>
      <c r="E13" s="299">
        <v>12880</v>
      </c>
      <c r="F13" s="298">
        <f t="shared" si="0"/>
        <v>12940</v>
      </c>
      <c r="G13" s="485">
        <f t="shared" si="1"/>
        <v>12236</v>
      </c>
      <c r="H13" s="485">
        <f t="shared" si="2"/>
        <v>12296</v>
      </c>
      <c r="I13" s="292"/>
      <c r="J13" s="292"/>
      <c r="K13" s="292"/>
      <c r="L13" s="300"/>
      <c r="M13" s="292"/>
      <c r="N13" s="307" t="s">
        <v>230</v>
      </c>
      <c r="O13" s="292"/>
    </row>
    <row r="14" spans="1:15" s="287" customFormat="1" ht="7" customHeight="1">
      <c r="A14" s="291"/>
      <c r="B14" s="297">
        <v>900</v>
      </c>
      <c r="C14" s="298">
        <v>72</v>
      </c>
      <c r="D14" s="523">
        <v>6</v>
      </c>
      <c r="E14" s="299">
        <v>14970</v>
      </c>
      <c r="F14" s="298">
        <f t="shared" si="0"/>
        <v>15030</v>
      </c>
      <c r="G14" s="485">
        <f t="shared" si="1"/>
        <v>14222</v>
      </c>
      <c r="H14" s="485">
        <f t="shared" si="2"/>
        <v>14282</v>
      </c>
      <c r="I14" s="292"/>
      <c r="J14" s="292"/>
      <c r="K14" s="292"/>
      <c r="L14" s="300"/>
      <c r="M14" s="292"/>
      <c r="N14" s="307" t="s">
        <v>231</v>
      </c>
      <c r="O14" s="292"/>
    </row>
    <row r="15" spans="1:15" s="287" customFormat="1" ht="7" customHeight="1">
      <c r="A15" s="291"/>
      <c r="B15" s="297">
        <v>1050</v>
      </c>
      <c r="C15" s="298">
        <v>84</v>
      </c>
      <c r="D15" s="523">
        <v>7</v>
      </c>
      <c r="E15" s="299">
        <v>17700</v>
      </c>
      <c r="F15" s="298">
        <f t="shared" si="0"/>
        <v>17760</v>
      </c>
      <c r="G15" s="485">
        <f t="shared" si="1"/>
        <v>16815</v>
      </c>
      <c r="H15" s="485">
        <f t="shared" si="2"/>
        <v>16875</v>
      </c>
      <c r="I15" s="292"/>
      <c r="J15" s="292"/>
      <c r="K15" s="292"/>
      <c r="L15" s="300"/>
      <c r="M15" s="292"/>
      <c r="N15" s="307" t="s">
        <v>232</v>
      </c>
      <c r="O15" s="292"/>
    </row>
    <row r="16" spans="1:15" s="287" customFormat="1" ht="7" customHeight="1">
      <c r="A16" s="291"/>
      <c r="B16" s="297">
        <v>1200</v>
      </c>
      <c r="C16" s="298">
        <v>96</v>
      </c>
      <c r="D16" s="523">
        <v>8</v>
      </c>
      <c r="E16" s="299">
        <v>19800</v>
      </c>
      <c r="F16" s="298">
        <f t="shared" si="0"/>
        <v>19860</v>
      </c>
      <c r="G16" s="485">
        <f t="shared" si="1"/>
        <v>18810</v>
      </c>
      <c r="H16" s="485">
        <f t="shared" si="2"/>
        <v>18870</v>
      </c>
      <c r="I16" s="292"/>
      <c r="J16" s="292"/>
      <c r="K16" s="292"/>
      <c r="L16" s="300"/>
      <c r="M16" s="292"/>
      <c r="N16" s="306"/>
      <c r="O16" s="292"/>
    </row>
    <row r="17" spans="1:15" s="287" customFormat="1" ht="7" customHeight="1">
      <c r="A17" s="291"/>
      <c r="B17" s="297">
        <v>1350</v>
      </c>
      <c r="C17" s="298">
        <v>108</v>
      </c>
      <c r="D17" s="523">
        <v>9</v>
      </c>
      <c r="E17" s="299">
        <v>21330</v>
      </c>
      <c r="F17" s="298">
        <f t="shared" si="0"/>
        <v>21390</v>
      </c>
      <c r="G17" s="485">
        <f t="shared" si="1"/>
        <v>20264</v>
      </c>
      <c r="H17" s="485">
        <f t="shared" si="2"/>
        <v>20324</v>
      </c>
      <c r="I17" s="292"/>
      <c r="J17" s="292"/>
      <c r="K17" s="292"/>
      <c r="L17" s="300"/>
      <c r="M17" s="292"/>
      <c r="N17" s="306"/>
      <c r="O17" s="292"/>
    </row>
    <row r="18" spans="1:15" s="287" customFormat="1" ht="7" customHeight="1">
      <c r="A18" s="291"/>
      <c r="B18" s="297">
        <v>1500</v>
      </c>
      <c r="C18" s="298">
        <v>120</v>
      </c>
      <c r="D18" s="523">
        <v>10</v>
      </c>
      <c r="E18" s="299">
        <v>24490</v>
      </c>
      <c r="F18" s="298">
        <f t="shared" si="0"/>
        <v>24550</v>
      </c>
      <c r="G18" s="485">
        <f t="shared" si="1"/>
        <v>23266</v>
      </c>
      <c r="H18" s="485">
        <f t="shared" si="2"/>
        <v>23326</v>
      </c>
      <c r="I18" s="292"/>
      <c r="J18" s="292"/>
      <c r="K18" s="292"/>
      <c r="L18" s="300"/>
      <c r="M18" s="292"/>
      <c r="N18" s="307"/>
      <c r="O18" s="292"/>
    </row>
    <row r="19" spans="1:15" s="287" customFormat="1" ht="7" customHeight="1">
      <c r="A19" s="291"/>
      <c r="B19" s="297">
        <v>1800</v>
      </c>
      <c r="C19" s="298">
        <v>144</v>
      </c>
      <c r="D19" s="523">
        <v>12</v>
      </c>
      <c r="E19" s="299">
        <v>26790</v>
      </c>
      <c r="F19" s="298">
        <f t="shared" si="0"/>
        <v>26850</v>
      </c>
      <c r="G19" s="485">
        <f t="shared" si="1"/>
        <v>25451</v>
      </c>
      <c r="H19" s="485">
        <f t="shared" si="2"/>
        <v>25511</v>
      </c>
      <c r="I19" s="292"/>
      <c r="J19" s="292"/>
      <c r="K19" s="292"/>
      <c r="L19" s="300"/>
      <c r="M19" s="292"/>
      <c r="N19" s="307"/>
      <c r="O19" s="292"/>
    </row>
    <row r="20" spans="1:15" s="287" customFormat="1" ht="7" customHeight="1">
      <c r="A20" s="291"/>
      <c r="B20" s="297">
        <v>2250</v>
      </c>
      <c r="C20" s="298">
        <v>180</v>
      </c>
      <c r="D20" s="523">
        <v>15</v>
      </c>
      <c r="E20" s="299">
        <v>33000</v>
      </c>
      <c r="F20" s="298">
        <f t="shared" si="0"/>
        <v>33060</v>
      </c>
      <c r="G20" s="485">
        <f t="shared" si="1"/>
        <v>31350</v>
      </c>
      <c r="H20" s="485">
        <f t="shared" si="2"/>
        <v>31410</v>
      </c>
      <c r="I20" s="301" t="s">
        <v>336</v>
      </c>
      <c r="J20" s="301"/>
      <c r="K20" s="301"/>
      <c r="L20" s="300"/>
      <c r="M20" s="292"/>
      <c r="N20" s="307"/>
      <c r="O20" s="292"/>
    </row>
    <row r="21" spans="1:15" s="287" customFormat="1" ht="7" customHeight="1">
      <c r="A21" s="291"/>
      <c r="B21" s="302"/>
      <c r="C21" s="292"/>
      <c r="D21" s="292"/>
      <c r="E21" s="292"/>
      <c r="F21" s="292"/>
      <c r="G21" s="292"/>
      <c r="H21" s="292"/>
      <c r="I21" s="292"/>
      <c r="J21" s="292"/>
      <c r="K21" s="292"/>
      <c r="L21" s="292"/>
      <c r="M21" s="292"/>
      <c r="N21" s="307"/>
      <c r="O21" s="292"/>
    </row>
    <row r="22" spans="1:15" s="287" customFormat="1" ht="7" customHeight="1">
      <c r="A22" s="291"/>
      <c r="B22" s="303" t="s">
        <v>337</v>
      </c>
      <c r="C22" s="292"/>
      <c r="D22" s="292"/>
      <c r="E22" s="292"/>
      <c r="F22" s="292"/>
      <c r="G22" s="292"/>
      <c r="H22" s="292"/>
      <c r="I22" s="292"/>
      <c r="J22" s="292"/>
      <c r="K22" s="292"/>
      <c r="L22" s="292"/>
      <c r="M22" s="292"/>
      <c r="N22" s="307"/>
      <c r="O22" s="292"/>
    </row>
    <row r="23" spans="1:15" s="287" customFormat="1" ht="25" customHeight="1">
      <c r="A23" s="291"/>
      <c r="B23" s="295" t="s">
        <v>1080</v>
      </c>
      <c r="C23" s="295" t="s">
        <v>212</v>
      </c>
      <c r="D23" s="304" t="s">
        <v>240</v>
      </c>
      <c r="E23" s="295" t="s">
        <v>241</v>
      </c>
      <c r="F23" s="295" t="s">
        <v>242</v>
      </c>
      <c r="G23" s="295" t="s">
        <v>243</v>
      </c>
      <c r="H23" s="295" t="s">
        <v>214</v>
      </c>
      <c r="I23" s="296" t="s">
        <v>215</v>
      </c>
      <c r="J23" s="486" t="s">
        <v>332</v>
      </c>
      <c r="K23" s="486" t="s">
        <v>333</v>
      </c>
      <c r="L23" s="308" t="s">
        <v>338</v>
      </c>
      <c r="M23" s="292"/>
      <c r="N23" s="307"/>
      <c r="O23" s="292"/>
    </row>
    <row r="24" spans="1:15" s="287" customFormat="1" ht="7" customHeight="1">
      <c r="A24" s="291"/>
      <c r="B24" s="295" t="s">
        <v>216</v>
      </c>
      <c r="C24" s="295" t="s">
        <v>217</v>
      </c>
      <c r="D24" s="304" t="s">
        <v>218</v>
      </c>
      <c r="E24" s="295" t="s">
        <v>218</v>
      </c>
      <c r="F24" s="295" t="s">
        <v>218</v>
      </c>
      <c r="G24" s="295" t="s">
        <v>218</v>
      </c>
      <c r="H24" s="295" t="s">
        <v>219</v>
      </c>
      <c r="I24" s="296" t="s">
        <v>219</v>
      </c>
      <c r="J24" s="486" t="s">
        <v>219</v>
      </c>
      <c r="K24" s="486" t="s">
        <v>219</v>
      </c>
      <c r="L24" s="308" t="s">
        <v>217</v>
      </c>
      <c r="M24" s="307"/>
      <c r="N24" s="307"/>
      <c r="O24" s="292"/>
    </row>
    <row r="25" spans="1:15" s="287" customFormat="1" ht="7" customHeight="1">
      <c r="A25" s="291"/>
      <c r="B25" s="524">
        <v>150</v>
      </c>
      <c r="C25" s="525">
        <v>12</v>
      </c>
      <c r="D25" s="526">
        <f t="shared" ref="D25:D40" si="3">C25*0.12</f>
        <v>1.44</v>
      </c>
      <c r="E25" s="527">
        <f t="shared" ref="E25:E40" si="4">C25*0.1</f>
        <v>1.2000000000000002</v>
      </c>
      <c r="F25" s="527">
        <f t="shared" ref="F25:F40" si="5">C25*0.08</f>
        <v>0.96</v>
      </c>
      <c r="G25" s="527">
        <f t="shared" ref="G25:G40" si="6">C25*0.06</f>
        <v>0.72</v>
      </c>
      <c r="H25" s="528">
        <v>4640</v>
      </c>
      <c r="I25" s="525">
        <f>H25+60+L25*24</f>
        <v>4820</v>
      </c>
      <c r="J25" s="485">
        <f t="shared" ref="J25:J40" si="7">ROUND(H25*0.95,0)</f>
        <v>4408</v>
      </c>
      <c r="K25" s="485">
        <f>J25+L25*24+60</f>
        <v>4588</v>
      </c>
      <c r="L25" s="309">
        <v>5</v>
      </c>
      <c r="M25" s="307"/>
      <c r="N25" s="307" t="s">
        <v>220</v>
      </c>
      <c r="O25" s="292"/>
    </row>
    <row r="26" spans="1:15" s="287" customFormat="1" ht="7" customHeight="1">
      <c r="A26" s="291"/>
      <c r="B26" s="524">
        <v>225</v>
      </c>
      <c r="C26" s="525">
        <v>18</v>
      </c>
      <c r="D26" s="526">
        <f t="shared" si="3"/>
        <v>2.16</v>
      </c>
      <c r="E26" s="527">
        <f t="shared" si="4"/>
        <v>1.8</v>
      </c>
      <c r="F26" s="527">
        <f t="shared" si="5"/>
        <v>1.44</v>
      </c>
      <c r="G26" s="527">
        <f t="shared" si="6"/>
        <v>1.08</v>
      </c>
      <c r="H26" s="528">
        <v>5630</v>
      </c>
      <c r="I26" s="525">
        <f t="shared" ref="I26:I40" si="8">H26+60+L26*24</f>
        <v>5810</v>
      </c>
      <c r="J26" s="485">
        <f t="shared" si="7"/>
        <v>5349</v>
      </c>
      <c r="K26" s="485">
        <f t="shared" ref="K26:K40" si="9">J26+L26*24+60</f>
        <v>5529</v>
      </c>
      <c r="L26" s="309">
        <v>5</v>
      </c>
      <c r="M26" s="307"/>
      <c r="N26" s="307" t="s">
        <v>334</v>
      </c>
      <c r="O26" s="292"/>
    </row>
    <row r="27" spans="1:15" s="287" customFormat="1" ht="7" customHeight="1">
      <c r="A27" s="291"/>
      <c r="B27" s="524">
        <v>300</v>
      </c>
      <c r="C27" s="525">
        <v>24</v>
      </c>
      <c r="D27" s="526">
        <f t="shared" si="3"/>
        <v>2.88</v>
      </c>
      <c r="E27" s="527">
        <f t="shared" si="4"/>
        <v>2.4000000000000004</v>
      </c>
      <c r="F27" s="527">
        <f>C27*0.08</f>
        <v>1.92</v>
      </c>
      <c r="G27" s="527">
        <f t="shared" si="6"/>
        <v>1.44</v>
      </c>
      <c r="H27" s="528">
        <v>5850</v>
      </c>
      <c r="I27" s="525">
        <f t="shared" si="8"/>
        <v>6030</v>
      </c>
      <c r="J27" s="485">
        <f t="shared" si="7"/>
        <v>5558</v>
      </c>
      <c r="K27" s="485">
        <f t="shared" si="9"/>
        <v>5738</v>
      </c>
      <c r="L27" s="309">
        <v>5</v>
      </c>
      <c r="M27" s="307"/>
      <c r="N27" s="307" t="s">
        <v>224</v>
      </c>
      <c r="O27" s="292"/>
    </row>
    <row r="28" spans="1:15" s="287" customFormat="1" ht="7" customHeight="1">
      <c r="A28" s="291"/>
      <c r="B28" s="524">
        <v>375</v>
      </c>
      <c r="C28" s="525">
        <v>30</v>
      </c>
      <c r="D28" s="526">
        <f t="shared" si="3"/>
        <v>3.5999999999999996</v>
      </c>
      <c r="E28" s="527">
        <f t="shared" si="4"/>
        <v>3</v>
      </c>
      <c r="F28" s="527">
        <f t="shared" si="5"/>
        <v>2.4</v>
      </c>
      <c r="G28" s="527">
        <f t="shared" si="6"/>
        <v>1.7999999999999998</v>
      </c>
      <c r="H28" s="528">
        <v>5960</v>
      </c>
      <c r="I28" s="525">
        <f t="shared" si="8"/>
        <v>6260</v>
      </c>
      <c r="J28" s="485">
        <f t="shared" si="7"/>
        <v>5662</v>
      </c>
      <c r="K28" s="485">
        <f t="shared" si="9"/>
        <v>5962</v>
      </c>
      <c r="L28" s="309">
        <v>10</v>
      </c>
      <c r="M28" s="307"/>
      <c r="N28" s="307" t="s">
        <v>335</v>
      </c>
      <c r="O28" s="292"/>
    </row>
    <row r="29" spans="1:15" s="287" customFormat="1" ht="7" customHeight="1">
      <c r="A29" s="291"/>
      <c r="B29" s="524">
        <v>450</v>
      </c>
      <c r="C29" s="525">
        <v>36</v>
      </c>
      <c r="D29" s="526">
        <f t="shared" si="3"/>
        <v>4.32</v>
      </c>
      <c r="E29" s="527">
        <f t="shared" si="4"/>
        <v>3.6</v>
      </c>
      <c r="F29" s="527">
        <f t="shared" si="5"/>
        <v>2.88</v>
      </c>
      <c r="G29" s="527">
        <f t="shared" si="6"/>
        <v>2.16</v>
      </c>
      <c r="H29" s="528">
        <v>7350</v>
      </c>
      <c r="I29" s="525">
        <f t="shared" si="8"/>
        <v>7650</v>
      </c>
      <c r="J29" s="485">
        <f t="shared" si="7"/>
        <v>6983</v>
      </c>
      <c r="K29" s="485">
        <f t="shared" si="9"/>
        <v>7283</v>
      </c>
      <c r="L29" s="309">
        <v>10</v>
      </c>
      <c r="M29" s="307"/>
      <c r="N29" s="307" t="s">
        <v>226</v>
      </c>
      <c r="O29" s="292"/>
    </row>
    <row r="30" spans="1:15" s="287" customFormat="1" ht="7" customHeight="1">
      <c r="A30" s="291"/>
      <c r="B30" s="524">
        <v>525</v>
      </c>
      <c r="C30" s="525">
        <v>42</v>
      </c>
      <c r="D30" s="526">
        <f t="shared" si="3"/>
        <v>5.04</v>
      </c>
      <c r="E30" s="527">
        <f t="shared" si="4"/>
        <v>4.2</v>
      </c>
      <c r="F30" s="527">
        <f t="shared" si="5"/>
        <v>3.36</v>
      </c>
      <c r="G30" s="527">
        <f t="shared" si="6"/>
        <v>2.52</v>
      </c>
      <c r="H30" s="528">
        <v>8350</v>
      </c>
      <c r="I30" s="525">
        <f t="shared" si="8"/>
        <v>8650</v>
      </c>
      <c r="J30" s="485">
        <f t="shared" si="7"/>
        <v>7933</v>
      </c>
      <c r="K30" s="485">
        <f t="shared" si="9"/>
        <v>8233</v>
      </c>
      <c r="L30" s="309">
        <v>10</v>
      </c>
      <c r="M30" s="307"/>
      <c r="N30" s="307" t="s">
        <v>227</v>
      </c>
      <c r="O30" s="292"/>
    </row>
    <row r="31" spans="1:15" s="287" customFormat="1" ht="7" customHeight="1">
      <c r="A31" s="291"/>
      <c r="B31" s="524">
        <v>600</v>
      </c>
      <c r="C31" s="525">
        <v>48</v>
      </c>
      <c r="D31" s="526">
        <f t="shared" si="3"/>
        <v>5.76</v>
      </c>
      <c r="E31" s="527">
        <f t="shared" si="4"/>
        <v>4.8000000000000007</v>
      </c>
      <c r="F31" s="527">
        <f t="shared" si="5"/>
        <v>3.84</v>
      </c>
      <c r="G31" s="527">
        <f t="shared" si="6"/>
        <v>2.88</v>
      </c>
      <c r="H31" s="528">
        <v>8900</v>
      </c>
      <c r="I31" s="525">
        <f t="shared" si="8"/>
        <v>9200</v>
      </c>
      <c r="J31" s="485">
        <f t="shared" si="7"/>
        <v>8455</v>
      </c>
      <c r="K31" s="485">
        <f t="shared" si="9"/>
        <v>8755</v>
      </c>
      <c r="L31" s="309">
        <v>10</v>
      </c>
      <c r="M31" s="307"/>
      <c r="N31" s="307" t="s">
        <v>228</v>
      </c>
      <c r="O31" s="292"/>
    </row>
    <row r="32" spans="1:15" s="287" customFormat="1" ht="7" customHeight="1">
      <c r="A32" s="291"/>
      <c r="B32" s="524">
        <v>675</v>
      </c>
      <c r="C32" s="525">
        <v>54</v>
      </c>
      <c r="D32" s="526">
        <f t="shared" si="3"/>
        <v>6.4799999999999995</v>
      </c>
      <c r="E32" s="527">
        <f t="shared" si="4"/>
        <v>5.4</v>
      </c>
      <c r="F32" s="527">
        <f t="shared" si="5"/>
        <v>4.32</v>
      </c>
      <c r="G32" s="527">
        <f t="shared" si="6"/>
        <v>3.2399999999999998</v>
      </c>
      <c r="H32" s="528">
        <v>9450</v>
      </c>
      <c r="I32" s="525">
        <f t="shared" si="8"/>
        <v>9870</v>
      </c>
      <c r="J32" s="485">
        <f t="shared" si="7"/>
        <v>8978</v>
      </c>
      <c r="K32" s="485">
        <f t="shared" si="9"/>
        <v>9398</v>
      </c>
      <c r="L32" s="309">
        <v>15</v>
      </c>
      <c r="M32" s="307"/>
      <c r="N32" s="307" t="s">
        <v>232</v>
      </c>
      <c r="O32" s="292"/>
    </row>
    <row r="33" spans="1:15" s="287" customFormat="1" ht="7" customHeight="1">
      <c r="A33" s="291"/>
      <c r="B33" s="524">
        <v>750</v>
      </c>
      <c r="C33" s="525">
        <v>60</v>
      </c>
      <c r="D33" s="526">
        <f t="shared" si="3"/>
        <v>7.1999999999999993</v>
      </c>
      <c r="E33" s="527">
        <f t="shared" si="4"/>
        <v>6</v>
      </c>
      <c r="F33" s="527">
        <f t="shared" si="5"/>
        <v>4.8</v>
      </c>
      <c r="G33" s="527">
        <f t="shared" si="6"/>
        <v>3.5999999999999996</v>
      </c>
      <c r="H33" s="528">
        <v>10000</v>
      </c>
      <c r="I33" s="525">
        <f t="shared" si="8"/>
        <v>10420</v>
      </c>
      <c r="J33" s="485">
        <f t="shared" si="7"/>
        <v>9500</v>
      </c>
      <c r="K33" s="485">
        <f t="shared" si="9"/>
        <v>9920</v>
      </c>
      <c r="L33" s="309">
        <v>15</v>
      </c>
      <c r="M33" s="307"/>
      <c r="N33" s="307"/>
      <c r="O33" s="292"/>
    </row>
    <row r="34" spans="1:15" s="287" customFormat="1" ht="7" customHeight="1">
      <c r="A34" s="291"/>
      <c r="B34" s="524">
        <v>900</v>
      </c>
      <c r="C34" s="525">
        <v>72</v>
      </c>
      <c r="D34" s="526">
        <f t="shared" si="3"/>
        <v>8.64</v>
      </c>
      <c r="E34" s="527">
        <f t="shared" si="4"/>
        <v>7.2</v>
      </c>
      <c r="F34" s="527">
        <f t="shared" si="5"/>
        <v>5.76</v>
      </c>
      <c r="G34" s="527">
        <f t="shared" si="6"/>
        <v>4.32</v>
      </c>
      <c r="H34" s="528">
        <v>11630</v>
      </c>
      <c r="I34" s="525">
        <f t="shared" si="8"/>
        <v>12170</v>
      </c>
      <c r="J34" s="485">
        <f t="shared" si="7"/>
        <v>11049</v>
      </c>
      <c r="K34" s="485">
        <f t="shared" si="9"/>
        <v>11589</v>
      </c>
      <c r="L34" s="309">
        <v>20</v>
      </c>
      <c r="M34" s="307"/>
      <c r="N34" s="307"/>
      <c r="O34" s="292"/>
    </row>
    <row r="35" spans="1:15" s="287" customFormat="1" ht="7" customHeight="1">
      <c r="A35" s="291"/>
      <c r="B35" s="524">
        <v>1050</v>
      </c>
      <c r="C35" s="525">
        <v>84</v>
      </c>
      <c r="D35" s="526">
        <f t="shared" si="3"/>
        <v>10.08</v>
      </c>
      <c r="E35" s="527">
        <f t="shared" si="4"/>
        <v>8.4</v>
      </c>
      <c r="F35" s="527">
        <f t="shared" si="5"/>
        <v>6.72</v>
      </c>
      <c r="G35" s="527">
        <f t="shared" si="6"/>
        <v>5.04</v>
      </c>
      <c r="H35" s="528">
        <v>12190</v>
      </c>
      <c r="I35" s="525">
        <f t="shared" si="8"/>
        <v>12730</v>
      </c>
      <c r="J35" s="485">
        <f t="shared" si="7"/>
        <v>11581</v>
      </c>
      <c r="K35" s="485">
        <f t="shared" si="9"/>
        <v>12121</v>
      </c>
      <c r="L35" s="309">
        <v>20</v>
      </c>
      <c r="M35" s="307"/>
      <c r="N35" s="307" t="s">
        <v>339</v>
      </c>
      <c r="O35" s="292"/>
    </row>
    <row r="36" spans="1:15" s="287" customFormat="1" ht="7" customHeight="1">
      <c r="A36" s="291"/>
      <c r="B36" s="524">
        <v>1200</v>
      </c>
      <c r="C36" s="525">
        <v>96</v>
      </c>
      <c r="D36" s="526">
        <f t="shared" si="3"/>
        <v>11.52</v>
      </c>
      <c r="E36" s="527">
        <f t="shared" si="4"/>
        <v>9.6000000000000014</v>
      </c>
      <c r="F36" s="527">
        <f t="shared" si="5"/>
        <v>7.68</v>
      </c>
      <c r="G36" s="527">
        <f t="shared" si="6"/>
        <v>5.76</v>
      </c>
      <c r="H36" s="528">
        <v>13550</v>
      </c>
      <c r="I36" s="525">
        <f t="shared" si="8"/>
        <v>14090</v>
      </c>
      <c r="J36" s="485">
        <f t="shared" si="7"/>
        <v>12873</v>
      </c>
      <c r="K36" s="485">
        <f t="shared" si="9"/>
        <v>13413</v>
      </c>
      <c r="L36" s="309">
        <v>20</v>
      </c>
      <c r="M36" s="307"/>
      <c r="N36" s="307" t="s">
        <v>247</v>
      </c>
      <c r="O36" s="292"/>
    </row>
    <row r="37" spans="1:15" s="287" customFormat="1" ht="7" customHeight="1">
      <c r="A37" s="291"/>
      <c r="B37" s="524">
        <v>1350</v>
      </c>
      <c r="C37" s="525">
        <v>108</v>
      </c>
      <c r="D37" s="526">
        <f t="shared" si="3"/>
        <v>12.959999999999999</v>
      </c>
      <c r="E37" s="527">
        <f t="shared" si="4"/>
        <v>10.8</v>
      </c>
      <c r="F37" s="527">
        <f t="shared" si="5"/>
        <v>8.64</v>
      </c>
      <c r="G37" s="527">
        <f t="shared" si="6"/>
        <v>6.4799999999999995</v>
      </c>
      <c r="H37" s="528">
        <v>16780</v>
      </c>
      <c r="I37" s="525">
        <f t="shared" si="8"/>
        <v>17440</v>
      </c>
      <c r="J37" s="485">
        <f t="shared" si="7"/>
        <v>15941</v>
      </c>
      <c r="K37" s="485">
        <f t="shared" si="9"/>
        <v>16601</v>
      </c>
      <c r="L37" s="309">
        <v>25</v>
      </c>
      <c r="M37" s="307"/>
      <c r="N37" s="307" t="s">
        <v>248</v>
      </c>
      <c r="O37" s="292"/>
    </row>
    <row r="38" spans="1:15" s="287" customFormat="1" ht="7" customHeight="1">
      <c r="A38" s="291"/>
      <c r="B38" s="524">
        <v>1500</v>
      </c>
      <c r="C38" s="525">
        <v>120</v>
      </c>
      <c r="D38" s="526">
        <f t="shared" si="3"/>
        <v>14.399999999999999</v>
      </c>
      <c r="E38" s="527">
        <f t="shared" si="4"/>
        <v>12</v>
      </c>
      <c r="F38" s="527">
        <f t="shared" si="5"/>
        <v>9.6</v>
      </c>
      <c r="G38" s="527">
        <f t="shared" si="6"/>
        <v>7.1999999999999993</v>
      </c>
      <c r="H38" s="528">
        <v>20450</v>
      </c>
      <c r="I38" s="525">
        <f t="shared" si="8"/>
        <v>21110</v>
      </c>
      <c r="J38" s="485">
        <f t="shared" si="7"/>
        <v>19428</v>
      </c>
      <c r="K38" s="485">
        <f t="shared" si="9"/>
        <v>20088</v>
      </c>
      <c r="L38" s="309">
        <v>25</v>
      </c>
      <c r="M38" s="307"/>
      <c r="N38" s="307" t="s">
        <v>249</v>
      </c>
      <c r="O38" s="292"/>
    </row>
    <row r="39" spans="1:15" s="287" customFormat="1" ht="7" customHeight="1">
      <c r="A39" s="291"/>
      <c r="B39" s="524">
        <v>1800</v>
      </c>
      <c r="C39" s="525">
        <v>144</v>
      </c>
      <c r="D39" s="526">
        <f t="shared" si="3"/>
        <v>17.28</v>
      </c>
      <c r="E39" s="527">
        <f t="shared" si="4"/>
        <v>14.4</v>
      </c>
      <c r="F39" s="527">
        <f t="shared" si="5"/>
        <v>11.52</v>
      </c>
      <c r="G39" s="527">
        <f t="shared" si="6"/>
        <v>8.64</v>
      </c>
      <c r="H39" s="528">
        <v>21370</v>
      </c>
      <c r="I39" s="525">
        <f t="shared" si="8"/>
        <v>22150</v>
      </c>
      <c r="J39" s="485">
        <f t="shared" si="7"/>
        <v>20302</v>
      </c>
      <c r="K39" s="485">
        <f t="shared" si="9"/>
        <v>21082</v>
      </c>
      <c r="L39" s="309">
        <v>30</v>
      </c>
      <c r="M39" s="307"/>
      <c r="N39" s="307" t="s">
        <v>250</v>
      </c>
      <c r="O39" s="292"/>
    </row>
    <row r="40" spans="1:15" s="287" customFormat="1" ht="7" customHeight="1">
      <c r="A40" s="291"/>
      <c r="B40" s="524" t="s">
        <v>340</v>
      </c>
      <c r="C40" s="525">
        <v>180</v>
      </c>
      <c r="D40" s="526">
        <f t="shared" si="3"/>
        <v>21.599999999999998</v>
      </c>
      <c r="E40" s="527">
        <f t="shared" si="4"/>
        <v>18</v>
      </c>
      <c r="F40" s="527">
        <f t="shared" si="5"/>
        <v>14.4</v>
      </c>
      <c r="G40" s="527">
        <f t="shared" si="6"/>
        <v>10.799999999999999</v>
      </c>
      <c r="H40" s="528">
        <v>29000</v>
      </c>
      <c r="I40" s="525">
        <f t="shared" si="8"/>
        <v>29780</v>
      </c>
      <c r="J40" s="485">
        <f t="shared" si="7"/>
        <v>27550</v>
      </c>
      <c r="K40" s="485">
        <f t="shared" si="9"/>
        <v>28330</v>
      </c>
      <c r="L40" s="309">
        <v>30</v>
      </c>
      <c r="M40" s="529"/>
      <c r="N40" s="307"/>
      <c r="O40" s="292"/>
    </row>
    <row r="41" spans="1:15" s="287" customFormat="1" ht="7" customHeight="1">
      <c r="A41" s="291"/>
      <c r="B41" s="530" t="s">
        <v>341</v>
      </c>
      <c r="C41" s="531"/>
      <c r="D41" s="532"/>
      <c r="E41" s="533"/>
      <c r="F41" s="533"/>
      <c r="G41" s="533"/>
      <c r="H41" s="534"/>
      <c r="I41" s="531"/>
      <c r="J41" s="531"/>
      <c r="K41" s="531"/>
      <c r="L41" s="309"/>
      <c r="M41" s="529"/>
      <c r="N41" s="307"/>
      <c r="O41" s="292"/>
    </row>
    <row r="42" spans="1:15" s="287" customFormat="1" ht="7" customHeight="1">
      <c r="A42" s="291"/>
      <c r="B42" s="292"/>
      <c r="C42" s="292"/>
      <c r="D42" s="292"/>
      <c r="E42" s="292"/>
      <c r="F42" s="292"/>
      <c r="G42" s="292"/>
      <c r="H42" s="292"/>
      <c r="I42" s="292"/>
      <c r="J42" s="292"/>
      <c r="K42" s="292"/>
      <c r="L42" s="292"/>
      <c r="M42" s="292"/>
      <c r="N42" s="307"/>
      <c r="O42" s="292"/>
    </row>
    <row r="43" spans="1:15" s="287" customFormat="1" ht="7" customHeight="1">
      <c r="A43" s="291"/>
      <c r="B43" s="303" t="s">
        <v>342</v>
      </c>
      <c r="C43" s="303"/>
      <c r="D43" s="303"/>
      <c r="E43" s="303"/>
      <c r="F43" s="303"/>
      <c r="G43" s="303"/>
      <c r="H43" s="305"/>
      <c r="I43" s="305"/>
      <c r="J43" s="305"/>
      <c r="K43" s="305"/>
      <c r="L43" s="292"/>
      <c r="M43" s="292"/>
      <c r="N43" s="307"/>
      <c r="O43" s="292"/>
    </row>
    <row r="44" spans="1:15" s="287" customFormat="1" ht="7" customHeight="1">
      <c r="A44" s="291"/>
      <c r="B44" s="612" t="s">
        <v>343</v>
      </c>
      <c r="C44" s="610"/>
      <c r="D44" s="612" t="s">
        <v>344</v>
      </c>
      <c r="E44" s="610"/>
      <c r="F44" s="612" t="s">
        <v>345</v>
      </c>
      <c r="G44" s="610"/>
      <c r="H44" s="305"/>
      <c r="I44" s="305"/>
      <c r="J44" s="305"/>
      <c r="K44" s="305"/>
      <c r="L44" s="292"/>
      <c r="M44" s="292"/>
      <c r="N44" s="306"/>
      <c r="O44" s="292"/>
    </row>
    <row r="45" spans="1:15" s="287" customFormat="1" ht="7" customHeight="1">
      <c r="A45" s="291"/>
      <c r="B45" s="611" t="s">
        <v>346</v>
      </c>
      <c r="C45" s="610"/>
      <c r="D45" s="611" t="s">
        <v>347</v>
      </c>
      <c r="E45" s="610"/>
      <c r="F45" s="611" t="s">
        <v>348</v>
      </c>
      <c r="G45" s="610"/>
      <c r="H45" s="305"/>
      <c r="I45" s="305"/>
      <c r="J45" s="305"/>
      <c r="K45" s="305"/>
      <c r="L45" s="292"/>
      <c r="M45" s="292"/>
      <c r="N45" s="306"/>
      <c r="O45" s="292"/>
    </row>
    <row r="46" spans="1:15" s="287" customFormat="1" ht="7" customHeight="1">
      <c r="A46" s="291"/>
      <c r="B46" s="611" t="s">
        <v>349</v>
      </c>
      <c r="C46" s="610"/>
      <c r="D46" s="611" t="s">
        <v>350</v>
      </c>
      <c r="E46" s="610"/>
      <c r="F46" s="611" t="s">
        <v>351</v>
      </c>
      <c r="G46" s="610"/>
      <c r="H46" s="305"/>
      <c r="I46" s="305"/>
      <c r="J46" s="305"/>
      <c r="K46" s="305"/>
      <c r="L46" s="292"/>
      <c r="M46" s="292"/>
      <c r="N46" s="306"/>
      <c r="O46" s="292"/>
    </row>
    <row r="47" spans="1:15" s="287" customFormat="1" ht="16" customHeight="1">
      <c r="A47" s="291"/>
      <c r="B47" s="611" t="s">
        <v>352</v>
      </c>
      <c r="C47" s="610"/>
      <c r="D47" s="609"/>
      <c r="E47" s="610"/>
      <c r="F47" s="609" t="s">
        <v>353</v>
      </c>
      <c r="G47" s="610"/>
      <c r="H47" s="305"/>
      <c r="I47" s="305"/>
      <c r="J47" s="305"/>
      <c r="K47" s="305"/>
      <c r="L47" s="292"/>
      <c r="M47" s="292"/>
      <c r="N47" s="306"/>
      <c r="O47" s="292"/>
    </row>
    <row r="48" spans="1:15" s="287" customFormat="1" ht="7" customHeight="1">
      <c r="A48" s="291"/>
      <c r="B48" s="303" t="s">
        <v>354</v>
      </c>
      <c r="C48" s="305"/>
      <c r="D48" s="305"/>
      <c r="E48" s="305"/>
      <c r="F48" s="305"/>
      <c r="G48" s="305"/>
      <c r="H48" s="305"/>
      <c r="I48" s="305"/>
      <c r="J48" s="305"/>
      <c r="K48" s="305"/>
      <c r="L48" s="292"/>
      <c r="M48" s="292"/>
      <c r="N48" s="306"/>
      <c r="O48" s="292"/>
    </row>
    <row r="49" spans="1:15" s="287" customFormat="1" ht="7" customHeight="1">
      <c r="A49" s="291"/>
      <c r="B49" s="303" t="s">
        <v>1064</v>
      </c>
      <c r="C49" s="305"/>
      <c r="D49" s="305"/>
      <c r="E49" s="305"/>
      <c r="F49" s="305"/>
      <c r="G49" s="305"/>
      <c r="H49" s="305"/>
      <c r="I49" s="305"/>
      <c r="J49" s="305"/>
      <c r="K49" s="305"/>
      <c r="L49" s="292"/>
      <c r="M49" s="292"/>
      <c r="N49" s="306"/>
      <c r="O49" s="292"/>
    </row>
    <row r="50" spans="1:15" s="287" customFormat="1" ht="9" customHeight="1">
      <c r="A50" s="291"/>
      <c r="B50" s="305" t="s">
        <v>355</v>
      </c>
      <c r="C50" s="305"/>
      <c r="D50" s="305"/>
      <c r="E50" s="305"/>
      <c r="F50" s="305"/>
      <c r="G50" s="305"/>
      <c r="H50" s="305"/>
      <c r="I50" s="305"/>
      <c r="J50" s="305"/>
      <c r="K50" s="305"/>
      <c r="L50" s="292"/>
      <c r="M50" s="292"/>
      <c r="N50" s="306"/>
      <c r="O50" s="292"/>
    </row>
    <row r="51" spans="1:15" s="287" customFormat="1" ht="7" customHeight="1">
      <c r="A51" s="291"/>
      <c r="B51" s="292"/>
      <c r="C51" s="292"/>
      <c r="D51" s="292"/>
      <c r="E51" s="292"/>
      <c r="F51" s="292"/>
      <c r="G51" s="292"/>
      <c r="H51" s="292"/>
      <c r="I51" s="292"/>
      <c r="J51" s="292"/>
      <c r="K51" s="292"/>
      <c r="L51" s="292"/>
      <c r="M51" s="292"/>
      <c r="N51" s="306"/>
      <c r="O51" s="292"/>
    </row>
    <row r="52" spans="1:15" s="287" customFormat="1" ht="7" customHeight="1">
      <c r="A52" s="291"/>
      <c r="B52" s="292"/>
      <c r="C52" s="292"/>
      <c r="D52" s="292"/>
      <c r="E52" s="292"/>
      <c r="F52" s="292"/>
      <c r="G52" s="292"/>
      <c r="H52" s="292"/>
      <c r="I52" s="292"/>
      <c r="J52" s="292"/>
      <c r="K52" s="292"/>
      <c r="L52" s="292"/>
      <c r="M52" s="292"/>
      <c r="N52" s="306"/>
      <c r="O52" s="292"/>
    </row>
    <row r="53" spans="1:15" s="287" customFormat="1" ht="7" customHeight="1">
      <c r="A53" s="291"/>
      <c r="B53" s="292"/>
      <c r="C53" s="292"/>
      <c r="D53" s="292"/>
      <c r="E53" s="292"/>
      <c r="F53" s="292"/>
      <c r="G53" s="292"/>
      <c r="H53" s="292"/>
      <c r="I53" s="292"/>
      <c r="J53" s="292"/>
      <c r="K53" s="292"/>
      <c r="L53" s="292"/>
      <c r="M53" s="292"/>
      <c r="N53" s="306"/>
      <c r="O53" s="292"/>
    </row>
    <row r="54" spans="1:15" s="287" customFormat="1" ht="8.5" customHeight="1">
      <c r="A54" s="291"/>
      <c r="B54" s="292"/>
      <c r="C54" s="292"/>
      <c r="D54" s="292"/>
      <c r="E54" s="292"/>
      <c r="F54" s="292"/>
      <c r="G54" s="292"/>
      <c r="H54" s="292"/>
      <c r="I54" s="292"/>
      <c r="J54" s="292"/>
      <c r="K54" s="292"/>
      <c r="L54" s="292"/>
      <c r="M54" s="292"/>
      <c r="N54" s="306"/>
      <c r="O54" s="292"/>
    </row>
    <row r="55" spans="1:15" s="287" customFormat="1" ht="8.5" customHeight="1">
      <c r="A55" s="291"/>
      <c r="B55" s="292"/>
      <c r="C55" s="292"/>
      <c r="D55" s="292"/>
      <c r="E55" s="292"/>
      <c r="F55" s="292"/>
      <c r="G55" s="292"/>
      <c r="H55" s="292"/>
      <c r="I55" s="292"/>
      <c r="J55" s="292"/>
      <c r="K55" s="292"/>
      <c r="L55" s="292"/>
      <c r="M55" s="292"/>
      <c r="N55" s="306"/>
      <c r="O55" s="292"/>
    </row>
    <row r="56" spans="1:15" s="287" customFormat="1" ht="8.5" customHeight="1">
      <c r="A56" s="291"/>
      <c r="B56" s="292"/>
      <c r="C56" s="292"/>
      <c r="D56" s="292"/>
      <c r="E56" s="292"/>
      <c r="F56" s="292"/>
      <c r="G56" s="292"/>
      <c r="H56" s="292"/>
      <c r="I56" s="292"/>
      <c r="J56" s="292"/>
      <c r="K56" s="292"/>
      <c r="L56" s="292"/>
      <c r="M56" s="292"/>
      <c r="N56" s="306"/>
      <c r="O56" s="292"/>
    </row>
    <row r="57" spans="1:15" s="287" customFormat="1" ht="8.5" customHeight="1">
      <c r="A57" s="291"/>
      <c r="B57" s="292"/>
      <c r="C57" s="292"/>
      <c r="D57" s="292"/>
      <c r="E57" s="292"/>
      <c r="F57" s="292"/>
      <c r="G57" s="292"/>
      <c r="H57" s="292"/>
      <c r="I57" s="292"/>
      <c r="J57" s="292"/>
      <c r="K57" s="292"/>
      <c r="L57" s="292"/>
      <c r="M57" s="292"/>
      <c r="N57" s="306"/>
      <c r="O57" s="292"/>
    </row>
    <row r="58" spans="1:15" s="287" customFormat="1" ht="8.5" customHeight="1">
      <c r="A58" s="291"/>
      <c r="B58" s="292"/>
      <c r="C58" s="292"/>
      <c r="D58" s="292"/>
      <c r="E58" s="292"/>
      <c r="F58" s="292"/>
      <c r="G58" s="292"/>
      <c r="H58" s="292"/>
      <c r="I58" s="292"/>
      <c r="J58" s="292"/>
      <c r="K58" s="292"/>
      <c r="L58" s="292"/>
      <c r="M58" s="292"/>
      <c r="N58" s="306"/>
      <c r="O58" s="292"/>
    </row>
    <row r="59" spans="1:15" s="287" customFormat="1" ht="8.5" customHeight="1">
      <c r="A59" s="291"/>
      <c r="B59" s="292"/>
      <c r="C59" s="292"/>
      <c r="D59" s="292"/>
      <c r="E59" s="292"/>
      <c r="F59" s="292"/>
      <c r="G59" s="292"/>
      <c r="H59" s="292"/>
      <c r="I59" s="292"/>
      <c r="J59" s="292"/>
      <c r="K59" s="292"/>
      <c r="L59" s="292"/>
      <c r="M59" s="292"/>
      <c r="N59" s="306"/>
      <c r="O59" s="292"/>
    </row>
    <row r="60" spans="1:15" s="287" customFormat="1" ht="8.5" customHeight="1">
      <c r="A60" s="291"/>
      <c r="B60" s="292"/>
      <c r="C60" s="292"/>
      <c r="D60" s="292"/>
      <c r="E60" s="292"/>
      <c r="F60" s="292"/>
      <c r="G60" s="292"/>
      <c r="H60" s="292"/>
      <c r="I60" s="292"/>
      <c r="J60" s="292"/>
      <c r="K60" s="292"/>
      <c r="L60" s="292"/>
      <c r="M60" s="292"/>
      <c r="N60" s="306"/>
      <c r="O60" s="292"/>
    </row>
    <row r="61" spans="1:15" s="287" customFormat="1" ht="8.5" customHeight="1">
      <c r="A61" s="291"/>
      <c r="B61" s="292"/>
      <c r="C61" s="292"/>
      <c r="D61" s="292"/>
      <c r="E61" s="292"/>
      <c r="F61" s="292"/>
      <c r="G61" s="292"/>
      <c r="H61" s="292"/>
      <c r="I61" s="292"/>
      <c r="J61" s="292"/>
      <c r="K61" s="292"/>
      <c r="L61" s="292"/>
      <c r="M61" s="292"/>
      <c r="N61" s="306"/>
      <c r="O61" s="292"/>
    </row>
    <row r="62" spans="1:15" s="287" customFormat="1" ht="8.5" customHeight="1">
      <c r="A62" s="291"/>
      <c r="B62" s="292"/>
      <c r="C62" s="292"/>
      <c r="D62" s="292"/>
      <c r="E62" s="292"/>
      <c r="F62" s="292"/>
      <c r="G62" s="292"/>
      <c r="H62" s="292"/>
      <c r="I62" s="292"/>
      <c r="J62" s="292"/>
      <c r="K62" s="292"/>
      <c r="L62" s="292"/>
      <c r="M62" s="292"/>
      <c r="N62" s="306"/>
      <c r="O62" s="292"/>
    </row>
    <row r="63" spans="1:15" s="287" customFormat="1" ht="8.5" customHeight="1">
      <c r="A63" s="291"/>
      <c r="B63" s="292"/>
      <c r="C63" s="292"/>
      <c r="D63" s="292"/>
      <c r="E63" s="292"/>
      <c r="F63" s="292"/>
      <c r="G63" s="292"/>
      <c r="H63" s="292"/>
      <c r="I63" s="292"/>
      <c r="J63" s="292"/>
      <c r="K63" s="292"/>
      <c r="L63" s="292"/>
      <c r="M63" s="292"/>
      <c r="N63" s="306"/>
      <c r="O63" s="292"/>
    </row>
    <row r="64" spans="1:15" s="287" customFormat="1" ht="8.5" customHeight="1">
      <c r="A64" s="291"/>
      <c r="B64" s="292"/>
      <c r="C64" s="292"/>
      <c r="D64" s="292"/>
      <c r="E64" s="292"/>
      <c r="F64" s="292"/>
      <c r="G64" s="292"/>
      <c r="H64" s="292"/>
      <c r="I64" s="292"/>
      <c r="J64" s="292"/>
      <c r="K64" s="292"/>
      <c r="L64" s="292"/>
      <c r="M64" s="292"/>
      <c r="N64" s="306"/>
      <c r="O64" s="292"/>
    </row>
    <row r="65" spans="1:15" s="287" customFormat="1" ht="8.5" customHeight="1">
      <c r="A65" s="291"/>
      <c r="B65" s="292"/>
      <c r="C65" s="292"/>
      <c r="D65" s="292"/>
      <c r="E65" s="292"/>
      <c r="F65" s="292"/>
      <c r="G65" s="292"/>
      <c r="H65" s="292"/>
      <c r="I65" s="292"/>
      <c r="J65" s="292"/>
      <c r="K65" s="292"/>
      <c r="L65" s="292"/>
      <c r="M65" s="292"/>
      <c r="N65" s="306"/>
      <c r="O65" s="292"/>
    </row>
    <row r="66" spans="1:15" s="287" customFormat="1" ht="8.5" customHeight="1">
      <c r="A66" s="291"/>
      <c r="B66" s="292"/>
      <c r="C66" s="292"/>
      <c r="D66" s="292"/>
      <c r="E66" s="292"/>
      <c r="F66" s="292"/>
      <c r="G66" s="292"/>
      <c r="H66" s="292"/>
      <c r="I66" s="292"/>
      <c r="J66" s="292"/>
      <c r="K66" s="292"/>
      <c r="L66" s="292"/>
      <c r="M66" s="292"/>
      <c r="N66" s="306"/>
      <c r="O66" s="292"/>
    </row>
    <row r="67" spans="1:15" s="287" customFormat="1" ht="8.5" customHeight="1">
      <c r="A67" s="291"/>
      <c r="B67" s="292"/>
      <c r="C67" s="292"/>
      <c r="D67" s="292"/>
      <c r="E67" s="292"/>
      <c r="F67" s="292"/>
      <c r="G67" s="292"/>
      <c r="H67" s="292"/>
      <c r="I67" s="292"/>
      <c r="J67" s="292"/>
      <c r="K67" s="292"/>
      <c r="L67" s="292"/>
      <c r="M67" s="292"/>
      <c r="N67" s="306"/>
      <c r="O67" s="292"/>
    </row>
    <row r="68" spans="1:15" s="287" customFormat="1" ht="8.5" customHeight="1">
      <c r="A68" s="291"/>
      <c r="B68" s="292"/>
      <c r="C68" s="292"/>
      <c r="D68" s="292"/>
      <c r="E68" s="292"/>
      <c r="F68" s="292"/>
      <c r="G68" s="292"/>
      <c r="H68" s="292"/>
      <c r="I68" s="292"/>
      <c r="J68" s="292"/>
      <c r="K68" s="292"/>
      <c r="L68" s="292"/>
      <c r="M68" s="292"/>
      <c r="N68" s="306"/>
      <c r="O68" s="292"/>
    </row>
    <row r="69" spans="1:15" s="287" customFormat="1" ht="8.5" customHeight="1">
      <c r="A69" s="291"/>
      <c r="B69" s="292"/>
      <c r="C69" s="292"/>
      <c r="D69" s="292"/>
      <c r="E69" s="292"/>
      <c r="F69" s="292"/>
      <c r="G69" s="292"/>
      <c r="H69" s="292"/>
      <c r="I69" s="292"/>
      <c r="J69" s="292"/>
      <c r="K69" s="292"/>
      <c r="L69" s="292"/>
      <c r="M69" s="292"/>
      <c r="N69" s="306"/>
      <c r="O69" s="292"/>
    </row>
    <row r="70" spans="1:15" s="287" customFormat="1" ht="8.5" customHeight="1">
      <c r="A70" s="291"/>
      <c r="B70" s="292"/>
      <c r="C70" s="292"/>
      <c r="D70" s="292"/>
      <c r="E70" s="292"/>
      <c r="F70" s="292"/>
      <c r="G70" s="292"/>
      <c r="H70" s="292"/>
      <c r="I70" s="292"/>
      <c r="J70" s="292"/>
      <c r="K70" s="292"/>
      <c r="L70" s="292"/>
      <c r="M70" s="292"/>
      <c r="N70" s="306"/>
      <c r="O70" s="292"/>
    </row>
    <row r="71" spans="1:15" s="287" customFormat="1" ht="8.5" customHeight="1">
      <c r="A71" s="291"/>
      <c r="B71" s="292"/>
      <c r="C71" s="292"/>
      <c r="D71" s="292"/>
      <c r="E71" s="292"/>
      <c r="F71" s="292"/>
      <c r="G71" s="292"/>
      <c r="H71" s="292"/>
      <c r="I71" s="292"/>
      <c r="J71" s="292"/>
      <c r="K71" s="292"/>
      <c r="L71" s="292"/>
      <c r="M71" s="292"/>
      <c r="N71" s="306"/>
      <c r="O71" s="292"/>
    </row>
    <row r="72" spans="1:15" s="287" customFormat="1" ht="8.5" customHeight="1">
      <c r="A72" s="291"/>
      <c r="B72" s="292"/>
      <c r="C72" s="292"/>
      <c r="D72" s="292"/>
      <c r="E72" s="292"/>
      <c r="F72" s="292"/>
      <c r="G72" s="292"/>
      <c r="H72" s="292"/>
      <c r="I72" s="292"/>
      <c r="J72" s="292"/>
      <c r="K72" s="292"/>
      <c r="L72" s="292"/>
      <c r="M72" s="292"/>
      <c r="N72" s="306"/>
      <c r="O72" s="292"/>
    </row>
    <row r="73" spans="1:15" s="287" customFormat="1" ht="8.5" customHeight="1">
      <c r="A73" s="291"/>
      <c r="B73" s="292"/>
      <c r="C73" s="292"/>
      <c r="D73" s="292"/>
      <c r="E73" s="292"/>
      <c r="F73" s="292"/>
      <c r="G73" s="292"/>
      <c r="H73" s="292"/>
      <c r="I73" s="292"/>
      <c r="J73" s="292"/>
      <c r="K73" s="292"/>
      <c r="L73" s="292"/>
      <c r="M73" s="292"/>
      <c r="N73" s="306"/>
      <c r="O73" s="292"/>
    </row>
    <row r="74" spans="1:15" s="287" customFormat="1" ht="8.5" customHeight="1">
      <c r="A74" s="291"/>
      <c r="B74" s="292"/>
      <c r="C74" s="292"/>
      <c r="D74" s="292"/>
      <c r="E74" s="292"/>
      <c r="F74" s="292"/>
      <c r="G74" s="292"/>
      <c r="H74" s="292"/>
      <c r="I74" s="292"/>
      <c r="J74" s="292"/>
      <c r="K74" s="292"/>
      <c r="L74" s="292"/>
      <c r="M74" s="292"/>
      <c r="N74" s="306"/>
      <c r="O74" s="292"/>
    </row>
    <row r="75" spans="1:15" s="287" customFormat="1" ht="8.5" customHeight="1">
      <c r="A75" s="291"/>
      <c r="B75" s="292"/>
      <c r="C75" s="292"/>
      <c r="D75" s="292"/>
      <c r="E75" s="292"/>
      <c r="F75" s="292"/>
      <c r="G75" s="292"/>
      <c r="H75" s="292"/>
      <c r="I75" s="292"/>
      <c r="J75" s="292"/>
      <c r="K75" s="292"/>
      <c r="L75" s="292"/>
      <c r="M75" s="292"/>
      <c r="N75" s="306"/>
      <c r="O75" s="292"/>
    </row>
    <row r="76" spans="1:15" s="287" customFormat="1" ht="8.5" customHeight="1">
      <c r="A76" s="291"/>
      <c r="B76" s="292"/>
      <c r="C76" s="292"/>
      <c r="D76" s="292"/>
      <c r="E76" s="292"/>
      <c r="F76" s="292"/>
      <c r="G76" s="292"/>
      <c r="H76" s="292"/>
      <c r="I76" s="292"/>
      <c r="J76" s="292"/>
      <c r="K76" s="292"/>
      <c r="L76" s="292"/>
      <c r="M76" s="292"/>
      <c r="N76" s="306"/>
      <c r="O76" s="292"/>
    </row>
    <row r="77" spans="1:15" s="287" customFormat="1" ht="8.5" customHeight="1">
      <c r="A77" s="291"/>
      <c r="B77" s="292"/>
      <c r="C77" s="292"/>
      <c r="D77" s="292"/>
      <c r="E77" s="292"/>
      <c r="F77" s="292"/>
      <c r="G77" s="292"/>
      <c r="H77" s="292"/>
      <c r="I77" s="292"/>
      <c r="J77" s="292"/>
      <c r="K77" s="292"/>
      <c r="L77" s="292"/>
      <c r="M77" s="292"/>
      <c r="N77" s="306"/>
      <c r="O77" s="292"/>
    </row>
    <row r="78" spans="1:15" s="287" customFormat="1" ht="8.5" customHeight="1">
      <c r="A78" s="291"/>
      <c r="B78" s="292"/>
      <c r="C78" s="292"/>
      <c r="D78" s="292"/>
      <c r="E78" s="292"/>
      <c r="F78" s="292"/>
      <c r="G78" s="292"/>
      <c r="H78" s="292"/>
      <c r="I78" s="292"/>
      <c r="J78" s="292"/>
      <c r="K78" s="292"/>
      <c r="L78" s="292"/>
      <c r="M78" s="292"/>
      <c r="N78" s="306"/>
      <c r="O78" s="292"/>
    </row>
    <row r="79" spans="1:15" s="287" customFormat="1" ht="8.5" customHeight="1">
      <c r="A79" s="291"/>
      <c r="B79" s="292"/>
      <c r="C79" s="292"/>
      <c r="D79" s="292"/>
      <c r="E79" s="292"/>
      <c r="F79" s="292"/>
      <c r="G79" s="292"/>
      <c r="H79" s="292"/>
      <c r="I79" s="292"/>
      <c r="J79" s="292"/>
      <c r="K79" s="292"/>
      <c r="L79" s="292"/>
      <c r="M79" s="292"/>
      <c r="N79" s="306"/>
      <c r="O79" s="292"/>
    </row>
    <row r="80" spans="1:15" s="287" customFormat="1" ht="8.5" customHeight="1">
      <c r="A80" s="291"/>
      <c r="B80" s="292"/>
      <c r="C80" s="292"/>
      <c r="D80" s="292"/>
      <c r="E80" s="292"/>
      <c r="F80" s="292"/>
      <c r="G80" s="292"/>
      <c r="H80" s="292"/>
      <c r="I80" s="292"/>
      <c r="J80" s="292"/>
      <c r="K80" s="292"/>
      <c r="L80" s="292"/>
      <c r="M80" s="292"/>
      <c r="N80" s="306"/>
      <c r="O80" s="292"/>
    </row>
    <row r="81" spans="1:15" s="287" customFormat="1" ht="8.5" customHeight="1">
      <c r="A81" s="291"/>
      <c r="B81" s="292"/>
      <c r="C81" s="292"/>
      <c r="D81" s="292"/>
      <c r="E81" s="292"/>
      <c r="F81" s="292"/>
      <c r="G81" s="292"/>
      <c r="H81" s="292"/>
      <c r="I81" s="292"/>
      <c r="J81" s="292"/>
      <c r="K81" s="292"/>
      <c r="L81" s="292"/>
      <c r="M81" s="292"/>
      <c r="N81" s="306"/>
      <c r="O81" s="292"/>
    </row>
    <row r="82" spans="1:15" s="287" customFormat="1" ht="8.5" customHeight="1">
      <c r="A82" s="291"/>
      <c r="B82" s="292"/>
      <c r="C82" s="292"/>
      <c r="D82" s="292"/>
      <c r="E82" s="292"/>
      <c r="F82" s="292"/>
      <c r="G82" s="292"/>
      <c r="H82" s="292"/>
      <c r="I82" s="292"/>
      <c r="J82" s="292"/>
      <c r="K82" s="292"/>
      <c r="L82" s="292"/>
      <c r="M82" s="292"/>
      <c r="N82" s="306"/>
      <c r="O82" s="292"/>
    </row>
    <row r="83" spans="1:15" s="287" customFormat="1" ht="8.5" customHeight="1">
      <c r="A83" s="291"/>
      <c r="B83" s="292"/>
      <c r="C83" s="292"/>
      <c r="D83" s="292"/>
      <c r="E83" s="292"/>
      <c r="F83" s="292"/>
      <c r="G83" s="292"/>
      <c r="H83" s="292"/>
      <c r="I83" s="292"/>
      <c r="J83" s="292"/>
      <c r="K83" s="292"/>
      <c r="L83" s="292"/>
      <c r="M83" s="292"/>
      <c r="N83" s="306"/>
      <c r="O83" s="292"/>
    </row>
    <row r="84" spans="1:15" s="287" customFormat="1" ht="8.5" customHeight="1">
      <c r="A84" s="291"/>
      <c r="B84" s="292"/>
      <c r="C84" s="292"/>
      <c r="D84" s="292"/>
      <c r="E84" s="292"/>
      <c r="F84" s="292"/>
      <c r="G84" s="292"/>
      <c r="H84" s="292"/>
      <c r="I84" s="292"/>
      <c r="J84" s="292"/>
      <c r="K84" s="292"/>
      <c r="L84" s="292"/>
      <c r="M84" s="292"/>
      <c r="N84" s="306"/>
      <c r="O84" s="292"/>
    </row>
    <row r="85" spans="1:15" s="287" customFormat="1" ht="8.5" customHeight="1">
      <c r="A85" s="291"/>
      <c r="B85" s="292"/>
      <c r="C85" s="292"/>
      <c r="D85" s="292"/>
      <c r="E85" s="292"/>
      <c r="F85" s="292"/>
      <c r="G85" s="292"/>
      <c r="H85" s="292"/>
      <c r="I85" s="292"/>
      <c r="J85" s="292"/>
      <c r="K85" s="292"/>
      <c r="L85" s="292"/>
      <c r="M85" s="292"/>
      <c r="N85" s="306"/>
      <c r="O85" s="292"/>
    </row>
    <row r="86" spans="1:15" s="287" customFormat="1" ht="8.5" customHeight="1">
      <c r="A86" s="291"/>
      <c r="B86" s="292"/>
      <c r="C86" s="292"/>
      <c r="D86" s="292"/>
      <c r="E86" s="292"/>
      <c r="F86" s="292"/>
      <c r="G86" s="292"/>
      <c r="H86" s="292"/>
      <c r="I86" s="292"/>
      <c r="J86" s="292"/>
      <c r="K86" s="292"/>
      <c r="L86" s="292"/>
      <c r="M86" s="292"/>
      <c r="N86" s="306"/>
      <c r="O86" s="292"/>
    </row>
    <row r="87" spans="1:15" s="287" customFormat="1" ht="8.5" customHeight="1">
      <c r="A87" s="291"/>
      <c r="B87" s="292"/>
      <c r="C87" s="292"/>
      <c r="D87" s="292"/>
      <c r="E87" s="292"/>
      <c r="F87" s="292"/>
      <c r="G87" s="292"/>
      <c r="H87" s="292"/>
      <c r="I87" s="292"/>
      <c r="J87" s="292"/>
      <c r="K87" s="292"/>
      <c r="L87" s="292"/>
      <c r="M87" s="292"/>
      <c r="N87" s="306"/>
      <c r="O87" s="292"/>
    </row>
    <row r="88" spans="1:15" s="287" customFormat="1" ht="8.5" customHeight="1">
      <c r="A88" s="291"/>
      <c r="B88" s="292"/>
      <c r="C88" s="292"/>
      <c r="D88" s="292"/>
      <c r="E88" s="292"/>
      <c r="F88" s="292"/>
      <c r="G88" s="292"/>
      <c r="H88" s="292"/>
      <c r="I88" s="292"/>
      <c r="J88" s="292"/>
      <c r="K88" s="292"/>
      <c r="L88" s="292"/>
      <c r="M88" s="292"/>
      <c r="N88" s="306"/>
      <c r="O88" s="292"/>
    </row>
    <row r="89" spans="1:15" s="287" customFormat="1" ht="8.5" customHeight="1">
      <c r="A89" s="291"/>
      <c r="B89" s="292"/>
      <c r="C89" s="292"/>
      <c r="D89" s="292"/>
      <c r="E89" s="292"/>
      <c r="F89" s="292"/>
      <c r="G89" s="292"/>
      <c r="H89" s="292"/>
      <c r="I89" s="292"/>
      <c r="J89" s="292"/>
      <c r="K89" s="292"/>
      <c r="L89" s="292"/>
      <c r="M89" s="292"/>
      <c r="N89" s="306"/>
      <c r="O89" s="292"/>
    </row>
    <row r="90" spans="1:15" s="287" customFormat="1" ht="8.5" customHeight="1">
      <c r="A90" s="291"/>
      <c r="B90" s="292"/>
      <c r="C90" s="292"/>
      <c r="D90" s="292"/>
      <c r="E90" s="292"/>
      <c r="F90" s="292"/>
      <c r="G90" s="292"/>
      <c r="H90" s="292"/>
      <c r="I90" s="292"/>
      <c r="J90" s="292"/>
      <c r="K90" s="292"/>
      <c r="L90" s="292"/>
      <c r="M90" s="292"/>
      <c r="N90" s="306"/>
      <c r="O90" s="292"/>
    </row>
    <row r="91" spans="1:15" s="287" customFormat="1" ht="8.5" customHeight="1">
      <c r="A91" s="291"/>
      <c r="B91" s="292"/>
      <c r="C91" s="292"/>
      <c r="D91" s="292"/>
      <c r="E91" s="292"/>
      <c r="F91" s="292"/>
      <c r="G91" s="292"/>
      <c r="H91" s="292"/>
      <c r="I91" s="292"/>
      <c r="J91" s="292"/>
      <c r="K91" s="292"/>
      <c r="L91" s="292"/>
      <c r="M91" s="292"/>
      <c r="N91" s="306"/>
      <c r="O91" s="292"/>
    </row>
    <row r="92" spans="1:15" s="287" customFormat="1" ht="8.5" customHeight="1">
      <c r="A92" s="291"/>
      <c r="B92" s="292"/>
      <c r="C92" s="292"/>
      <c r="D92" s="292"/>
      <c r="E92" s="292"/>
      <c r="F92" s="292"/>
      <c r="G92" s="292"/>
      <c r="H92" s="292"/>
      <c r="I92" s="292"/>
      <c r="J92" s="292"/>
      <c r="K92" s="292"/>
      <c r="L92" s="292"/>
      <c r="M92" s="292"/>
      <c r="N92" s="306"/>
      <c r="O92" s="292"/>
    </row>
    <row r="93" spans="1:15" s="287" customFormat="1" ht="8.5" customHeight="1">
      <c r="A93" s="291"/>
      <c r="B93" s="292"/>
      <c r="C93" s="292"/>
      <c r="D93" s="292"/>
      <c r="E93" s="292"/>
      <c r="F93" s="292"/>
      <c r="G93" s="292"/>
      <c r="H93" s="292"/>
      <c r="I93" s="292"/>
      <c r="J93" s="292"/>
      <c r="K93" s="292"/>
      <c r="L93" s="292"/>
      <c r="M93" s="292"/>
      <c r="N93" s="306"/>
      <c r="O93" s="292"/>
    </row>
    <row r="94" spans="1:15" s="287" customFormat="1" ht="8.5" customHeight="1">
      <c r="A94" s="291"/>
      <c r="B94" s="292"/>
      <c r="C94" s="292"/>
      <c r="D94" s="292"/>
      <c r="E94" s="292"/>
      <c r="F94" s="292"/>
      <c r="G94" s="292"/>
      <c r="H94" s="292"/>
      <c r="I94" s="292"/>
      <c r="J94" s="292"/>
      <c r="K94" s="292"/>
      <c r="L94" s="292"/>
      <c r="M94" s="292"/>
      <c r="N94" s="306"/>
      <c r="O94" s="292"/>
    </row>
    <row r="95" spans="1:15" s="287" customFormat="1" ht="8.5" customHeight="1">
      <c r="A95" s="291"/>
      <c r="B95" s="292"/>
      <c r="C95" s="292"/>
      <c r="D95" s="292"/>
      <c r="E95" s="292"/>
      <c r="F95" s="292"/>
      <c r="G95" s="292"/>
      <c r="H95" s="292"/>
      <c r="I95" s="292"/>
      <c r="J95" s="292"/>
      <c r="K95" s="292"/>
      <c r="L95" s="292"/>
      <c r="M95" s="292"/>
      <c r="N95" s="306"/>
      <c r="O95" s="292"/>
    </row>
    <row r="96" spans="1:15" s="287" customFormat="1" ht="8.5" customHeight="1">
      <c r="A96" s="291"/>
      <c r="B96" s="292"/>
      <c r="C96" s="292"/>
      <c r="D96" s="292"/>
      <c r="E96" s="292"/>
      <c r="F96" s="292"/>
      <c r="G96" s="292"/>
      <c r="H96" s="292"/>
      <c r="I96" s="292"/>
      <c r="J96" s="292"/>
      <c r="K96" s="292"/>
      <c r="L96" s="292"/>
      <c r="M96" s="292"/>
      <c r="N96" s="306"/>
      <c r="O96" s="292"/>
    </row>
    <row r="97" ht="8.5" customHeight="1"/>
    <row r="98" ht="8.5" customHeight="1"/>
    <row r="99" ht="8.5" customHeight="1"/>
  </sheetData>
  <mergeCells count="12">
    <mergeCell ref="D47:E47"/>
    <mergeCell ref="B47:C47"/>
    <mergeCell ref="B44:C44"/>
    <mergeCell ref="F47:G47"/>
    <mergeCell ref="B45:C45"/>
    <mergeCell ref="B46:C46"/>
    <mergeCell ref="F45:G45"/>
    <mergeCell ref="F46:G46"/>
    <mergeCell ref="D46:E46"/>
    <mergeCell ref="D44:E44"/>
    <mergeCell ref="D45:E45"/>
    <mergeCell ref="F44:G44"/>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dimension ref="A1:O76"/>
  <sheetViews>
    <sheetView topLeftCell="A19" zoomScale="130" zoomScaleNormal="130" workbookViewId="0">
      <selection activeCell="E28" sqref="E28"/>
    </sheetView>
  </sheetViews>
  <sheetFormatPr defaultColWidth="8.81640625" defaultRowHeight="8"/>
  <cols>
    <col min="1" max="1" width="5.81640625" style="198" customWidth="1"/>
    <col min="2" max="5" width="10" style="199" customWidth="1"/>
    <col min="6" max="6" width="11.453125" style="199" customWidth="1"/>
    <col min="7" max="7" width="10" style="199" customWidth="1"/>
    <col min="8" max="8" width="10.453125" style="200" customWidth="1"/>
    <col min="9" max="9" width="10" style="200" customWidth="1"/>
    <col min="10" max="10" width="16.54296875" style="200" customWidth="1"/>
    <col min="11" max="11" width="10" style="200" customWidth="1"/>
    <col min="12" max="12" width="8.54296875" style="200" customWidth="1"/>
    <col min="13" max="13" width="48.54296875" style="201" customWidth="1"/>
    <col min="14" max="14" width="38" style="202" customWidth="1"/>
    <col min="15" max="15" width="34.54296875" style="203" customWidth="1"/>
    <col min="16" max="16" width="8.81640625" style="33" customWidth="1"/>
    <col min="17" max="16384" width="8.81640625" style="33"/>
  </cols>
  <sheetData>
    <row r="1" spans="1:15" ht="7" customHeight="1">
      <c r="A1" s="218"/>
      <c r="B1" s="206"/>
      <c r="C1" s="206"/>
      <c r="D1" s="206"/>
      <c r="E1" s="206"/>
      <c r="F1" s="206"/>
      <c r="G1" s="206"/>
      <c r="H1" s="206"/>
      <c r="I1" s="206"/>
      <c r="J1" s="206"/>
      <c r="K1" s="206"/>
      <c r="L1" s="206"/>
      <c r="M1" s="236"/>
      <c r="N1" s="237"/>
      <c r="O1" s="175"/>
    </row>
    <row r="2" spans="1:15" ht="7" customHeight="1">
      <c r="A2" s="218"/>
      <c r="B2" s="205" t="s">
        <v>356</v>
      </c>
      <c r="C2" s="206"/>
      <c r="D2" s="206"/>
      <c r="E2" s="273"/>
      <c r="F2" s="206"/>
      <c r="G2" s="206"/>
      <c r="H2" s="206"/>
      <c r="I2" s="206"/>
      <c r="J2" s="206"/>
      <c r="K2" s="206"/>
      <c r="L2" s="206"/>
      <c r="M2" s="238" t="s">
        <v>184</v>
      </c>
      <c r="N2" s="237"/>
      <c r="O2" s="175"/>
    </row>
    <row r="3" spans="1:15" ht="7" customHeight="1">
      <c r="A3" s="218"/>
      <c r="B3" s="205" t="s">
        <v>357</v>
      </c>
      <c r="C3" s="206"/>
      <c r="D3" s="206"/>
      <c r="E3" s="206"/>
      <c r="F3" s="206"/>
      <c r="G3" s="206"/>
      <c r="H3" s="206"/>
      <c r="I3" s="206"/>
      <c r="J3" s="206"/>
      <c r="K3" s="206"/>
      <c r="L3" s="206"/>
      <c r="M3" s="238" t="s">
        <v>181</v>
      </c>
      <c r="N3" s="237"/>
      <c r="O3" s="175"/>
    </row>
    <row r="4" spans="1:15" ht="7" customHeight="1">
      <c r="A4" s="218"/>
      <c r="B4" s="205" t="s">
        <v>358</v>
      </c>
      <c r="C4" s="206"/>
      <c r="D4" s="206"/>
      <c r="E4" s="206"/>
      <c r="F4" s="206"/>
      <c r="G4" s="206"/>
      <c r="H4" s="206"/>
      <c r="I4" s="206"/>
      <c r="J4" s="206"/>
      <c r="K4" s="206"/>
      <c r="L4" s="206"/>
      <c r="M4" s="238"/>
      <c r="N4" s="237"/>
      <c r="O4" s="175"/>
    </row>
    <row r="5" spans="1:15" ht="7" customHeight="1">
      <c r="A5" s="218"/>
      <c r="B5" s="205" t="s">
        <v>359</v>
      </c>
      <c r="C5" s="206"/>
      <c r="D5" s="206"/>
      <c r="E5" s="206"/>
      <c r="F5" s="206"/>
      <c r="G5" s="206"/>
      <c r="H5" s="206"/>
      <c r="I5" s="206"/>
      <c r="J5" s="206"/>
      <c r="K5" s="206"/>
      <c r="L5" s="206"/>
      <c r="M5" s="239" t="s">
        <v>360</v>
      </c>
      <c r="N5" s="237"/>
      <c r="O5" s="175"/>
    </row>
    <row r="6" spans="1:15" ht="7" customHeight="1">
      <c r="A6" s="218"/>
      <c r="B6" s="205" t="s">
        <v>361</v>
      </c>
      <c r="C6" s="206"/>
      <c r="D6" s="206"/>
      <c r="E6" s="206"/>
      <c r="F6" s="206"/>
      <c r="G6" s="206"/>
      <c r="H6" s="206"/>
      <c r="I6" s="206"/>
      <c r="J6" s="206"/>
      <c r="K6" s="206"/>
      <c r="L6" s="206"/>
      <c r="M6" s="239" t="s">
        <v>232</v>
      </c>
      <c r="N6" s="237"/>
      <c r="O6" s="175"/>
    </row>
    <row r="7" spans="1:15" ht="7" customHeight="1">
      <c r="A7" s="218"/>
      <c r="B7" s="205" t="s">
        <v>362</v>
      </c>
      <c r="C7" s="206"/>
      <c r="D7" s="206"/>
      <c r="E7" s="206"/>
      <c r="F7" s="206"/>
      <c r="G7" s="206"/>
      <c r="H7" s="206"/>
      <c r="I7" s="206"/>
      <c r="J7" s="206"/>
      <c r="K7" s="206"/>
      <c r="L7" s="206"/>
      <c r="M7" s="239" t="s">
        <v>190</v>
      </c>
      <c r="N7" s="237"/>
      <c r="O7" s="175"/>
    </row>
    <row r="8" spans="1:15" ht="7" customHeight="1">
      <c r="A8" s="218"/>
      <c r="B8" s="205" t="s">
        <v>363</v>
      </c>
      <c r="C8" s="206"/>
      <c r="D8" s="206"/>
      <c r="E8" s="206"/>
      <c r="F8" s="206"/>
      <c r="G8" s="206"/>
      <c r="H8" s="206"/>
      <c r="I8" s="206"/>
      <c r="J8" s="206"/>
      <c r="K8" s="206"/>
      <c r="L8" s="206"/>
      <c r="M8" s="238" t="s">
        <v>192</v>
      </c>
      <c r="N8" s="237"/>
      <c r="O8" s="175"/>
    </row>
    <row r="9" spans="1:15" ht="7" customHeight="1">
      <c r="A9" s="218"/>
      <c r="B9" s="205" t="s">
        <v>364</v>
      </c>
      <c r="C9" s="206"/>
      <c r="D9" s="206"/>
      <c r="E9" s="206"/>
      <c r="F9" s="206"/>
      <c r="G9" s="206"/>
      <c r="H9" s="206"/>
      <c r="I9" s="206"/>
      <c r="J9" s="206"/>
      <c r="K9" s="206"/>
      <c r="L9" s="206"/>
      <c r="M9" s="238" t="s">
        <v>365</v>
      </c>
      <c r="N9" s="237"/>
      <c r="O9" s="175"/>
    </row>
    <row r="10" spans="1:15" ht="7" customHeight="1">
      <c r="A10" s="218"/>
      <c r="B10" s="205" t="s">
        <v>198</v>
      </c>
      <c r="C10" s="206"/>
      <c r="D10" s="206"/>
      <c r="E10" s="206"/>
      <c r="F10" s="206"/>
      <c r="G10" s="206"/>
      <c r="H10" s="206"/>
      <c r="I10" s="206"/>
      <c r="J10" s="206"/>
      <c r="K10" s="206"/>
      <c r="L10" s="206"/>
      <c r="M10" s="238" t="s">
        <v>366</v>
      </c>
      <c r="N10" s="237"/>
      <c r="O10" s="175"/>
    </row>
    <row r="11" spans="1:15" ht="7" customHeight="1">
      <c r="A11" s="218"/>
      <c r="B11" s="205" t="s">
        <v>200</v>
      </c>
      <c r="C11" s="206"/>
      <c r="D11" s="206"/>
      <c r="E11" s="206"/>
      <c r="F11" s="206"/>
      <c r="G11" s="206"/>
      <c r="H11" s="206"/>
      <c r="I11" s="206"/>
      <c r="J11" s="206"/>
      <c r="K11" s="206"/>
      <c r="L11" s="206"/>
      <c r="M11" s="238"/>
      <c r="N11" s="237"/>
      <c r="O11" s="175"/>
    </row>
    <row r="12" spans="1:15" ht="7" customHeight="1">
      <c r="A12" s="218"/>
      <c r="B12" s="205" t="s">
        <v>367</v>
      </c>
      <c r="C12" s="206"/>
      <c r="D12" s="206"/>
      <c r="E12" s="206"/>
      <c r="F12" s="206"/>
      <c r="G12" s="206"/>
      <c r="H12" s="206"/>
      <c r="I12" s="206"/>
      <c r="J12" s="206"/>
      <c r="K12" s="206"/>
      <c r="L12" s="206"/>
      <c r="M12" s="238"/>
      <c r="N12" s="237"/>
      <c r="O12" s="175"/>
    </row>
    <row r="13" spans="1:15" ht="7" customHeight="1">
      <c r="A13" s="218"/>
      <c r="B13" s="209" t="s">
        <v>368</v>
      </c>
      <c r="C13" s="206"/>
      <c r="D13" s="206"/>
      <c r="E13" s="206"/>
      <c r="F13" s="206"/>
      <c r="G13" s="206"/>
      <c r="H13" s="206"/>
      <c r="I13" s="206"/>
      <c r="J13" s="206"/>
      <c r="K13" s="206"/>
      <c r="L13" s="206"/>
      <c r="M13" s="238"/>
      <c r="N13" s="237"/>
      <c r="O13" s="175"/>
    </row>
    <row r="14" spans="1:15" ht="7" customHeight="1">
      <c r="A14" s="218"/>
      <c r="B14" s="205"/>
      <c r="C14" s="206"/>
      <c r="D14" s="206"/>
      <c r="E14" s="206"/>
      <c r="F14" s="206"/>
      <c r="G14" s="206"/>
      <c r="H14" s="206"/>
      <c r="I14" s="206"/>
      <c r="J14" s="206"/>
      <c r="K14" s="206"/>
      <c r="L14" s="206"/>
      <c r="M14" s="238"/>
      <c r="N14" s="237"/>
      <c r="O14" s="175"/>
    </row>
    <row r="15" spans="1:15" ht="7" customHeight="1">
      <c r="A15" s="218"/>
      <c r="B15" s="205" t="s">
        <v>369</v>
      </c>
      <c r="C15" s="206"/>
      <c r="D15" s="206"/>
      <c r="E15" s="206"/>
      <c r="F15" s="206"/>
      <c r="G15" s="206"/>
      <c r="H15" s="206"/>
      <c r="I15" s="206"/>
      <c r="J15" s="206"/>
      <c r="K15" s="206"/>
      <c r="L15" s="206"/>
      <c r="M15" s="238"/>
      <c r="N15" s="237"/>
      <c r="O15" s="175"/>
    </row>
    <row r="16" spans="1:15" ht="7" customHeight="1">
      <c r="A16" s="218"/>
      <c r="B16" s="205" t="s">
        <v>370</v>
      </c>
      <c r="C16" s="206"/>
      <c r="D16" s="206"/>
      <c r="E16" s="274"/>
      <c r="F16" s="206"/>
      <c r="G16" s="206"/>
      <c r="H16" s="206"/>
      <c r="I16" s="206"/>
      <c r="J16" s="206"/>
      <c r="K16" s="206"/>
      <c r="L16" s="206"/>
      <c r="M16" s="238"/>
      <c r="N16" s="237"/>
      <c r="O16" s="175"/>
    </row>
    <row r="17" spans="1:15" ht="7" customHeight="1">
      <c r="A17" s="218"/>
      <c r="B17" s="205" t="s">
        <v>371</v>
      </c>
      <c r="C17" s="206"/>
      <c r="D17" s="206"/>
      <c r="E17" s="274"/>
      <c r="F17" s="206"/>
      <c r="G17" s="206"/>
      <c r="H17" s="206"/>
      <c r="I17" s="206"/>
      <c r="J17" s="206"/>
      <c r="K17" s="206"/>
      <c r="L17" s="206"/>
      <c r="M17" s="238"/>
      <c r="N17" s="237"/>
      <c r="O17" s="175"/>
    </row>
    <row r="18" spans="1:15" ht="7" customHeight="1">
      <c r="A18" s="218"/>
      <c r="B18" s="205" t="s">
        <v>372</v>
      </c>
      <c r="C18" s="206"/>
      <c r="D18" s="206"/>
      <c r="E18" s="274"/>
      <c r="F18" s="206"/>
      <c r="G18" s="206"/>
      <c r="H18" s="206"/>
      <c r="I18" s="206"/>
      <c r="J18" s="206"/>
      <c r="K18" s="206"/>
      <c r="L18" s="206"/>
      <c r="M18" s="238"/>
      <c r="N18" s="237"/>
      <c r="O18" s="175"/>
    </row>
    <row r="19" spans="1:15" ht="7" customHeight="1">
      <c r="A19" s="218"/>
      <c r="B19" s="205" t="s">
        <v>373</v>
      </c>
      <c r="C19" s="206"/>
      <c r="D19" s="206"/>
      <c r="E19" s="274"/>
      <c r="F19" s="206"/>
      <c r="G19" s="206"/>
      <c r="H19" s="206"/>
      <c r="I19" s="206"/>
      <c r="J19" s="206"/>
      <c r="K19" s="206"/>
      <c r="L19" s="206"/>
      <c r="M19" s="238"/>
      <c r="N19" s="237"/>
      <c r="O19" s="175"/>
    </row>
    <row r="20" spans="1:15" ht="7" customHeight="1">
      <c r="A20" s="218"/>
      <c r="B20" s="275"/>
      <c r="C20" s="206"/>
      <c r="D20" s="206"/>
      <c r="E20" s="214"/>
      <c r="G20" s="208"/>
      <c r="H20" s="206"/>
      <c r="I20" s="206"/>
      <c r="J20" s="206"/>
      <c r="K20" s="206"/>
      <c r="L20" s="206"/>
      <c r="M20" s="239"/>
      <c r="N20" s="237"/>
      <c r="O20" s="175"/>
    </row>
    <row r="21" spans="1:15" ht="7" customHeight="1">
      <c r="A21" s="218"/>
      <c r="B21" s="571" t="s">
        <v>1045</v>
      </c>
      <c r="C21" s="206"/>
      <c r="D21" s="206"/>
      <c r="E21" s="214"/>
      <c r="F21" s="217"/>
      <c r="G21" s="206"/>
      <c r="H21" s="206"/>
      <c r="I21" s="206"/>
      <c r="J21" s="206"/>
      <c r="K21" s="206"/>
      <c r="L21" s="206"/>
      <c r="M21" s="239"/>
      <c r="N21" s="237"/>
      <c r="O21" s="175"/>
    </row>
    <row r="22" spans="1:15" s="272" customFormat="1" ht="7" customHeight="1">
      <c r="A22" s="276"/>
      <c r="B22" s="571" t="s">
        <v>1046</v>
      </c>
      <c r="C22" s="206"/>
      <c r="D22" s="206"/>
      <c r="E22" s="206"/>
      <c r="F22" s="206"/>
      <c r="G22" s="206"/>
      <c r="H22" s="256"/>
      <c r="I22" s="256"/>
      <c r="J22" s="256"/>
      <c r="K22" s="256"/>
      <c r="L22" s="256"/>
      <c r="M22" s="238"/>
      <c r="N22" s="284"/>
      <c r="O22" s="285"/>
    </row>
    <row r="23" spans="1:15" s="272" customFormat="1" ht="7" customHeight="1">
      <c r="A23" s="276"/>
      <c r="B23" s="277"/>
      <c r="C23" s="256"/>
      <c r="D23" s="256"/>
      <c r="E23" s="256"/>
      <c r="F23" s="256"/>
      <c r="G23" s="256"/>
      <c r="H23" s="256"/>
      <c r="I23" s="256"/>
      <c r="J23" s="256"/>
      <c r="K23" s="256"/>
      <c r="L23" s="256"/>
      <c r="M23" s="238"/>
      <c r="N23" s="284"/>
      <c r="O23" s="285"/>
    </row>
    <row r="24" spans="1:15" s="272" customFormat="1" ht="7" customHeight="1">
      <c r="A24" s="276"/>
      <c r="B24" s="278" t="s">
        <v>374</v>
      </c>
      <c r="C24" s="256"/>
      <c r="D24" s="256"/>
      <c r="E24" s="256"/>
      <c r="F24" s="256"/>
      <c r="G24" s="256"/>
      <c r="H24" s="256"/>
      <c r="I24" s="256"/>
      <c r="J24" s="256"/>
      <c r="K24" s="256"/>
      <c r="L24" s="256"/>
      <c r="M24" s="286"/>
      <c r="N24" s="284"/>
      <c r="O24" s="285"/>
    </row>
    <row r="25" spans="1:15" ht="25" customHeight="1">
      <c r="A25" s="218"/>
      <c r="B25" s="223" t="s">
        <v>1075</v>
      </c>
      <c r="C25" s="223" t="s">
        <v>212</v>
      </c>
      <c r="D25" s="223" t="s">
        <v>213</v>
      </c>
      <c r="E25" s="223" t="s">
        <v>375</v>
      </c>
      <c r="F25" s="223" t="s">
        <v>215</v>
      </c>
      <c r="G25" s="206"/>
      <c r="H25" s="206"/>
      <c r="I25" s="206"/>
      <c r="J25" s="206"/>
      <c r="K25" s="206"/>
      <c r="L25" s="206"/>
      <c r="M25" s="239" t="s">
        <v>366</v>
      </c>
      <c r="N25" s="237"/>
      <c r="O25" s="175"/>
    </row>
    <row r="26" spans="1:15" ht="7" customHeight="1">
      <c r="A26" s="218"/>
      <c r="B26" s="223" t="s">
        <v>216</v>
      </c>
      <c r="C26" s="224" t="s">
        <v>217</v>
      </c>
      <c r="D26" s="223" t="s">
        <v>376</v>
      </c>
      <c r="E26" s="223" t="s">
        <v>219</v>
      </c>
      <c r="F26" s="226" t="s">
        <v>219</v>
      </c>
      <c r="G26" s="219"/>
      <c r="H26" s="206"/>
      <c r="I26" s="206"/>
      <c r="J26" s="206"/>
      <c r="K26" s="206"/>
      <c r="L26" s="206"/>
      <c r="M26" s="236"/>
      <c r="N26" s="237"/>
      <c r="O26" s="175"/>
    </row>
    <row r="27" spans="1:15" ht="7" customHeight="1">
      <c r="A27" s="279"/>
      <c r="B27" s="228">
        <v>150</v>
      </c>
      <c r="C27" s="253">
        <v>13.535532179256499</v>
      </c>
      <c r="D27" s="535">
        <v>1</v>
      </c>
      <c r="E27" s="280">
        <v>4280</v>
      </c>
      <c r="F27" s="231">
        <f>E27+60</f>
        <v>4340</v>
      </c>
      <c r="G27" s="580" t="s">
        <v>1087</v>
      </c>
      <c r="H27" s="231"/>
      <c r="I27" s="580">
        <v>10</v>
      </c>
      <c r="J27" s="580"/>
      <c r="K27" s="206"/>
      <c r="L27" s="206"/>
      <c r="M27" s="236" t="s">
        <v>286</v>
      </c>
      <c r="N27" s="613" t="s">
        <v>377</v>
      </c>
      <c r="O27" s="175"/>
    </row>
    <row r="28" spans="1:15" ht="7" customHeight="1">
      <c r="A28" s="279"/>
      <c r="B28" s="228">
        <v>225</v>
      </c>
      <c r="C28" s="253">
        <v>15.9620160744442</v>
      </c>
      <c r="D28" s="535">
        <v>1.5</v>
      </c>
      <c r="E28" s="280">
        <v>5000</v>
      </c>
      <c r="F28" s="231">
        <f t="shared" ref="F28:F42" si="0">E28+60</f>
        <v>5060</v>
      </c>
      <c r="G28" s="580" t="s">
        <v>1088</v>
      </c>
      <c r="H28" s="231"/>
      <c r="I28" s="580">
        <v>3</v>
      </c>
      <c r="J28" s="580"/>
      <c r="K28" s="206"/>
      <c r="L28" s="206"/>
      <c r="M28" s="236" t="s">
        <v>334</v>
      </c>
      <c r="N28" s="614"/>
      <c r="O28" s="175"/>
    </row>
    <row r="29" spans="1:15" ht="7" customHeight="1">
      <c r="A29" s="279"/>
      <c r="B29" s="228">
        <v>300</v>
      </c>
      <c r="C29" s="253">
        <v>32.0918927385814</v>
      </c>
      <c r="D29" s="535">
        <v>2</v>
      </c>
      <c r="E29" s="280">
        <v>7320</v>
      </c>
      <c r="F29" s="231">
        <f t="shared" si="0"/>
        <v>7380</v>
      </c>
      <c r="G29" s="580" t="s">
        <v>1089</v>
      </c>
      <c r="H29" s="231"/>
      <c r="I29" s="580">
        <v>5</v>
      </c>
      <c r="J29" s="580"/>
      <c r="K29" s="206"/>
      <c r="L29" s="206"/>
      <c r="M29" s="236" t="s">
        <v>301</v>
      </c>
      <c r="N29" s="614"/>
      <c r="O29" s="175"/>
    </row>
    <row r="30" spans="1:15" ht="7" customHeight="1">
      <c r="A30" s="279"/>
      <c r="B30" s="281">
        <v>375</v>
      </c>
      <c r="C30" s="282">
        <v>37.506279111235898</v>
      </c>
      <c r="D30" s="536">
        <v>2.5</v>
      </c>
      <c r="E30" s="280">
        <v>7980</v>
      </c>
      <c r="F30" s="231">
        <f t="shared" si="0"/>
        <v>8040</v>
      </c>
      <c r="G30" s="580" t="s">
        <v>1090</v>
      </c>
      <c r="H30" s="231"/>
      <c r="I30" s="580">
        <v>9</v>
      </c>
      <c r="J30" s="580"/>
      <c r="K30" s="206"/>
      <c r="L30" s="206"/>
      <c r="M30" s="236" t="s">
        <v>378</v>
      </c>
      <c r="N30" s="614"/>
      <c r="O30" s="175"/>
    </row>
    <row r="31" spans="1:15" ht="7" customHeight="1">
      <c r="A31" s="279"/>
      <c r="B31" s="281">
        <v>450</v>
      </c>
      <c r="C31" s="282">
        <v>43.538417385935297</v>
      </c>
      <c r="D31" s="536">
        <v>3</v>
      </c>
      <c r="E31" s="280">
        <v>9270</v>
      </c>
      <c r="F31" s="231">
        <f t="shared" si="0"/>
        <v>9330</v>
      </c>
      <c r="G31" s="580" t="s">
        <v>1091</v>
      </c>
      <c r="H31" s="231"/>
      <c r="I31" s="580">
        <v>9</v>
      </c>
      <c r="J31" s="580"/>
      <c r="K31" s="206"/>
      <c r="L31" s="206"/>
      <c r="M31" s="236" t="s">
        <v>379</v>
      </c>
      <c r="N31" s="614"/>
      <c r="O31" s="175"/>
    </row>
    <row r="32" spans="1:15" ht="7" customHeight="1">
      <c r="A32" s="279"/>
      <c r="B32" s="281">
        <v>525</v>
      </c>
      <c r="C32" s="282">
        <v>46.784835964538203</v>
      </c>
      <c r="D32" s="536">
        <v>3.5</v>
      </c>
      <c r="E32" s="280">
        <v>9960</v>
      </c>
      <c r="F32" s="231">
        <f t="shared" si="0"/>
        <v>10020</v>
      </c>
      <c r="G32" s="580" t="s">
        <v>1092</v>
      </c>
      <c r="H32" s="231"/>
      <c r="I32" s="580">
        <v>16</v>
      </c>
      <c r="J32" s="580"/>
      <c r="K32" s="206"/>
      <c r="L32" s="206"/>
      <c r="M32" s="236" t="s">
        <v>380</v>
      </c>
      <c r="N32" s="614"/>
      <c r="O32" s="175"/>
    </row>
    <row r="33" spans="1:15" ht="7" customHeight="1">
      <c r="A33" s="279"/>
      <c r="B33" s="281">
        <v>600</v>
      </c>
      <c r="C33" s="282">
        <v>60.811811240137899</v>
      </c>
      <c r="D33" s="536">
        <v>4</v>
      </c>
      <c r="E33" s="280">
        <v>12280</v>
      </c>
      <c r="F33" s="231">
        <f t="shared" si="0"/>
        <v>12340</v>
      </c>
      <c r="G33" s="580" t="s">
        <v>1093</v>
      </c>
      <c r="H33" s="231"/>
      <c r="I33" s="580">
        <v>9</v>
      </c>
      <c r="J33" s="580"/>
      <c r="K33" s="206"/>
      <c r="L33" s="206"/>
      <c r="M33" s="241" t="s">
        <v>381</v>
      </c>
      <c r="N33" s="614"/>
      <c r="O33" s="175"/>
    </row>
    <row r="34" spans="1:15" ht="7" customHeight="1">
      <c r="A34" s="279"/>
      <c r="B34" s="281">
        <v>675</v>
      </c>
      <c r="C34" s="282">
        <v>54.054943324566999</v>
      </c>
      <c r="D34" s="536">
        <v>4.5</v>
      </c>
      <c r="E34" s="280">
        <v>12910</v>
      </c>
      <c r="F34" s="231">
        <f t="shared" si="0"/>
        <v>12970</v>
      </c>
      <c r="G34" s="580" t="s">
        <v>1094</v>
      </c>
      <c r="H34" s="231"/>
      <c r="I34" s="580">
        <v>13</v>
      </c>
      <c r="J34" s="580"/>
      <c r="K34" s="206"/>
      <c r="L34" s="206"/>
      <c r="M34" s="236" t="s">
        <v>382</v>
      </c>
      <c r="N34" s="614"/>
      <c r="O34" s="175"/>
    </row>
    <row r="35" spans="1:15" ht="7" customHeight="1">
      <c r="A35" s="279"/>
      <c r="B35" s="281">
        <v>750</v>
      </c>
      <c r="C35" s="282">
        <v>72.189504956034696</v>
      </c>
      <c r="D35" s="536">
        <v>5</v>
      </c>
      <c r="E35" s="280">
        <v>13830</v>
      </c>
      <c r="F35" s="231">
        <f t="shared" si="0"/>
        <v>13890</v>
      </c>
      <c r="G35" s="580" t="s">
        <v>1095</v>
      </c>
      <c r="H35" s="231"/>
      <c r="I35" s="580">
        <v>8</v>
      </c>
      <c r="J35" s="580"/>
      <c r="K35" s="206"/>
      <c r="L35" s="206"/>
      <c r="M35" s="236" t="s">
        <v>383</v>
      </c>
      <c r="N35" s="614"/>
      <c r="O35" s="175"/>
    </row>
    <row r="36" spans="1:15" ht="7" customHeight="1">
      <c r="A36" s="279"/>
      <c r="B36" s="281">
        <v>900</v>
      </c>
      <c r="C36" s="282">
        <v>87.416978657698195</v>
      </c>
      <c r="D36" s="536">
        <v>6</v>
      </c>
      <c r="E36" s="280">
        <v>16210</v>
      </c>
      <c r="F36" s="231">
        <f t="shared" si="0"/>
        <v>16270</v>
      </c>
      <c r="G36" s="580" t="s">
        <v>1096</v>
      </c>
      <c r="H36" s="231"/>
      <c r="I36" s="580">
        <v>8</v>
      </c>
      <c r="J36" s="580"/>
      <c r="K36" s="206"/>
      <c r="L36" s="206"/>
      <c r="M36" s="236" t="s">
        <v>384</v>
      </c>
      <c r="N36" s="614"/>
      <c r="O36" s="175"/>
    </row>
    <row r="37" spans="1:15" ht="7" customHeight="1">
      <c r="A37" s="279"/>
      <c r="B37" s="281">
        <v>1050</v>
      </c>
      <c r="C37" s="282">
        <v>74.928838849455602</v>
      </c>
      <c r="D37" s="536">
        <v>7</v>
      </c>
      <c r="E37" s="280">
        <v>15940</v>
      </c>
      <c r="F37" s="231">
        <f t="shared" si="0"/>
        <v>16000</v>
      </c>
      <c r="G37" s="580" t="s">
        <v>1097</v>
      </c>
      <c r="H37" s="231"/>
      <c r="I37" s="580">
        <v>7</v>
      </c>
      <c r="J37" s="580"/>
      <c r="K37" s="206"/>
      <c r="L37" s="206"/>
      <c r="M37" s="236"/>
      <c r="N37" s="614"/>
      <c r="O37" s="175"/>
    </row>
    <row r="38" spans="1:15" ht="7" customHeight="1">
      <c r="A38" s="279"/>
      <c r="B38" s="281">
        <v>1200</v>
      </c>
      <c r="C38" s="282">
        <v>99.905118465940902</v>
      </c>
      <c r="D38" s="536">
        <v>8</v>
      </c>
      <c r="E38" s="280">
        <v>18620</v>
      </c>
      <c r="F38" s="231">
        <f t="shared" si="0"/>
        <v>18680</v>
      </c>
      <c r="G38" s="580" t="s">
        <v>1098</v>
      </c>
      <c r="H38" s="231"/>
      <c r="I38" s="580">
        <v>7</v>
      </c>
      <c r="J38" s="580"/>
      <c r="K38" s="206"/>
      <c r="L38" s="206"/>
      <c r="M38" s="236"/>
      <c r="N38" s="614"/>
      <c r="O38" s="175"/>
    </row>
    <row r="39" spans="1:15" ht="7" customHeight="1">
      <c r="A39" s="279"/>
      <c r="B39" s="281">
        <v>1350</v>
      </c>
      <c r="C39" s="282">
        <v>120.315841593391</v>
      </c>
      <c r="D39" s="536">
        <v>9</v>
      </c>
      <c r="E39" s="280">
        <v>21980</v>
      </c>
      <c r="F39" s="231">
        <f t="shared" si="0"/>
        <v>22040</v>
      </c>
      <c r="G39" s="580" t="s">
        <v>1099</v>
      </c>
      <c r="H39" s="231"/>
      <c r="I39" s="580">
        <v>7</v>
      </c>
      <c r="J39" s="580"/>
      <c r="K39" s="206"/>
      <c r="L39" s="206"/>
      <c r="M39" s="236"/>
      <c r="N39" s="614"/>
      <c r="O39" s="175"/>
    </row>
    <row r="40" spans="1:15" ht="7" customHeight="1">
      <c r="A40" s="279"/>
      <c r="B40" s="281">
        <v>1500</v>
      </c>
      <c r="C40" s="282">
        <v>122.065890198386</v>
      </c>
      <c r="D40" s="536">
        <v>10</v>
      </c>
      <c r="E40" s="280">
        <v>23910</v>
      </c>
      <c r="F40" s="231">
        <f t="shared" si="0"/>
        <v>23970</v>
      </c>
      <c r="G40" s="580" t="s">
        <v>1100</v>
      </c>
      <c r="H40" s="231"/>
      <c r="I40" s="580">
        <v>4</v>
      </c>
      <c r="J40" s="580"/>
      <c r="K40" s="206"/>
      <c r="L40" s="206"/>
      <c r="M40" s="236"/>
      <c r="N40" s="614"/>
      <c r="O40" s="175"/>
    </row>
    <row r="41" spans="1:15" ht="7" customHeight="1">
      <c r="A41" s="279"/>
      <c r="B41" s="281">
        <v>1800</v>
      </c>
      <c r="C41" s="282">
        <v>142.72159780848699</v>
      </c>
      <c r="D41" s="536">
        <v>12</v>
      </c>
      <c r="E41" s="280">
        <v>26800</v>
      </c>
      <c r="F41" s="231">
        <f t="shared" si="0"/>
        <v>26860</v>
      </c>
      <c r="G41" s="580" t="s">
        <v>1101</v>
      </c>
      <c r="H41" s="231"/>
      <c r="I41" s="580">
        <v>15</v>
      </c>
      <c r="J41" s="580"/>
      <c r="K41" s="206"/>
      <c r="L41" s="206"/>
      <c r="M41" s="236"/>
      <c r="N41" s="614"/>
      <c r="O41" s="175"/>
    </row>
    <row r="42" spans="1:15" ht="7" customHeight="1">
      <c r="A42" s="279"/>
      <c r="B42" s="281">
        <v>2250</v>
      </c>
      <c r="C42" s="282">
        <v>164.54960688507899</v>
      </c>
      <c r="D42" s="536">
        <v>15</v>
      </c>
      <c r="E42" s="280">
        <v>32340</v>
      </c>
      <c r="F42" s="231">
        <f t="shared" si="0"/>
        <v>32400</v>
      </c>
      <c r="G42" s="580" t="s">
        <v>1102</v>
      </c>
      <c r="H42" s="231"/>
      <c r="I42" s="580">
        <v>5</v>
      </c>
      <c r="J42" s="580"/>
      <c r="K42" s="206"/>
      <c r="L42" s="206"/>
      <c r="M42" s="236"/>
      <c r="N42" s="614"/>
      <c r="O42" s="175"/>
    </row>
    <row r="43" spans="1:15" ht="7" customHeight="1">
      <c r="A43" s="218"/>
      <c r="B43" s="283"/>
      <c r="C43" s="206"/>
      <c r="D43" s="206"/>
      <c r="E43" s="206"/>
      <c r="F43" s="206"/>
      <c r="G43" s="206"/>
      <c r="H43" s="206"/>
      <c r="I43" s="206"/>
      <c r="J43" s="206"/>
      <c r="K43" s="206"/>
      <c r="L43" s="206"/>
      <c r="M43" s="236"/>
      <c r="N43" s="614"/>
      <c r="O43" s="175"/>
    </row>
    <row r="44" spans="1:15" ht="7" customHeight="1">
      <c r="A44" s="221"/>
      <c r="B44" s="278" t="s">
        <v>385</v>
      </c>
      <c r="C44" s="206"/>
      <c r="D44" s="206"/>
      <c r="E44" s="206"/>
      <c r="F44" s="206"/>
      <c r="G44" s="206"/>
      <c r="H44" s="206"/>
      <c r="I44" s="206"/>
      <c r="J44" s="206"/>
      <c r="K44" s="206"/>
      <c r="L44" s="206"/>
      <c r="M44" s="236"/>
      <c r="N44" s="614"/>
      <c r="O44" s="175"/>
    </row>
    <row r="45" spans="1:15" ht="23.5" customHeight="1">
      <c r="A45" s="221"/>
      <c r="B45" s="223" t="s">
        <v>1075</v>
      </c>
      <c r="C45" s="224" t="s">
        <v>212</v>
      </c>
      <c r="D45" s="223" t="s">
        <v>386</v>
      </c>
      <c r="E45" s="223" t="s">
        <v>387</v>
      </c>
      <c r="F45" s="223" t="s">
        <v>388</v>
      </c>
      <c r="G45" s="225" t="s">
        <v>389</v>
      </c>
      <c r="H45" s="223" t="s">
        <v>390</v>
      </c>
      <c r="I45" s="255" t="s">
        <v>338</v>
      </c>
      <c r="J45" s="206"/>
      <c r="K45" s="206"/>
      <c r="L45" s="206"/>
      <c r="M45" s="236"/>
      <c r="N45" s="240"/>
      <c r="O45" s="175"/>
    </row>
    <row r="46" spans="1:15" ht="7" customHeight="1">
      <c r="A46" s="221"/>
      <c r="B46" s="223" t="s">
        <v>216</v>
      </c>
      <c r="C46" s="224" t="s">
        <v>217</v>
      </c>
      <c r="D46" s="226" t="s">
        <v>218</v>
      </c>
      <c r="E46" s="226" t="s">
        <v>218</v>
      </c>
      <c r="F46" s="226" t="s">
        <v>218</v>
      </c>
      <c r="G46" s="225" t="s">
        <v>219</v>
      </c>
      <c r="H46" s="226" t="s">
        <v>219</v>
      </c>
      <c r="I46" s="257" t="s">
        <v>217</v>
      </c>
      <c r="J46" s="206"/>
      <c r="K46" s="206"/>
      <c r="L46" s="206"/>
      <c r="M46" s="236"/>
      <c r="N46" s="613" t="s">
        <v>391</v>
      </c>
      <c r="O46" s="175"/>
    </row>
    <row r="47" spans="1:15" ht="7" customHeight="1">
      <c r="A47" s="279"/>
      <c r="B47" s="228">
        <v>165</v>
      </c>
      <c r="C47" s="253">
        <v>12.9</v>
      </c>
      <c r="D47" s="535">
        <f t="shared" ref="D47:D57" si="1">C47*0.1</f>
        <v>1.29</v>
      </c>
      <c r="E47" s="535">
        <f t="shared" ref="E47:E57" si="2">C47*0.08</f>
        <v>1.032</v>
      </c>
      <c r="F47" s="537">
        <f t="shared" ref="F47:F57" si="3">C47*0.06</f>
        <v>0.77400000000000002</v>
      </c>
      <c r="G47" s="230">
        <v>3150</v>
      </c>
      <c r="H47" s="231">
        <f>G47+60+I47*24</f>
        <v>3330</v>
      </c>
      <c r="I47" s="257">
        <v>5</v>
      </c>
      <c r="J47" s="580" t="s">
        <v>1103</v>
      </c>
      <c r="K47" s="580">
        <v>1</v>
      </c>
      <c r="L47" s="580"/>
      <c r="M47" s="236" t="s">
        <v>392</v>
      </c>
      <c r="N47" s="614"/>
      <c r="O47" s="175"/>
    </row>
    <row r="48" spans="1:15" ht="7" customHeight="1">
      <c r="A48" s="279"/>
      <c r="B48" s="228">
        <v>225</v>
      </c>
      <c r="C48" s="253">
        <v>16.8</v>
      </c>
      <c r="D48" s="535">
        <f t="shared" si="1"/>
        <v>1.6800000000000002</v>
      </c>
      <c r="E48" s="535">
        <f t="shared" si="2"/>
        <v>1.3440000000000001</v>
      </c>
      <c r="F48" s="537">
        <f t="shared" si="3"/>
        <v>1.008</v>
      </c>
      <c r="G48" s="230">
        <v>3530</v>
      </c>
      <c r="H48" s="231">
        <f t="shared" ref="H48:H57" si="4">G48+60+I48*24</f>
        <v>3710</v>
      </c>
      <c r="I48" s="257">
        <v>5</v>
      </c>
      <c r="J48" s="580" t="s">
        <v>1104</v>
      </c>
      <c r="K48" s="580">
        <v>2</v>
      </c>
      <c r="L48" s="580"/>
      <c r="M48" s="236" t="s">
        <v>393</v>
      </c>
      <c r="N48" s="614"/>
      <c r="O48" s="175"/>
    </row>
    <row r="49" spans="1:15" ht="7" customHeight="1">
      <c r="A49" s="279"/>
      <c r="B49" s="228">
        <v>350</v>
      </c>
      <c r="C49" s="253">
        <v>28.9</v>
      </c>
      <c r="D49" s="535">
        <f t="shared" si="1"/>
        <v>2.89</v>
      </c>
      <c r="E49" s="535">
        <f t="shared" si="2"/>
        <v>2.3119999999999998</v>
      </c>
      <c r="F49" s="537">
        <f t="shared" si="3"/>
        <v>1.7339999999999998</v>
      </c>
      <c r="G49" s="230">
        <v>4960</v>
      </c>
      <c r="H49" s="231">
        <f t="shared" si="4"/>
        <v>5140</v>
      </c>
      <c r="I49" s="257">
        <v>5</v>
      </c>
      <c r="L49" s="580"/>
      <c r="M49" s="236" t="s">
        <v>301</v>
      </c>
      <c r="N49" s="614"/>
      <c r="O49" s="175"/>
    </row>
    <row r="50" spans="1:15" ht="7" customHeight="1">
      <c r="A50" s="279"/>
      <c r="B50" s="228">
        <v>525</v>
      </c>
      <c r="C50" s="253">
        <v>39.200000000000003</v>
      </c>
      <c r="D50" s="535">
        <f t="shared" si="1"/>
        <v>3.9200000000000004</v>
      </c>
      <c r="E50" s="535">
        <f t="shared" si="2"/>
        <v>3.1360000000000001</v>
      </c>
      <c r="F50" s="537">
        <f t="shared" si="3"/>
        <v>2.3519999999999999</v>
      </c>
      <c r="G50" s="230">
        <v>5940</v>
      </c>
      <c r="H50" s="231">
        <f t="shared" si="4"/>
        <v>6240</v>
      </c>
      <c r="I50" s="257">
        <v>10</v>
      </c>
      <c r="L50" s="580"/>
      <c r="M50" s="236" t="s">
        <v>378</v>
      </c>
      <c r="N50" s="614"/>
      <c r="O50" s="175"/>
    </row>
    <row r="51" spans="1:15" ht="7" customHeight="1">
      <c r="A51" s="279"/>
      <c r="B51" s="228">
        <v>700</v>
      </c>
      <c r="C51" s="253">
        <v>54.8</v>
      </c>
      <c r="D51" s="535">
        <f t="shared" si="1"/>
        <v>5.48</v>
      </c>
      <c r="E51" s="535">
        <f t="shared" si="2"/>
        <v>4.3839999999999995</v>
      </c>
      <c r="F51" s="537">
        <f t="shared" si="3"/>
        <v>3.2879999999999998</v>
      </c>
      <c r="G51" s="230">
        <v>8090</v>
      </c>
      <c r="H51" s="231">
        <f t="shared" si="4"/>
        <v>8390</v>
      </c>
      <c r="I51" s="257">
        <v>10</v>
      </c>
      <c r="J51" s="580" t="s">
        <v>1105</v>
      </c>
      <c r="K51" s="580">
        <v>7</v>
      </c>
      <c r="L51" s="580"/>
      <c r="M51" s="236" t="s">
        <v>379</v>
      </c>
      <c r="N51" s="614"/>
      <c r="O51" s="175"/>
    </row>
    <row r="52" spans="1:15" ht="7" customHeight="1">
      <c r="A52" s="279"/>
      <c r="B52" s="228">
        <v>875</v>
      </c>
      <c r="C52" s="253">
        <v>65</v>
      </c>
      <c r="D52" s="535">
        <f t="shared" si="1"/>
        <v>6.5</v>
      </c>
      <c r="E52" s="535">
        <f t="shared" si="2"/>
        <v>5.2</v>
      </c>
      <c r="F52" s="537">
        <f t="shared" si="3"/>
        <v>3.9</v>
      </c>
      <c r="G52" s="230">
        <v>8480</v>
      </c>
      <c r="H52" s="231">
        <f t="shared" si="4"/>
        <v>8900</v>
      </c>
      <c r="I52" s="257">
        <v>15</v>
      </c>
      <c r="J52" s="580" t="s">
        <v>1106</v>
      </c>
      <c r="K52" s="580">
        <v>13</v>
      </c>
      <c r="L52" s="580"/>
      <c r="M52" s="236" t="s">
        <v>380</v>
      </c>
      <c r="N52" s="614"/>
      <c r="O52" s="175"/>
    </row>
    <row r="53" spans="1:15" ht="7" customHeight="1">
      <c r="A53" s="279"/>
      <c r="B53" s="228">
        <v>1000</v>
      </c>
      <c r="C53" s="253">
        <v>83</v>
      </c>
      <c r="D53" s="535">
        <f t="shared" si="1"/>
        <v>8.3000000000000007</v>
      </c>
      <c r="E53" s="535">
        <f t="shared" si="2"/>
        <v>6.6400000000000006</v>
      </c>
      <c r="F53" s="537">
        <f t="shared" si="3"/>
        <v>4.9799999999999995</v>
      </c>
      <c r="G53" s="230">
        <v>11210</v>
      </c>
      <c r="H53" s="231">
        <f t="shared" si="4"/>
        <v>11630</v>
      </c>
      <c r="I53" s="257">
        <v>15</v>
      </c>
      <c r="J53" s="580" t="s">
        <v>1107</v>
      </c>
      <c r="K53" s="580">
        <v>17</v>
      </c>
      <c r="L53" s="580"/>
      <c r="M53" s="241" t="s">
        <v>381</v>
      </c>
      <c r="N53" s="614"/>
      <c r="O53" s="175"/>
    </row>
    <row r="54" spans="1:15" ht="7" customHeight="1">
      <c r="A54" s="279"/>
      <c r="B54" s="228">
        <v>1250</v>
      </c>
      <c r="C54" s="253">
        <v>100</v>
      </c>
      <c r="D54" s="535">
        <f t="shared" si="1"/>
        <v>10</v>
      </c>
      <c r="E54" s="535">
        <f t="shared" si="2"/>
        <v>8</v>
      </c>
      <c r="F54" s="537">
        <f t="shared" si="3"/>
        <v>6</v>
      </c>
      <c r="G54" s="230">
        <v>13270</v>
      </c>
      <c r="H54" s="231">
        <f t="shared" si="4"/>
        <v>13810</v>
      </c>
      <c r="I54" s="257">
        <v>20</v>
      </c>
      <c r="J54" s="580" t="s">
        <v>1108</v>
      </c>
      <c r="K54" s="580">
        <v>16</v>
      </c>
      <c r="L54" s="580"/>
      <c r="M54" s="236"/>
      <c r="N54" s="614"/>
      <c r="O54" s="175"/>
    </row>
    <row r="55" spans="1:15" ht="7" customHeight="1">
      <c r="A55" s="279"/>
      <c r="B55" s="228">
        <v>1450</v>
      </c>
      <c r="C55" s="253">
        <v>118</v>
      </c>
      <c r="D55" s="535">
        <f t="shared" si="1"/>
        <v>11.8</v>
      </c>
      <c r="E55" s="535">
        <f t="shared" si="2"/>
        <v>9.44</v>
      </c>
      <c r="F55" s="537">
        <f t="shared" si="3"/>
        <v>7.08</v>
      </c>
      <c r="G55" s="230">
        <v>15910</v>
      </c>
      <c r="H55" s="231">
        <f t="shared" si="4"/>
        <v>16450</v>
      </c>
      <c r="I55" s="257">
        <v>20</v>
      </c>
      <c r="J55" s="580" t="s">
        <v>1109</v>
      </c>
      <c r="K55" s="580">
        <v>22</v>
      </c>
      <c r="L55" s="580"/>
      <c r="M55" s="236"/>
      <c r="N55" s="614"/>
      <c r="O55" s="175"/>
    </row>
    <row r="56" spans="1:15" ht="7" customHeight="1">
      <c r="A56" s="279"/>
      <c r="B56" s="228">
        <v>1800</v>
      </c>
      <c r="C56" s="253">
        <v>150</v>
      </c>
      <c r="D56" s="535">
        <f t="shared" si="1"/>
        <v>15</v>
      </c>
      <c r="E56" s="535">
        <f t="shared" si="2"/>
        <v>12</v>
      </c>
      <c r="F56" s="537">
        <f t="shared" si="3"/>
        <v>9</v>
      </c>
      <c r="G56" s="230">
        <v>19860</v>
      </c>
      <c r="H56" s="231">
        <f t="shared" si="4"/>
        <v>20640</v>
      </c>
      <c r="I56" s="257">
        <v>30</v>
      </c>
      <c r="J56" s="580" t="s">
        <v>1110</v>
      </c>
      <c r="K56" s="580">
        <v>10</v>
      </c>
      <c r="L56" s="206"/>
      <c r="M56" s="236"/>
      <c r="N56" s="614"/>
      <c r="O56" s="175"/>
    </row>
    <row r="57" spans="1:15" ht="7" customHeight="1">
      <c r="A57" s="279"/>
      <c r="B57" s="228">
        <v>2200</v>
      </c>
      <c r="C57" s="253">
        <v>176</v>
      </c>
      <c r="D57" s="535">
        <f t="shared" si="1"/>
        <v>17.600000000000001</v>
      </c>
      <c r="E57" s="535">
        <f t="shared" si="2"/>
        <v>14.08</v>
      </c>
      <c r="F57" s="537">
        <f t="shared" si="3"/>
        <v>10.559999999999999</v>
      </c>
      <c r="G57" s="230">
        <v>24730</v>
      </c>
      <c r="H57" s="231">
        <f t="shared" si="4"/>
        <v>25630</v>
      </c>
      <c r="I57" s="257">
        <v>35</v>
      </c>
      <c r="J57" s="580" t="s">
        <v>1111</v>
      </c>
      <c r="K57" s="580">
        <v>19</v>
      </c>
      <c r="L57" s="206"/>
      <c r="M57" s="236"/>
      <c r="N57" s="614"/>
      <c r="O57" s="175"/>
    </row>
    <row r="58" spans="1:15" ht="7" customHeight="1">
      <c r="A58" s="218"/>
      <c r="B58" s="219"/>
      <c r="C58" s="206"/>
      <c r="D58" s="206"/>
      <c r="E58" s="206"/>
      <c r="F58" s="206"/>
      <c r="G58" s="206"/>
      <c r="H58" s="206"/>
      <c r="I58" s="206"/>
      <c r="J58" s="206"/>
      <c r="K58" s="206"/>
      <c r="L58" s="206"/>
      <c r="M58" s="236"/>
      <c r="N58" s="237"/>
      <c r="O58" s="175"/>
    </row>
    <row r="59" spans="1:15" ht="7" customHeight="1">
      <c r="A59" s="218"/>
      <c r="B59" s="219"/>
      <c r="C59" s="206"/>
      <c r="D59" s="206"/>
      <c r="E59" s="206"/>
      <c r="F59" s="206"/>
      <c r="G59" s="206"/>
      <c r="H59" s="206"/>
      <c r="I59" s="206"/>
      <c r="J59" s="206"/>
      <c r="K59" s="206"/>
      <c r="L59" s="206"/>
      <c r="M59" s="236"/>
      <c r="N59" s="237"/>
      <c r="O59" s="175"/>
    </row>
    <row r="60" spans="1:15" s="203" customFormat="1" ht="9.75" customHeight="1">
      <c r="A60" s="198"/>
      <c r="B60" s="206"/>
      <c r="C60" s="206"/>
      <c r="D60" s="206"/>
      <c r="E60" s="206"/>
      <c r="F60" s="206"/>
      <c r="G60" s="206"/>
      <c r="H60" s="206"/>
      <c r="I60" s="204"/>
      <c r="J60" s="206"/>
      <c r="K60" s="206"/>
      <c r="L60" s="204"/>
      <c r="M60" s="266"/>
      <c r="N60" s="268"/>
    </row>
    <row r="61" spans="1:15" s="203" customFormat="1" ht="9.75" customHeight="1">
      <c r="A61" s="198"/>
      <c r="B61" s="206"/>
      <c r="C61" s="206"/>
      <c r="D61" s="206"/>
      <c r="E61" s="206"/>
      <c r="F61" s="206"/>
      <c r="G61" s="206"/>
      <c r="H61" s="204"/>
      <c r="I61" s="204"/>
      <c r="J61" s="206"/>
      <c r="K61" s="206"/>
      <c r="L61" s="204"/>
      <c r="M61" s="266"/>
      <c r="N61" s="268"/>
    </row>
    <row r="62" spans="1:15" s="203" customFormat="1" ht="9.75" customHeight="1">
      <c r="A62" s="198"/>
      <c r="B62" s="206"/>
      <c r="C62" s="206"/>
      <c r="D62" s="206"/>
      <c r="E62" s="206"/>
      <c r="F62" s="206"/>
      <c r="G62" s="206"/>
      <c r="H62" s="204"/>
      <c r="I62" s="204"/>
      <c r="J62" s="206"/>
      <c r="K62" s="206"/>
      <c r="L62" s="204"/>
      <c r="M62" s="266"/>
      <c r="N62" s="268"/>
    </row>
    <row r="63" spans="1:15" s="203" customFormat="1" ht="9.75" customHeight="1">
      <c r="A63" s="198"/>
      <c r="B63" s="206"/>
      <c r="C63" s="206"/>
      <c r="D63" s="206"/>
      <c r="E63" s="206"/>
      <c r="F63" s="206"/>
      <c r="G63" s="206"/>
      <c r="H63" s="204"/>
      <c r="I63" s="204"/>
      <c r="J63" s="204"/>
      <c r="K63" s="204"/>
      <c r="L63" s="204"/>
      <c r="M63" s="266"/>
      <c r="N63" s="268"/>
    </row>
    <row r="64" spans="1:15" s="203" customFormat="1" ht="9.75" customHeight="1">
      <c r="A64" s="198"/>
      <c r="B64" s="206"/>
      <c r="C64" s="206"/>
      <c r="D64" s="206"/>
      <c r="E64" s="206"/>
      <c r="F64" s="206"/>
      <c r="G64" s="206"/>
      <c r="H64" s="204"/>
      <c r="I64" s="204"/>
      <c r="J64" s="204"/>
      <c r="K64" s="204"/>
      <c r="L64" s="204"/>
      <c r="M64" s="266"/>
      <c r="N64" s="268"/>
    </row>
    <row r="65" spans="1:14" s="203" customFormat="1" ht="9.75" customHeight="1">
      <c r="A65" s="198"/>
      <c r="B65" s="206"/>
      <c r="C65" s="206"/>
      <c r="D65" s="206"/>
      <c r="E65" s="206"/>
      <c r="F65" s="206"/>
      <c r="G65" s="206"/>
      <c r="H65" s="204"/>
      <c r="I65" s="204"/>
      <c r="J65" s="204"/>
      <c r="K65" s="204"/>
      <c r="L65" s="204"/>
      <c r="M65" s="266"/>
      <c r="N65" s="268"/>
    </row>
    <row r="66" spans="1:14" s="203" customFormat="1" ht="9.75" customHeight="1">
      <c r="A66" s="198"/>
      <c r="B66" s="206"/>
      <c r="C66" s="206"/>
      <c r="D66" s="206"/>
      <c r="E66" s="206"/>
      <c r="F66" s="206"/>
      <c r="G66" s="206"/>
      <c r="H66" s="204"/>
      <c r="I66" s="204"/>
      <c r="J66" s="204"/>
      <c r="K66" s="204"/>
      <c r="L66" s="204"/>
      <c r="M66" s="266"/>
      <c r="N66" s="268"/>
    </row>
    <row r="67" spans="1:14" s="203" customFormat="1" ht="9.75" customHeight="1">
      <c r="A67" s="198"/>
      <c r="B67" s="206"/>
      <c r="C67" s="206"/>
      <c r="D67" s="206"/>
      <c r="E67" s="206"/>
      <c r="F67" s="206"/>
      <c r="G67" s="206"/>
      <c r="H67" s="204"/>
      <c r="I67" s="204"/>
      <c r="J67" s="204"/>
      <c r="K67" s="204"/>
      <c r="L67" s="204"/>
      <c r="M67" s="266"/>
      <c r="N67" s="268"/>
    </row>
    <row r="68" spans="1:14" s="203" customFormat="1" ht="9.75" customHeight="1">
      <c r="A68" s="198"/>
      <c r="B68" s="206"/>
      <c r="C68" s="206"/>
      <c r="D68" s="206"/>
      <c r="E68" s="206"/>
      <c r="F68" s="206"/>
      <c r="G68" s="206"/>
      <c r="H68" s="204"/>
      <c r="I68" s="204"/>
      <c r="J68" s="204"/>
      <c r="K68" s="204"/>
      <c r="L68" s="204"/>
      <c r="M68" s="266"/>
      <c r="N68" s="268"/>
    </row>
    <row r="69" spans="1:14" s="203" customFormat="1" ht="9.75" customHeight="1">
      <c r="A69" s="198"/>
      <c r="B69" s="206"/>
      <c r="C69" s="206"/>
      <c r="D69" s="206"/>
      <c r="E69" s="206"/>
      <c r="F69" s="206"/>
      <c r="G69" s="206"/>
      <c r="H69" s="204"/>
      <c r="I69" s="204"/>
      <c r="J69" s="204"/>
      <c r="K69" s="204"/>
      <c r="L69" s="204"/>
      <c r="M69" s="266"/>
      <c r="N69" s="268"/>
    </row>
    <row r="70" spans="1:14" s="203" customFormat="1" ht="9.75" customHeight="1">
      <c r="A70" s="198"/>
      <c r="B70" s="206"/>
      <c r="C70" s="206"/>
      <c r="D70" s="206"/>
      <c r="E70" s="206"/>
      <c r="F70" s="206"/>
      <c r="G70" s="206"/>
      <c r="H70" s="204"/>
      <c r="I70" s="204"/>
      <c r="J70" s="204"/>
      <c r="K70" s="204"/>
      <c r="L70" s="204"/>
      <c r="M70" s="266"/>
      <c r="N70" s="268"/>
    </row>
    <row r="71" spans="1:14" s="203" customFormat="1" ht="9.75" customHeight="1">
      <c r="A71" s="198"/>
      <c r="B71" s="206"/>
      <c r="C71" s="206"/>
      <c r="D71" s="206"/>
      <c r="E71" s="206"/>
      <c r="F71" s="206"/>
      <c r="G71" s="206"/>
      <c r="H71" s="204"/>
      <c r="I71" s="204"/>
      <c r="J71" s="204"/>
      <c r="K71" s="204"/>
      <c r="L71" s="204"/>
      <c r="M71" s="266"/>
      <c r="N71" s="268"/>
    </row>
    <row r="72" spans="1:14" s="203" customFormat="1" ht="9.75" customHeight="1">
      <c r="A72" s="198"/>
      <c r="B72" s="206"/>
      <c r="C72" s="206"/>
      <c r="D72" s="206"/>
      <c r="E72" s="206"/>
      <c r="F72" s="206"/>
      <c r="G72" s="206"/>
      <c r="H72" s="204"/>
      <c r="I72" s="204"/>
      <c r="J72" s="204"/>
      <c r="K72" s="204"/>
      <c r="L72" s="204"/>
      <c r="M72" s="266"/>
      <c r="N72" s="268"/>
    </row>
    <row r="73" spans="1:14" s="203" customFormat="1" ht="9.75" customHeight="1">
      <c r="A73" s="198"/>
      <c r="B73" s="206"/>
      <c r="C73" s="206"/>
      <c r="D73" s="206"/>
      <c r="E73" s="206"/>
      <c r="F73" s="206"/>
      <c r="G73" s="206"/>
      <c r="H73" s="204"/>
      <c r="I73" s="204"/>
      <c r="J73" s="204"/>
      <c r="K73" s="204"/>
      <c r="L73" s="204"/>
      <c r="M73" s="266"/>
      <c r="N73" s="268"/>
    </row>
    <row r="74" spans="1:14" s="203" customFormat="1" ht="9.75" customHeight="1">
      <c r="A74" s="198"/>
      <c r="B74" s="206"/>
      <c r="C74" s="206"/>
      <c r="D74" s="206"/>
      <c r="E74" s="206"/>
      <c r="F74" s="206"/>
      <c r="G74" s="206"/>
      <c r="H74" s="204"/>
      <c r="I74" s="204"/>
      <c r="J74" s="204"/>
      <c r="K74" s="204"/>
      <c r="L74" s="204"/>
      <c r="M74" s="266"/>
      <c r="N74" s="268"/>
    </row>
    <row r="75" spans="1:14" s="203" customFormat="1" ht="9.75" customHeight="1">
      <c r="A75" s="198"/>
      <c r="B75" s="206"/>
      <c r="C75" s="206"/>
      <c r="D75" s="206"/>
      <c r="E75" s="206"/>
      <c r="F75" s="206"/>
      <c r="G75" s="206"/>
      <c r="H75" s="204"/>
      <c r="I75" s="204"/>
      <c r="J75" s="204"/>
      <c r="K75" s="204"/>
      <c r="L75" s="204"/>
      <c r="M75" s="266"/>
      <c r="N75" s="268"/>
    </row>
    <row r="76" spans="1:14" s="203" customFormat="1" ht="9.75" customHeight="1">
      <c r="A76" s="198"/>
      <c r="B76" s="206"/>
      <c r="C76" s="206"/>
      <c r="D76" s="206"/>
      <c r="E76" s="206"/>
      <c r="F76" s="206"/>
      <c r="G76" s="206"/>
      <c r="H76" s="204"/>
      <c r="I76" s="204"/>
      <c r="J76" s="204"/>
      <c r="K76" s="204"/>
      <c r="L76" s="204"/>
      <c r="M76" s="266"/>
      <c r="N76" s="268"/>
    </row>
  </sheetData>
  <mergeCells count="2">
    <mergeCell ref="N27:N44"/>
    <mergeCell ref="N46:N57"/>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dimension ref="A1:P209"/>
  <sheetViews>
    <sheetView topLeftCell="B175" zoomScale="140" zoomScaleNormal="140" workbookViewId="0">
      <selection activeCell="F30" sqref="F30"/>
    </sheetView>
  </sheetViews>
  <sheetFormatPr defaultColWidth="8.81640625" defaultRowHeight="8"/>
  <cols>
    <col min="1" max="1" width="8.81640625" style="33" hidden="1" customWidth="1"/>
    <col min="2" max="2" width="8.81640625" style="198" customWidth="1"/>
    <col min="3" max="8" width="10.453125" style="199" customWidth="1"/>
    <col min="9" max="9" width="10.1796875" style="200" customWidth="1"/>
    <col min="10" max="13" width="10.453125" style="200" customWidth="1"/>
    <col min="14" max="14" width="48.54296875" style="201" customWidth="1"/>
    <col min="15" max="15" width="38" style="202" customWidth="1"/>
    <col min="16" max="16" width="34.54296875" style="203" customWidth="1"/>
    <col min="17" max="17" width="8.81640625" style="33" customWidth="1"/>
    <col min="18" max="16384" width="8.81640625" style="33"/>
  </cols>
  <sheetData>
    <row r="1" spans="3:16" ht="7" customHeight="1">
      <c r="C1" s="204"/>
      <c r="D1" s="204"/>
      <c r="E1" s="204"/>
      <c r="F1" s="204"/>
      <c r="G1" s="204"/>
      <c r="H1" s="204"/>
      <c r="I1" s="204"/>
      <c r="J1" s="204"/>
      <c r="K1" s="204"/>
      <c r="L1" s="204"/>
      <c r="M1" s="204"/>
      <c r="N1" s="236"/>
      <c r="O1" s="237"/>
      <c r="P1" s="175"/>
    </row>
    <row r="2" spans="3:16" ht="7" customHeight="1">
      <c r="C2" s="205" t="s">
        <v>356</v>
      </c>
      <c r="D2" s="206"/>
      <c r="E2" s="206"/>
      <c r="F2" s="207"/>
      <c r="G2" s="208"/>
      <c r="H2" s="204"/>
      <c r="I2" s="204"/>
      <c r="J2" s="204"/>
      <c r="K2" s="204"/>
      <c r="L2" s="204"/>
      <c r="M2" s="204"/>
      <c r="N2" s="238" t="s">
        <v>181</v>
      </c>
      <c r="O2" s="237"/>
      <c r="P2" s="175"/>
    </row>
    <row r="3" spans="3:16" ht="7" customHeight="1">
      <c r="C3" s="205" t="s">
        <v>357</v>
      </c>
      <c r="D3" s="206"/>
      <c r="E3" s="206"/>
      <c r="F3" s="207"/>
      <c r="G3" s="208"/>
      <c r="H3" s="204"/>
      <c r="I3" s="204"/>
      <c r="J3" s="204"/>
      <c r="K3" s="210" t="s">
        <v>394</v>
      </c>
      <c r="L3" s="204"/>
      <c r="M3" s="204"/>
      <c r="N3" s="238"/>
      <c r="O3" s="237"/>
      <c r="P3" s="175"/>
    </row>
    <row r="4" spans="3:16" ht="7" customHeight="1">
      <c r="C4" s="205" t="s">
        <v>358</v>
      </c>
      <c r="D4" s="206"/>
      <c r="E4" s="206"/>
      <c r="F4" s="207"/>
      <c r="G4" s="208"/>
      <c r="H4" s="204"/>
      <c r="I4" s="204"/>
      <c r="J4" s="204"/>
      <c r="K4" s="204"/>
      <c r="L4" s="204"/>
      <c r="M4" s="204"/>
      <c r="N4" s="238"/>
      <c r="O4" s="237"/>
      <c r="P4" s="175"/>
    </row>
    <row r="5" spans="3:16" ht="7" customHeight="1">
      <c r="C5" s="205" t="s">
        <v>359</v>
      </c>
      <c r="D5" s="206"/>
      <c r="E5" s="206"/>
      <c r="F5" s="207"/>
      <c r="G5" s="208"/>
      <c r="H5" s="204"/>
      <c r="I5" s="204"/>
      <c r="J5" s="204"/>
      <c r="K5" s="204"/>
      <c r="L5" s="204"/>
      <c r="M5" s="204"/>
      <c r="N5" s="238"/>
      <c r="O5" s="237"/>
      <c r="P5" s="175"/>
    </row>
    <row r="6" spans="3:16" ht="7" customHeight="1">
      <c r="C6" s="205" t="s">
        <v>361</v>
      </c>
      <c r="D6" s="206"/>
      <c r="E6" s="206"/>
      <c r="F6" s="207"/>
      <c r="G6" s="208"/>
      <c r="H6" s="204"/>
      <c r="I6" s="204"/>
      <c r="J6" s="204"/>
      <c r="K6" s="204"/>
      <c r="L6" s="204"/>
      <c r="M6" s="204"/>
      <c r="N6" s="238"/>
      <c r="O6" s="237"/>
      <c r="P6" s="175"/>
    </row>
    <row r="7" spans="3:16" ht="7" customHeight="1">
      <c r="C7" s="205" t="s">
        <v>362</v>
      </c>
      <c r="D7" s="206"/>
      <c r="E7" s="206"/>
      <c r="F7" s="207"/>
      <c r="G7" s="208"/>
      <c r="H7" s="204"/>
      <c r="I7" s="204"/>
      <c r="J7" s="204"/>
      <c r="K7" s="204"/>
      <c r="L7" s="204"/>
      <c r="M7" s="204"/>
      <c r="N7" s="238"/>
      <c r="O7" s="237"/>
      <c r="P7" s="175"/>
    </row>
    <row r="8" spans="3:16" ht="7" customHeight="1">
      <c r="C8" s="205" t="s">
        <v>363</v>
      </c>
      <c r="D8" s="206"/>
      <c r="E8" s="206"/>
      <c r="F8" s="207"/>
      <c r="G8" s="208"/>
      <c r="H8" s="204"/>
      <c r="I8" s="204"/>
      <c r="J8" s="204"/>
      <c r="K8" s="204"/>
      <c r="L8" s="204"/>
      <c r="M8" s="204"/>
      <c r="N8" s="238"/>
      <c r="O8" s="237"/>
      <c r="P8" s="175"/>
    </row>
    <row r="9" spans="3:16" ht="7" customHeight="1">
      <c r="C9" s="205" t="s">
        <v>364</v>
      </c>
      <c r="D9" s="206"/>
      <c r="E9" s="206"/>
      <c r="F9" s="207"/>
      <c r="G9" s="208"/>
      <c r="H9" s="204"/>
      <c r="I9" s="204"/>
      <c r="J9" s="204"/>
      <c r="K9" s="204"/>
      <c r="L9" s="204"/>
      <c r="M9" s="204"/>
      <c r="N9" s="238"/>
      <c r="O9" s="237"/>
      <c r="P9" s="175"/>
    </row>
    <row r="10" spans="3:16" ht="7" customHeight="1">
      <c r="C10" s="205" t="s">
        <v>198</v>
      </c>
      <c r="D10" s="206"/>
      <c r="E10" s="206"/>
      <c r="F10" s="207"/>
      <c r="G10" s="208"/>
      <c r="H10" s="204"/>
      <c r="I10" s="204"/>
      <c r="J10" s="204"/>
      <c r="K10" s="204"/>
      <c r="L10" s="204"/>
      <c r="M10" s="204"/>
      <c r="N10" s="238"/>
      <c r="O10" s="237"/>
      <c r="P10" s="175"/>
    </row>
    <row r="11" spans="3:16" ht="7" customHeight="1">
      <c r="C11" s="205" t="s">
        <v>200</v>
      </c>
      <c r="D11" s="206"/>
      <c r="E11" s="206"/>
      <c r="F11" s="207"/>
      <c r="G11" s="208"/>
      <c r="H11" s="204"/>
      <c r="I11" s="204"/>
      <c r="J11" s="204"/>
      <c r="K11" s="204"/>
      <c r="L11" s="204"/>
      <c r="M11" s="204"/>
      <c r="N11" s="238"/>
      <c r="O11" s="237"/>
      <c r="P11" s="175"/>
    </row>
    <row r="12" spans="3:16" ht="7" customHeight="1">
      <c r="C12" s="205" t="s">
        <v>367</v>
      </c>
      <c r="D12" s="206"/>
      <c r="E12" s="206"/>
      <c r="F12" s="207"/>
      <c r="G12" s="208"/>
      <c r="I12" s="204"/>
      <c r="J12" s="204"/>
      <c r="K12" s="204"/>
      <c r="L12" s="204"/>
      <c r="M12" s="204"/>
      <c r="N12" s="238"/>
      <c r="O12" s="237"/>
      <c r="P12" s="175"/>
    </row>
    <row r="13" spans="3:16" ht="7" customHeight="1">
      <c r="C13" s="209" t="s">
        <v>368</v>
      </c>
      <c r="D13" s="206"/>
      <c r="E13" s="206"/>
      <c r="F13" s="207"/>
      <c r="G13" s="208"/>
      <c r="H13" s="210"/>
      <c r="I13" s="204"/>
      <c r="J13" s="204"/>
      <c r="K13" s="204"/>
      <c r="L13" s="204"/>
      <c r="M13" s="204"/>
      <c r="N13" s="238"/>
      <c r="O13" s="237"/>
      <c r="P13" s="175"/>
    </row>
    <row r="14" spans="3:16" ht="7" customHeight="1">
      <c r="C14" s="205"/>
      <c r="D14" s="206"/>
      <c r="E14" s="206"/>
      <c r="F14" s="207"/>
      <c r="G14" s="208"/>
      <c r="H14" s="210"/>
      <c r="I14" s="204"/>
      <c r="J14" s="204"/>
      <c r="K14" s="204"/>
      <c r="L14" s="204"/>
      <c r="M14" s="204"/>
      <c r="N14" s="238"/>
      <c r="O14" s="237"/>
      <c r="P14" s="175"/>
    </row>
    <row r="15" spans="3:16" ht="7" customHeight="1">
      <c r="C15" s="205" t="s">
        <v>395</v>
      </c>
      <c r="D15" s="206"/>
      <c r="E15" s="206"/>
      <c r="F15" s="207"/>
      <c r="G15" s="208"/>
      <c r="H15" s="204"/>
      <c r="I15" s="204"/>
      <c r="J15" s="204"/>
      <c r="K15" s="204"/>
      <c r="L15" s="204"/>
      <c r="M15" s="204"/>
      <c r="N15" s="238"/>
      <c r="O15" s="237"/>
      <c r="P15" s="175"/>
    </row>
    <row r="16" spans="3:16" ht="7" customHeight="1">
      <c r="C16" s="205"/>
      <c r="D16" s="206"/>
      <c r="E16" s="206"/>
      <c r="F16" s="207"/>
      <c r="G16" s="208"/>
      <c r="H16" s="204"/>
      <c r="I16" s="204"/>
      <c r="J16" s="204"/>
      <c r="K16" s="204"/>
      <c r="L16" s="204"/>
      <c r="M16" s="204"/>
      <c r="N16" s="238"/>
      <c r="O16" s="237"/>
      <c r="P16" s="175"/>
    </row>
    <row r="17" spans="1:16" ht="7" customHeight="1">
      <c r="C17" s="211" t="s">
        <v>396</v>
      </c>
      <c r="D17" s="212"/>
      <c r="E17" s="212" t="s">
        <v>1</v>
      </c>
      <c r="F17" s="213"/>
      <c r="G17" s="208"/>
      <c r="H17" s="204"/>
      <c r="I17" s="204"/>
      <c r="J17" s="204"/>
      <c r="K17" s="204"/>
      <c r="L17" s="204"/>
      <c r="M17" s="204"/>
      <c r="N17" s="238" t="s">
        <v>184</v>
      </c>
      <c r="O17" s="237"/>
      <c r="P17" s="175"/>
    </row>
    <row r="18" spans="1:16" ht="7" customHeight="1">
      <c r="C18" s="211"/>
      <c r="D18" s="212"/>
      <c r="E18" s="212"/>
      <c r="F18" s="214"/>
      <c r="G18" s="215"/>
      <c r="H18" s="204"/>
      <c r="I18" s="204"/>
      <c r="J18" s="204"/>
      <c r="K18" s="204"/>
      <c r="L18" s="204"/>
      <c r="M18" s="204"/>
      <c r="N18" s="239" t="s">
        <v>186</v>
      </c>
      <c r="O18" s="237"/>
      <c r="P18" s="175"/>
    </row>
    <row r="19" spans="1:16" ht="7" customHeight="1">
      <c r="C19" s="211" t="s">
        <v>397</v>
      </c>
      <c r="D19" s="212"/>
      <c r="E19" s="216" t="s">
        <v>398</v>
      </c>
      <c r="F19" s="214"/>
      <c r="G19" s="217"/>
      <c r="H19" s="204"/>
      <c r="I19" s="204"/>
      <c r="J19" s="204"/>
      <c r="K19" s="204"/>
      <c r="L19" s="204"/>
      <c r="M19" s="204"/>
      <c r="N19" s="239" t="s">
        <v>360</v>
      </c>
      <c r="O19" s="237"/>
      <c r="P19" s="175"/>
    </row>
    <row r="20" spans="1:16" ht="7" customHeight="1">
      <c r="C20" s="205"/>
      <c r="D20" s="206"/>
      <c r="E20" s="206"/>
      <c r="F20" s="214"/>
      <c r="G20" s="215"/>
      <c r="H20" s="204"/>
      <c r="I20" s="204"/>
      <c r="J20" s="204"/>
      <c r="K20" s="204"/>
      <c r="L20" s="204"/>
      <c r="M20" s="204"/>
      <c r="N20" s="239" t="s">
        <v>232</v>
      </c>
      <c r="O20" s="237"/>
      <c r="P20" s="175"/>
    </row>
    <row r="21" spans="1:16" ht="7" customHeight="1">
      <c r="C21" s="571" t="s">
        <v>1047</v>
      </c>
      <c r="D21" s="206"/>
      <c r="E21" s="206"/>
      <c r="F21" s="206"/>
      <c r="G21" s="204"/>
      <c r="H21" s="204"/>
      <c r="I21" s="204"/>
      <c r="J21" s="204"/>
      <c r="K21" s="204"/>
      <c r="L21" s="204"/>
      <c r="M21" s="204"/>
      <c r="N21" s="239" t="s">
        <v>190</v>
      </c>
      <c r="O21" s="237"/>
      <c r="P21" s="175"/>
    </row>
    <row r="22" spans="1:16" ht="7" customHeight="1">
      <c r="B22" s="218"/>
      <c r="C22" s="571" t="s">
        <v>1048</v>
      </c>
      <c r="D22" s="206"/>
      <c r="E22" s="206"/>
      <c r="F22" s="219"/>
      <c r="G22" s="220"/>
      <c r="H22" s="206"/>
      <c r="I22" s="206"/>
      <c r="J22" s="206"/>
      <c r="K22" s="206"/>
      <c r="L22" s="206"/>
      <c r="M22" s="206"/>
      <c r="N22" s="239" t="s">
        <v>192</v>
      </c>
      <c r="O22" s="237"/>
      <c r="P22" s="175"/>
    </row>
    <row r="23" spans="1:16" ht="7" customHeight="1">
      <c r="B23" s="218"/>
      <c r="C23" s="205"/>
      <c r="D23" s="206"/>
      <c r="E23" s="206"/>
      <c r="F23" s="206"/>
      <c r="G23" s="206"/>
      <c r="H23" s="206"/>
      <c r="I23" s="206"/>
      <c r="J23" s="206"/>
      <c r="K23" s="206"/>
      <c r="L23" s="206"/>
      <c r="M23" s="206"/>
      <c r="N23" s="239" t="s">
        <v>365</v>
      </c>
      <c r="O23" s="237"/>
      <c r="P23" s="175"/>
    </row>
    <row r="24" spans="1:16" ht="7" customHeight="1">
      <c r="B24" s="221"/>
      <c r="C24" s="222" t="s">
        <v>399</v>
      </c>
      <c r="D24" s="206"/>
      <c r="E24" s="206"/>
      <c r="F24" s="206"/>
      <c r="G24" s="206"/>
      <c r="H24" s="206"/>
      <c r="I24" s="206"/>
      <c r="J24" s="206"/>
      <c r="K24" s="206"/>
      <c r="L24" s="206"/>
      <c r="M24" s="206"/>
      <c r="N24" s="239"/>
      <c r="O24" s="237"/>
      <c r="P24" s="175"/>
    </row>
    <row r="25" spans="1:16" ht="23.5" customHeight="1">
      <c r="B25" s="221"/>
      <c r="C25" s="223" t="s">
        <v>1075</v>
      </c>
      <c r="D25" s="224" t="s">
        <v>400</v>
      </c>
      <c r="E25" s="223" t="s">
        <v>213</v>
      </c>
      <c r="F25" s="225" t="s">
        <v>401</v>
      </c>
      <c r="G25" s="223" t="s">
        <v>390</v>
      </c>
      <c r="H25" s="206"/>
      <c r="I25" s="206"/>
      <c r="J25" s="206"/>
      <c r="K25" s="206"/>
      <c r="L25" s="206"/>
      <c r="M25" s="206"/>
      <c r="N25" s="236"/>
      <c r="O25" s="240"/>
      <c r="P25" s="175"/>
    </row>
    <row r="26" spans="1:16" ht="7" customHeight="1">
      <c r="B26" s="221"/>
      <c r="C26" s="223" t="s">
        <v>216</v>
      </c>
      <c r="D26" s="224" t="s">
        <v>217</v>
      </c>
      <c r="E26" s="223" t="s">
        <v>376</v>
      </c>
      <c r="F26" s="225" t="s">
        <v>219</v>
      </c>
      <c r="G26" s="226" t="s">
        <v>219</v>
      </c>
      <c r="H26" s="206"/>
      <c r="I26" s="206"/>
      <c r="J26" s="206"/>
      <c r="K26" s="206"/>
      <c r="L26" s="206"/>
      <c r="M26" s="206"/>
      <c r="N26" s="236"/>
      <c r="O26" s="613" t="s">
        <v>402</v>
      </c>
      <c r="P26" s="175"/>
    </row>
    <row r="27" spans="1:16" ht="7" customHeight="1">
      <c r="A27" s="33">
        <f t="shared" ref="A27:A42" si="0">F27*1.15</f>
        <v>2932.5</v>
      </c>
      <c r="B27" s="227"/>
      <c r="C27" s="228">
        <v>70</v>
      </c>
      <c r="D27" s="538">
        <v>6.2</v>
      </c>
      <c r="E27" s="229">
        <v>0.5</v>
      </c>
      <c r="F27" s="230">
        <v>2550</v>
      </c>
      <c r="G27" s="231">
        <f>F27+60</f>
        <v>2610</v>
      </c>
      <c r="H27" s="206"/>
      <c r="I27" s="219"/>
      <c r="J27" s="206"/>
      <c r="K27" s="206"/>
      <c r="L27" s="206"/>
      <c r="M27" s="206"/>
      <c r="N27" s="236" t="s">
        <v>403</v>
      </c>
      <c r="O27" s="614"/>
      <c r="P27" s="175"/>
    </row>
    <row r="28" spans="1:16" ht="7" customHeight="1">
      <c r="A28" s="33">
        <f t="shared" si="0"/>
        <v>3265.9999999999995</v>
      </c>
      <c r="B28" s="227"/>
      <c r="C28" s="228">
        <v>130</v>
      </c>
      <c r="D28" s="538">
        <v>10.5</v>
      </c>
      <c r="E28" s="229">
        <v>0.8</v>
      </c>
      <c r="F28" s="230">
        <v>2840</v>
      </c>
      <c r="G28" s="231">
        <f t="shared" ref="G28:G42" si="1">F28+60</f>
        <v>2900</v>
      </c>
      <c r="H28" s="206"/>
      <c r="I28" s="206"/>
      <c r="J28" s="206"/>
      <c r="K28" s="206"/>
      <c r="L28" s="206"/>
      <c r="M28" s="206"/>
      <c r="N28" s="236" t="s">
        <v>393</v>
      </c>
      <c r="O28" s="614"/>
      <c r="P28" s="175"/>
    </row>
    <row r="29" spans="1:16" ht="7" customHeight="1">
      <c r="A29" s="33">
        <f t="shared" si="0"/>
        <v>4393</v>
      </c>
      <c r="B29" s="227"/>
      <c r="C29" s="228">
        <v>210</v>
      </c>
      <c r="D29" s="538">
        <v>18.3</v>
      </c>
      <c r="E29" s="229">
        <v>1.3</v>
      </c>
      <c r="F29" s="230">
        <v>3820</v>
      </c>
      <c r="G29" s="231">
        <f t="shared" si="1"/>
        <v>3880</v>
      </c>
      <c r="H29" s="206"/>
      <c r="I29" s="206"/>
      <c r="J29" s="206"/>
      <c r="K29" s="206"/>
      <c r="L29" s="206"/>
      <c r="M29" s="206"/>
      <c r="N29" s="236" t="s">
        <v>301</v>
      </c>
      <c r="O29" s="614"/>
      <c r="P29" s="175"/>
    </row>
    <row r="30" spans="1:16" ht="7" customHeight="1">
      <c r="A30" s="33">
        <f t="shared" si="0"/>
        <v>5290</v>
      </c>
      <c r="B30" s="227"/>
      <c r="C30" s="228">
        <v>260</v>
      </c>
      <c r="D30" s="538">
        <v>22.9</v>
      </c>
      <c r="E30" s="229">
        <v>1.6</v>
      </c>
      <c r="F30" s="230">
        <v>4600</v>
      </c>
      <c r="G30" s="231">
        <f t="shared" si="1"/>
        <v>4660</v>
      </c>
      <c r="H30" s="206"/>
      <c r="I30" s="206"/>
      <c r="J30" s="206"/>
      <c r="K30" s="206"/>
      <c r="L30" s="206"/>
      <c r="M30" s="206"/>
      <c r="N30" s="236" t="s">
        <v>335</v>
      </c>
      <c r="O30" s="614"/>
      <c r="P30" s="175"/>
    </row>
    <row r="31" spans="1:16" ht="7" customHeight="1">
      <c r="A31" s="33">
        <f t="shared" si="0"/>
        <v>6485.9999999999991</v>
      </c>
      <c r="B31" s="227"/>
      <c r="C31" s="228">
        <v>340</v>
      </c>
      <c r="D31" s="538">
        <v>29.9</v>
      </c>
      <c r="E31" s="229">
        <v>2.1</v>
      </c>
      <c r="F31" s="230">
        <v>5640</v>
      </c>
      <c r="G31" s="231">
        <f t="shared" si="1"/>
        <v>5700</v>
      </c>
      <c r="H31" s="206"/>
      <c r="I31" s="206"/>
      <c r="J31" s="206"/>
      <c r="K31" s="206"/>
      <c r="L31" s="206"/>
      <c r="M31" s="206"/>
      <c r="N31" s="236" t="s">
        <v>379</v>
      </c>
      <c r="O31" s="614"/>
      <c r="P31" s="175"/>
    </row>
    <row r="32" spans="1:16" ht="7" customHeight="1">
      <c r="A32" s="33">
        <f t="shared" si="0"/>
        <v>7187.4999999999991</v>
      </c>
      <c r="B32" s="227"/>
      <c r="C32" s="228">
        <v>410</v>
      </c>
      <c r="D32" s="538">
        <v>36.200000000000003</v>
      </c>
      <c r="E32" s="229">
        <v>2.6</v>
      </c>
      <c r="F32" s="230">
        <v>6250</v>
      </c>
      <c r="G32" s="231">
        <f t="shared" si="1"/>
        <v>6310</v>
      </c>
      <c r="H32" s="206"/>
      <c r="I32" s="206"/>
      <c r="J32" s="206"/>
      <c r="K32" s="206"/>
      <c r="L32" s="206"/>
      <c r="M32" s="206"/>
      <c r="N32" s="236" t="s">
        <v>404</v>
      </c>
      <c r="O32" s="614"/>
      <c r="P32" s="175"/>
    </row>
    <row r="33" spans="1:16" ht="7" customHeight="1">
      <c r="A33" s="33">
        <f t="shared" si="0"/>
        <v>8452.5</v>
      </c>
      <c r="B33" s="227"/>
      <c r="C33" s="228">
        <v>500</v>
      </c>
      <c r="D33" s="538">
        <v>42.7</v>
      </c>
      <c r="E33" s="229">
        <v>3</v>
      </c>
      <c r="F33" s="230">
        <v>7350</v>
      </c>
      <c r="G33" s="231">
        <f t="shared" si="1"/>
        <v>7410</v>
      </c>
      <c r="H33" s="206"/>
      <c r="I33" s="206"/>
      <c r="J33" s="206"/>
      <c r="K33" s="206"/>
      <c r="L33" s="206"/>
      <c r="M33" s="206"/>
      <c r="N33" s="241" t="s">
        <v>381</v>
      </c>
      <c r="O33" s="614"/>
      <c r="P33" s="175"/>
    </row>
    <row r="34" spans="1:16" ht="7" customHeight="1">
      <c r="A34" s="33">
        <f t="shared" si="0"/>
        <v>9257.5</v>
      </c>
      <c r="B34" s="227"/>
      <c r="C34" s="228">
        <v>560</v>
      </c>
      <c r="D34" s="538">
        <v>46.1</v>
      </c>
      <c r="E34" s="229">
        <v>3.35</v>
      </c>
      <c r="F34" s="230">
        <v>8050</v>
      </c>
      <c r="G34" s="231">
        <f t="shared" si="1"/>
        <v>8110</v>
      </c>
      <c r="H34" s="206"/>
      <c r="I34" s="219"/>
      <c r="J34" s="206"/>
      <c r="K34" s="206"/>
      <c r="L34" s="206"/>
      <c r="M34" s="206"/>
      <c r="N34" s="236" t="s">
        <v>405</v>
      </c>
      <c r="O34" s="614"/>
      <c r="P34" s="175"/>
    </row>
    <row r="35" spans="1:16" ht="7" customHeight="1">
      <c r="A35" s="33">
        <f t="shared" si="0"/>
        <v>11293</v>
      </c>
      <c r="B35" s="227"/>
      <c r="C35" s="228">
        <v>670</v>
      </c>
      <c r="D35" s="538">
        <v>57.4</v>
      </c>
      <c r="E35" s="229">
        <v>4.1500000000000004</v>
      </c>
      <c r="F35" s="230">
        <v>9820</v>
      </c>
      <c r="G35" s="231">
        <f t="shared" si="1"/>
        <v>9880</v>
      </c>
      <c r="H35" s="206"/>
      <c r="I35" s="206"/>
      <c r="J35" s="206"/>
      <c r="K35" s="206"/>
      <c r="L35" s="206"/>
      <c r="M35" s="206"/>
      <c r="N35" s="236" t="s">
        <v>406</v>
      </c>
      <c r="O35" s="614"/>
      <c r="P35" s="175"/>
    </row>
    <row r="36" spans="1:16" ht="7" customHeight="1">
      <c r="A36" s="33">
        <f t="shared" si="0"/>
        <v>12833.999999999998</v>
      </c>
      <c r="B36" s="227"/>
      <c r="C36" s="228">
        <v>810</v>
      </c>
      <c r="D36" s="538">
        <v>70</v>
      </c>
      <c r="E36" s="229">
        <v>5.0999999999999996</v>
      </c>
      <c r="F36" s="230">
        <v>11160</v>
      </c>
      <c r="G36" s="231">
        <f t="shared" si="1"/>
        <v>11220</v>
      </c>
      <c r="H36" s="206"/>
      <c r="I36" s="206"/>
      <c r="J36" s="206"/>
      <c r="K36" s="206"/>
      <c r="L36" s="206"/>
      <c r="M36" s="206"/>
      <c r="N36" s="236" t="s">
        <v>384</v>
      </c>
      <c r="O36" s="614"/>
      <c r="P36" s="175"/>
    </row>
    <row r="37" spans="1:16" ht="7" customHeight="1">
      <c r="A37" s="33">
        <f t="shared" si="0"/>
        <v>15973.499999999998</v>
      </c>
      <c r="B37" s="227"/>
      <c r="C37" s="228">
        <v>1000</v>
      </c>
      <c r="D37" s="538">
        <v>84.3</v>
      </c>
      <c r="E37" s="229">
        <v>6.15</v>
      </c>
      <c r="F37" s="230">
        <v>13890</v>
      </c>
      <c r="G37" s="231">
        <f t="shared" si="1"/>
        <v>13950</v>
      </c>
      <c r="H37" s="206"/>
      <c r="I37" s="206"/>
      <c r="J37" s="206"/>
      <c r="K37" s="206"/>
      <c r="L37" s="206"/>
      <c r="M37" s="206"/>
      <c r="N37" s="236"/>
      <c r="O37" s="614"/>
      <c r="P37" s="175"/>
    </row>
    <row r="38" spans="1:16" ht="7" customHeight="1">
      <c r="A38" s="33">
        <f t="shared" si="0"/>
        <v>19009.5</v>
      </c>
      <c r="B38" s="227"/>
      <c r="C38" s="228">
        <v>1210</v>
      </c>
      <c r="D38" s="538">
        <v>104.1</v>
      </c>
      <c r="E38" s="229">
        <v>7.55</v>
      </c>
      <c r="F38" s="230">
        <v>16530</v>
      </c>
      <c r="G38" s="231">
        <f t="shared" si="1"/>
        <v>16590</v>
      </c>
      <c r="H38" s="219"/>
      <c r="I38" s="219"/>
      <c r="J38" s="219"/>
      <c r="K38" s="206"/>
      <c r="L38" s="206"/>
      <c r="M38" s="206"/>
      <c r="N38" s="236"/>
      <c r="O38" s="614"/>
      <c r="P38" s="175"/>
    </row>
    <row r="39" spans="1:16" ht="7" customHeight="1">
      <c r="A39" s="33">
        <f t="shared" si="0"/>
        <v>19090</v>
      </c>
      <c r="B39" s="227"/>
      <c r="C39" s="232">
        <v>1400</v>
      </c>
      <c r="D39" s="539">
        <v>90</v>
      </c>
      <c r="E39" s="233">
        <v>8.8000000000000007</v>
      </c>
      <c r="F39" s="230">
        <v>16600</v>
      </c>
      <c r="G39" s="231">
        <f t="shared" si="1"/>
        <v>16660</v>
      </c>
      <c r="H39" s="219" t="s">
        <v>407</v>
      </c>
      <c r="I39" s="219" t="s">
        <v>408</v>
      </c>
      <c r="J39" s="219"/>
      <c r="K39" s="206"/>
      <c r="L39" s="206"/>
      <c r="M39" s="206"/>
      <c r="N39" s="236"/>
      <c r="O39" s="614"/>
      <c r="P39" s="175"/>
    </row>
    <row r="40" spans="1:16" ht="7" customHeight="1">
      <c r="A40" s="33">
        <f t="shared" si="0"/>
        <v>23115</v>
      </c>
      <c r="B40" s="227"/>
      <c r="C40" s="232">
        <v>1800</v>
      </c>
      <c r="D40" s="539">
        <v>98.1</v>
      </c>
      <c r="E40" s="233">
        <v>11</v>
      </c>
      <c r="F40" s="230">
        <v>20100</v>
      </c>
      <c r="G40" s="231">
        <f t="shared" si="1"/>
        <v>20160</v>
      </c>
      <c r="H40" s="219" t="s">
        <v>407</v>
      </c>
      <c r="I40" s="219" t="s">
        <v>408</v>
      </c>
      <c r="J40" s="219"/>
      <c r="K40" s="206"/>
      <c r="L40" s="206"/>
      <c r="M40" s="206"/>
      <c r="N40" s="236"/>
      <c r="O40" s="614"/>
      <c r="P40" s="175"/>
    </row>
    <row r="41" spans="1:16" ht="7" customHeight="1">
      <c r="A41" s="33">
        <f t="shared" si="0"/>
        <v>30612.999999999996</v>
      </c>
      <c r="B41" s="227"/>
      <c r="C41" s="232">
        <v>2150</v>
      </c>
      <c r="D41" s="539">
        <v>125.5</v>
      </c>
      <c r="E41" s="233">
        <v>13.3</v>
      </c>
      <c r="F41" s="230">
        <v>26620</v>
      </c>
      <c r="G41" s="231">
        <f t="shared" si="1"/>
        <v>26680</v>
      </c>
      <c r="H41" s="219" t="s">
        <v>407</v>
      </c>
      <c r="I41" s="219" t="s">
        <v>409</v>
      </c>
      <c r="J41" s="242"/>
      <c r="K41" s="206"/>
      <c r="L41" s="206"/>
      <c r="M41" s="206"/>
      <c r="N41" s="236"/>
      <c r="O41" s="614"/>
      <c r="P41" s="175"/>
    </row>
    <row r="42" spans="1:16" ht="7" customHeight="1">
      <c r="A42" s="33">
        <f t="shared" si="0"/>
        <v>40066</v>
      </c>
      <c r="B42" s="227"/>
      <c r="C42" s="232" t="s">
        <v>410</v>
      </c>
      <c r="D42" s="539">
        <v>149.6</v>
      </c>
      <c r="E42" s="233">
        <v>16.3</v>
      </c>
      <c r="F42" s="230">
        <v>34840</v>
      </c>
      <c r="G42" s="231">
        <f t="shared" si="1"/>
        <v>34900</v>
      </c>
      <c r="H42" s="219" t="s">
        <v>407</v>
      </c>
      <c r="I42" s="219" t="s">
        <v>411</v>
      </c>
      <c r="J42" s="242"/>
      <c r="K42" s="206"/>
      <c r="L42" s="206"/>
      <c r="M42" s="206"/>
      <c r="N42" s="236"/>
      <c r="O42" s="614"/>
      <c r="P42" s="175"/>
    </row>
    <row r="43" spans="1:16" ht="7" customHeight="1">
      <c r="B43" s="234"/>
      <c r="C43" s="219" t="s">
        <v>412</v>
      </c>
      <c r="D43" s="206"/>
      <c r="E43" s="206"/>
      <c r="F43" s="206"/>
      <c r="G43" s="206"/>
      <c r="H43" s="206"/>
      <c r="I43" s="206"/>
      <c r="J43" s="206"/>
      <c r="K43" s="206"/>
      <c r="L43" s="206"/>
      <c r="M43" s="206"/>
      <c r="N43" s="236"/>
      <c r="O43" s="237"/>
      <c r="P43" s="175"/>
    </row>
    <row r="44" spans="1:16" ht="7" customHeight="1">
      <c r="B44" s="218"/>
      <c r="C44" s="219" t="s">
        <v>413</v>
      </c>
      <c r="D44" s="206"/>
      <c r="E44" s="206"/>
      <c r="F44" s="206"/>
      <c r="G44" s="206"/>
      <c r="H44" s="206"/>
      <c r="I44" s="206"/>
      <c r="J44" s="206"/>
      <c r="K44" s="206"/>
      <c r="L44" s="206"/>
      <c r="M44" s="206"/>
      <c r="N44" s="236"/>
      <c r="O44" s="237"/>
      <c r="P44" s="175"/>
    </row>
    <row r="45" spans="1:16" ht="7" customHeight="1">
      <c r="B45" s="218"/>
      <c r="C45" s="219" t="s">
        <v>414</v>
      </c>
      <c r="D45" s="206"/>
      <c r="E45" s="206"/>
      <c r="F45" s="206"/>
      <c r="G45" s="206"/>
      <c r="H45" s="206"/>
      <c r="I45" s="206"/>
      <c r="J45" s="206"/>
      <c r="K45" s="206"/>
      <c r="L45" s="206"/>
      <c r="M45" s="206"/>
      <c r="N45" s="236"/>
      <c r="O45" s="237"/>
      <c r="P45" s="175"/>
    </row>
    <row r="46" spans="1:16" ht="7" customHeight="1">
      <c r="B46" s="218"/>
      <c r="C46" s="219"/>
      <c r="D46" s="206"/>
      <c r="E46" s="206"/>
      <c r="F46" s="206"/>
      <c r="G46" s="206"/>
      <c r="H46" s="206"/>
      <c r="I46" s="206"/>
      <c r="J46" s="206"/>
      <c r="K46" s="206"/>
      <c r="L46" s="206"/>
      <c r="M46" s="206"/>
      <c r="N46" s="236"/>
      <c r="O46" s="237"/>
      <c r="P46" s="175"/>
    </row>
    <row r="47" spans="1:16" ht="7" customHeight="1">
      <c r="B47" s="218"/>
      <c r="C47" s="235" t="s">
        <v>415</v>
      </c>
      <c r="D47" s="206"/>
      <c r="E47" s="206"/>
      <c r="F47" s="206"/>
      <c r="G47" s="206"/>
      <c r="H47" s="206"/>
      <c r="I47" s="206"/>
      <c r="J47" s="206"/>
      <c r="K47" s="206"/>
      <c r="L47" s="206"/>
      <c r="M47" s="206"/>
      <c r="N47" s="236"/>
      <c r="O47" s="237"/>
      <c r="P47" s="175"/>
    </row>
    <row r="48" spans="1:16" ht="24" customHeight="1">
      <c r="B48" s="218"/>
      <c r="C48" s="223" t="s">
        <v>1075</v>
      </c>
      <c r="D48" s="223" t="s">
        <v>400</v>
      </c>
      <c r="E48" s="223" t="s">
        <v>213</v>
      </c>
      <c r="F48" s="225" t="s">
        <v>401</v>
      </c>
      <c r="G48" s="223" t="s">
        <v>215</v>
      </c>
      <c r="H48" s="206"/>
      <c r="I48" s="489" t="s">
        <v>416</v>
      </c>
      <c r="J48" s="489" t="s">
        <v>417</v>
      </c>
      <c r="K48" s="490" t="s">
        <v>418</v>
      </c>
      <c r="L48" s="206"/>
      <c r="M48" s="206"/>
      <c r="N48" s="236"/>
      <c r="O48" s="237"/>
      <c r="P48" s="175"/>
    </row>
    <row r="49" spans="1:16" ht="7" customHeight="1">
      <c r="B49" s="218"/>
      <c r="C49" s="223" t="s">
        <v>216</v>
      </c>
      <c r="D49" s="223" t="s">
        <v>217</v>
      </c>
      <c r="E49" s="223" t="s">
        <v>376</v>
      </c>
      <c r="F49" s="223" t="s">
        <v>219</v>
      </c>
      <c r="G49" s="226" t="s">
        <v>219</v>
      </c>
      <c r="H49" s="206"/>
      <c r="I49" s="490" t="s">
        <v>376</v>
      </c>
      <c r="J49" s="490" t="s">
        <v>219</v>
      </c>
      <c r="K49" s="490" t="s">
        <v>419</v>
      </c>
      <c r="L49" s="206"/>
      <c r="M49" s="206"/>
      <c r="N49" s="236"/>
      <c r="O49" s="237"/>
      <c r="P49" s="175"/>
    </row>
    <row r="50" spans="1:16" ht="7" customHeight="1">
      <c r="A50" s="33">
        <f t="shared" ref="A50:A63" si="2">F50*1.15</f>
        <v>2863.5</v>
      </c>
      <c r="B50" s="227"/>
      <c r="C50" s="228">
        <v>80</v>
      </c>
      <c r="D50" s="540">
        <v>5.4</v>
      </c>
      <c r="E50" s="535">
        <v>0.5</v>
      </c>
      <c r="F50" s="230">
        <v>2490</v>
      </c>
      <c r="G50" s="231">
        <f>F50+60</f>
        <v>2550</v>
      </c>
      <c r="H50" s="206"/>
      <c r="I50" s="490"/>
      <c r="J50" s="490"/>
      <c r="K50" s="490"/>
      <c r="L50" s="206"/>
      <c r="M50" s="206"/>
      <c r="N50" s="236" t="s">
        <v>392</v>
      </c>
      <c r="O50" s="616" t="s">
        <v>420</v>
      </c>
      <c r="P50" s="175"/>
    </row>
    <row r="51" spans="1:16" ht="7" customHeight="1">
      <c r="A51" s="33">
        <f t="shared" si="2"/>
        <v>3668.4999999999995</v>
      </c>
      <c r="B51" s="227"/>
      <c r="C51" s="228">
        <v>160</v>
      </c>
      <c r="D51" s="540">
        <v>13.2</v>
      </c>
      <c r="E51" s="535">
        <v>1</v>
      </c>
      <c r="F51" s="230">
        <v>3190</v>
      </c>
      <c r="G51" s="231">
        <f t="shared" ref="G51:G63" si="3">F51+60</f>
        <v>3250</v>
      </c>
      <c r="H51" s="206"/>
      <c r="I51" s="490">
        <v>1</v>
      </c>
      <c r="J51" s="490">
        <v>5409</v>
      </c>
      <c r="K51" s="491">
        <f t="shared" ref="K51:K63" si="4">(1-G51/J51)*100</f>
        <v>39.91495655389167</v>
      </c>
      <c r="L51" s="206"/>
      <c r="M51" s="206"/>
      <c r="N51" s="236" t="s">
        <v>393</v>
      </c>
      <c r="O51" s="614"/>
      <c r="P51" s="175"/>
    </row>
    <row r="52" spans="1:16" ht="7" customHeight="1">
      <c r="A52" s="33">
        <f t="shared" si="2"/>
        <v>5313</v>
      </c>
      <c r="B52" s="227"/>
      <c r="C52" s="228">
        <v>240</v>
      </c>
      <c r="D52" s="540">
        <v>24.1</v>
      </c>
      <c r="E52" s="535">
        <v>1.5</v>
      </c>
      <c r="F52" s="230">
        <v>4620</v>
      </c>
      <c r="G52" s="231">
        <f t="shared" si="3"/>
        <v>4680</v>
      </c>
      <c r="H52" s="206"/>
      <c r="I52" s="490">
        <v>1.5</v>
      </c>
      <c r="J52" s="490">
        <v>6910</v>
      </c>
      <c r="K52" s="491">
        <f t="shared" si="4"/>
        <v>32.272069464544138</v>
      </c>
      <c r="L52" s="206"/>
      <c r="M52" s="206"/>
      <c r="N52" s="236" t="s">
        <v>301</v>
      </c>
      <c r="O52" s="614"/>
      <c r="P52" s="175"/>
    </row>
    <row r="53" spans="1:16" ht="7" customHeight="1">
      <c r="A53" s="33">
        <f t="shared" si="2"/>
        <v>6485.9999999999991</v>
      </c>
      <c r="B53" s="227"/>
      <c r="C53" s="228">
        <v>320</v>
      </c>
      <c r="D53" s="540">
        <v>32.1</v>
      </c>
      <c r="E53" s="535">
        <v>2</v>
      </c>
      <c r="F53" s="230">
        <v>5640</v>
      </c>
      <c r="G53" s="231">
        <f t="shared" si="3"/>
        <v>5700</v>
      </c>
      <c r="H53" s="206"/>
      <c r="I53" s="490">
        <v>2</v>
      </c>
      <c r="J53" s="490">
        <v>7119</v>
      </c>
      <c r="K53" s="491">
        <f t="shared" si="4"/>
        <v>19.932574799831436</v>
      </c>
      <c r="L53" s="206"/>
      <c r="M53" s="206"/>
      <c r="N53" s="236" t="s">
        <v>335</v>
      </c>
      <c r="O53" s="614"/>
      <c r="P53" s="175"/>
    </row>
    <row r="54" spans="1:16" ht="7" customHeight="1">
      <c r="A54" s="33">
        <f t="shared" si="2"/>
        <v>7106.9999999999991</v>
      </c>
      <c r="B54" s="227"/>
      <c r="C54" s="228">
        <v>400</v>
      </c>
      <c r="D54" s="540">
        <v>36.5</v>
      </c>
      <c r="E54" s="535">
        <v>2.5</v>
      </c>
      <c r="F54" s="230">
        <v>6180</v>
      </c>
      <c r="G54" s="231">
        <f t="shared" si="3"/>
        <v>6240</v>
      </c>
      <c r="H54" s="206"/>
      <c r="I54" s="490">
        <v>2.5</v>
      </c>
      <c r="J54" s="490">
        <v>7442</v>
      </c>
      <c r="K54" s="491">
        <f t="shared" si="4"/>
        <v>16.151572158022031</v>
      </c>
      <c r="L54" s="206"/>
      <c r="M54" s="206"/>
      <c r="N54" s="236" t="s">
        <v>379</v>
      </c>
      <c r="O54" s="614"/>
      <c r="P54" s="175"/>
    </row>
    <row r="55" spans="1:16" ht="7" customHeight="1">
      <c r="A55" s="33">
        <f t="shared" si="2"/>
        <v>8498.5</v>
      </c>
      <c r="B55" s="227"/>
      <c r="C55" s="228">
        <v>480</v>
      </c>
      <c r="D55" s="540">
        <v>43.8</v>
      </c>
      <c r="E55" s="535">
        <v>3</v>
      </c>
      <c r="F55" s="230">
        <v>7390</v>
      </c>
      <c r="G55" s="231">
        <f t="shared" si="3"/>
        <v>7450</v>
      </c>
      <c r="H55" s="206"/>
      <c r="I55" s="490">
        <v>3</v>
      </c>
      <c r="J55" s="490">
        <v>8829</v>
      </c>
      <c r="K55" s="491">
        <f t="shared" si="4"/>
        <v>15.618982897270362</v>
      </c>
      <c r="L55" s="206"/>
      <c r="M55" s="206"/>
      <c r="N55" s="236" t="s">
        <v>404</v>
      </c>
      <c r="O55" s="614"/>
      <c r="P55" s="175"/>
    </row>
    <row r="56" spans="1:16" ht="7" customHeight="1">
      <c r="A56" s="33">
        <f t="shared" si="2"/>
        <v>9108</v>
      </c>
      <c r="B56" s="227"/>
      <c r="C56" s="228">
        <v>560</v>
      </c>
      <c r="D56" s="540">
        <v>46.1</v>
      </c>
      <c r="E56" s="535">
        <v>3.5</v>
      </c>
      <c r="F56" s="230">
        <v>7920</v>
      </c>
      <c r="G56" s="231">
        <f t="shared" si="3"/>
        <v>7980</v>
      </c>
      <c r="H56" s="206"/>
      <c r="I56" s="490">
        <v>3.5</v>
      </c>
      <c r="J56" s="490">
        <v>10491</v>
      </c>
      <c r="K56" s="491">
        <f t="shared" si="4"/>
        <v>23.934801258221327</v>
      </c>
      <c r="L56" s="206"/>
      <c r="M56" s="206"/>
      <c r="N56" s="241" t="s">
        <v>381</v>
      </c>
      <c r="O56" s="614"/>
      <c r="P56" s="175"/>
    </row>
    <row r="57" spans="1:16" ht="7" customHeight="1">
      <c r="A57" s="33">
        <f t="shared" si="2"/>
        <v>11247</v>
      </c>
      <c r="B57" s="227"/>
      <c r="C57" s="228">
        <v>640</v>
      </c>
      <c r="D57" s="540">
        <v>59</v>
      </c>
      <c r="E57" s="535">
        <v>4</v>
      </c>
      <c r="F57" s="230">
        <v>9780</v>
      </c>
      <c r="G57" s="231">
        <f t="shared" si="3"/>
        <v>9840</v>
      </c>
      <c r="H57" s="206"/>
      <c r="I57" s="490">
        <v>4</v>
      </c>
      <c r="J57" s="490">
        <v>11014</v>
      </c>
      <c r="K57" s="491">
        <f t="shared" si="4"/>
        <v>10.659161067731981</v>
      </c>
      <c r="L57" s="206"/>
      <c r="M57" s="206"/>
      <c r="N57" s="236" t="s">
        <v>421</v>
      </c>
      <c r="O57" s="614"/>
      <c r="P57" s="175"/>
    </row>
    <row r="58" spans="1:16" ht="7" customHeight="1">
      <c r="A58" s="33">
        <f t="shared" si="2"/>
        <v>12868.499999999998</v>
      </c>
      <c r="B58" s="227"/>
      <c r="C58" s="228">
        <v>800</v>
      </c>
      <c r="D58" s="540">
        <v>73.2</v>
      </c>
      <c r="E58" s="535">
        <v>5</v>
      </c>
      <c r="F58" s="230">
        <v>11190</v>
      </c>
      <c r="G58" s="231">
        <f t="shared" si="3"/>
        <v>11250</v>
      </c>
      <c r="H58" s="206"/>
      <c r="I58" s="490">
        <v>5</v>
      </c>
      <c r="J58" s="490">
        <v>12296</v>
      </c>
      <c r="K58" s="491">
        <f t="shared" si="4"/>
        <v>8.5068314899154238</v>
      </c>
      <c r="L58" s="206"/>
      <c r="M58" s="206"/>
      <c r="N58" s="236" t="s">
        <v>422</v>
      </c>
      <c r="O58" s="614"/>
      <c r="P58" s="175"/>
    </row>
    <row r="59" spans="1:16" ht="7" customHeight="1">
      <c r="A59" s="33">
        <f t="shared" si="2"/>
        <v>16134.499999999998</v>
      </c>
      <c r="B59" s="227"/>
      <c r="C59" s="228">
        <v>960</v>
      </c>
      <c r="D59" s="540">
        <v>88.2</v>
      </c>
      <c r="E59" s="535">
        <v>6</v>
      </c>
      <c r="F59" s="230">
        <v>14030</v>
      </c>
      <c r="G59" s="231">
        <f t="shared" si="3"/>
        <v>14090</v>
      </c>
      <c r="H59" s="206"/>
      <c r="I59" s="490">
        <v>6</v>
      </c>
      <c r="J59" s="490">
        <v>14282</v>
      </c>
      <c r="K59" s="491">
        <f t="shared" si="4"/>
        <v>1.3443495308780307</v>
      </c>
      <c r="L59" s="206"/>
      <c r="M59" s="206"/>
      <c r="N59" s="236" t="s">
        <v>384</v>
      </c>
      <c r="O59" s="614"/>
      <c r="P59" s="175"/>
    </row>
    <row r="60" spans="1:16" ht="7" customHeight="1">
      <c r="A60" s="33">
        <f t="shared" si="2"/>
        <v>16318.499999999998</v>
      </c>
      <c r="B60" s="227"/>
      <c r="C60" s="228">
        <v>1120</v>
      </c>
      <c r="D60" s="540">
        <v>73.8</v>
      </c>
      <c r="E60" s="535">
        <v>7</v>
      </c>
      <c r="F60" s="230">
        <v>14190</v>
      </c>
      <c r="G60" s="231">
        <f t="shared" si="3"/>
        <v>14250</v>
      </c>
      <c r="H60" s="206"/>
      <c r="I60" s="490">
        <v>7</v>
      </c>
      <c r="J60" s="490">
        <v>16875</v>
      </c>
      <c r="K60" s="491">
        <f t="shared" si="4"/>
        <v>15.555555555555555</v>
      </c>
      <c r="L60" s="206"/>
      <c r="M60" s="206"/>
      <c r="N60" s="236"/>
      <c r="O60" s="614"/>
      <c r="P60" s="175"/>
    </row>
    <row r="61" spans="1:16" ht="7" customHeight="1">
      <c r="A61" s="33">
        <f t="shared" si="2"/>
        <v>17399.5</v>
      </c>
      <c r="B61" s="227"/>
      <c r="C61" s="228">
        <v>1280</v>
      </c>
      <c r="D61" s="540">
        <v>98.4</v>
      </c>
      <c r="E61" s="535">
        <v>8</v>
      </c>
      <c r="F61" s="230">
        <v>15130</v>
      </c>
      <c r="G61" s="231">
        <f t="shared" si="3"/>
        <v>15190</v>
      </c>
      <c r="H61" s="206"/>
      <c r="I61" s="490">
        <v>8</v>
      </c>
      <c r="J61" s="490">
        <v>18870</v>
      </c>
      <c r="K61" s="491">
        <f t="shared" si="4"/>
        <v>19.501854795972442</v>
      </c>
      <c r="L61" s="206"/>
      <c r="M61" s="206"/>
      <c r="N61" s="236"/>
      <c r="O61" s="614"/>
      <c r="P61" s="175"/>
    </row>
    <row r="62" spans="1:16" ht="7" customHeight="1">
      <c r="A62" s="33">
        <f t="shared" si="2"/>
        <v>18894.5</v>
      </c>
      <c r="B62" s="227"/>
      <c r="C62" s="228">
        <v>1600</v>
      </c>
      <c r="D62" s="540">
        <v>106.7</v>
      </c>
      <c r="E62" s="535">
        <v>10</v>
      </c>
      <c r="F62" s="230">
        <v>16430</v>
      </c>
      <c r="G62" s="231">
        <f t="shared" si="3"/>
        <v>16490</v>
      </c>
      <c r="H62" s="206"/>
      <c r="I62" s="490">
        <v>10</v>
      </c>
      <c r="J62" s="490">
        <v>23326</v>
      </c>
      <c r="K62" s="491">
        <f t="shared" si="4"/>
        <v>29.306353425362254</v>
      </c>
      <c r="L62" s="206"/>
      <c r="M62" s="206"/>
      <c r="N62" s="236"/>
      <c r="O62" s="614"/>
      <c r="P62" s="175"/>
    </row>
    <row r="63" spans="1:16" ht="7" customHeight="1">
      <c r="A63" s="33">
        <f t="shared" si="2"/>
        <v>23207</v>
      </c>
      <c r="B63" s="227"/>
      <c r="C63" s="228">
        <v>1920</v>
      </c>
      <c r="D63" s="540">
        <v>140.6</v>
      </c>
      <c r="E63" s="535">
        <v>12</v>
      </c>
      <c r="F63" s="230">
        <v>20180</v>
      </c>
      <c r="G63" s="231">
        <f t="shared" si="3"/>
        <v>20240</v>
      </c>
      <c r="H63" s="206"/>
      <c r="I63" s="490">
        <v>12</v>
      </c>
      <c r="J63" s="490">
        <v>25511</v>
      </c>
      <c r="K63" s="491">
        <f t="shared" si="4"/>
        <v>20.661675355728903</v>
      </c>
      <c r="L63" s="206"/>
      <c r="M63" s="206"/>
      <c r="N63" s="236"/>
      <c r="O63" s="614"/>
      <c r="P63" s="175"/>
    </row>
    <row r="64" spans="1:16" ht="7" customHeight="1">
      <c r="B64" s="218"/>
      <c r="C64" s="206"/>
      <c r="D64" s="206"/>
      <c r="E64" s="206"/>
      <c r="F64" s="206"/>
      <c r="G64" s="206"/>
      <c r="H64" s="206"/>
      <c r="I64" s="206"/>
      <c r="J64" s="206"/>
      <c r="K64" s="488">
        <f>AVERAGE(K51:K63)</f>
        <v>19.489287565609654</v>
      </c>
      <c r="L64" s="206"/>
      <c r="M64" s="206"/>
      <c r="N64" s="236"/>
      <c r="O64" s="237"/>
      <c r="P64" s="175"/>
    </row>
    <row r="65" spans="1:16" ht="7" customHeight="1">
      <c r="B65" s="218"/>
      <c r="C65" s="222" t="s">
        <v>423</v>
      </c>
      <c r="D65" s="206"/>
      <c r="E65" s="206"/>
      <c r="F65" s="206"/>
      <c r="G65" s="206"/>
      <c r="H65" s="206"/>
      <c r="I65" s="206"/>
      <c r="J65" s="206"/>
      <c r="K65" s="206"/>
      <c r="L65" s="206"/>
      <c r="M65" s="206"/>
      <c r="N65" s="236"/>
      <c r="O65" s="237"/>
      <c r="P65" s="175"/>
    </row>
    <row r="66" spans="1:16" ht="24" customHeight="1">
      <c r="B66" s="218"/>
      <c r="C66" s="223" t="s">
        <v>1076</v>
      </c>
      <c r="D66" s="223" t="s">
        <v>424</v>
      </c>
      <c r="E66" s="243" t="s">
        <v>425</v>
      </c>
      <c r="F66" s="223" t="s">
        <v>426</v>
      </c>
      <c r="G66" s="223" t="s">
        <v>427</v>
      </c>
      <c r="H66" s="225" t="s">
        <v>401</v>
      </c>
      <c r="I66" s="223" t="s">
        <v>428</v>
      </c>
      <c r="J66" s="255" t="s">
        <v>338</v>
      </c>
      <c r="K66" s="489" t="s">
        <v>429</v>
      </c>
      <c r="L66" s="489" t="s">
        <v>430</v>
      </c>
      <c r="M66" s="490" t="s">
        <v>418</v>
      </c>
      <c r="N66" s="236"/>
      <c r="O66" s="237"/>
      <c r="P66" s="175"/>
    </row>
    <row r="67" spans="1:16" ht="7" customHeight="1">
      <c r="B67" s="218"/>
      <c r="C67" s="223" t="s">
        <v>216</v>
      </c>
      <c r="D67" s="223" t="s">
        <v>217</v>
      </c>
      <c r="E67" s="244" t="s">
        <v>218</v>
      </c>
      <c r="F67" s="226" t="s">
        <v>218</v>
      </c>
      <c r="G67" s="226" t="s">
        <v>218</v>
      </c>
      <c r="H67" s="226" t="s">
        <v>219</v>
      </c>
      <c r="I67" s="226" t="s">
        <v>219</v>
      </c>
      <c r="J67" s="255" t="s">
        <v>217</v>
      </c>
      <c r="K67" s="490" t="s">
        <v>216</v>
      </c>
      <c r="L67" s="490" t="s">
        <v>219</v>
      </c>
      <c r="M67" s="490" t="s">
        <v>419</v>
      </c>
      <c r="N67" s="236"/>
      <c r="O67" s="237"/>
      <c r="P67" s="175"/>
    </row>
    <row r="68" spans="1:16" ht="7" customHeight="1">
      <c r="A68" s="33">
        <f t="shared" ref="A68:A81" si="5">H68*1.15</f>
        <v>3012.9999999999995</v>
      </c>
      <c r="B68" s="227"/>
      <c r="C68" s="228">
        <v>120</v>
      </c>
      <c r="D68" s="541">
        <v>11.4</v>
      </c>
      <c r="E68" s="542">
        <f t="shared" ref="E68:E81" si="6">D68*0.1</f>
        <v>1.1400000000000001</v>
      </c>
      <c r="F68" s="541">
        <f t="shared" ref="F68:F81" si="7">D68*0.08</f>
        <v>0.91200000000000003</v>
      </c>
      <c r="G68" s="541">
        <f>D68*0.06</f>
        <v>0.68399999999999994</v>
      </c>
      <c r="H68" s="230">
        <v>2620</v>
      </c>
      <c r="I68" s="231">
        <f>H68+J68*24+60</f>
        <v>2800</v>
      </c>
      <c r="J68" s="257">
        <v>5</v>
      </c>
      <c r="K68" s="493">
        <v>150</v>
      </c>
      <c r="L68" s="494">
        <v>4588</v>
      </c>
      <c r="M68" s="494">
        <f t="shared" ref="M68:M81" si="8">(1-I68/L68)*100</f>
        <v>38.971229293809941</v>
      </c>
      <c r="N68" s="236" t="s">
        <v>286</v>
      </c>
      <c r="O68" s="616" t="s">
        <v>431</v>
      </c>
      <c r="P68" s="175"/>
    </row>
    <row r="69" spans="1:16" ht="7" customHeight="1">
      <c r="A69" s="33">
        <f t="shared" si="5"/>
        <v>3714.4999999999995</v>
      </c>
      <c r="B69" s="227"/>
      <c r="C69" s="228">
        <v>200</v>
      </c>
      <c r="D69" s="541">
        <v>18.899999999999999</v>
      </c>
      <c r="E69" s="542">
        <f t="shared" si="6"/>
        <v>1.89</v>
      </c>
      <c r="F69" s="541">
        <f t="shared" si="7"/>
        <v>1.512</v>
      </c>
      <c r="G69" s="541">
        <f t="shared" ref="G69:G81" si="9">D69*0.06</f>
        <v>1.1339999999999999</v>
      </c>
      <c r="H69" s="230">
        <v>3230</v>
      </c>
      <c r="I69" s="231">
        <f t="shared" ref="I69:I81" si="10">H69+J69*24+60</f>
        <v>3410</v>
      </c>
      <c r="J69" s="257">
        <v>5</v>
      </c>
      <c r="K69" s="493">
        <v>225</v>
      </c>
      <c r="L69" s="494">
        <v>5529</v>
      </c>
      <c r="M69" s="494">
        <f t="shared" si="8"/>
        <v>38.325194429372402</v>
      </c>
      <c r="N69" s="236" t="s">
        <v>393</v>
      </c>
      <c r="O69" s="614"/>
      <c r="P69" s="175"/>
    </row>
    <row r="70" spans="1:16" ht="7" customHeight="1">
      <c r="A70" s="33">
        <f t="shared" si="5"/>
        <v>4335.5</v>
      </c>
      <c r="B70" s="227"/>
      <c r="C70" s="228">
        <v>250</v>
      </c>
      <c r="D70" s="541">
        <v>23.6</v>
      </c>
      <c r="E70" s="542">
        <f t="shared" si="6"/>
        <v>2.3600000000000003</v>
      </c>
      <c r="F70" s="541">
        <f t="shared" si="7"/>
        <v>1.8880000000000001</v>
      </c>
      <c r="G70" s="541">
        <f t="shared" si="9"/>
        <v>1.4159999999999999</v>
      </c>
      <c r="H70" s="230">
        <v>3770</v>
      </c>
      <c r="I70" s="231">
        <f t="shared" si="10"/>
        <v>3950</v>
      </c>
      <c r="J70" s="257">
        <v>5</v>
      </c>
      <c r="K70" s="493">
        <v>225</v>
      </c>
      <c r="L70" s="494">
        <v>5529</v>
      </c>
      <c r="M70" s="494">
        <f t="shared" si="8"/>
        <v>28.558509676252484</v>
      </c>
      <c r="N70" s="236" t="s">
        <v>301</v>
      </c>
      <c r="O70" s="614"/>
      <c r="P70" s="175"/>
    </row>
    <row r="71" spans="1:16" ht="7" customHeight="1">
      <c r="A71" s="33">
        <f t="shared" si="5"/>
        <v>5037</v>
      </c>
      <c r="B71" s="227"/>
      <c r="C71" s="228">
        <v>320</v>
      </c>
      <c r="D71" s="541">
        <v>31.6</v>
      </c>
      <c r="E71" s="542">
        <f t="shared" si="6"/>
        <v>3.16</v>
      </c>
      <c r="F71" s="541">
        <f t="shared" si="7"/>
        <v>2.528</v>
      </c>
      <c r="G71" s="541">
        <f t="shared" si="9"/>
        <v>1.8959999999999999</v>
      </c>
      <c r="H71" s="230">
        <v>4380</v>
      </c>
      <c r="I71" s="231">
        <f t="shared" si="10"/>
        <v>4680</v>
      </c>
      <c r="J71" s="257">
        <v>10</v>
      </c>
      <c r="K71" s="493">
        <v>300</v>
      </c>
      <c r="L71" s="494">
        <v>5738</v>
      </c>
      <c r="M71" s="494">
        <f t="shared" si="8"/>
        <v>18.438480306727079</v>
      </c>
      <c r="N71" s="236" t="s">
        <v>335</v>
      </c>
      <c r="O71" s="614"/>
      <c r="P71" s="175"/>
    </row>
    <row r="72" spans="1:16" ht="7" customHeight="1">
      <c r="A72" s="33">
        <f t="shared" si="5"/>
        <v>5416.5</v>
      </c>
      <c r="B72" s="227"/>
      <c r="C72" s="228">
        <v>400</v>
      </c>
      <c r="D72" s="541">
        <v>36.9</v>
      </c>
      <c r="E72" s="542">
        <f t="shared" si="6"/>
        <v>3.69</v>
      </c>
      <c r="F72" s="541">
        <f t="shared" si="7"/>
        <v>2.952</v>
      </c>
      <c r="G72" s="541">
        <f t="shared" si="9"/>
        <v>2.214</v>
      </c>
      <c r="H72" s="230">
        <v>4710</v>
      </c>
      <c r="I72" s="231">
        <f t="shared" si="10"/>
        <v>5010</v>
      </c>
      <c r="J72" s="257">
        <v>10</v>
      </c>
      <c r="K72" s="493">
        <v>375</v>
      </c>
      <c r="L72" s="494">
        <v>5962</v>
      </c>
      <c r="M72" s="494">
        <f t="shared" si="8"/>
        <v>15.967796041596783</v>
      </c>
      <c r="N72" s="236" t="s">
        <v>379</v>
      </c>
      <c r="O72" s="614"/>
      <c r="P72" s="175"/>
    </row>
    <row r="73" spans="1:16" ht="7" customHeight="1">
      <c r="A73" s="33">
        <f t="shared" si="5"/>
        <v>6347.9999999999991</v>
      </c>
      <c r="B73" s="227"/>
      <c r="C73" s="228">
        <v>450</v>
      </c>
      <c r="D73" s="541">
        <v>45.9</v>
      </c>
      <c r="E73" s="542">
        <f t="shared" si="6"/>
        <v>4.59</v>
      </c>
      <c r="F73" s="541">
        <f t="shared" si="7"/>
        <v>3.6720000000000002</v>
      </c>
      <c r="G73" s="541">
        <f t="shared" si="9"/>
        <v>2.754</v>
      </c>
      <c r="H73" s="230">
        <v>5520</v>
      </c>
      <c r="I73" s="231">
        <f t="shared" si="10"/>
        <v>5820</v>
      </c>
      <c r="J73" s="257">
        <v>10</v>
      </c>
      <c r="K73" s="493">
        <v>450</v>
      </c>
      <c r="L73" s="494">
        <v>7283</v>
      </c>
      <c r="M73" s="494">
        <f t="shared" si="8"/>
        <v>20.087875875326098</v>
      </c>
      <c r="N73" s="236" t="s">
        <v>404</v>
      </c>
      <c r="O73" s="614"/>
      <c r="P73" s="175"/>
    </row>
    <row r="74" spans="1:16" ht="7" customHeight="1">
      <c r="A74" s="33">
        <f t="shared" si="5"/>
        <v>6681.4999999999991</v>
      </c>
      <c r="B74" s="227"/>
      <c r="C74" s="228">
        <v>520</v>
      </c>
      <c r="D74" s="541">
        <v>49.6</v>
      </c>
      <c r="E74" s="542">
        <f t="shared" si="6"/>
        <v>4.9600000000000009</v>
      </c>
      <c r="F74" s="541">
        <f t="shared" si="7"/>
        <v>3.9680000000000004</v>
      </c>
      <c r="G74" s="541">
        <f t="shared" si="9"/>
        <v>2.976</v>
      </c>
      <c r="H74" s="230">
        <v>5810</v>
      </c>
      <c r="I74" s="231">
        <f t="shared" si="10"/>
        <v>6110</v>
      </c>
      <c r="J74" s="257">
        <v>10</v>
      </c>
      <c r="K74" s="493">
        <v>525</v>
      </c>
      <c r="L74" s="494">
        <v>8233</v>
      </c>
      <c r="M74" s="494">
        <f t="shared" si="8"/>
        <v>25.78646908781732</v>
      </c>
      <c r="N74" s="241" t="s">
        <v>381</v>
      </c>
      <c r="O74" s="614"/>
      <c r="P74" s="175"/>
    </row>
    <row r="75" spans="1:16" ht="7" customHeight="1">
      <c r="A75" s="33">
        <f t="shared" si="5"/>
        <v>8602</v>
      </c>
      <c r="B75" s="227"/>
      <c r="C75" s="228">
        <v>600</v>
      </c>
      <c r="D75" s="541">
        <v>63.9</v>
      </c>
      <c r="E75" s="542">
        <f t="shared" si="6"/>
        <v>6.3900000000000006</v>
      </c>
      <c r="F75" s="541">
        <f t="shared" si="7"/>
        <v>5.1120000000000001</v>
      </c>
      <c r="G75" s="541">
        <f t="shared" si="9"/>
        <v>3.8339999999999996</v>
      </c>
      <c r="H75" s="230">
        <v>7480</v>
      </c>
      <c r="I75" s="231">
        <f t="shared" si="10"/>
        <v>7780</v>
      </c>
      <c r="J75" s="257">
        <v>10</v>
      </c>
      <c r="K75" s="493">
        <v>600</v>
      </c>
      <c r="L75" s="494">
        <v>8755</v>
      </c>
      <c r="M75" s="494">
        <f t="shared" si="8"/>
        <v>11.136493432324389</v>
      </c>
      <c r="N75" s="236"/>
      <c r="O75" s="614"/>
      <c r="P75" s="175"/>
    </row>
    <row r="76" spans="1:16" ht="7" customHeight="1">
      <c r="A76" s="33">
        <f t="shared" si="5"/>
        <v>9004.5</v>
      </c>
      <c r="B76" s="227"/>
      <c r="C76" s="228">
        <v>750</v>
      </c>
      <c r="D76" s="541">
        <v>75.8</v>
      </c>
      <c r="E76" s="542">
        <f t="shared" si="6"/>
        <v>7.58</v>
      </c>
      <c r="F76" s="541">
        <f t="shared" si="7"/>
        <v>6.0640000000000001</v>
      </c>
      <c r="G76" s="541">
        <f t="shared" si="9"/>
        <v>4.548</v>
      </c>
      <c r="H76" s="230">
        <v>7830</v>
      </c>
      <c r="I76" s="231">
        <f t="shared" si="10"/>
        <v>8250</v>
      </c>
      <c r="J76" s="257">
        <v>15</v>
      </c>
      <c r="K76" s="493">
        <v>750</v>
      </c>
      <c r="L76" s="494">
        <v>9920</v>
      </c>
      <c r="M76" s="494">
        <f t="shared" si="8"/>
        <v>16.834677419354836</v>
      </c>
      <c r="N76" s="236"/>
      <c r="O76" s="614"/>
      <c r="P76" s="175"/>
    </row>
    <row r="77" spans="1:16" ht="7" customHeight="1">
      <c r="A77" s="33">
        <f t="shared" si="5"/>
        <v>10729.5</v>
      </c>
      <c r="B77" s="227"/>
      <c r="C77" s="228">
        <v>950</v>
      </c>
      <c r="D77" s="541">
        <v>87</v>
      </c>
      <c r="E77" s="542">
        <f t="shared" si="6"/>
        <v>8.7000000000000011</v>
      </c>
      <c r="F77" s="541">
        <f t="shared" si="7"/>
        <v>6.96</v>
      </c>
      <c r="G77" s="541">
        <f t="shared" si="9"/>
        <v>5.22</v>
      </c>
      <c r="H77" s="230">
        <v>9330</v>
      </c>
      <c r="I77" s="231">
        <f t="shared" si="10"/>
        <v>9870</v>
      </c>
      <c r="J77" s="257">
        <v>20</v>
      </c>
      <c r="K77" s="493">
        <v>900</v>
      </c>
      <c r="L77" s="494">
        <v>11589</v>
      </c>
      <c r="M77" s="494">
        <f t="shared" si="8"/>
        <v>14.833031322806111</v>
      </c>
      <c r="N77" s="236"/>
      <c r="O77" s="614"/>
      <c r="P77" s="175"/>
    </row>
    <row r="78" spans="1:16" ht="7" customHeight="1">
      <c r="A78" s="33">
        <f t="shared" si="5"/>
        <v>13167.499999999998</v>
      </c>
      <c r="B78" s="227"/>
      <c r="C78" s="228">
        <v>1100</v>
      </c>
      <c r="D78" s="541">
        <v>114.5</v>
      </c>
      <c r="E78" s="542">
        <f t="shared" si="6"/>
        <v>11.450000000000001</v>
      </c>
      <c r="F78" s="541">
        <f t="shared" si="7"/>
        <v>9.16</v>
      </c>
      <c r="G78" s="541">
        <f t="shared" si="9"/>
        <v>6.87</v>
      </c>
      <c r="H78" s="230">
        <v>11450</v>
      </c>
      <c r="I78" s="231">
        <f t="shared" si="10"/>
        <v>12110</v>
      </c>
      <c r="J78" s="257">
        <v>25</v>
      </c>
      <c r="K78" s="493">
        <v>1050</v>
      </c>
      <c r="L78" s="494">
        <v>12121</v>
      </c>
      <c r="M78" s="494">
        <f t="shared" si="8"/>
        <v>9.0751588152793161E-2</v>
      </c>
      <c r="N78" s="236"/>
      <c r="O78" s="614"/>
      <c r="P78" s="175"/>
    </row>
    <row r="79" spans="1:16" ht="7" customHeight="1">
      <c r="A79" s="33">
        <f t="shared" si="5"/>
        <v>14800.499999999998</v>
      </c>
      <c r="B79" s="227"/>
      <c r="C79" s="228">
        <v>1300</v>
      </c>
      <c r="D79" s="541">
        <v>131.30000000000001</v>
      </c>
      <c r="E79" s="542">
        <f t="shared" si="6"/>
        <v>13.130000000000003</v>
      </c>
      <c r="F79" s="541">
        <f t="shared" si="7"/>
        <v>10.504000000000001</v>
      </c>
      <c r="G79" s="541">
        <f t="shared" si="9"/>
        <v>7.8780000000000001</v>
      </c>
      <c r="H79" s="230">
        <v>12870</v>
      </c>
      <c r="I79" s="231">
        <f t="shared" si="10"/>
        <v>13650</v>
      </c>
      <c r="J79" s="257">
        <v>30</v>
      </c>
      <c r="K79" s="493">
        <v>1350</v>
      </c>
      <c r="L79" s="494">
        <v>13413</v>
      </c>
      <c r="M79" s="494">
        <f t="shared" si="8"/>
        <v>-1.7669425184522414</v>
      </c>
      <c r="N79" s="236"/>
      <c r="O79" s="614"/>
      <c r="P79" s="175"/>
    </row>
    <row r="80" spans="1:16" ht="7" customHeight="1">
      <c r="A80" s="33">
        <f t="shared" si="5"/>
        <v>17859.5</v>
      </c>
      <c r="B80" s="227"/>
      <c r="C80" s="228">
        <v>1700</v>
      </c>
      <c r="D80" s="541">
        <v>158.5</v>
      </c>
      <c r="E80" s="542">
        <f t="shared" si="6"/>
        <v>15.850000000000001</v>
      </c>
      <c r="F80" s="541">
        <f t="shared" si="7"/>
        <v>12.68</v>
      </c>
      <c r="G80" s="541">
        <f t="shared" si="9"/>
        <v>9.51</v>
      </c>
      <c r="H80" s="230">
        <v>15530</v>
      </c>
      <c r="I80" s="231">
        <f t="shared" si="10"/>
        <v>16430</v>
      </c>
      <c r="J80" s="257">
        <v>35</v>
      </c>
      <c r="K80" s="493">
        <v>1800</v>
      </c>
      <c r="L80" s="493">
        <v>16601</v>
      </c>
      <c r="M80" s="494">
        <f t="shared" si="8"/>
        <v>1.0300584302150528</v>
      </c>
      <c r="N80" s="236"/>
      <c r="O80" s="614"/>
      <c r="P80" s="175"/>
    </row>
    <row r="81" spans="1:16" ht="7" customHeight="1">
      <c r="A81" s="33">
        <f t="shared" si="5"/>
        <v>23597.999999999996</v>
      </c>
      <c r="B81" s="227"/>
      <c r="C81" s="228">
        <v>2000</v>
      </c>
      <c r="D81" s="541">
        <v>194.5</v>
      </c>
      <c r="E81" s="542">
        <f t="shared" si="6"/>
        <v>19.450000000000003</v>
      </c>
      <c r="F81" s="541">
        <f t="shared" si="7"/>
        <v>15.56</v>
      </c>
      <c r="G81" s="541">
        <f t="shared" si="9"/>
        <v>11.67</v>
      </c>
      <c r="H81" s="230">
        <v>20520</v>
      </c>
      <c r="I81" s="231">
        <f t="shared" si="10"/>
        <v>21540</v>
      </c>
      <c r="J81" s="257">
        <v>40</v>
      </c>
      <c r="K81" s="493" t="s">
        <v>340</v>
      </c>
      <c r="L81" s="493">
        <v>28330</v>
      </c>
      <c r="M81" s="494">
        <f t="shared" si="8"/>
        <v>23.96752559124603</v>
      </c>
      <c r="N81" s="236"/>
      <c r="O81" s="614"/>
      <c r="P81" s="175"/>
    </row>
    <row r="82" spans="1:16" ht="7" customHeight="1">
      <c r="B82" s="218"/>
      <c r="C82" s="219" t="s">
        <v>432</v>
      </c>
      <c r="D82" s="245"/>
      <c r="E82" s="246"/>
      <c r="F82" s="206"/>
      <c r="G82" s="206"/>
      <c r="H82" s="206"/>
      <c r="I82" s="206"/>
      <c r="J82" s="206"/>
      <c r="K82" s="206"/>
      <c r="M82" s="492">
        <f>AVERAGE(M68:M81)</f>
        <v>18.018653569753504</v>
      </c>
      <c r="N82" s="236"/>
      <c r="O82" s="614"/>
      <c r="P82" s="175"/>
    </row>
    <row r="83" spans="1:16" ht="7" customHeight="1">
      <c r="B83" s="218"/>
      <c r="C83" s="219" t="s">
        <v>433</v>
      </c>
      <c r="D83" s="245"/>
      <c r="E83" s="246"/>
      <c r="F83" s="206"/>
      <c r="G83" s="206"/>
      <c r="H83" s="206"/>
      <c r="I83" s="206"/>
      <c r="J83" s="206"/>
      <c r="L83" s="206"/>
      <c r="M83" s="206"/>
      <c r="N83" s="236"/>
      <c r="O83" s="614"/>
      <c r="P83" s="175"/>
    </row>
    <row r="84" spans="1:16" ht="7" customHeight="1">
      <c r="B84" s="218"/>
      <c r="C84" s="219"/>
      <c r="D84" s="206"/>
      <c r="E84" s="206"/>
      <c r="F84" s="206"/>
      <c r="G84" s="206"/>
      <c r="H84" s="206"/>
      <c r="I84" s="206"/>
      <c r="J84" s="206"/>
      <c r="K84" s="206"/>
      <c r="M84" s="206"/>
      <c r="N84" s="236"/>
      <c r="O84" s="237"/>
      <c r="P84" s="175"/>
    </row>
    <row r="85" spans="1:16" ht="7" customHeight="1">
      <c r="B85" s="247"/>
      <c r="C85" s="248" t="s">
        <v>434</v>
      </c>
      <c r="D85" s="206"/>
      <c r="E85" s="206"/>
      <c r="F85" s="206"/>
      <c r="G85" s="249"/>
      <c r="H85" s="249"/>
      <c r="I85" s="249"/>
      <c r="J85" s="249"/>
      <c r="K85" s="249"/>
      <c r="L85" s="249"/>
      <c r="M85" s="249"/>
      <c r="N85" s="236"/>
      <c r="O85" s="237"/>
      <c r="P85" s="175"/>
    </row>
    <row r="86" spans="1:16" ht="24.65" customHeight="1">
      <c r="B86" s="218"/>
      <c r="C86" s="250" t="s">
        <v>1076</v>
      </c>
      <c r="D86" s="226" t="s">
        <v>212</v>
      </c>
      <c r="E86" s="243" t="s">
        <v>435</v>
      </c>
      <c r="F86" s="223" t="s">
        <v>436</v>
      </c>
      <c r="G86" s="223" t="s">
        <v>437</v>
      </c>
      <c r="H86" s="223" t="s">
        <v>438</v>
      </c>
      <c r="I86" s="223" t="s">
        <v>439</v>
      </c>
      <c r="J86" s="225" t="s">
        <v>214</v>
      </c>
      <c r="K86" s="223" t="s">
        <v>428</v>
      </c>
      <c r="L86" s="259" t="s">
        <v>338</v>
      </c>
      <c r="M86" s="259"/>
      <c r="N86" s="260"/>
      <c r="O86" s="237"/>
      <c r="P86" s="175"/>
    </row>
    <row r="87" spans="1:16" ht="7" customHeight="1">
      <c r="B87" s="218"/>
      <c r="C87" s="250" t="s">
        <v>216</v>
      </c>
      <c r="D87" s="250" t="s">
        <v>217</v>
      </c>
      <c r="E87" s="244" t="s">
        <v>218</v>
      </c>
      <c r="F87" s="226" t="s">
        <v>218</v>
      </c>
      <c r="G87" s="226" t="s">
        <v>218</v>
      </c>
      <c r="H87" s="226" t="s">
        <v>218</v>
      </c>
      <c r="I87" s="226" t="s">
        <v>218</v>
      </c>
      <c r="J87" s="261" t="s">
        <v>219</v>
      </c>
      <c r="K87" s="261" t="s">
        <v>219</v>
      </c>
      <c r="L87" s="259" t="s">
        <v>217</v>
      </c>
      <c r="M87" s="259"/>
      <c r="N87" s="260"/>
      <c r="O87" s="237"/>
      <c r="P87" s="175"/>
    </row>
    <row r="88" spans="1:16" ht="7" customHeight="1">
      <c r="A88" s="33">
        <f t="shared" ref="A88:A101" si="11">J88*1.15</f>
        <v>2852</v>
      </c>
      <c r="B88" s="227"/>
      <c r="C88" s="228">
        <v>160</v>
      </c>
      <c r="D88" s="543">
        <v>8.5</v>
      </c>
      <c r="E88" s="542">
        <f t="shared" ref="E88:E101" si="12">D88*0.16</f>
        <v>1.36</v>
      </c>
      <c r="F88" s="544">
        <f t="shared" ref="F88:F101" si="13">D88*0.14</f>
        <v>1.1900000000000002</v>
      </c>
      <c r="G88" s="544">
        <f t="shared" ref="G88:G101" si="14">D88*0.12</f>
        <v>1.02</v>
      </c>
      <c r="H88" s="544">
        <f t="shared" ref="H88:H101" si="15">D88*0.1</f>
        <v>0.85000000000000009</v>
      </c>
      <c r="I88" s="544">
        <f t="shared" ref="I88:I101" si="16">D88*0.08</f>
        <v>0.68</v>
      </c>
      <c r="J88" s="262">
        <v>2480</v>
      </c>
      <c r="K88" s="231">
        <f>L88*24+60+J88</f>
        <v>2660</v>
      </c>
      <c r="L88" s="257">
        <v>5</v>
      </c>
      <c r="M88" s="257"/>
      <c r="N88" s="236" t="s">
        <v>440</v>
      </c>
      <c r="O88" s="616" t="s">
        <v>441</v>
      </c>
      <c r="P88" s="175"/>
    </row>
    <row r="89" spans="1:16" ht="7" customHeight="1">
      <c r="A89" s="33">
        <f t="shared" si="11"/>
        <v>3438.4999999999995</v>
      </c>
      <c r="B89" s="227"/>
      <c r="C89" s="228">
        <v>260</v>
      </c>
      <c r="D89" s="543">
        <v>14.5</v>
      </c>
      <c r="E89" s="542">
        <f t="shared" si="12"/>
        <v>2.3199999999999998</v>
      </c>
      <c r="F89" s="544">
        <f t="shared" si="13"/>
        <v>2.0300000000000002</v>
      </c>
      <c r="G89" s="544">
        <f t="shared" si="14"/>
        <v>1.74</v>
      </c>
      <c r="H89" s="544">
        <f t="shared" si="15"/>
        <v>1.4500000000000002</v>
      </c>
      <c r="I89" s="544">
        <f t="shared" si="16"/>
        <v>1.1599999999999999</v>
      </c>
      <c r="J89" s="262">
        <v>2990</v>
      </c>
      <c r="K89" s="231">
        <f t="shared" ref="K89:K101" si="17">L89*24+60+J89</f>
        <v>3170</v>
      </c>
      <c r="L89" s="257">
        <v>5</v>
      </c>
      <c r="M89" s="257"/>
      <c r="N89" s="236" t="s">
        <v>393</v>
      </c>
      <c r="O89" s="614"/>
      <c r="P89" s="175"/>
    </row>
    <row r="90" spans="1:16" ht="7" customHeight="1">
      <c r="A90" s="33">
        <f t="shared" si="11"/>
        <v>3829.4999999999995</v>
      </c>
      <c r="B90" s="227"/>
      <c r="C90" s="228">
        <v>320</v>
      </c>
      <c r="D90" s="543">
        <v>18.5</v>
      </c>
      <c r="E90" s="542">
        <f t="shared" si="12"/>
        <v>2.96</v>
      </c>
      <c r="F90" s="544">
        <f t="shared" si="13"/>
        <v>2.5900000000000003</v>
      </c>
      <c r="G90" s="544">
        <f t="shared" si="14"/>
        <v>2.2199999999999998</v>
      </c>
      <c r="H90" s="544">
        <f t="shared" si="15"/>
        <v>1.85</v>
      </c>
      <c r="I90" s="544">
        <f t="shared" si="16"/>
        <v>1.48</v>
      </c>
      <c r="J90" s="262">
        <v>3330</v>
      </c>
      <c r="K90" s="231">
        <f t="shared" si="17"/>
        <v>3510</v>
      </c>
      <c r="L90" s="257">
        <v>5</v>
      </c>
      <c r="M90" s="257"/>
      <c r="N90" s="236" t="s">
        <v>301</v>
      </c>
      <c r="O90" s="614"/>
      <c r="P90" s="175"/>
    </row>
    <row r="91" spans="1:16" ht="7" customHeight="1">
      <c r="A91" s="33">
        <f t="shared" si="11"/>
        <v>4324</v>
      </c>
      <c r="B91" s="227"/>
      <c r="C91" s="228">
        <v>420</v>
      </c>
      <c r="D91" s="543">
        <v>24</v>
      </c>
      <c r="E91" s="542">
        <f t="shared" si="12"/>
        <v>3.84</v>
      </c>
      <c r="F91" s="544">
        <f t="shared" si="13"/>
        <v>3.3600000000000003</v>
      </c>
      <c r="G91" s="544">
        <f t="shared" si="14"/>
        <v>2.88</v>
      </c>
      <c r="H91" s="544">
        <f t="shared" si="15"/>
        <v>2.4000000000000004</v>
      </c>
      <c r="I91" s="544">
        <f>D91*0.08</f>
        <v>1.92</v>
      </c>
      <c r="J91" s="262">
        <v>3760</v>
      </c>
      <c r="K91" s="231">
        <f t="shared" si="17"/>
        <v>4060</v>
      </c>
      <c r="L91" s="257">
        <v>10</v>
      </c>
      <c r="M91" s="257"/>
      <c r="N91" s="236" t="s">
        <v>335</v>
      </c>
      <c r="O91" s="614"/>
      <c r="P91" s="175"/>
    </row>
    <row r="92" spans="1:16" ht="7" customHeight="1">
      <c r="A92" s="33">
        <f t="shared" si="11"/>
        <v>4600</v>
      </c>
      <c r="B92" s="227"/>
      <c r="C92" s="228">
        <v>520</v>
      </c>
      <c r="D92" s="543">
        <v>28.4</v>
      </c>
      <c r="E92" s="542">
        <f t="shared" si="12"/>
        <v>4.5439999999999996</v>
      </c>
      <c r="F92" s="544">
        <f t="shared" si="13"/>
        <v>3.976</v>
      </c>
      <c r="G92" s="544">
        <f t="shared" si="14"/>
        <v>3.4079999999999999</v>
      </c>
      <c r="H92" s="544">
        <f t="shared" si="15"/>
        <v>2.84</v>
      </c>
      <c r="I92" s="544">
        <f t="shared" si="16"/>
        <v>2.2719999999999998</v>
      </c>
      <c r="J92" s="262">
        <v>4000</v>
      </c>
      <c r="K92" s="231">
        <f t="shared" si="17"/>
        <v>4300</v>
      </c>
      <c r="L92" s="257">
        <v>10</v>
      </c>
      <c r="M92" s="257"/>
      <c r="N92" s="236" t="s">
        <v>379</v>
      </c>
      <c r="O92" s="614"/>
      <c r="P92" s="175"/>
    </row>
    <row r="93" spans="1:16" ht="7" customHeight="1">
      <c r="A93" s="33">
        <f t="shared" si="11"/>
        <v>5439.5</v>
      </c>
      <c r="B93" s="227"/>
      <c r="C93" s="228">
        <v>600</v>
      </c>
      <c r="D93" s="543">
        <v>34.4</v>
      </c>
      <c r="E93" s="542">
        <f t="shared" si="12"/>
        <v>5.5039999999999996</v>
      </c>
      <c r="F93" s="544">
        <f t="shared" si="13"/>
        <v>4.8159999999999998</v>
      </c>
      <c r="G93" s="544">
        <f t="shared" si="14"/>
        <v>4.1280000000000001</v>
      </c>
      <c r="H93" s="544">
        <f t="shared" si="15"/>
        <v>3.44</v>
      </c>
      <c r="I93" s="544">
        <f t="shared" si="16"/>
        <v>2.7519999999999998</v>
      </c>
      <c r="J93" s="262">
        <v>4730</v>
      </c>
      <c r="K93" s="231">
        <f t="shared" si="17"/>
        <v>5030</v>
      </c>
      <c r="L93" s="257">
        <v>10</v>
      </c>
      <c r="M93" s="257"/>
      <c r="N93" s="236" t="s">
        <v>404</v>
      </c>
      <c r="O93" s="614"/>
      <c r="P93" s="175"/>
    </row>
    <row r="94" spans="1:16" ht="7" customHeight="1">
      <c r="A94" s="33">
        <f t="shared" si="11"/>
        <v>5577.5</v>
      </c>
      <c r="B94" s="227"/>
      <c r="C94" s="228">
        <v>680</v>
      </c>
      <c r="D94" s="543">
        <v>37.9</v>
      </c>
      <c r="E94" s="542">
        <f t="shared" si="12"/>
        <v>6.0640000000000001</v>
      </c>
      <c r="F94" s="544">
        <f t="shared" si="13"/>
        <v>5.306</v>
      </c>
      <c r="G94" s="544">
        <f t="shared" si="14"/>
        <v>4.548</v>
      </c>
      <c r="H94" s="544">
        <f t="shared" si="15"/>
        <v>3.79</v>
      </c>
      <c r="I94" s="544">
        <f t="shared" si="16"/>
        <v>3.032</v>
      </c>
      <c r="J94" s="262">
        <v>4850</v>
      </c>
      <c r="K94" s="231">
        <f t="shared" si="17"/>
        <v>5270</v>
      </c>
      <c r="L94" s="257">
        <v>15</v>
      </c>
      <c r="M94" s="257"/>
      <c r="N94" s="241" t="s">
        <v>381</v>
      </c>
      <c r="O94" s="614"/>
      <c r="P94" s="175"/>
    </row>
    <row r="95" spans="1:16" ht="7" customHeight="1">
      <c r="A95" s="33">
        <f t="shared" si="11"/>
        <v>6750.4999999999991</v>
      </c>
      <c r="B95" s="227"/>
      <c r="C95" s="228">
        <v>830</v>
      </c>
      <c r="D95" s="543">
        <v>46.1</v>
      </c>
      <c r="E95" s="542">
        <f t="shared" si="12"/>
        <v>7.3760000000000003</v>
      </c>
      <c r="F95" s="544">
        <f t="shared" si="13"/>
        <v>6.4540000000000006</v>
      </c>
      <c r="G95" s="544">
        <f t="shared" si="14"/>
        <v>5.532</v>
      </c>
      <c r="H95" s="544">
        <f t="shared" si="15"/>
        <v>4.6100000000000003</v>
      </c>
      <c r="I95" s="544">
        <f t="shared" si="16"/>
        <v>3.6880000000000002</v>
      </c>
      <c r="J95" s="262">
        <v>5870</v>
      </c>
      <c r="K95" s="231">
        <f t="shared" si="17"/>
        <v>6290</v>
      </c>
      <c r="L95" s="257">
        <v>15</v>
      </c>
      <c r="M95" s="257"/>
      <c r="N95" s="260"/>
      <c r="O95" s="614"/>
      <c r="P95" s="175"/>
    </row>
    <row r="96" spans="1:16" ht="7" customHeight="1">
      <c r="A96" s="33">
        <f t="shared" si="11"/>
        <v>7313.9999999999991</v>
      </c>
      <c r="B96" s="227"/>
      <c r="C96" s="228">
        <v>1000</v>
      </c>
      <c r="D96" s="543">
        <v>57.5</v>
      </c>
      <c r="E96" s="542">
        <f t="shared" si="12"/>
        <v>9.2000000000000011</v>
      </c>
      <c r="F96" s="544">
        <f t="shared" si="13"/>
        <v>8.0500000000000007</v>
      </c>
      <c r="G96" s="544">
        <f t="shared" si="14"/>
        <v>6.8999999999999995</v>
      </c>
      <c r="H96" s="544">
        <f t="shared" si="15"/>
        <v>5.75</v>
      </c>
      <c r="I96" s="544">
        <f t="shared" si="16"/>
        <v>4.6000000000000005</v>
      </c>
      <c r="J96" s="262">
        <v>6360</v>
      </c>
      <c r="K96" s="231">
        <f t="shared" si="17"/>
        <v>6900</v>
      </c>
      <c r="L96" s="257">
        <v>20</v>
      </c>
      <c r="M96" s="257"/>
      <c r="N96" s="260"/>
      <c r="O96" s="614"/>
      <c r="P96" s="175"/>
    </row>
    <row r="97" spans="1:16" ht="7" customHeight="1">
      <c r="A97" s="33">
        <f t="shared" si="11"/>
        <v>9004.5</v>
      </c>
      <c r="B97" s="227"/>
      <c r="C97" s="228">
        <v>1200</v>
      </c>
      <c r="D97" s="543">
        <v>68.900000000000006</v>
      </c>
      <c r="E97" s="542">
        <f t="shared" si="12"/>
        <v>11.024000000000001</v>
      </c>
      <c r="F97" s="544">
        <f t="shared" si="13"/>
        <v>9.6460000000000026</v>
      </c>
      <c r="G97" s="544">
        <f t="shared" si="14"/>
        <v>8.2680000000000007</v>
      </c>
      <c r="H97" s="544">
        <f t="shared" si="15"/>
        <v>6.8900000000000006</v>
      </c>
      <c r="I97" s="544">
        <f t="shared" si="16"/>
        <v>5.5120000000000005</v>
      </c>
      <c r="J97" s="262">
        <v>7830</v>
      </c>
      <c r="K97" s="231">
        <f t="shared" si="17"/>
        <v>8370</v>
      </c>
      <c r="L97" s="257">
        <v>20</v>
      </c>
      <c r="M97" s="257"/>
      <c r="N97" s="260"/>
      <c r="O97" s="614"/>
      <c r="P97" s="175"/>
    </row>
    <row r="98" spans="1:16" ht="7" customHeight="1">
      <c r="A98" s="33">
        <f t="shared" si="11"/>
        <v>10396</v>
      </c>
      <c r="B98" s="227"/>
      <c r="C98" s="228">
        <v>1500</v>
      </c>
      <c r="D98" s="543">
        <v>83.2</v>
      </c>
      <c r="E98" s="542">
        <f t="shared" si="12"/>
        <v>13.312000000000001</v>
      </c>
      <c r="F98" s="544">
        <f t="shared" si="13"/>
        <v>11.648000000000001</v>
      </c>
      <c r="G98" s="544">
        <f t="shared" si="14"/>
        <v>9.984</v>
      </c>
      <c r="H98" s="544">
        <f t="shared" si="15"/>
        <v>8.32</v>
      </c>
      <c r="I98" s="544">
        <f t="shared" si="16"/>
        <v>6.6560000000000006</v>
      </c>
      <c r="J98" s="262">
        <v>9040</v>
      </c>
      <c r="K98" s="231">
        <f t="shared" si="17"/>
        <v>9700</v>
      </c>
      <c r="L98" s="257">
        <v>25</v>
      </c>
      <c r="M98" s="257"/>
      <c r="N98" s="260"/>
      <c r="O98" s="614"/>
      <c r="P98" s="175"/>
    </row>
    <row r="99" spans="1:16" ht="7" customHeight="1">
      <c r="A99" s="33">
        <f t="shared" si="11"/>
        <v>12546.499999999998</v>
      </c>
      <c r="B99" s="227"/>
      <c r="C99" s="228">
        <v>1700</v>
      </c>
      <c r="D99" s="543">
        <v>100.4</v>
      </c>
      <c r="E99" s="542">
        <f t="shared" si="12"/>
        <v>16.064</v>
      </c>
      <c r="F99" s="544">
        <f t="shared" si="13"/>
        <v>14.056000000000003</v>
      </c>
      <c r="G99" s="544">
        <f t="shared" si="14"/>
        <v>12.048</v>
      </c>
      <c r="H99" s="544">
        <f t="shared" si="15"/>
        <v>10.040000000000001</v>
      </c>
      <c r="I99" s="544">
        <f t="shared" si="16"/>
        <v>8.032</v>
      </c>
      <c r="J99" s="262">
        <v>10910</v>
      </c>
      <c r="K99" s="231">
        <f t="shared" si="17"/>
        <v>11690</v>
      </c>
      <c r="L99" s="257">
        <v>30</v>
      </c>
      <c r="M99" s="257"/>
      <c r="N99" s="260"/>
      <c r="O99" s="614"/>
      <c r="P99" s="175"/>
    </row>
    <row r="100" spans="1:16" ht="7" customHeight="1">
      <c r="A100" s="33">
        <f t="shared" si="11"/>
        <v>14581.999999999998</v>
      </c>
      <c r="B100" s="227"/>
      <c r="C100" s="228">
        <v>2200</v>
      </c>
      <c r="D100" s="543">
        <v>122.2</v>
      </c>
      <c r="E100" s="542">
        <f t="shared" si="12"/>
        <v>19.552</v>
      </c>
      <c r="F100" s="544">
        <f t="shared" si="13"/>
        <v>17.108000000000001</v>
      </c>
      <c r="G100" s="544">
        <f t="shared" si="14"/>
        <v>14.664</v>
      </c>
      <c r="H100" s="544">
        <f t="shared" si="15"/>
        <v>12.22</v>
      </c>
      <c r="I100" s="544">
        <f t="shared" si="16"/>
        <v>9.7759999999999998</v>
      </c>
      <c r="J100" s="262">
        <v>12680</v>
      </c>
      <c r="K100" s="231">
        <f t="shared" si="17"/>
        <v>13580</v>
      </c>
      <c r="L100" s="257">
        <v>35</v>
      </c>
      <c r="M100" s="257"/>
      <c r="N100" s="260"/>
      <c r="O100" s="614"/>
      <c r="P100" s="175"/>
    </row>
    <row r="101" spans="1:16" ht="7" customHeight="1">
      <c r="A101" s="33">
        <f t="shared" si="11"/>
        <v>18998</v>
      </c>
      <c r="B101" s="227"/>
      <c r="C101" s="228" t="s">
        <v>442</v>
      </c>
      <c r="D101" s="543">
        <v>149.6</v>
      </c>
      <c r="E101" s="542">
        <f t="shared" si="12"/>
        <v>23.936</v>
      </c>
      <c r="F101" s="544">
        <f t="shared" si="13"/>
        <v>20.944000000000003</v>
      </c>
      <c r="G101" s="544">
        <f t="shared" si="14"/>
        <v>17.951999999999998</v>
      </c>
      <c r="H101" s="544">
        <f t="shared" si="15"/>
        <v>14.96</v>
      </c>
      <c r="I101" s="544">
        <f t="shared" si="16"/>
        <v>11.968</v>
      </c>
      <c r="J101" s="262">
        <v>16520</v>
      </c>
      <c r="K101" s="231">
        <f t="shared" si="17"/>
        <v>17540</v>
      </c>
      <c r="L101" s="257">
        <v>40</v>
      </c>
      <c r="M101" s="257"/>
      <c r="N101" s="260"/>
      <c r="O101" s="614"/>
      <c r="P101" s="175"/>
    </row>
    <row r="102" spans="1:16" ht="7" customHeight="1">
      <c r="B102" s="218"/>
      <c r="C102" s="219" t="s">
        <v>443</v>
      </c>
      <c r="D102" s="206"/>
      <c r="E102" s="206"/>
      <c r="F102" s="206"/>
      <c r="G102" s="206"/>
      <c r="H102" s="206"/>
      <c r="I102" s="206"/>
      <c r="J102" s="206"/>
      <c r="K102" s="206"/>
      <c r="L102" s="206"/>
      <c r="M102" s="206"/>
      <c r="N102" s="236"/>
      <c r="O102" s="237"/>
      <c r="P102" s="175"/>
    </row>
    <row r="103" spans="1:16" ht="7" customHeight="1">
      <c r="B103" s="218"/>
      <c r="C103" s="219" t="s">
        <v>444</v>
      </c>
      <c r="D103" s="206"/>
      <c r="E103" s="206"/>
      <c r="F103" s="206"/>
      <c r="G103" s="206"/>
      <c r="H103" s="206"/>
      <c r="I103" s="206"/>
      <c r="J103" s="206"/>
      <c r="K103" s="206"/>
      <c r="L103" s="206"/>
      <c r="M103" s="206"/>
      <c r="N103" s="236"/>
      <c r="O103" s="237"/>
      <c r="P103" s="175"/>
    </row>
    <row r="104" spans="1:16" ht="7" customHeight="1">
      <c r="B104" s="218"/>
      <c r="C104" s="251" t="s">
        <v>445</v>
      </c>
      <c r="D104" s="206"/>
      <c r="E104" s="206"/>
      <c r="F104" s="206"/>
      <c r="G104" s="206"/>
      <c r="H104" s="206"/>
      <c r="I104" s="206"/>
      <c r="J104" s="206"/>
      <c r="K104" s="206"/>
      <c r="L104" s="206"/>
      <c r="M104" s="206"/>
      <c r="N104" s="236"/>
      <c r="O104" s="237"/>
      <c r="P104" s="175"/>
    </row>
    <row r="105" spans="1:16" ht="7" customHeight="1">
      <c r="B105" s="218"/>
      <c r="C105" s="219"/>
      <c r="D105" s="206"/>
      <c r="E105" s="206"/>
      <c r="F105" s="206"/>
      <c r="G105" s="206"/>
      <c r="H105" s="206"/>
      <c r="I105" s="206"/>
      <c r="J105" s="206"/>
      <c r="K105" s="206"/>
      <c r="L105" s="206"/>
      <c r="M105" s="206"/>
      <c r="N105" s="236"/>
      <c r="O105" s="237"/>
      <c r="P105" s="175"/>
    </row>
    <row r="106" spans="1:16" ht="7" customHeight="1">
      <c r="B106" s="247"/>
      <c r="C106" s="248" t="s">
        <v>446</v>
      </c>
      <c r="D106" s="206"/>
      <c r="E106" s="206"/>
      <c r="F106" s="206"/>
      <c r="G106" s="249"/>
      <c r="H106" s="249"/>
      <c r="I106" s="249"/>
      <c r="J106" s="249"/>
      <c r="K106" s="249"/>
      <c r="L106" s="249"/>
      <c r="M106" s="249"/>
      <c r="N106" s="263"/>
      <c r="O106" s="237"/>
      <c r="P106" s="175"/>
    </row>
    <row r="107" spans="1:16" ht="31" customHeight="1">
      <c r="B107" s="218"/>
      <c r="C107" s="250" t="s">
        <v>1081</v>
      </c>
      <c r="D107" s="226" t="s">
        <v>212</v>
      </c>
      <c r="E107" s="243" t="s">
        <v>435</v>
      </c>
      <c r="F107" s="223" t="s">
        <v>436</v>
      </c>
      <c r="G107" s="223" t="s">
        <v>437</v>
      </c>
      <c r="H107" s="223" t="s">
        <v>438</v>
      </c>
      <c r="I107" s="223" t="s">
        <v>439</v>
      </c>
      <c r="J107" s="225" t="s">
        <v>214</v>
      </c>
      <c r="K107" s="223" t="s">
        <v>428</v>
      </c>
      <c r="L107" s="255" t="s">
        <v>338</v>
      </c>
      <c r="M107" s="255"/>
      <c r="N107" s="263"/>
      <c r="O107" s="237"/>
      <c r="P107" s="175"/>
    </row>
    <row r="108" spans="1:16" ht="7" customHeight="1">
      <c r="B108" s="218"/>
      <c r="C108" s="250" t="s">
        <v>216</v>
      </c>
      <c r="D108" s="250" t="s">
        <v>217</v>
      </c>
      <c r="E108" s="244" t="s">
        <v>218</v>
      </c>
      <c r="F108" s="226" t="s">
        <v>218</v>
      </c>
      <c r="G108" s="226" t="s">
        <v>218</v>
      </c>
      <c r="H108" s="226" t="s">
        <v>218</v>
      </c>
      <c r="I108" s="226" t="s">
        <v>218</v>
      </c>
      <c r="J108" s="261" t="s">
        <v>219</v>
      </c>
      <c r="K108" s="261" t="s">
        <v>219</v>
      </c>
      <c r="L108" s="255" t="s">
        <v>217</v>
      </c>
      <c r="M108" s="255"/>
      <c r="N108" s="263"/>
      <c r="O108" s="237"/>
      <c r="P108" s="175"/>
    </row>
    <row r="109" spans="1:16" ht="7" customHeight="1">
      <c r="A109" s="33">
        <f>J109*1.15</f>
        <v>2783</v>
      </c>
      <c r="B109" s="227"/>
      <c r="C109" s="228">
        <v>210</v>
      </c>
      <c r="D109" s="543">
        <v>11.9</v>
      </c>
      <c r="E109" s="542">
        <f>D109*0.16</f>
        <v>1.9040000000000001</v>
      </c>
      <c r="F109" s="544">
        <f t="shared" ref="F109:F118" si="18">D109*0.14</f>
        <v>1.6660000000000001</v>
      </c>
      <c r="G109" s="544">
        <f t="shared" ref="G109:G118" si="19">D109*0.12</f>
        <v>1.4279999999999999</v>
      </c>
      <c r="H109" s="544">
        <f t="shared" ref="H109:H118" si="20">D109*0.1</f>
        <v>1.1900000000000002</v>
      </c>
      <c r="I109" s="544">
        <f t="shared" ref="I109:I118" si="21">D109*0.08</f>
        <v>0.95200000000000007</v>
      </c>
      <c r="J109" s="262">
        <v>2420</v>
      </c>
      <c r="K109" s="231">
        <f>L109*24+60+J109</f>
        <v>2600</v>
      </c>
      <c r="L109" s="257">
        <v>5</v>
      </c>
      <c r="M109" s="257"/>
      <c r="N109" s="236" t="s">
        <v>286</v>
      </c>
      <c r="O109" s="616" t="s">
        <v>447</v>
      </c>
      <c r="P109" s="175"/>
    </row>
    <row r="110" spans="1:16" ht="7" customHeight="1">
      <c r="A110" s="33">
        <f>J110*1.15</f>
        <v>3357.9999999999995</v>
      </c>
      <c r="B110" s="227"/>
      <c r="C110" s="228">
        <v>350</v>
      </c>
      <c r="D110" s="543">
        <v>19.7</v>
      </c>
      <c r="E110" s="542">
        <v>1.9039999999999999</v>
      </c>
      <c r="F110" s="544">
        <f t="shared" si="18"/>
        <v>2.758</v>
      </c>
      <c r="G110" s="544">
        <f t="shared" si="19"/>
        <v>2.3639999999999999</v>
      </c>
      <c r="H110" s="544">
        <f t="shared" si="20"/>
        <v>1.97</v>
      </c>
      <c r="I110" s="544">
        <f t="shared" si="21"/>
        <v>1.5760000000000001</v>
      </c>
      <c r="J110" s="262">
        <v>2920</v>
      </c>
      <c r="K110" s="231">
        <f t="shared" ref="K110:K118" si="22">L110*24+60+J110</f>
        <v>3100</v>
      </c>
      <c r="L110" s="257">
        <v>5</v>
      </c>
      <c r="M110" s="257"/>
      <c r="N110" s="236" t="s">
        <v>265</v>
      </c>
      <c r="O110" s="614"/>
      <c r="P110" s="175"/>
    </row>
    <row r="111" spans="1:16" ht="7" customHeight="1">
      <c r="A111" s="33">
        <f>J111*1.15</f>
        <v>3702.9999999999995</v>
      </c>
      <c r="B111" s="227"/>
      <c r="C111" s="228">
        <v>450</v>
      </c>
      <c r="D111" s="543">
        <v>24</v>
      </c>
      <c r="E111" s="542">
        <v>1.9039999999999999</v>
      </c>
      <c r="F111" s="544">
        <f t="shared" si="18"/>
        <v>3.3600000000000003</v>
      </c>
      <c r="G111" s="544">
        <f t="shared" si="19"/>
        <v>2.88</v>
      </c>
      <c r="H111" s="544">
        <f t="shared" si="20"/>
        <v>2.4000000000000004</v>
      </c>
      <c r="I111" s="544">
        <f t="shared" si="21"/>
        <v>1.92</v>
      </c>
      <c r="J111" s="262">
        <v>3220</v>
      </c>
      <c r="K111" s="231">
        <f t="shared" si="22"/>
        <v>3520</v>
      </c>
      <c r="L111" s="257">
        <v>10</v>
      </c>
      <c r="M111" s="257"/>
      <c r="N111" s="236" t="s">
        <v>301</v>
      </c>
      <c r="O111" s="614"/>
      <c r="P111" s="175"/>
    </row>
    <row r="112" spans="1:16" ht="7" customHeight="1">
      <c r="A112" s="33">
        <f>J112*1.15</f>
        <v>4324</v>
      </c>
      <c r="B112" s="227"/>
      <c r="C112" s="228">
        <v>570</v>
      </c>
      <c r="D112" s="543">
        <v>32.5</v>
      </c>
      <c r="E112" s="542">
        <v>1.9039999999999999</v>
      </c>
      <c r="F112" s="544">
        <f t="shared" si="18"/>
        <v>4.5500000000000007</v>
      </c>
      <c r="G112" s="544">
        <f t="shared" si="19"/>
        <v>3.9</v>
      </c>
      <c r="H112" s="544">
        <f t="shared" si="20"/>
        <v>3.25</v>
      </c>
      <c r="I112" s="544">
        <f t="shared" si="21"/>
        <v>2.6</v>
      </c>
      <c r="J112" s="262">
        <v>3760</v>
      </c>
      <c r="K112" s="231">
        <f t="shared" si="22"/>
        <v>4060</v>
      </c>
      <c r="L112" s="257">
        <v>10</v>
      </c>
      <c r="M112" s="257"/>
      <c r="N112" s="236" t="s">
        <v>335</v>
      </c>
      <c r="O112" s="614"/>
      <c r="P112" s="175"/>
    </row>
    <row r="113" spans="1:16" ht="7" customHeight="1">
      <c r="A113" s="33">
        <f>J113*1.15</f>
        <v>5750</v>
      </c>
      <c r="B113" s="227"/>
      <c r="C113" s="228">
        <v>820</v>
      </c>
      <c r="D113" s="543">
        <v>46</v>
      </c>
      <c r="E113" s="542">
        <v>1.9039999999999999</v>
      </c>
      <c r="F113" s="544">
        <f t="shared" si="18"/>
        <v>6.44</v>
      </c>
      <c r="G113" s="544">
        <f t="shared" si="19"/>
        <v>5.52</v>
      </c>
      <c r="H113" s="544">
        <f t="shared" si="20"/>
        <v>4.6000000000000005</v>
      </c>
      <c r="I113" s="544">
        <f t="shared" si="21"/>
        <v>3.68</v>
      </c>
      <c r="J113" s="264">
        <v>5000</v>
      </c>
      <c r="K113" s="231">
        <f t="shared" si="22"/>
        <v>5420</v>
      </c>
      <c r="L113" s="257">
        <v>15</v>
      </c>
      <c r="M113" s="257"/>
      <c r="N113" s="236" t="s">
        <v>379</v>
      </c>
      <c r="O113" s="614"/>
    </row>
    <row r="114" spans="1:16" ht="7" customHeight="1">
      <c r="B114" s="227"/>
      <c r="C114" s="228">
        <v>1100</v>
      </c>
      <c r="D114" s="543">
        <v>63.7</v>
      </c>
      <c r="E114" s="542">
        <v>1.9039999999999999</v>
      </c>
      <c r="F114" s="544">
        <f t="shared" si="18"/>
        <v>8.918000000000001</v>
      </c>
      <c r="G114" s="544">
        <f t="shared" si="19"/>
        <v>7.6440000000000001</v>
      </c>
      <c r="H114" s="544">
        <f t="shared" si="20"/>
        <v>6.370000000000001</v>
      </c>
      <c r="I114" s="544">
        <f t="shared" si="21"/>
        <v>5.0960000000000001</v>
      </c>
      <c r="J114" s="265">
        <v>5800</v>
      </c>
      <c r="K114" s="231">
        <f t="shared" si="22"/>
        <v>6340</v>
      </c>
      <c r="L114" s="257">
        <v>20</v>
      </c>
      <c r="M114" s="257"/>
      <c r="N114" s="236" t="s">
        <v>404</v>
      </c>
      <c r="O114" s="614"/>
    </row>
    <row r="115" spans="1:16" ht="7" customHeight="1">
      <c r="A115" s="33">
        <f>J115*1.15</f>
        <v>6980.4999999999991</v>
      </c>
      <c r="B115" s="227"/>
      <c r="C115" s="228">
        <v>1400</v>
      </c>
      <c r="D115" s="543">
        <v>74.7</v>
      </c>
      <c r="E115" s="542">
        <v>1.9039999999999999</v>
      </c>
      <c r="F115" s="544">
        <f t="shared" si="18"/>
        <v>10.458000000000002</v>
      </c>
      <c r="G115" s="544">
        <f t="shared" si="19"/>
        <v>8.9640000000000004</v>
      </c>
      <c r="H115" s="544">
        <f t="shared" si="20"/>
        <v>7.4700000000000006</v>
      </c>
      <c r="I115" s="544">
        <f t="shared" si="21"/>
        <v>5.976</v>
      </c>
      <c r="J115" s="264">
        <v>6070</v>
      </c>
      <c r="K115" s="231">
        <f t="shared" si="22"/>
        <v>6730</v>
      </c>
      <c r="L115" s="257">
        <v>25</v>
      </c>
      <c r="M115" s="257"/>
      <c r="N115" s="241" t="s">
        <v>381</v>
      </c>
      <c r="O115" s="614"/>
    </row>
    <row r="116" spans="1:16" ht="7" customHeight="1">
      <c r="A116" s="33">
        <f>J116*1.15</f>
        <v>9188.5</v>
      </c>
      <c r="B116" s="227"/>
      <c r="C116" s="228">
        <v>2000</v>
      </c>
      <c r="D116" s="543">
        <v>114.2</v>
      </c>
      <c r="E116" s="542">
        <v>1.9039999999999999</v>
      </c>
      <c r="F116" s="544">
        <f t="shared" si="18"/>
        <v>15.988000000000001</v>
      </c>
      <c r="G116" s="544">
        <f t="shared" si="19"/>
        <v>13.704000000000001</v>
      </c>
      <c r="H116" s="544">
        <f t="shared" si="20"/>
        <v>11.420000000000002</v>
      </c>
      <c r="I116" s="544">
        <f t="shared" si="21"/>
        <v>9.136000000000001</v>
      </c>
      <c r="J116" s="264">
        <v>7990</v>
      </c>
      <c r="K116" s="231">
        <f t="shared" si="22"/>
        <v>8890</v>
      </c>
      <c r="L116" s="257">
        <v>35</v>
      </c>
      <c r="M116" s="257"/>
      <c r="N116" s="241"/>
      <c r="O116" s="614"/>
    </row>
    <row r="117" spans="1:16" ht="7" customHeight="1">
      <c r="A117" s="33">
        <f>J117*1.15</f>
        <v>10131.5</v>
      </c>
      <c r="B117" s="227"/>
      <c r="C117" s="228">
        <v>2400</v>
      </c>
      <c r="D117" s="543">
        <v>130.1</v>
      </c>
      <c r="E117" s="542">
        <v>1.9039999999999999</v>
      </c>
      <c r="F117" s="544">
        <f t="shared" si="18"/>
        <v>18.214000000000002</v>
      </c>
      <c r="G117" s="544">
        <f t="shared" si="19"/>
        <v>15.611999999999998</v>
      </c>
      <c r="H117" s="544">
        <f t="shared" si="20"/>
        <v>13.01</v>
      </c>
      <c r="I117" s="544">
        <f t="shared" si="21"/>
        <v>10.407999999999999</v>
      </c>
      <c r="J117" s="262">
        <v>8810</v>
      </c>
      <c r="K117" s="231">
        <f t="shared" si="22"/>
        <v>9830</v>
      </c>
      <c r="L117" s="257">
        <v>40</v>
      </c>
      <c r="M117" s="257"/>
      <c r="N117" s="266"/>
      <c r="O117" s="614"/>
    </row>
    <row r="118" spans="1:16" ht="7" customHeight="1">
      <c r="A118" s="33">
        <f>J118*1.15</f>
        <v>12868.499999999998</v>
      </c>
      <c r="B118" s="227"/>
      <c r="C118" s="228" t="s">
        <v>448</v>
      </c>
      <c r="D118" s="543">
        <v>164.6</v>
      </c>
      <c r="E118" s="542">
        <v>1.9039999999999999</v>
      </c>
      <c r="F118" s="544">
        <f t="shared" si="18"/>
        <v>23.044</v>
      </c>
      <c r="G118" s="544">
        <f t="shared" si="19"/>
        <v>19.751999999999999</v>
      </c>
      <c r="H118" s="544">
        <f t="shared" si="20"/>
        <v>16.46</v>
      </c>
      <c r="I118" s="544">
        <f t="shared" si="21"/>
        <v>13.167999999999999</v>
      </c>
      <c r="J118" s="262">
        <v>11190</v>
      </c>
      <c r="K118" s="231">
        <f t="shared" si="22"/>
        <v>12450</v>
      </c>
      <c r="L118" s="257">
        <v>50</v>
      </c>
      <c r="M118" s="257"/>
      <c r="N118" s="266"/>
      <c r="O118" s="614"/>
      <c r="P118" s="175"/>
    </row>
    <row r="119" spans="1:16" ht="7" customHeight="1">
      <c r="C119" s="219" t="s">
        <v>449</v>
      </c>
      <c r="D119" s="206"/>
      <c r="E119" s="206"/>
      <c r="F119" s="206"/>
      <c r="G119" s="206"/>
      <c r="H119" s="206"/>
      <c r="I119" s="206"/>
      <c r="J119" s="267"/>
      <c r="K119" s="204"/>
      <c r="L119" s="204"/>
      <c r="M119" s="204"/>
      <c r="N119" s="266"/>
      <c r="O119" s="614"/>
    </row>
    <row r="120" spans="1:16" ht="7" customHeight="1">
      <c r="C120" s="219" t="s">
        <v>444</v>
      </c>
      <c r="D120" s="206"/>
      <c r="E120" s="206"/>
      <c r="F120" s="206"/>
      <c r="G120" s="206"/>
      <c r="H120" s="206"/>
      <c r="I120" s="267"/>
      <c r="J120" s="204"/>
      <c r="K120" s="204"/>
      <c r="L120" s="204"/>
      <c r="M120" s="204"/>
      <c r="N120" s="266"/>
      <c r="O120" s="614"/>
    </row>
    <row r="121" spans="1:16" ht="7" customHeight="1">
      <c r="C121" s="219"/>
      <c r="D121" s="206"/>
      <c r="E121" s="206"/>
      <c r="F121" s="206"/>
      <c r="G121" s="206"/>
      <c r="H121" s="206"/>
      <c r="I121" s="204"/>
      <c r="J121" s="204"/>
      <c r="K121" s="204"/>
      <c r="L121" s="204"/>
      <c r="M121" s="204"/>
      <c r="N121" s="266"/>
      <c r="O121" s="268"/>
    </row>
    <row r="122" spans="1:16" ht="7" customHeight="1">
      <c r="C122" s="205" t="s">
        <v>450</v>
      </c>
      <c r="D122" s="206"/>
      <c r="E122" s="206"/>
      <c r="F122" s="206"/>
      <c r="G122" s="206"/>
      <c r="H122" s="206"/>
      <c r="I122" s="204"/>
      <c r="J122" s="204"/>
      <c r="K122" s="204"/>
      <c r="L122" s="204"/>
      <c r="M122" s="204"/>
      <c r="N122" s="266"/>
      <c r="O122" s="268"/>
    </row>
    <row r="123" spans="1:16" ht="26.15" customHeight="1">
      <c r="C123" s="250" t="s">
        <v>1076</v>
      </c>
      <c r="D123" s="226" t="s">
        <v>212</v>
      </c>
      <c r="E123" s="223" t="s">
        <v>213</v>
      </c>
      <c r="F123" s="223" t="s">
        <v>214</v>
      </c>
      <c r="G123" s="223" t="s">
        <v>428</v>
      </c>
      <c r="H123" s="204"/>
      <c r="I123" s="204"/>
      <c r="J123" s="204"/>
      <c r="K123" s="204"/>
      <c r="L123" s="204"/>
      <c r="M123" s="204"/>
      <c r="N123" s="266"/>
      <c r="O123" s="268"/>
    </row>
    <row r="124" spans="1:16" ht="7" customHeight="1">
      <c r="C124" s="250" t="s">
        <v>216</v>
      </c>
      <c r="D124" s="250" t="s">
        <v>217</v>
      </c>
      <c r="E124" s="223" t="s">
        <v>376</v>
      </c>
      <c r="F124" s="226" t="s">
        <v>219</v>
      </c>
      <c r="G124" s="252" t="s">
        <v>219</v>
      </c>
      <c r="H124" s="204"/>
      <c r="I124" s="204"/>
      <c r="J124" s="204"/>
      <c r="K124" s="204"/>
      <c r="L124" s="204"/>
      <c r="M124" s="204"/>
      <c r="N124" s="266"/>
      <c r="O124" s="268"/>
    </row>
    <row r="125" spans="1:16" ht="7" customHeight="1">
      <c r="A125" s="33">
        <f t="shared" ref="A125:A135" si="23">F125*1.15</f>
        <v>4220.5</v>
      </c>
      <c r="C125" s="228">
        <v>140</v>
      </c>
      <c r="D125" s="253">
        <v>16.6666666666667</v>
      </c>
      <c r="E125" s="544">
        <v>1</v>
      </c>
      <c r="F125" s="135">
        <v>3670</v>
      </c>
      <c r="G125" s="254">
        <f>F125+60</f>
        <v>3730</v>
      </c>
      <c r="H125" s="204"/>
      <c r="I125" s="257"/>
      <c r="J125" s="258"/>
      <c r="K125" s="204"/>
      <c r="L125" s="204"/>
      <c r="M125" s="204"/>
      <c r="N125" s="266"/>
      <c r="O125" s="617" t="s">
        <v>451</v>
      </c>
    </row>
    <row r="126" spans="1:16" ht="7" customHeight="1">
      <c r="A126" s="33">
        <f t="shared" si="23"/>
        <v>5566</v>
      </c>
      <c r="C126" s="228">
        <v>210</v>
      </c>
      <c r="D126" s="253">
        <v>25</v>
      </c>
      <c r="E126" s="544">
        <v>1.5</v>
      </c>
      <c r="F126" s="135">
        <v>4840</v>
      </c>
      <c r="G126" s="254">
        <f t="shared" ref="G126:G135" si="24">F126+60</f>
        <v>4900</v>
      </c>
      <c r="H126" s="204"/>
      <c r="I126" s="257"/>
      <c r="J126" s="258"/>
      <c r="K126" s="204"/>
      <c r="L126" s="204"/>
      <c r="M126" s="204"/>
      <c r="N126" s="266" t="s">
        <v>452</v>
      </c>
      <c r="O126" s="614"/>
    </row>
    <row r="127" spans="1:16" ht="7" customHeight="1">
      <c r="A127" s="33">
        <f t="shared" si="23"/>
        <v>6612.4999999999991</v>
      </c>
      <c r="C127" s="228">
        <v>280</v>
      </c>
      <c r="D127" s="253">
        <v>33.3333333333333</v>
      </c>
      <c r="E127" s="544">
        <v>2</v>
      </c>
      <c r="F127" s="135">
        <v>5750</v>
      </c>
      <c r="G127" s="254">
        <f t="shared" si="24"/>
        <v>5810</v>
      </c>
      <c r="H127" s="204"/>
      <c r="I127" s="257"/>
      <c r="J127" s="258"/>
      <c r="K127" s="204"/>
      <c r="L127" s="204"/>
      <c r="M127" s="204"/>
      <c r="N127" s="236" t="s">
        <v>393</v>
      </c>
      <c r="O127" s="614"/>
    </row>
    <row r="128" spans="1:16" ht="7" customHeight="1">
      <c r="A128" s="33">
        <f t="shared" si="23"/>
        <v>9096.5</v>
      </c>
      <c r="C128" s="228">
        <v>420</v>
      </c>
      <c r="D128" s="253">
        <v>50</v>
      </c>
      <c r="E128" s="544">
        <v>3</v>
      </c>
      <c r="F128" s="135">
        <v>7910</v>
      </c>
      <c r="G128" s="254">
        <f t="shared" si="24"/>
        <v>7970</v>
      </c>
      <c r="H128" s="204"/>
      <c r="I128" s="257"/>
      <c r="J128" s="258"/>
      <c r="K128" s="204"/>
      <c r="L128" s="204"/>
      <c r="M128" s="204"/>
      <c r="N128" s="266" t="s">
        <v>301</v>
      </c>
      <c r="O128" s="614"/>
    </row>
    <row r="129" spans="1:15" ht="7" customHeight="1">
      <c r="A129" s="33">
        <f t="shared" si="23"/>
        <v>11385</v>
      </c>
      <c r="C129" s="228">
        <v>560</v>
      </c>
      <c r="D129" s="253">
        <v>66.6666666666667</v>
      </c>
      <c r="E129" s="544">
        <v>4</v>
      </c>
      <c r="F129" s="135">
        <v>9900</v>
      </c>
      <c r="G129" s="254">
        <f t="shared" si="24"/>
        <v>9960</v>
      </c>
      <c r="H129" s="204"/>
      <c r="I129" s="257"/>
      <c r="J129" s="258"/>
      <c r="K129" s="204"/>
      <c r="L129" s="204"/>
      <c r="M129" s="204"/>
      <c r="N129" s="266" t="s">
        <v>453</v>
      </c>
      <c r="O129" s="614"/>
    </row>
    <row r="130" spans="1:15" ht="7" customHeight="1">
      <c r="A130" s="33">
        <f t="shared" si="23"/>
        <v>12937.499999999998</v>
      </c>
      <c r="C130" s="228">
        <v>700</v>
      </c>
      <c r="D130" s="253">
        <v>83.3333333333333</v>
      </c>
      <c r="E130" s="544">
        <v>5</v>
      </c>
      <c r="F130" s="135">
        <v>11250</v>
      </c>
      <c r="G130" s="254">
        <f t="shared" si="24"/>
        <v>11310</v>
      </c>
      <c r="H130" s="204"/>
      <c r="I130" s="257"/>
      <c r="J130" s="258"/>
      <c r="K130" s="204"/>
      <c r="L130" s="204"/>
      <c r="M130" s="204"/>
      <c r="N130" s="266" t="s">
        <v>379</v>
      </c>
      <c r="O130" s="614"/>
    </row>
    <row r="131" spans="1:15" ht="7" customHeight="1">
      <c r="A131" s="33">
        <f t="shared" si="23"/>
        <v>15467.499999999998</v>
      </c>
      <c r="C131" s="228">
        <v>840</v>
      </c>
      <c r="D131" s="253">
        <v>100</v>
      </c>
      <c r="E131" s="544">
        <v>6</v>
      </c>
      <c r="F131" s="135">
        <v>13450</v>
      </c>
      <c r="G131" s="254">
        <f t="shared" si="24"/>
        <v>13510</v>
      </c>
      <c r="H131" s="204"/>
      <c r="I131" s="257"/>
      <c r="J131" s="258"/>
      <c r="K131" s="204"/>
      <c r="L131" s="204"/>
      <c r="M131" s="204"/>
      <c r="N131" s="266" t="s">
        <v>454</v>
      </c>
      <c r="O131" s="614"/>
    </row>
    <row r="132" spans="1:15" ht="7" customHeight="1">
      <c r="A132" s="33">
        <f t="shared" si="23"/>
        <v>19492.5</v>
      </c>
      <c r="C132" s="228">
        <v>980</v>
      </c>
      <c r="D132" s="253">
        <v>116.666666666667</v>
      </c>
      <c r="E132" s="544">
        <v>7</v>
      </c>
      <c r="F132" s="135">
        <v>16950</v>
      </c>
      <c r="G132" s="254">
        <f t="shared" si="24"/>
        <v>17010</v>
      </c>
      <c r="H132" s="204"/>
      <c r="I132" s="257"/>
      <c r="J132" s="258"/>
      <c r="K132" s="204"/>
      <c r="L132" s="204"/>
      <c r="M132" s="204"/>
      <c r="N132" s="266"/>
      <c r="O132" s="614"/>
    </row>
    <row r="133" spans="1:15" ht="7" customHeight="1">
      <c r="A133" s="33">
        <f t="shared" si="23"/>
        <v>20573.5</v>
      </c>
      <c r="C133" s="228">
        <v>1120</v>
      </c>
      <c r="D133" s="253">
        <v>133.333333333333</v>
      </c>
      <c r="E133" s="544">
        <v>8</v>
      </c>
      <c r="F133" s="135">
        <v>17890</v>
      </c>
      <c r="G133" s="254">
        <f t="shared" si="24"/>
        <v>17950</v>
      </c>
      <c r="H133" s="204"/>
      <c r="I133" s="257"/>
      <c r="J133" s="258"/>
      <c r="K133" s="204"/>
      <c r="L133" s="204"/>
      <c r="M133" s="204"/>
      <c r="N133" s="241" t="s">
        <v>381</v>
      </c>
      <c r="O133" s="614"/>
    </row>
    <row r="134" spans="1:15" ht="7" customHeight="1">
      <c r="A134" s="33">
        <f t="shared" si="23"/>
        <v>23195.5</v>
      </c>
      <c r="C134" s="228">
        <v>1260</v>
      </c>
      <c r="D134" s="253">
        <v>150</v>
      </c>
      <c r="E134" s="544">
        <v>9</v>
      </c>
      <c r="F134" s="135">
        <v>20170</v>
      </c>
      <c r="G134" s="254">
        <f t="shared" si="24"/>
        <v>20230</v>
      </c>
      <c r="H134" s="204"/>
      <c r="I134" s="257"/>
      <c r="J134" s="258"/>
      <c r="K134" s="204"/>
      <c r="L134" s="204"/>
      <c r="M134" s="204"/>
      <c r="N134" s="241"/>
      <c r="O134" s="614"/>
    </row>
    <row r="135" spans="1:15" ht="7" customHeight="1">
      <c r="A135" s="33">
        <f t="shared" si="23"/>
        <v>24701.999999999996</v>
      </c>
      <c r="C135" s="228">
        <v>1400</v>
      </c>
      <c r="D135" s="253">
        <v>166.666666666667</v>
      </c>
      <c r="E135" s="544">
        <v>10</v>
      </c>
      <c r="F135" s="135">
        <v>21480</v>
      </c>
      <c r="G135" s="254">
        <f t="shared" si="24"/>
        <v>21540</v>
      </c>
      <c r="H135" s="204"/>
      <c r="I135" s="257"/>
      <c r="J135" s="258"/>
      <c r="K135" s="204"/>
      <c r="L135" s="204"/>
      <c r="M135" s="204"/>
      <c r="N135" s="266" t="s">
        <v>455</v>
      </c>
      <c r="O135" s="614"/>
    </row>
    <row r="136" spans="1:15" ht="7" customHeight="1">
      <c r="C136" s="219" t="s">
        <v>456</v>
      </c>
      <c r="D136" s="206"/>
      <c r="E136" s="206"/>
      <c r="F136" s="206"/>
      <c r="G136" s="206"/>
      <c r="H136" s="206"/>
      <c r="I136" s="204"/>
      <c r="J136" s="204"/>
      <c r="K136" s="204"/>
      <c r="L136" s="204"/>
      <c r="M136" s="204"/>
      <c r="N136" s="266" t="s">
        <v>457</v>
      </c>
      <c r="O136" s="614"/>
    </row>
    <row r="137" spans="1:15" ht="9.75" customHeight="1">
      <c r="C137" s="206"/>
      <c r="D137" s="206"/>
      <c r="E137" s="206"/>
      <c r="F137" s="206"/>
      <c r="G137" s="206"/>
      <c r="H137" s="206"/>
      <c r="I137" s="204"/>
      <c r="J137" s="204"/>
      <c r="K137" s="204"/>
      <c r="L137" s="204"/>
      <c r="M137" s="204"/>
      <c r="N137" s="266" t="s">
        <v>384</v>
      </c>
      <c r="O137" s="614"/>
    </row>
    <row r="138" spans="1:15" ht="9.75" customHeight="1">
      <c r="C138" s="205" t="s">
        <v>458</v>
      </c>
      <c r="D138" s="206"/>
      <c r="E138" s="206"/>
      <c r="F138" s="206"/>
      <c r="G138" s="206"/>
      <c r="H138" s="206"/>
      <c r="I138" s="204"/>
      <c r="J138" s="204"/>
      <c r="K138" s="204"/>
      <c r="L138" s="204"/>
      <c r="M138" s="204"/>
      <c r="N138" s="266"/>
      <c r="O138" s="268"/>
    </row>
    <row r="139" spans="1:15" ht="26.15" customHeight="1">
      <c r="C139" s="250" t="s">
        <v>1076</v>
      </c>
      <c r="D139" s="226" t="s">
        <v>212</v>
      </c>
      <c r="E139" s="223" t="s">
        <v>459</v>
      </c>
      <c r="F139" s="223" t="s">
        <v>460</v>
      </c>
      <c r="G139" s="223" t="s">
        <v>461</v>
      </c>
      <c r="H139" s="223" t="s">
        <v>462</v>
      </c>
      <c r="I139" s="225" t="s">
        <v>214</v>
      </c>
      <c r="J139" s="223" t="s">
        <v>428</v>
      </c>
      <c r="K139" s="259" t="s">
        <v>338</v>
      </c>
      <c r="L139" s="259"/>
      <c r="M139" s="259"/>
      <c r="N139" s="266"/>
      <c r="O139" s="268"/>
    </row>
    <row r="140" spans="1:15" ht="7.5" customHeight="1">
      <c r="C140" s="250" t="s">
        <v>216</v>
      </c>
      <c r="D140" s="250" t="s">
        <v>217</v>
      </c>
      <c r="E140" s="226" t="s">
        <v>218</v>
      </c>
      <c r="F140" s="226" t="s">
        <v>218</v>
      </c>
      <c r="G140" s="226" t="s">
        <v>218</v>
      </c>
      <c r="H140" s="226" t="s">
        <v>218</v>
      </c>
      <c r="I140" s="261" t="s">
        <v>219</v>
      </c>
      <c r="J140" s="261" t="s">
        <v>219</v>
      </c>
      <c r="K140" s="259" t="s">
        <v>217</v>
      </c>
      <c r="L140" s="259"/>
      <c r="M140" s="259"/>
      <c r="N140" s="266"/>
      <c r="O140" s="268"/>
    </row>
    <row r="141" spans="1:15" ht="7.5" customHeight="1">
      <c r="A141" s="33">
        <f t="shared" ref="A141:A154" si="25">I141*1.25</f>
        <v>3600</v>
      </c>
      <c r="B141" s="227"/>
      <c r="C141" s="228">
        <v>195</v>
      </c>
      <c r="D141" s="543">
        <v>7</v>
      </c>
      <c r="E141" s="544">
        <f t="shared" ref="E141:E154" si="26">D141*0.125</f>
        <v>0.875</v>
      </c>
      <c r="F141" s="544">
        <f t="shared" ref="F141:F154" si="27">D141*0.1</f>
        <v>0.70000000000000007</v>
      </c>
      <c r="G141" s="544">
        <f t="shared" ref="G141:G154" si="28">D141*0.075</f>
        <v>0.52500000000000002</v>
      </c>
      <c r="H141" s="544">
        <f t="shared" ref="H141:H154" si="29">D141*0.05</f>
        <v>0.35000000000000003</v>
      </c>
      <c r="I141" s="262">
        <v>2880</v>
      </c>
      <c r="J141" s="231">
        <f>K141*24+60+I141</f>
        <v>3060</v>
      </c>
      <c r="K141" s="257">
        <v>5</v>
      </c>
      <c r="L141" s="257"/>
      <c r="M141" s="257"/>
      <c r="N141" s="266" t="s">
        <v>280</v>
      </c>
      <c r="O141" s="615" t="s">
        <v>463</v>
      </c>
    </row>
    <row r="142" spans="1:15" ht="7.5" customHeight="1">
      <c r="A142" s="33">
        <f t="shared" si="25"/>
        <v>4175</v>
      </c>
      <c r="B142" s="227"/>
      <c r="C142" s="228">
        <v>340</v>
      </c>
      <c r="D142" s="543">
        <v>11</v>
      </c>
      <c r="E142" s="544">
        <f t="shared" si="26"/>
        <v>1.375</v>
      </c>
      <c r="F142" s="544">
        <f t="shared" si="27"/>
        <v>1.1000000000000001</v>
      </c>
      <c r="G142" s="544">
        <f t="shared" si="28"/>
        <v>0.82499999999999996</v>
      </c>
      <c r="H142" s="544">
        <f t="shared" si="29"/>
        <v>0.55000000000000004</v>
      </c>
      <c r="I142" s="262">
        <v>3340</v>
      </c>
      <c r="J142" s="231">
        <f t="shared" ref="J142:J154" si="30">K142*24+60+I142</f>
        <v>3520</v>
      </c>
      <c r="K142" s="257">
        <v>5</v>
      </c>
      <c r="L142" s="257"/>
      <c r="M142" s="257"/>
      <c r="N142" s="266" t="s">
        <v>464</v>
      </c>
      <c r="O142" s="614"/>
    </row>
    <row r="143" spans="1:15" ht="7.5" customHeight="1">
      <c r="A143" s="33">
        <f t="shared" si="25"/>
        <v>4550</v>
      </c>
      <c r="B143" s="227"/>
      <c r="C143" s="228">
        <v>420</v>
      </c>
      <c r="D143" s="543">
        <v>14</v>
      </c>
      <c r="E143" s="544">
        <f t="shared" si="26"/>
        <v>1.75</v>
      </c>
      <c r="F143" s="544">
        <f t="shared" si="27"/>
        <v>1.4000000000000001</v>
      </c>
      <c r="G143" s="544">
        <f t="shared" si="28"/>
        <v>1.05</v>
      </c>
      <c r="H143" s="544">
        <f t="shared" si="29"/>
        <v>0.70000000000000007</v>
      </c>
      <c r="I143" s="262">
        <v>3640</v>
      </c>
      <c r="J143" s="231">
        <f t="shared" si="30"/>
        <v>3820</v>
      </c>
      <c r="K143" s="257">
        <v>5</v>
      </c>
      <c r="L143" s="257"/>
      <c r="M143" s="257"/>
      <c r="N143" s="266" t="s">
        <v>301</v>
      </c>
      <c r="O143" s="614"/>
    </row>
    <row r="144" spans="1:15" ht="7.5" customHeight="1">
      <c r="A144" s="33">
        <f t="shared" si="25"/>
        <v>5112.5</v>
      </c>
      <c r="B144" s="227"/>
      <c r="C144" s="228">
        <v>560</v>
      </c>
      <c r="D144" s="543">
        <v>18</v>
      </c>
      <c r="E144" s="544">
        <f t="shared" si="26"/>
        <v>2.25</v>
      </c>
      <c r="F144" s="544">
        <f t="shared" si="27"/>
        <v>1.8</v>
      </c>
      <c r="G144" s="544">
        <f t="shared" si="28"/>
        <v>1.3499999999999999</v>
      </c>
      <c r="H144" s="544">
        <f t="shared" si="29"/>
        <v>0.9</v>
      </c>
      <c r="I144" s="262">
        <v>4090</v>
      </c>
      <c r="J144" s="231">
        <f t="shared" si="30"/>
        <v>4390</v>
      </c>
      <c r="K144" s="257">
        <v>10</v>
      </c>
      <c r="L144" s="257"/>
      <c r="M144" s="257"/>
      <c r="N144" s="266" t="s">
        <v>453</v>
      </c>
      <c r="O144" s="614"/>
    </row>
    <row r="145" spans="1:15" ht="7.5" customHeight="1">
      <c r="A145" s="33">
        <f t="shared" si="25"/>
        <v>5487.5</v>
      </c>
      <c r="B145" s="227"/>
      <c r="C145" s="228">
        <v>670</v>
      </c>
      <c r="D145" s="543">
        <v>22</v>
      </c>
      <c r="E145" s="544">
        <f t="shared" si="26"/>
        <v>2.75</v>
      </c>
      <c r="F145" s="544">
        <f t="shared" si="27"/>
        <v>2.2000000000000002</v>
      </c>
      <c r="G145" s="544">
        <f t="shared" si="28"/>
        <v>1.65</v>
      </c>
      <c r="H145" s="544">
        <f t="shared" si="29"/>
        <v>1.1000000000000001</v>
      </c>
      <c r="I145" s="262">
        <v>4390</v>
      </c>
      <c r="J145" s="231">
        <f t="shared" si="30"/>
        <v>4690</v>
      </c>
      <c r="K145" s="257">
        <v>10</v>
      </c>
      <c r="L145" s="257"/>
      <c r="M145" s="257"/>
      <c r="N145" s="266" t="s">
        <v>465</v>
      </c>
      <c r="O145" s="614"/>
    </row>
    <row r="146" spans="1:15" ht="7.5" customHeight="1">
      <c r="A146" s="33">
        <f t="shared" si="25"/>
        <v>6025</v>
      </c>
      <c r="B146" s="227"/>
      <c r="C146" s="228">
        <v>800</v>
      </c>
      <c r="D146" s="543">
        <v>26</v>
      </c>
      <c r="E146" s="544">
        <f t="shared" si="26"/>
        <v>3.25</v>
      </c>
      <c r="F146" s="544">
        <f t="shared" si="27"/>
        <v>2.6</v>
      </c>
      <c r="G146" s="544">
        <f t="shared" si="28"/>
        <v>1.95</v>
      </c>
      <c r="H146" s="544">
        <f t="shared" si="29"/>
        <v>1.3</v>
      </c>
      <c r="I146" s="262">
        <v>4820</v>
      </c>
      <c r="J146" s="231">
        <f t="shared" si="30"/>
        <v>5120</v>
      </c>
      <c r="K146" s="257">
        <v>10</v>
      </c>
      <c r="L146" s="257"/>
      <c r="M146" s="257"/>
      <c r="N146" s="266" t="s">
        <v>466</v>
      </c>
      <c r="O146" s="614"/>
    </row>
    <row r="147" spans="1:15" ht="7.5" customHeight="1">
      <c r="A147" s="33">
        <f t="shared" si="25"/>
        <v>7425</v>
      </c>
      <c r="B147" s="227"/>
      <c r="C147" s="228">
        <v>970</v>
      </c>
      <c r="D147" s="543">
        <v>32</v>
      </c>
      <c r="E147" s="544">
        <f t="shared" si="26"/>
        <v>4</v>
      </c>
      <c r="F147" s="544">
        <f t="shared" si="27"/>
        <v>3.2</v>
      </c>
      <c r="G147" s="544">
        <f t="shared" si="28"/>
        <v>2.4</v>
      </c>
      <c r="H147" s="544">
        <f t="shared" si="29"/>
        <v>1.6</v>
      </c>
      <c r="I147" s="262">
        <v>5940</v>
      </c>
      <c r="J147" s="231">
        <f t="shared" si="30"/>
        <v>6360</v>
      </c>
      <c r="K147" s="257">
        <v>15</v>
      </c>
      <c r="L147" s="257"/>
      <c r="M147" s="257"/>
      <c r="N147" s="241" t="s">
        <v>276</v>
      </c>
      <c r="O147" s="614"/>
    </row>
    <row r="148" spans="1:15" ht="7.5" customHeight="1">
      <c r="A148" s="33">
        <f t="shared" si="25"/>
        <v>8125</v>
      </c>
      <c r="B148" s="227"/>
      <c r="C148" s="228">
        <v>1060</v>
      </c>
      <c r="D148" s="543">
        <v>36</v>
      </c>
      <c r="E148" s="544">
        <f t="shared" si="26"/>
        <v>4.5</v>
      </c>
      <c r="F148" s="544">
        <f t="shared" si="27"/>
        <v>3.6</v>
      </c>
      <c r="G148" s="544">
        <f t="shared" si="28"/>
        <v>2.6999999999999997</v>
      </c>
      <c r="H148" s="544">
        <f t="shared" si="29"/>
        <v>1.8</v>
      </c>
      <c r="I148" s="262">
        <v>6500</v>
      </c>
      <c r="J148" s="231">
        <f t="shared" si="30"/>
        <v>6920</v>
      </c>
      <c r="K148" s="257">
        <v>15</v>
      </c>
      <c r="L148" s="257"/>
      <c r="M148" s="257"/>
      <c r="N148" s="266"/>
      <c r="O148" s="614"/>
    </row>
    <row r="149" spans="1:15" ht="7.5" customHeight="1">
      <c r="A149" s="33">
        <f t="shared" si="25"/>
        <v>8662.5</v>
      </c>
      <c r="B149" s="227"/>
      <c r="C149" s="228">
        <v>1300</v>
      </c>
      <c r="D149" s="543">
        <v>44</v>
      </c>
      <c r="E149" s="544">
        <f t="shared" si="26"/>
        <v>5.5</v>
      </c>
      <c r="F149" s="544">
        <f t="shared" si="27"/>
        <v>4.4000000000000004</v>
      </c>
      <c r="G149" s="544">
        <f t="shared" si="28"/>
        <v>3.3</v>
      </c>
      <c r="H149" s="544">
        <f t="shared" si="29"/>
        <v>2.2000000000000002</v>
      </c>
      <c r="I149" s="262">
        <v>6930</v>
      </c>
      <c r="J149" s="231">
        <f t="shared" si="30"/>
        <v>7470</v>
      </c>
      <c r="K149" s="257">
        <v>20</v>
      </c>
      <c r="L149" s="257"/>
      <c r="M149" s="257"/>
      <c r="N149" s="266"/>
      <c r="O149" s="614"/>
    </row>
    <row r="150" spans="1:15" ht="7.5" customHeight="1">
      <c r="A150" s="33">
        <f t="shared" si="25"/>
        <v>10412.5</v>
      </c>
      <c r="B150" s="227"/>
      <c r="C150" s="228">
        <v>1600</v>
      </c>
      <c r="D150" s="543">
        <v>52</v>
      </c>
      <c r="E150" s="544">
        <f t="shared" si="26"/>
        <v>6.5</v>
      </c>
      <c r="F150" s="544">
        <f t="shared" si="27"/>
        <v>5.2</v>
      </c>
      <c r="G150" s="544">
        <f t="shared" si="28"/>
        <v>3.9</v>
      </c>
      <c r="H150" s="544">
        <f t="shared" si="29"/>
        <v>2.6</v>
      </c>
      <c r="I150" s="262">
        <v>8330</v>
      </c>
      <c r="J150" s="231">
        <f t="shared" si="30"/>
        <v>8870</v>
      </c>
      <c r="K150" s="257">
        <v>20</v>
      </c>
      <c r="L150" s="257"/>
      <c r="M150" s="257"/>
      <c r="N150" s="266"/>
      <c r="O150" s="614"/>
    </row>
    <row r="151" spans="1:15" ht="7.5" customHeight="1">
      <c r="A151" s="33">
        <f t="shared" si="25"/>
        <v>11812.5</v>
      </c>
      <c r="B151" s="227"/>
      <c r="C151" s="228">
        <v>1940</v>
      </c>
      <c r="D151" s="543">
        <v>65</v>
      </c>
      <c r="E151" s="544">
        <f t="shared" si="26"/>
        <v>8.125</v>
      </c>
      <c r="F151" s="544">
        <f t="shared" si="27"/>
        <v>6.5</v>
      </c>
      <c r="G151" s="544">
        <f t="shared" si="28"/>
        <v>4.875</v>
      </c>
      <c r="H151" s="544">
        <f t="shared" si="29"/>
        <v>3.25</v>
      </c>
      <c r="I151" s="262">
        <v>9450</v>
      </c>
      <c r="J151" s="231">
        <f t="shared" si="30"/>
        <v>10110</v>
      </c>
      <c r="K151" s="257">
        <v>25</v>
      </c>
      <c r="L151" s="257"/>
      <c r="M151" s="257"/>
      <c r="N151" s="266"/>
      <c r="O151" s="614"/>
    </row>
    <row r="152" spans="1:15" ht="7.5" customHeight="1">
      <c r="A152" s="33">
        <f t="shared" si="25"/>
        <v>13937.5</v>
      </c>
      <c r="B152" s="227"/>
      <c r="C152" s="228">
        <v>2250</v>
      </c>
      <c r="D152" s="543">
        <v>76</v>
      </c>
      <c r="E152" s="544">
        <f t="shared" si="26"/>
        <v>9.5</v>
      </c>
      <c r="F152" s="544">
        <f t="shared" si="27"/>
        <v>7.6000000000000005</v>
      </c>
      <c r="G152" s="544">
        <f t="shared" si="28"/>
        <v>5.7</v>
      </c>
      <c r="H152" s="544">
        <f t="shared" si="29"/>
        <v>3.8000000000000003</v>
      </c>
      <c r="I152" s="262">
        <v>11150</v>
      </c>
      <c r="J152" s="231">
        <f t="shared" si="30"/>
        <v>11930</v>
      </c>
      <c r="K152" s="257">
        <v>30</v>
      </c>
      <c r="L152" s="257"/>
      <c r="M152" s="257"/>
      <c r="N152" s="266"/>
      <c r="O152" s="614"/>
    </row>
    <row r="153" spans="1:15" ht="7.5" customHeight="1">
      <c r="A153" s="33">
        <f t="shared" si="25"/>
        <v>17000</v>
      </c>
      <c r="B153" s="227"/>
      <c r="C153" s="228">
        <v>2800</v>
      </c>
      <c r="D153" s="543">
        <v>96</v>
      </c>
      <c r="E153" s="544">
        <f t="shared" si="26"/>
        <v>12</v>
      </c>
      <c r="F153" s="544">
        <f t="shared" si="27"/>
        <v>9.6000000000000014</v>
      </c>
      <c r="G153" s="544">
        <f t="shared" si="28"/>
        <v>7.1999999999999993</v>
      </c>
      <c r="H153" s="544">
        <f t="shared" si="29"/>
        <v>4.8000000000000007</v>
      </c>
      <c r="I153" s="262">
        <v>13600</v>
      </c>
      <c r="J153" s="231">
        <f t="shared" si="30"/>
        <v>14500</v>
      </c>
      <c r="K153" s="257">
        <v>35</v>
      </c>
      <c r="L153" s="257"/>
      <c r="M153" s="257"/>
      <c r="N153" s="266"/>
      <c r="O153" s="614"/>
    </row>
    <row r="154" spans="1:15" ht="7.5" customHeight="1">
      <c r="A154" s="33">
        <f t="shared" si="25"/>
        <v>20512.5</v>
      </c>
      <c r="B154" s="227"/>
      <c r="C154" s="228">
        <v>3400</v>
      </c>
      <c r="D154" s="543">
        <v>114</v>
      </c>
      <c r="E154" s="544">
        <f t="shared" si="26"/>
        <v>14.25</v>
      </c>
      <c r="F154" s="544">
        <f t="shared" si="27"/>
        <v>11.4</v>
      </c>
      <c r="G154" s="544">
        <f t="shared" si="28"/>
        <v>8.5499999999999989</v>
      </c>
      <c r="H154" s="544">
        <f t="shared" si="29"/>
        <v>5.7</v>
      </c>
      <c r="I154" s="262">
        <v>16410</v>
      </c>
      <c r="J154" s="231">
        <f t="shared" si="30"/>
        <v>17430</v>
      </c>
      <c r="K154" s="257">
        <v>40</v>
      </c>
      <c r="L154" s="257"/>
      <c r="M154" s="257"/>
      <c r="N154" s="266"/>
      <c r="O154" s="614"/>
    </row>
    <row r="155" spans="1:15" ht="9.75" customHeight="1">
      <c r="C155" s="206"/>
      <c r="D155" s="206"/>
      <c r="E155" s="206"/>
      <c r="F155" s="206"/>
      <c r="G155" s="206"/>
      <c r="H155" s="206"/>
      <c r="I155" s="199"/>
      <c r="J155" s="204"/>
      <c r="K155" s="204"/>
      <c r="L155" s="204"/>
      <c r="M155" s="204"/>
      <c r="N155" s="266"/>
      <c r="O155" s="268"/>
    </row>
    <row r="156" spans="1:15" ht="9.75" customHeight="1">
      <c r="C156" s="205" t="s">
        <v>467</v>
      </c>
      <c r="D156" s="206"/>
      <c r="E156" s="206"/>
      <c r="F156" s="206"/>
      <c r="H156" s="204"/>
      <c r="I156" s="204"/>
      <c r="J156" s="204"/>
      <c r="K156" s="204"/>
      <c r="L156" s="204"/>
      <c r="M156" s="204"/>
      <c r="N156" s="266"/>
      <c r="O156" s="268"/>
    </row>
    <row r="157" spans="1:15" ht="8.5" customHeight="1">
      <c r="C157" s="250" t="s">
        <v>1082</v>
      </c>
      <c r="D157" s="226" t="s">
        <v>211</v>
      </c>
      <c r="E157" s="223" t="s">
        <v>214</v>
      </c>
      <c r="F157" s="204"/>
      <c r="G157" s="204"/>
      <c r="H157" s="204"/>
      <c r="I157" s="204"/>
      <c r="J157" s="204"/>
      <c r="K157" s="204"/>
      <c r="L157" s="204"/>
      <c r="M157" s="204"/>
      <c r="N157" s="266"/>
      <c r="O157" s="268"/>
    </row>
    <row r="158" spans="1:15" ht="7.5" customHeight="1">
      <c r="C158" s="250" t="s">
        <v>217</v>
      </c>
      <c r="D158" s="250" t="s">
        <v>216</v>
      </c>
      <c r="E158" s="226" t="s">
        <v>219</v>
      </c>
      <c r="F158" s="204"/>
      <c r="G158" s="204"/>
      <c r="H158" s="204"/>
      <c r="I158" s="204"/>
      <c r="J158" s="204"/>
      <c r="K158" s="204"/>
      <c r="L158" s="204"/>
      <c r="M158" s="204"/>
      <c r="N158" s="266" t="s">
        <v>392</v>
      </c>
      <c r="O158" s="268"/>
    </row>
    <row r="159" spans="1:15" ht="7.5" customHeight="1">
      <c r="A159" s="33">
        <f t="shared" ref="A159:A173" si="31">E159*1.15</f>
        <v>4462</v>
      </c>
      <c r="B159" s="227"/>
      <c r="C159" s="269">
        <v>1</v>
      </c>
      <c r="D159" s="270">
        <v>12</v>
      </c>
      <c r="E159" s="262">
        <v>3880</v>
      </c>
      <c r="F159" s="204"/>
      <c r="G159" s="204"/>
      <c r="H159" s="204"/>
      <c r="I159" s="271"/>
      <c r="J159" s="204"/>
      <c r="K159" s="204"/>
      <c r="L159" s="204"/>
      <c r="M159" s="204"/>
      <c r="N159" s="266" t="s">
        <v>468</v>
      </c>
      <c r="O159" s="268"/>
    </row>
    <row r="160" spans="1:15" ht="7.5" customHeight="1">
      <c r="A160" s="33">
        <f t="shared" si="31"/>
        <v>4956.5</v>
      </c>
      <c r="B160" s="227"/>
      <c r="C160" s="269">
        <v>2</v>
      </c>
      <c r="D160" s="270">
        <v>25</v>
      </c>
      <c r="E160" s="262">
        <v>4310</v>
      </c>
      <c r="F160" s="204"/>
      <c r="G160" s="204"/>
      <c r="H160" s="204"/>
      <c r="I160" s="271"/>
      <c r="J160" s="204"/>
      <c r="K160" s="204"/>
      <c r="L160" s="204"/>
      <c r="M160" s="204"/>
      <c r="N160" s="266" t="s">
        <v>301</v>
      </c>
      <c r="O160" s="268"/>
    </row>
    <row r="161" spans="1:15" ht="7.5" customHeight="1">
      <c r="A161" s="33">
        <f t="shared" si="31"/>
        <v>5439.5</v>
      </c>
      <c r="B161" s="227"/>
      <c r="C161" s="269">
        <v>3</v>
      </c>
      <c r="D161" s="270">
        <v>36</v>
      </c>
      <c r="E161" s="262">
        <v>4730</v>
      </c>
      <c r="F161" s="204"/>
      <c r="G161" s="204"/>
      <c r="H161" s="204"/>
      <c r="I161" s="271"/>
      <c r="J161" s="204"/>
      <c r="K161" s="204"/>
      <c r="L161" s="204"/>
      <c r="M161" s="204"/>
      <c r="N161" s="266" t="s">
        <v>469</v>
      </c>
      <c r="O161" s="268"/>
    </row>
    <row r="162" spans="1:15" ht="7.5" customHeight="1">
      <c r="A162" s="33">
        <f t="shared" si="31"/>
        <v>5727</v>
      </c>
      <c r="B162" s="227"/>
      <c r="C162" s="269">
        <v>4</v>
      </c>
      <c r="D162" s="270">
        <v>48</v>
      </c>
      <c r="E162" s="262">
        <v>4980</v>
      </c>
      <c r="F162" s="204"/>
      <c r="G162" s="204"/>
      <c r="H162" s="204"/>
      <c r="I162" s="271"/>
      <c r="J162" s="204"/>
      <c r="K162" s="204"/>
      <c r="L162" s="204"/>
      <c r="M162" s="204"/>
      <c r="N162" s="266" t="s">
        <v>470</v>
      </c>
      <c r="O162" s="268"/>
    </row>
    <row r="163" spans="1:15" ht="7.5" customHeight="1">
      <c r="A163" s="33">
        <f t="shared" si="31"/>
        <v>4922</v>
      </c>
      <c r="B163" s="227"/>
      <c r="C163" s="269">
        <v>5.9977324263038501</v>
      </c>
      <c r="D163" s="270">
        <v>72</v>
      </c>
      <c r="E163" s="262">
        <v>4280</v>
      </c>
      <c r="F163" s="204"/>
      <c r="G163" s="204"/>
      <c r="H163" s="204"/>
      <c r="I163" s="271"/>
      <c r="J163" s="204"/>
      <c r="K163" s="204"/>
      <c r="L163" s="204"/>
      <c r="M163" s="204"/>
      <c r="N163" s="266" t="s">
        <v>471</v>
      </c>
      <c r="O163" s="268"/>
    </row>
    <row r="164" spans="1:15" ht="7.5" customHeight="1">
      <c r="A164" s="33">
        <f t="shared" si="31"/>
        <v>5060</v>
      </c>
      <c r="B164" s="227"/>
      <c r="C164" s="269">
        <v>10.0457280019446</v>
      </c>
      <c r="D164" s="270">
        <v>136</v>
      </c>
      <c r="E164" s="262">
        <v>4400</v>
      </c>
      <c r="F164" s="204"/>
      <c r="G164" s="204"/>
      <c r="H164" s="204"/>
      <c r="I164" s="271"/>
      <c r="J164" s="204"/>
      <c r="K164" s="204"/>
      <c r="L164" s="204"/>
      <c r="M164" s="204"/>
      <c r="N164" s="266" t="s">
        <v>472</v>
      </c>
      <c r="O164" s="268"/>
    </row>
    <row r="165" spans="1:15" ht="7.5" customHeight="1">
      <c r="A165" s="33">
        <f t="shared" si="31"/>
        <v>5416.5</v>
      </c>
      <c r="B165" s="227"/>
      <c r="C165" s="269">
        <v>14.033319185059399</v>
      </c>
      <c r="D165" s="270">
        <v>152</v>
      </c>
      <c r="E165" s="262">
        <v>4710</v>
      </c>
      <c r="F165" s="204"/>
      <c r="G165" s="204"/>
      <c r="H165" s="204"/>
      <c r="I165" s="271"/>
      <c r="J165" s="204"/>
      <c r="K165" s="204"/>
      <c r="L165" s="204"/>
      <c r="M165" s="204"/>
      <c r="N165" s="266" t="s">
        <v>261</v>
      </c>
      <c r="O165" s="268"/>
    </row>
    <row r="166" spans="1:15" ht="7.5" customHeight="1">
      <c r="A166" s="33">
        <f t="shared" si="31"/>
        <v>6301.9999999999991</v>
      </c>
      <c r="B166" s="227"/>
      <c r="C166" s="269">
        <v>21.0107397051347</v>
      </c>
      <c r="D166" s="270">
        <v>281</v>
      </c>
      <c r="E166" s="262">
        <v>5480</v>
      </c>
      <c r="F166" s="204"/>
      <c r="G166" s="204"/>
      <c r="H166" s="204"/>
      <c r="I166" s="271"/>
      <c r="J166" s="204"/>
      <c r="K166" s="204"/>
      <c r="L166" s="204"/>
      <c r="M166" s="204"/>
      <c r="N166" s="266" t="s">
        <v>284</v>
      </c>
      <c r="O166" s="268"/>
    </row>
    <row r="167" spans="1:15" ht="7.5" customHeight="1">
      <c r="A167" s="33">
        <f t="shared" si="31"/>
        <v>7325.4999999999991</v>
      </c>
      <c r="B167" s="227"/>
      <c r="C167" s="269">
        <v>30.014014104884499</v>
      </c>
      <c r="D167" s="270">
        <v>337</v>
      </c>
      <c r="E167" s="262">
        <v>6370</v>
      </c>
      <c r="F167" s="204"/>
      <c r="G167" s="204"/>
      <c r="H167" s="204"/>
      <c r="I167" s="271"/>
      <c r="J167" s="204"/>
      <c r="K167" s="204"/>
      <c r="L167" s="204"/>
      <c r="M167" s="204"/>
      <c r="N167" s="266" t="s">
        <v>473</v>
      </c>
      <c r="O167" s="268"/>
    </row>
    <row r="168" spans="1:15" ht="7.5" customHeight="1">
      <c r="A168" s="33">
        <f t="shared" si="31"/>
        <v>8383.5</v>
      </c>
      <c r="B168" s="227"/>
      <c r="C168" s="269">
        <v>42.007464464385002</v>
      </c>
      <c r="D168" s="270">
        <v>490</v>
      </c>
      <c r="E168" s="262">
        <v>7290</v>
      </c>
      <c r="F168" s="204"/>
      <c r="G168" s="204"/>
      <c r="H168" s="204"/>
      <c r="I168" s="271"/>
      <c r="J168" s="204"/>
      <c r="K168" s="204"/>
      <c r="L168" s="204"/>
      <c r="M168" s="204"/>
      <c r="N168" s="266"/>
      <c r="O168" s="268"/>
    </row>
    <row r="169" spans="1:15" ht="7.5" customHeight="1">
      <c r="A169" s="33">
        <f t="shared" si="31"/>
        <v>9878.5</v>
      </c>
      <c r="B169" s="227"/>
      <c r="C169" s="269">
        <v>50</v>
      </c>
      <c r="D169" s="270">
        <v>620</v>
      </c>
      <c r="E169" s="262">
        <v>8590</v>
      </c>
      <c r="F169" s="204"/>
      <c r="G169" s="204"/>
      <c r="H169" s="204"/>
      <c r="I169" s="271"/>
      <c r="J169" s="204"/>
      <c r="K169" s="204"/>
      <c r="L169" s="204"/>
      <c r="M169" s="204"/>
      <c r="N169" s="266"/>
      <c r="O169" s="268"/>
    </row>
    <row r="170" spans="1:15" ht="7.5" customHeight="1">
      <c r="A170" s="33">
        <f t="shared" si="31"/>
        <v>10925</v>
      </c>
      <c r="B170" s="227"/>
      <c r="C170" s="269">
        <v>58</v>
      </c>
      <c r="D170" s="270">
        <v>660</v>
      </c>
      <c r="E170" s="262">
        <v>9500</v>
      </c>
      <c r="F170" s="204"/>
      <c r="G170" s="204"/>
      <c r="H170" s="204"/>
      <c r="I170" s="271"/>
      <c r="J170" s="204"/>
      <c r="K170" s="204"/>
      <c r="L170" s="204"/>
      <c r="M170" s="204"/>
      <c r="N170" s="266"/>
      <c r="O170" s="268"/>
    </row>
    <row r="171" spans="1:15" ht="7.5" customHeight="1">
      <c r="A171" s="33">
        <f t="shared" si="31"/>
        <v>12649.999999999998</v>
      </c>
      <c r="B171" s="227"/>
      <c r="C171" s="269">
        <v>70</v>
      </c>
      <c r="D171" s="270">
        <v>810</v>
      </c>
      <c r="E171" s="262">
        <v>11000</v>
      </c>
      <c r="F171" s="204"/>
      <c r="G171" s="204"/>
      <c r="H171" s="204"/>
      <c r="I171" s="271"/>
      <c r="J171" s="204"/>
      <c r="K171" s="204"/>
      <c r="L171" s="204"/>
      <c r="M171" s="204"/>
      <c r="N171" s="266"/>
      <c r="O171" s="268"/>
    </row>
    <row r="172" spans="1:15" ht="7.5" customHeight="1">
      <c r="A172" s="33">
        <f t="shared" si="31"/>
        <v>13696.499999999998</v>
      </c>
      <c r="B172" s="227"/>
      <c r="C172" s="269">
        <v>80</v>
      </c>
      <c r="D172" s="270">
        <v>1030</v>
      </c>
      <c r="E172" s="262">
        <v>11910</v>
      </c>
      <c r="F172" s="204"/>
      <c r="G172" s="206"/>
      <c r="H172" s="206"/>
      <c r="I172" s="271"/>
      <c r="J172" s="204"/>
      <c r="K172" s="206"/>
      <c r="L172" s="206"/>
      <c r="M172" s="206"/>
      <c r="N172" s="266"/>
      <c r="O172" s="268"/>
    </row>
    <row r="173" spans="1:15">
      <c r="A173" s="33">
        <f t="shared" si="31"/>
        <v>15340.999999999998</v>
      </c>
      <c r="B173" s="227"/>
      <c r="C173" s="269">
        <v>99.962207105064294</v>
      </c>
      <c r="D173" s="270">
        <v>1260</v>
      </c>
      <c r="E173" s="262">
        <v>13340</v>
      </c>
      <c r="F173" s="204"/>
      <c r="G173" s="206"/>
      <c r="H173" s="206"/>
      <c r="I173" s="271"/>
      <c r="J173" s="204"/>
      <c r="K173" s="206"/>
      <c r="L173" s="206"/>
      <c r="M173" s="206"/>
      <c r="N173" s="266"/>
      <c r="O173" s="268"/>
    </row>
    <row r="174" spans="1:15">
      <c r="C174" s="204"/>
      <c r="D174" s="204"/>
      <c r="E174" s="204"/>
      <c r="F174" s="204"/>
      <c r="G174" s="204"/>
      <c r="H174" s="204"/>
      <c r="I174" s="271"/>
      <c r="J174" s="204"/>
      <c r="K174" s="204"/>
      <c r="L174" s="204"/>
      <c r="M174" s="204"/>
      <c r="N174" s="266"/>
      <c r="O174" s="268"/>
    </row>
    <row r="175" spans="1:15">
      <c r="C175" s="205" t="s">
        <v>474</v>
      </c>
      <c r="D175" s="206"/>
      <c r="E175" s="204"/>
      <c r="F175" s="204"/>
      <c r="G175" s="204"/>
      <c r="H175" s="204"/>
      <c r="I175" s="271"/>
      <c r="J175" s="204"/>
      <c r="K175" s="204"/>
      <c r="L175" s="204"/>
      <c r="M175" s="204"/>
      <c r="N175" s="266"/>
      <c r="O175" s="268"/>
    </row>
    <row r="176" spans="1:15">
      <c r="C176" s="250" t="s">
        <v>1083</v>
      </c>
      <c r="D176" s="226" t="s">
        <v>211</v>
      </c>
      <c r="E176" s="223" t="s">
        <v>214</v>
      </c>
      <c r="F176" s="204"/>
      <c r="G176" s="204"/>
      <c r="H176" s="204"/>
      <c r="I176" s="271"/>
      <c r="J176" s="204"/>
      <c r="K176" s="204"/>
      <c r="L176" s="204"/>
      <c r="M176" s="204"/>
      <c r="N176" s="266"/>
      <c r="O176" s="268"/>
    </row>
    <row r="177" spans="1:15">
      <c r="C177" s="250" t="s">
        <v>217</v>
      </c>
      <c r="D177" s="250" t="s">
        <v>216</v>
      </c>
      <c r="E177" s="226" t="s">
        <v>219</v>
      </c>
      <c r="F177" s="204"/>
      <c r="G177" s="204"/>
      <c r="H177" s="204"/>
      <c r="I177" s="271"/>
      <c r="J177" s="204"/>
      <c r="K177" s="204"/>
      <c r="L177" s="204"/>
      <c r="M177" s="204"/>
      <c r="N177" s="266"/>
      <c r="O177" s="268"/>
    </row>
    <row r="178" spans="1:15">
      <c r="A178" s="33">
        <f t="shared" ref="A178:A192" si="32">E178*1.25</f>
        <v>5750</v>
      </c>
      <c r="B178" s="227"/>
      <c r="C178" s="269">
        <v>3.7551020408163298</v>
      </c>
      <c r="D178" s="270">
        <v>115</v>
      </c>
      <c r="E178" s="262">
        <v>4600</v>
      </c>
      <c r="F178" s="204"/>
      <c r="G178" s="204"/>
      <c r="H178" s="204"/>
      <c r="I178" s="271"/>
      <c r="J178" s="204"/>
      <c r="K178" s="204"/>
      <c r="L178" s="204"/>
      <c r="M178" s="204"/>
      <c r="N178" s="266" t="s">
        <v>280</v>
      </c>
      <c r="O178" s="268"/>
    </row>
    <row r="179" spans="1:15">
      <c r="A179" s="33">
        <f t="shared" si="32"/>
        <v>5887.5</v>
      </c>
      <c r="B179" s="227"/>
      <c r="C179" s="269">
        <v>7.0062513244331397</v>
      </c>
      <c r="D179" s="270">
        <v>195</v>
      </c>
      <c r="E179" s="262">
        <v>4710</v>
      </c>
      <c r="F179" s="204"/>
      <c r="G179" s="204"/>
      <c r="H179" s="204"/>
      <c r="I179" s="271"/>
      <c r="J179" s="204"/>
      <c r="K179" s="204"/>
      <c r="L179" s="204"/>
      <c r="M179" s="204"/>
      <c r="N179" s="266" t="s">
        <v>223</v>
      </c>
      <c r="O179" s="268"/>
    </row>
    <row r="180" spans="1:15">
      <c r="A180" s="33">
        <f t="shared" si="32"/>
        <v>6500</v>
      </c>
      <c r="B180" s="227"/>
      <c r="C180" s="269">
        <v>11</v>
      </c>
      <c r="D180" s="270">
        <v>340</v>
      </c>
      <c r="E180" s="262">
        <v>5200</v>
      </c>
      <c r="F180" s="204"/>
      <c r="G180" s="204"/>
      <c r="H180" s="204"/>
      <c r="I180" s="271"/>
      <c r="J180" s="204"/>
      <c r="K180" s="204"/>
      <c r="L180" s="204"/>
      <c r="M180" s="204"/>
      <c r="N180" s="266" t="s">
        <v>301</v>
      </c>
      <c r="O180" s="268"/>
    </row>
    <row r="181" spans="1:15">
      <c r="A181" s="33">
        <f t="shared" si="32"/>
        <v>6900</v>
      </c>
      <c r="B181" s="227"/>
      <c r="C181" s="269">
        <v>14</v>
      </c>
      <c r="D181" s="270">
        <v>420</v>
      </c>
      <c r="E181" s="262">
        <v>5520</v>
      </c>
      <c r="F181" s="204"/>
      <c r="G181" s="204"/>
      <c r="H181" s="204"/>
      <c r="I181" s="271"/>
      <c r="J181" s="204"/>
      <c r="K181" s="204"/>
      <c r="L181" s="204"/>
      <c r="M181" s="204"/>
      <c r="N181" s="266" t="s">
        <v>469</v>
      </c>
      <c r="O181" s="268"/>
    </row>
    <row r="182" spans="1:15">
      <c r="A182" s="33">
        <f t="shared" si="32"/>
        <v>7425</v>
      </c>
      <c r="B182" s="227"/>
      <c r="C182" s="269">
        <v>18</v>
      </c>
      <c r="D182" s="270">
        <v>560</v>
      </c>
      <c r="E182" s="262">
        <v>5940</v>
      </c>
      <c r="F182" s="204"/>
      <c r="G182" s="204"/>
      <c r="H182" s="204"/>
      <c r="I182" s="271"/>
      <c r="J182" s="204"/>
      <c r="K182" s="204"/>
      <c r="L182" s="204"/>
      <c r="M182" s="204"/>
      <c r="N182" s="266" t="s">
        <v>470</v>
      </c>
      <c r="O182" s="268"/>
    </row>
    <row r="183" spans="1:15">
      <c r="A183" s="33">
        <f t="shared" si="32"/>
        <v>7787.5</v>
      </c>
      <c r="B183" s="227"/>
      <c r="C183" s="269">
        <v>22</v>
      </c>
      <c r="D183" s="270">
        <v>670</v>
      </c>
      <c r="E183" s="262">
        <v>6230</v>
      </c>
      <c r="F183" s="204"/>
      <c r="G183" s="204"/>
      <c r="H183" s="204"/>
      <c r="I183" s="271"/>
      <c r="J183" s="204"/>
      <c r="K183" s="204"/>
      <c r="L183" s="204"/>
      <c r="M183" s="204"/>
      <c r="N183" s="266" t="s">
        <v>471</v>
      </c>
      <c r="O183" s="268"/>
    </row>
    <row r="184" spans="1:15">
      <c r="A184" s="33">
        <f t="shared" si="32"/>
        <v>8262.5</v>
      </c>
      <c r="B184" s="227"/>
      <c r="C184" s="269">
        <v>26</v>
      </c>
      <c r="D184" s="270">
        <v>800</v>
      </c>
      <c r="E184" s="262">
        <v>6610</v>
      </c>
      <c r="F184" s="204"/>
      <c r="G184" s="204"/>
      <c r="H184" s="204"/>
      <c r="I184" s="271"/>
      <c r="J184" s="204"/>
      <c r="K184" s="204"/>
      <c r="L184" s="204"/>
      <c r="M184" s="204"/>
      <c r="N184" s="266" t="s">
        <v>472</v>
      </c>
      <c r="O184" s="268"/>
    </row>
    <row r="185" spans="1:15">
      <c r="A185" s="33">
        <f t="shared" si="32"/>
        <v>9487.5</v>
      </c>
      <c r="B185" s="227"/>
      <c r="C185" s="269">
        <v>32</v>
      </c>
      <c r="D185" s="270">
        <v>970</v>
      </c>
      <c r="E185" s="262">
        <v>7590</v>
      </c>
      <c r="F185" s="204"/>
      <c r="G185" s="204"/>
      <c r="H185" s="204"/>
      <c r="I185" s="271"/>
      <c r="J185" s="204"/>
      <c r="K185" s="204"/>
      <c r="L185" s="204"/>
      <c r="M185" s="204"/>
      <c r="N185" s="266" t="s">
        <v>261</v>
      </c>
      <c r="O185" s="268"/>
    </row>
    <row r="186" spans="1:15">
      <c r="A186" s="33">
        <f t="shared" si="32"/>
        <v>9487.5</v>
      </c>
      <c r="B186" s="227"/>
      <c r="C186" s="269">
        <v>36</v>
      </c>
      <c r="D186" s="270">
        <v>1060</v>
      </c>
      <c r="E186" s="262">
        <v>7590</v>
      </c>
      <c r="F186" s="204"/>
      <c r="G186" s="204"/>
      <c r="H186" s="204"/>
      <c r="I186" s="271"/>
      <c r="J186" s="204"/>
      <c r="K186" s="204"/>
      <c r="L186" s="204"/>
      <c r="M186" s="204"/>
      <c r="N186" s="266" t="s">
        <v>284</v>
      </c>
      <c r="O186" s="268"/>
    </row>
    <row r="187" spans="1:15">
      <c r="A187" s="33">
        <f t="shared" si="32"/>
        <v>11425</v>
      </c>
      <c r="B187" s="227"/>
      <c r="C187" s="269">
        <v>44</v>
      </c>
      <c r="D187" s="270">
        <v>1300</v>
      </c>
      <c r="E187" s="262">
        <v>9140</v>
      </c>
      <c r="F187" s="204"/>
      <c r="G187" s="204"/>
      <c r="H187" s="204"/>
      <c r="I187" s="271"/>
      <c r="J187" s="204"/>
      <c r="K187" s="204"/>
      <c r="L187" s="204"/>
      <c r="M187" s="204"/>
      <c r="N187" s="266"/>
      <c r="O187" s="268"/>
    </row>
    <row r="188" spans="1:15">
      <c r="A188" s="33">
        <f t="shared" si="32"/>
        <v>12362.5</v>
      </c>
      <c r="B188" s="227"/>
      <c r="C188" s="269">
        <v>52</v>
      </c>
      <c r="D188" s="270">
        <v>1600</v>
      </c>
      <c r="E188" s="262">
        <v>9890</v>
      </c>
      <c r="F188" s="204"/>
      <c r="G188" s="204"/>
      <c r="H188" s="204"/>
      <c r="I188" s="271"/>
      <c r="J188" s="204"/>
      <c r="K188" s="204"/>
      <c r="L188" s="204"/>
      <c r="M188" s="204"/>
      <c r="N188" s="266"/>
      <c r="O188" s="268"/>
    </row>
    <row r="189" spans="1:15">
      <c r="A189" s="33">
        <f t="shared" si="32"/>
        <v>13662.5</v>
      </c>
      <c r="B189" s="227"/>
      <c r="C189" s="269">
        <v>65</v>
      </c>
      <c r="D189" s="270">
        <v>1940</v>
      </c>
      <c r="E189" s="262">
        <v>10930</v>
      </c>
      <c r="F189" s="204"/>
      <c r="G189" s="204"/>
      <c r="H189" s="204"/>
      <c r="I189" s="271"/>
      <c r="J189" s="204"/>
      <c r="K189" s="204"/>
      <c r="L189" s="204"/>
      <c r="M189" s="204"/>
      <c r="N189" s="266"/>
      <c r="O189" s="268"/>
    </row>
    <row r="190" spans="1:15">
      <c r="A190" s="33">
        <f t="shared" si="32"/>
        <v>16025</v>
      </c>
      <c r="B190" s="227"/>
      <c r="C190" s="269">
        <v>76</v>
      </c>
      <c r="D190" s="270">
        <v>2250</v>
      </c>
      <c r="E190" s="262">
        <v>12820</v>
      </c>
      <c r="F190" s="204"/>
      <c r="G190" s="204"/>
      <c r="H190" s="204"/>
      <c r="I190" s="271"/>
      <c r="J190" s="204"/>
      <c r="K190" s="204"/>
      <c r="L190" s="204"/>
      <c r="M190" s="204"/>
      <c r="N190" s="266"/>
      <c r="O190" s="268"/>
    </row>
    <row r="191" spans="1:15">
      <c r="A191" s="33">
        <f t="shared" si="32"/>
        <v>18812.5</v>
      </c>
      <c r="B191" s="227"/>
      <c r="C191" s="269">
        <v>96</v>
      </c>
      <c r="D191" s="270">
        <v>2800</v>
      </c>
      <c r="E191" s="262">
        <v>15050</v>
      </c>
      <c r="F191" s="204"/>
      <c r="G191" s="204"/>
      <c r="H191" s="204"/>
      <c r="I191" s="271"/>
      <c r="J191" s="204"/>
      <c r="K191" s="204"/>
      <c r="L191" s="204"/>
      <c r="M191" s="204"/>
      <c r="N191" s="266"/>
      <c r="O191" s="268"/>
    </row>
    <row r="192" spans="1:15">
      <c r="A192" s="33">
        <f t="shared" si="32"/>
        <v>22200</v>
      </c>
      <c r="B192" s="227"/>
      <c r="C192" s="269">
        <v>114</v>
      </c>
      <c r="D192" s="270">
        <v>3400</v>
      </c>
      <c r="E192" s="262">
        <v>17760</v>
      </c>
      <c r="F192" s="204"/>
      <c r="G192" s="204"/>
      <c r="H192" s="204"/>
      <c r="I192" s="271"/>
      <c r="J192" s="204"/>
      <c r="K192" s="204"/>
      <c r="L192" s="204"/>
      <c r="M192" s="204"/>
      <c r="N192" s="266"/>
      <c r="O192" s="268"/>
    </row>
    <row r="193" spans="3:15">
      <c r="C193" s="204"/>
      <c r="D193" s="204"/>
      <c r="E193" s="204"/>
      <c r="F193" s="204"/>
      <c r="G193" s="204"/>
      <c r="H193" s="204"/>
      <c r="I193" s="204"/>
      <c r="J193" s="204"/>
      <c r="K193" s="204"/>
      <c r="L193" s="204"/>
      <c r="M193" s="204"/>
      <c r="N193" s="266"/>
      <c r="O193" s="268"/>
    </row>
    <row r="194" spans="3:15">
      <c r="C194" s="204"/>
      <c r="D194" s="204"/>
      <c r="E194" s="204"/>
      <c r="F194" s="204"/>
      <c r="G194" s="204"/>
      <c r="H194" s="204"/>
      <c r="I194" s="204"/>
      <c r="J194" s="204"/>
      <c r="K194" s="204"/>
      <c r="L194" s="204"/>
      <c r="M194" s="204"/>
      <c r="N194" s="266"/>
      <c r="O194" s="268"/>
    </row>
    <row r="195" spans="3:15">
      <c r="C195" s="204"/>
      <c r="D195" s="204"/>
      <c r="E195" s="204"/>
      <c r="F195" s="204"/>
      <c r="G195" s="204"/>
      <c r="H195" s="204"/>
      <c r="I195" s="204"/>
      <c r="J195" s="204"/>
      <c r="K195" s="204"/>
      <c r="L195" s="204"/>
      <c r="M195" s="204"/>
      <c r="N195" s="266"/>
      <c r="O195" s="268"/>
    </row>
    <row r="196" spans="3:15">
      <c r="C196" s="204"/>
      <c r="D196" s="204"/>
      <c r="E196" s="204"/>
      <c r="F196" s="204"/>
      <c r="G196" s="204"/>
      <c r="H196" s="204"/>
      <c r="I196" s="204"/>
      <c r="J196" s="204"/>
      <c r="K196" s="204"/>
      <c r="L196" s="204"/>
      <c r="M196" s="204"/>
      <c r="N196" s="266"/>
      <c r="O196" s="268"/>
    </row>
    <row r="197" spans="3:15">
      <c r="C197" s="204"/>
      <c r="D197" s="204"/>
      <c r="E197" s="204"/>
      <c r="F197" s="204"/>
      <c r="G197" s="204"/>
      <c r="H197" s="204"/>
      <c r="I197" s="204"/>
      <c r="J197" s="204"/>
      <c r="K197" s="204"/>
      <c r="L197" s="204"/>
      <c r="M197" s="204"/>
      <c r="N197" s="266"/>
      <c r="O197" s="268"/>
    </row>
    <row r="198" spans="3:15">
      <c r="C198" s="204"/>
      <c r="D198" s="204"/>
      <c r="E198" s="204"/>
      <c r="F198" s="204"/>
      <c r="G198" s="204"/>
      <c r="H198" s="204"/>
      <c r="I198" s="204"/>
      <c r="J198" s="204"/>
      <c r="K198" s="204"/>
      <c r="L198" s="204"/>
      <c r="M198" s="204"/>
      <c r="N198" s="266"/>
      <c r="O198" s="268"/>
    </row>
    <row r="199" spans="3:15">
      <c r="C199" s="204"/>
      <c r="D199" s="204"/>
      <c r="E199" s="204"/>
      <c r="F199" s="204"/>
      <c r="G199" s="204"/>
      <c r="H199" s="204"/>
      <c r="I199" s="204"/>
      <c r="J199" s="204"/>
      <c r="K199" s="204"/>
      <c r="L199" s="204"/>
      <c r="M199" s="204"/>
      <c r="N199" s="266"/>
      <c r="O199" s="268"/>
    </row>
    <row r="200" spans="3:15">
      <c r="C200" s="204"/>
      <c r="D200" s="204"/>
      <c r="E200" s="204"/>
      <c r="F200" s="204"/>
      <c r="G200" s="204"/>
      <c r="H200" s="204"/>
      <c r="I200" s="204"/>
      <c r="J200" s="204"/>
      <c r="K200" s="204"/>
      <c r="L200" s="204"/>
      <c r="M200" s="204"/>
      <c r="N200" s="266"/>
      <c r="O200" s="268"/>
    </row>
    <row r="201" spans="3:15">
      <c r="C201" s="204"/>
      <c r="D201" s="204"/>
      <c r="E201" s="204"/>
      <c r="F201" s="204"/>
      <c r="G201" s="204"/>
      <c r="H201" s="204"/>
      <c r="I201" s="204"/>
      <c r="J201" s="204"/>
      <c r="K201" s="204"/>
      <c r="L201" s="204"/>
      <c r="M201" s="204"/>
      <c r="N201" s="266"/>
      <c r="O201" s="268"/>
    </row>
    <row r="202" spans="3:15">
      <c r="C202" s="204"/>
      <c r="D202" s="204"/>
      <c r="E202" s="204"/>
      <c r="F202" s="204"/>
      <c r="G202" s="204"/>
      <c r="H202" s="204"/>
      <c r="I202" s="204"/>
      <c r="J202" s="204"/>
      <c r="K202" s="204"/>
      <c r="L202" s="204"/>
      <c r="M202" s="204"/>
      <c r="N202" s="266"/>
      <c r="O202" s="268"/>
    </row>
    <row r="203" spans="3:15">
      <c r="C203" s="204"/>
      <c r="D203" s="204"/>
      <c r="E203" s="204"/>
      <c r="F203" s="204"/>
      <c r="G203" s="204"/>
      <c r="H203" s="204"/>
      <c r="I203" s="204"/>
      <c r="J203" s="204"/>
      <c r="K203" s="204"/>
      <c r="L203" s="204"/>
      <c r="M203" s="204"/>
      <c r="N203" s="266"/>
      <c r="O203" s="268"/>
    </row>
    <row r="204" spans="3:15">
      <c r="C204" s="204"/>
      <c r="D204" s="204"/>
      <c r="E204" s="204"/>
      <c r="F204" s="204"/>
      <c r="G204" s="204"/>
      <c r="H204" s="204"/>
      <c r="I204" s="204"/>
      <c r="J204" s="204"/>
      <c r="K204" s="204"/>
      <c r="L204" s="204"/>
      <c r="M204" s="204"/>
      <c r="N204" s="266"/>
      <c r="O204" s="268"/>
    </row>
    <row r="205" spans="3:15">
      <c r="C205" s="204"/>
      <c r="D205" s="204"/>
      <c r="E205" s="204"/>
      <c r="F205" s="204"/>
      <c r="G205" s="204"/>
      <c r="H205" s="204"/>
      <c r="I205" s="204"/>
      <c r="J205" s="204"/>
      <c r="K205" s="204"/>
      <c r="L205" s="204"/>
      <c r="M205" s="204"/>
      <c r="N205" s="266"/>
      <c r="O205" s="268"/>
    </row>
    <row r="206" spans="3:15">
      <c r="C206" s="204"/>
      <c r="D206" s="204"/>
      <c r="E206" s="204"/>
      <c r="F206" s="204"/>
      <c r="G206" s="204"/>
      <c r="H206" s="204"/>
      <c r="I206" s="204"/>
      <c r="J206" s="204"/>
      <c r="K206" s="204"/>
      <c r="L206" s="204"/>
      <c r="M206" s="204"/>
      <c r="N206" s="266"/>
      <c r="O206" s="268"/>
    </row>
    <row r="207" spans="3:15">
      <c r="C207" s="204"/>
      <c r="D207" s="204"/>
      <c r="E207" s="204"/>
      <c r="F207" s="204"/>
      <c r="G207" s="204"/>
      <c r="H207" s="204"/>
      <c r="I207" s="204"/>
      <c r="J207" s="204"/>
      <c r="K207" s="204"/>
      <c r="L207" s="204"/>
      <c r="M207" s="204"/>
      <c r="N207" s="266"/>
      <c r="O207" s="268"/>
    </row>
    <row r="208" spans="3:15">
      <c r="C208" s="204"/>
      <c r="D208" s="204"/>
      <c r="E208" s="204"/>
      <c r="F208" s="204"/>
      <c r="G208" s="204"/>
      <c r="H208" s="204"/>
      <c r="I208" s="204"/>
      <c r="J208" s="204"/>
      <c r="K208" s="204"/>
      <c r="L208" s="204"/>
      <c r="M208" s="204"/>
      <c r="N208" s="266"/>
      <c r="O208" s="268"/>
    </row>
    <row r="209" spans="14:15">
      <c r="N209" s="266"/>
      <c r="O209" s="268"/>
    </row>
  </sheetData>
  <mergeCells count="7">
    <mergeCell ref="O26:O42"/>
    <mergeCell ref="O141:O154"/>
    <mergeCell ref="O109:O120"/>
    <mergeCell ref="O50:O63"/>
    <mergeCell ref="O68:O83"/>
    <mergeCell ref="O125:O137"/>
    <mergeCell ref="O88:O101"/>
  </mergeCells>
  <hyperlinks>
    <hyperlink ref="E17" r:id="rId1" location="gid=0"/>
    <hyperlink ref="E19" r:id="rId2"/>
  </hyperlinks>
  <pageMargins left="0.7" right="0.7" top="0.75" bottom="0.75" header="0.3" footer="0.3"/>
  <pageSetup paperSize="9" orientation="portrait" r:id="rId3"/>
  <drawing r:id="rId4"/>
</worksheet>
</file>

<file path=xl/worksheets/sheet7.xml><?xml version="1.0" encoding="utf-8"?>
<worksheet xmlns="http://schemas.openxmlformats.org/spreadsheetml/2006/main" xmlns:r="http://schemas.openxmlformats.org/officeDocument/2006/relationships">
  <dimension ref="A1:V125"/>
  <sheetViews>
    <sheetView topLeftCell="B4" zoomScale="160" zoomScaleNormal="160" workbookViewId="0">
      <selection activeCell="G47" sqref="G47"/>
    </sheetView>
  </sheetViews>
  <sheetFormatPr defaultColWidth="8.81640625" defaultRowHeight="8"/>
  <cols>
    <col min="1" max="1" width="8.81640625" style="33" hidden="1" customWidth="1"/>
    <col min="2" max="2" width="5.453125" style="171" customWidth="1"/>
    <col min="3" max="4" width="10.81640625" style="172" customWidth="1"/>
    <col min="5" max="5" width="10.81640625" style="172" hidden="1" customWidth="1"/>
    <col min="6" max="11" width="10.81640625" style="172" customWidth="1"/>
    <col min="12" max="12" width="14.81640625" style="173" customWidth="1"/>
    <col min="13" max="13" width="48.54296875" style="174" customWidth="1"/>
    <col min="14" max="14" width="44.453125" style="174" customWidth="1"/>
    <col min="15" max="15" width="35" style="175" customWidth="1"/>
    <col min="16" max="21" width="10.81640625" style="176" customWidth="1"/>
    <col min="22" max="22" width="12.81640625" style="33" hidden="1" customWidth="1"/>
    <col min="23" max="23" width="8.81640625" style="33" customWidth="1"/>
    <col min="24" max="16384" width="8.81640625" style="33"/>
  </cols>
  <sheetData>
    <row r="1" spans="2:21" ht="8.5" customHeight="1">
      <c r="B1" s="177"/>
      <c r="C1" s="177"/>
      <c r="D1" s="177"/>
      <c r="E1" s="177"/>
      <c r="F1" s="177"/>
      <c r="G1" s="177"/>
      <c r="H1" s="177"/>
      <c r="I1" s="177"/>
      <c r="J1" s="177"/>
      <c r="K1" s="177"/>
      <c r="L1" s="177"/>
      <c r="M1" s="189"/>
      <c r="N1" s="189"/>
      <c r="O1" s="190"/>
      <c r="P1" s="191"/>
      <c r="Q1" s="177"/>
      <c r="R1" s="191"/>
      <c r="S1" s="177"/>
      <c r="T1" s="191"/>
      <c r="U1" s="177"/>
    </row>
    <row r="2" spans="2:21" ht="8.5" customHeight="1">
      <c r="B2" s="177"/>
      <c r="C2" s="177" t="s">
        <v>475</v>
      </c>
      <c r="D2" s="177"/>
      <c r="E2" s="177"/>
      <c r="F2" s="177"/>
      <c r="G2" s="177"/>
      <c r="H2" s="177"/>
      <c r="I2" s="177"/>
      <c r="J2" s="177"/>
      <c r="K2" s="177"/>
      <c r="L2" s="177"/>
      <c r="M2" s="189" t="s">
        <v>181</v>
      </c>
      <c r="N2" s="189"/>
      <c r="O2" s="190"/>
      <c r="P2" s="191"/>
      <c r="Q2" s="177"/>
      <c r="R2" s="191"/>
      <c r="S2" s="177"/>
      <c r="T2" s="191"/>
      <c r="U2" s="177"/>
    </row>
    <row r="3" spans="2:21" ht="8.5" customHeight="1">
      <c r="B3" s="177"/>
      <c r="C3" s="178" t="s">
        <v>357</v>
      </c>
      <c r="D3" s="177"/>
      <c r="E3" s="177"/>
      <c r="F3" s="177"/>
      <c r="G3" s="177"/>
      <c r="H3" s="177"/>
      <c r="I3" s="177"/>
      <c r="J3" s="177"/>
      <c r="K3" s="177"/>
      <c r="L3" s="177"/>
      <c r="M3" s="189"/>
      <c r="N3" s="189"/>
      <c r="O3" s="190"/>
      <c r="P3" s="191"/>
      <c r="Q3" s="177"/>
      <c r="R3" s="191"/>
      <c r="S3" s="177"/>
      <c r="T3" s="191"/>
      <c r="U3" s="177"/>
    </row>
    <row r="4" spans="2:21" ht="8.5" customHeight="1">
      <c r="B4" s="177"/>
      <c r="C4" s="178" t="s">
        <v>476</v>
      </c>
      <c r="D4" s="177"/>
      <c r="E4" s="177"/>
      <c r="F4" s="177"/>
      <c r="G4" s="177"/>
      <c r="H4" s="177"/>
      <c r="I4" s="177"/>
      <c r="J4" s="177"/>
      <c r="K4" s="177"/>
      <c r="L4" s="177"/>
      <c r="M4" s="192" t="s">
        <v>477</v>
      </c>
      <c r="N4" s="189"/>
      <c r="O4" s="190"/>
      <c r="P4" s="191"/>
      <c r="Q4" s="177"/>
      <c r="R4" s="191"/>
      <c r="S4" s="177"/>
      <c r="T4" s="191"/>
      <c r="U4" s="177"/>
    </row>
    <row r="5" spans="2:21" ht="8.5" customHeight="1">
      <c r="B5" s="177"/>
      <c r="C5" s="178" t="s">
        <v>478</v>
      </c>
      <c r="D5" s="177"/>
      <c r="E5" s="177"/>
      <c r="F5" s="177"/>
      <c r="G5" s="177"/>
      <c r="H5" s="177"/>
      <c r="I5" s="177"/>
      <c r="J5" s="177"/>
      <c r="K5" s="177"/>
      <c r="L5" s="177"/>
      <c r="M5" s="189"/>
      <c r="N5" s="189"/>
      <c r="O5" s="190"/>
      <c r="P5" s="191"/>
      <c r="Q5" s="177"/>
      <c r="R5" s="191"/>
      <c r="S5" s="177"/>
      <c r="T5" s="191"/>
      <c r="U5" s="177"/>
    </row>
    <row r="6" spans="2:21" ht="8.5" customHeight="1">
      <c r="B6" s="177"/>
      <c r="C6" s="178" t="s">
        <v>479</v>
      </c>
      <c r="D6" s="177"/>
      <c r="E6" s="177"/>
      <c r="F6" s="177"/>
      <c r="G6" s="177"/>
      <c r="H6" s="177"/>
      <c r="I6" s="177"/>
      <c r="J6" s="177"/>
      <c r="K6" s="177"/>
      <c r="L6" s="177"/>
      <c r="M6" s="189"/>
      <c r="N6" s="189"/>
      <c r="O6" s="190"/>
      <c r="P6" s="191"/>
      <c r="Q6" s="177"/>
      <c r="R6" s="191"/>
      <c r="S6" s="177"/>
      <c r="T6" s="191"/>
      <c r="U6" s="177"/>
    </row>
    <row r="7" spans="2:21" ht="8.5" customHeight="1">
      <c r="B7" s="177"/>
      <c r="C7" s="178" t="s">
        <v>480</v>
      </c>
      <c r="D7" s="177"/>
      <c r="E7" s="177"/>
      <c r="F7" s="177"/>
      <c r="G7" s="177"/>
      <c r="H7" s="177"/>
      <c r="I7" s="177"/>
      <c r="J7" s="177"/>
      <c r="K7" s="177"/>
      <c r="L7" s="177"/>
      <c r="M7" s="189"/>
      <c r="N7" s="189"/>
      <c r="O7" s="190"/>
      <c r="P7" s="191"/>
      <c r="Q7" s="177"/>
      <c r="R7" s="191"/>
      <c r="S7" s="177"/>
      <c r="T7" s="191"/>
      <c r="U7" s="177"/>
    </row>
    <row r="8" spans="2:21" ht="8.5" customHeight="1">
      <c r="B8" s="177"/>
      <c r="C8" s="178" t="s">
        <v>481</v>
      </c>
      <c r="D8" s="177"/>
      <c r="E8" s="177"/>
      <c r="F8" s="177"/>
      <c r="G8" s="177"/>
      <c r="H8" s="177"/>
      <c r="I8" s="177"/>
      <c r="J8" s="177"/>
      <c r="K8" s="177"/>
      <c r="L8" s="177"/>
      <c r="M8" s="189"/>
      <c r="N8" s="189"/>
      <c r="O8" s="190"/>
      <c r="P8" s="191"/>
      <c r="Q8" s="177"/>
      <c r="R8" s="191"/>
      <c r="S8" s="177"/>
      <c r="T8" s="191"/>
      <c r="U8" s="177"/>
    </row>
    <row r="9" spans="2:21" ht="8.5" customHeight="1">
      <c r="B9" s="177"/>
      <c r="C9" s="178" t="s">
        <v>482</v>
      </c>
      <c r="D9" s="177"/>
      <c r="E9" s="177"/>
      <c r="F9" s="177"/>
      <c r="G9" s="177"/>
      <c r="H9" s="177"/>
      <c r="I9" s="177"/>
      <c r="J9" s="177"/>
      <c r="K9" s="177"/>
      <c r="L9" s="177"/>
      <c r="M9" s="189"/>
      <c r="N9" s="189"/>
      <c r="O9" s="190"/>
      <c r="P9" s="191"/>
      <c r="Q9" s="177"/>
      <c r="R9" s="191"/>
      <c r="S9" s="177"/>
      <c r="T9" s="191"/>
      <c r="U9" s="177"/>
    </row>
    <row r="10" spans="2:21" ht="8.5" customHeight="1">
      <c r="B10" s="177"/>
      <c r="C10" s="178" t="s">
        <v>483</v>
      </c>
      <c r="D10" s="177"/>
      <c r="E10" s="177"/>
      <c r="F10" s="177"/>
      <c r="G10" s="177"/>
      <c r="H10" s="177"/>
      <c r="I10" s="177"/>
      <c r="J10" s="177"/>
      <c r="K10" s="177"/>
      <c r="L10" s="177"/>
      <c r="M10" s="189"/>
      <c r="N10" s="189"/>
      <c r="O10" s="190"/>
      <c r="P10" s="191"/>
      <c r="Q10" s="177"/>
      <c r="R10" s="191"/>
      <c r="S10" s="177"/>
      <c r="T10" s="191"/>
      <c r="U10" s="177"/>
    </row>
    <row r="11" spans="2:21" ht="8.5" customHeight="1">
      <c r="B11" s="177"/>
      <c r="C11" s="178" t="s">
        <v>484</v>
      </c>
      <c r="D11" s="177"/>
      <c r="E11" s="177"/>
      <c r="F11" s="177"/>
      <c r="G11" s="177"/>
      <c r="H11" s="177"/>
      <c r="I11" s="177"/>
      <c r="J11" s="177"/>
      <c r="K11" s="177"/>
      <c r="L11" s="177"/>
      <c r="M11" s="189"/>
      <c r="N11" s="189"/>
      <c r="O11" s="190"/>
      <c r="P11" s="191"/>
      <c r="Q11" s="177"/>
      <c r="R11" s="191"/>
      <c r="S11" s="177"/>
      <c r="T11" s="191"/>
      <c r="U11" s="177"/>
    </row>
    <row r="12" spans="2:21" ht="8.5" customHeight="1">
      <c r="B12" s="177"/>
      <c r="C12" s="179" t="s">
        <v>485</v>
      </c>
      <c r="D12" s="177"/>
      <c r="E12" s="177"/>
      <c r="F12" s="177"/>
      <c r="G12" s="177"/>
      <c r="H12" s="177"/>
      <c r="I12" s="177"/>
      <c r="J12" s="177"/>
      <c r="K12" s="177"/>
      <c r="L12" s="177"/>
      <c r="M12" s="189" t="s">
        <v>184</v>
      </c>
      <c r="N12" s="189"/>
      <c r="O12" s="190"/>
      <c r="P12" s="177"/>
      <c r="Q12" s="191"/>
      <c r="R12" s="177"/>
      <c r="S12" s="191"/>
      <c r="T12" s="177"/>
      <c r="U12" s="191"/>
    </row>
    <row r="13" spans="2:21" ht="8.5" customHeight="1">
      <c r="B13" s="177"/>
      <c r="C13" s="179" t="s">
        <v>486</v>
      </c>
      <c r="D13" s="177"/>
      <c r="E13" s="177"/>
      <c r="F13" s="177"/>
      <c r="G13" s="177"/>
      <c r="H13" s="177"/>
      <c r="I13" s="177"/>
      <c r="J13" s="177"/>
      <c r="K13" s="177"/>
      <c r="L13" s="177"/>
      <c r="M13" s="189"/>
      <c r="N13" s="189"/>
      <c r="O13" s="190"/>
      <c r="P13" s="177"/>
      <c r="Q13" s="191"/>
      <c r="R13" s="177"/>
      <c r="S13" s="191"/>
      <c r="T13" s="177"/>
      <c r="U13" s="191"/>
    </row>
    <row r="14" spans="2:21" ht="8.5" customHeight="1">
      <c r="B14" s="177"/>
      <c r="C14" s="177"/>
      <c r="D14" s="177"/>
      <c r="E14" s="177"/>
      <c r="F14" s="177"/>
      <c r="G14" s="177"/>
      <c r="H14" s="177"/>
      <c r="I14" s="177"/>
      <c r="J14" s="177"/>
      <c r="K14" s="177"/>
      <c r="L14" s="177"/>
      <c r="M14" s="189" t="s">
        <v>186</v>
      </c>
      <c r="N14" s="189"/>
      <c r="O14" s="190"/>
      <c r="P14" s="191"/>
      <c r="Q14" s="177"/>
      <c r="R14" s="191"/>
      <c r="S14" s="177"/>
      <c r="T14" s="191"/>
      <c r="U14" s="177"/>
    </row>
    <row r="15" spans="2:21" ht="8.5" customHeight="1">
      <c r="B15" s="177"/>
      <c r="C15" s="572" t="s">
        <v>1045</v>
      </c>
      <c r="D15" s="177"/>
      <c r="E15" s="177"/>
      <c r="F15" s="177"/>
      <c r="G15" s="177"/>
      <c r="H15" s="177"/>
      <c r="I15" s="177"/>
      <c r="J15" s="177"/>
      <c r="K15" s="177"/>
      <c r="L15" s="177"/>
      <c r="M15" s="189" t="s">
        <v>360</v>
      </c>
      <c r="N15" s="189"/>
      <c r="O15" s="190"/>
      <c r="P15" s="177"/>
      <c r="Q15" s="191"/>
      <c r="R15" s="177"/>
      <c r="S15" s="191"/>
      <c r="T15" s="177"/>
      <c r="U15" s="191"/>
    </row>
    <row r="16" spans="2:21" ht="8.5" customHeight="1">
      <c r="B16" s="177"/>
      <c r="C16" s="572" t="s">
        <v>1046</v>
      </c>
      <c r="D16" s="177"/>
      <c r="E16" s="177"/>
      <c r="F16" s="177"/>
      <c r="G16" s="177"/>
      <c r="H16" s="177"/>
      <c r="I16" s="177"/>
      <c r="J16" s="177"/>
      <c r="K16" s="177"/>
      <c r="L16" s="177"/>
      <c r="M16" s="189" t="s">
        <v>232</v>
      </c>
      <c r="N16" s="189"/>
      <c r="O16" s="190"/>
      <c r="P16" s="191"/>
      <c r="Q16" s="177"/>
      <c r="R16" s="191"/>
      <c r="S16" s="177"/>
      <c r="T16" s="191"/>
      <c r="U16" s="177"/>
    </row>
    <row r="17" spans="1:22" ht="8.5" customHeight="1">
      <c r="B17" s="177"/>
      <c r="C17" s="177"/>
      <c r="D17" s="177"/>
      <c r="E17" s="177"/>
      <c r="F17" s="177"/>
      <c r="G17" s="180"/>
      <c r="H17" s="181"/>
      <c r="I17" s="177"/>
      <c r="J17" s="177"/>
      <c r="K17" s="177"/>
      <c r="L17" s="177"/>
      <c r="M17" s="189" t="s">
        <v>190</v>
      </c>
      <c r="N17" s="189"/>
      <c r="O17" s="190"/>
      <c r="P17" s="177"/>
      <c r="Q17" s="191"/>
      <c r="R17" s="177"/>
      <c r="S17" s="191"/>
      <c r="T17" s="177"/>
      <c r="U17" s="191"/>
    </row>
    <row r="18" spans="1:22" ht="8.5" customHeight="1">
      <c r="B18" s="177"/>
      <c r="C18" s="177" t="s">
        <v>396</v>
      </c>
      <c r="D18" s="177"/>
      <c r="E18" s="177" t="s">
        <v>487</v>
      </c>
      <c r="F18" s="182" t="s">
        <v>1</v>
      </c>
      <c r="G18" s="180"/>
      <c r="H18" s="181"/>
      <c r="I18" s="177"/>
      <c r="J18" s="177"/>
      <c r="K18" s="177"/>
      <c r="L18" s="177"/>
      <c r="M18" s="189" t="s">
        <v>192</v>
      </c>
      <c r="N18" s="189"/>
      <c r="O18" s="190"/>
      <c r="P18" s="191"/>
      <c r="Q18" s="177"/>
      <c r="R18" s="191"/>
      <c r="S18" s="177"/>
      <c r="T18" s="191"/>
      <c r="U18" s="177"/>
    </row>
    <row r="19" spans="1:22" ht="8.5" customHeight="1">
      <c r="B19" s="177"/>
      <c r="C19" s="177"/>
      <c r="D19" s="177"/>
      <c r="E19" s="177"/>
      <c r="F19" s="182"/>
      <c r="G19" s="180"/>
      <c r="H19" s="181"/>
      <c r="I19" s="177"/>
      <c r="J19" s="177"/>
      <c r="K19" s="177"/>
      <c r="L19" s="177"/>
      <c r="M19" s="189"/>
      <c r="N19" s="189"/>
      <c r="O19" s="190"/>
      <c r="P19" s="191"/>
      <c r="Q19" s="177"/>
      <c r="R19" s="191"/>
      <c r="S19" s="177"/>
      <c r="T19" s="191"/>
      <c r="U19" s="177"/>
    </row>
    <row r="20" spans="1:22" ht="8.5" customHeight="1">
      <c r="B20" s="177"/>
      <c r="C20" s="177" t="s">
        <v>397</v>
      </c>
      <c r="D20" s="177"/>
      <c r="E20" s="177" t="s">
        <v>488</v>
      </c>
      <c r="F20" s="182" t="s">
        <v>398</v>
      </c>
      <c r="G20" s="180"/>
      <c r="H20" s="181"/>
      <c r="I20" s="177"/>
      <c r="J20" s="177"/>
      <c r="K20" s="177"/>
      <c r="L20" s="177"/>
      <c r="M20" s="189"/>
      <c r="N20" s="189"/>
      <c r="O20" s="190"/>
      <c r="P20" s="191"/>
      <c r="Q20" s="177"/>
      <c r="R20" s="191"/>
      <c r="S20" s="177"/>
      <c r="T20" s="191"/>
      <c r="U20" s="177"/>
    </row>
    <row r="21" spans="1:22" ht="8.5" customHeight="1">
      <c r="B21" s="177"/>
      <c r="C21" s="177"/>
      <c r="D21" s="177"/>
      <c r="E21" s="177"/>
      <c r="F21" s="177"/>
      <c r="G21" s="177"/>
      <c r="H21" s="177"/>
      <c r="I21" s="177"/>
      <c r="J21" s="177"/>
      <c r="K21" s="177"/>
      <c r="L21" s="177"/>
      <c r="M21" s="193" t="s">
        <v>366</v>
      </c>
      <c r="N21" s="193"/>
      <c r="O21" s="190"/>
      <c r="P21" s="177"/>
      <c r="Q21" s="191"/>
      <c r="R21" s="177"/>
      <c r="S21" s="191"/>
      <c r="T21" s="177"/>
      <c r="U21" s="191"/>
    </row>
    <row r="22" spans="1:22" ht="8.5" customHeight="1">
      <c r="B22" s="177"/>
      <c r="C22" s="177" t="s">
        <v>489</v>
      </c>
      <c r="D22" s="177"/>
      <c r="E22" s="177"/>
      <c r="F22" s="177"/>
      <c r="G22" s="177"/>
      <c r="H22" s="177"/>
      <c r="I22" s="177"/>
      <c r="J22" s="177"/>
      <c r="K22" s="177"/>
      <c r="L22" s="177"/>
      <c r="M22" s="194"/>
      <c r="N22" s="194"/>
      <c r="O22" s="190"/>
      <c r="P22" s="191"/>
      <c r="Q22" s="177"/>
      <c r="R22" s="191"/>
      <c r="S22" s="177"/>
      <c r="T22" s="191"/>
      <c r="U22" s="177"/>
    </row>
    <row r="23" spans="1:22" ht="24" customHeight="1">
      <c r="B23" s="177"/>
      <c r="C23" s="183" t="s">
        <v>1074</v>
      </c>
      <c r="D23" s="183" t="s">
        <v>212</v>
      </c>
      <c r="E23" s="183" t="s">
        <v>490</v>
      </c>
      <c r="F23" s="184" t="s">
        <v>491</v>
      </c>
      <c r="G23" s="183" t="s">
        <v>492</v>
      </c>
      <c r="H23" s="183" t="s">
        <v>493</v>
      </c>
      <c r="I23" s="183" t="s">
        <v>494</v>
      </c>
      <c r="J23" s="183" t="s">
        <v>214</v>
      </c>
      <c r="K23" s="183" t="s">
        <v>215</v>
      </c>
      <c r="L23" s="195" t="s">
        <v>495</v>
      </c>
      <c r="M23" s="194"/>
      <c r="N23" s="194"/>
      <c r="O23" s="190"/>
      <c r="P23" s="191"/>
      <c r="Q23" s="177"/>
      <c r="R23" s="191"/>
      <c r="S23" s="177"/>
      <c r="T23" s="191"/>
      <c r="U23" s="177"/>
    </row>
    <row r="24" spans="1:22" ht="7.5" customHeight="1">
      <c r="B24" s="177"/>
      <c r="C24" s="183" t="s">
        <v>216</v>
      </c>
      <c r="D24" s="183" t="s">
        <v>217</v>
      </c>
      <c r="E24" s="183"/>
      <c r="F24" s="184" t="s">
        <v>218</v>
      </c>
      <c r="G24" s="185" t="s">
        <v>218</v>
      </c>
      <c r="H24" s="185" t="s">
        <v>218</v>
      </c>
      <c r="I24" s="185" t="s">
        <v>218</v>
      </c>
      <c r="J24" s="183" t="s">
        <v>219</v>
      </c>
      <c r="K24" s="183" t="s">
        <v>219</v>
      </c>
      <c r="L24" s="195"/>
      <c r="M24" s="194"/>
      <c r="N24" s="194"/>
      <c r="O24" s="190"/>
      <c r="P24" s="191"/>
      <c r="Q24" s="177"/>
      <c r="R24" s="191"/>
      <c r="S24" s="177"/>
      <c r="T24" s="191"/>
      <c r="U24" s="177"/>
    </row>
    <row r="25" spans="1:22" ht="7" customHeight="1">
      <c r="A25" s="33">
        <f t="shared" ref="A25:A38" si="0">J25*1.15</f>
        <v>2139</v>
      </c>
      <c r="B25" s="186"/>
      <c r="C25" s="154">
        <v>170</v>
      </c>
      <c r="D25" s="155">
        <v>8</v>
      </c>
      <c r="E25" s="155">
        <v>309.76</v>
      </c>
      <c r="F25" s="545">
        <f t="shared" ref="F25:F38" si="1">D25*0.16</f>
        <v>1.28</v>
      </c>
      <c r="G25" s="546">
        <f t="shared" ref="G25:G38" si="2">D25*0.14</f>
        <v>1.1200000000000001</v>
      </c>
      <c r="H25" s="546">
        <f t="shared" ref="H25:H38" si="3">D25*0.12</f>
        <v>0.96</v>
      </c>
      <c r="I25" s="546">
        <f t="shared" ref="I25:I38" si="4">D25*0.1</f>
        <v>0.8</v>
      </c>
      <c r="J25" s="159">
        <v>1860</v>
      </c>
      <c r="K25" s="187">
        <f>L25*24+60+J25</f>
        <v>2040</v>
      </c>
      <c r="L25" s="195">
        <v>5</v>
      </c>
      <c r="M25" s="194" t="s">
        <v>496</v>
      </c>
      <c r="N25" s="619" t="s">
        <v>441</v>
      </c>
      <c r="O25" s="190"/>
      <c r="P25" s="177"/>
      <c r="Q25" s="191"/>
      <c r="R25" s="177"/>
      <c r="S25" s="191"/>
      <c r="T25" s="177"/>
      <c r="U25" s="191"/>
      <c r="V25" s="196">
        <v>8590875028299</v>
      </c>
    </row>
    <row r="26" spans="1:22" ht="7" customHeight="1">
      <c r="A26" s="33">
        <f t="shared" si="0"/>
        <v>2783</v>
      </c>
      <c r="B26" s="186"/>
      <c r="C26" s="154">
        <v>270</v>
      </c>
      <c r="D26" s="155">
        <v>14</v>
      </c>
      <c r="E26" s="155">
        <v>196.28</v>
      </c>
      <c r="F26" s="545">
        <f t="shared" si="1"/>
        <v>2.2400000000000002</v>
      </c>
      <c r="G26" s="546">
        <f t="shared" si="2"/>
        <v>1.9600000000000002</v>
      </c>
      <c r="H26" s="546">
        <f t="shared" si="3"/>
        <v>1.68</v>
      </c>
      <c r="I26" s="546">
        <f t="shared" si="4"/>
        <v>1.4000000000000001</v>
      </c>
      <c r="J26" s="159">
        <v>2420</v>
      </c>
      <c r="K26" s="187">
        <f t="shared" ref="K26:K38" si="5">L26*24+60+J26</f>
        <v>2600</v>
      </c>
      <c r="L26" s="195">
        <v>5</v>
      </c>
      <c r="M26" s="194" t="s">
        <v>497</v>
      </c>
      <c r="N26" s="614"/>
      <c r="O26" s="190"/>
      <c r="P26" s="191"/>
      <c r="Q26" s="177"/>
      <c r="R26" s="191"/>
      <c r="S26" s="177"/>
      <c r="T26" s="191"/>
      <c r="U26" s="177"/>
      <c r="V26" s="197">
        <v>8590875028305</v>
      </c>
    </row>
    <row r="27" spans="1:22" ht="7" customHeight="1">
      <c r="A27" s="33">
        <f t="shared" si="0"/>
        <v>3139.4999999999995</v>
      </c>
      <c r="B27" s="186"/>
      <c r="C27" s="154">
        <v>350</v>
      </c>
      <c r="D27" s="155">
        <v>17</v>
      </c>
      <c r="E27" s="155">
        <v>152.32</v>
      </c>
      <c r="F27" s="545">
        <f t="shared" si="1"/>
        <v>2.72</v>
      </c>
      <c r="G27" s="546">
        <f t="shared" si="2"/>
        <v>2.3800000000000003</v>
      </c>
      <c r="H27" s="546">
        <f t="shared" si="3"/>
        <v>2.04</v>
      </c>
      <c r="I27" s="546">
        <f t="shared" si="4"/>
        <v>1.7000000000000002</v>
      </c>
      <c r="J27" s="159">
        <v>2730</v>
      </c>
      <c r="K27" s="187">
        <f t="shared" si="5"/>
        <v>2910</v>
      </c>
      <c r="L27" s="195">
        <v>5</v>
      </c>
      <c r="M27" s="194" t="s">
        <v>301</v>
      </c>
      <c r="N27" s="614"/>
      <c r="O27" s="190"/>
      <c r="P27" s="177"/>
      <c r="Q27" s="191"/>
      <c r="R27" s="177"/>
      <c r="S27" s="191"/>
      <c r="T27" s="177"/>
      <c r="U27" s="191"/>
      <c r="V27" s="196">
        <v>8590875028312</v>
      </c>
    </row>
    <row r="28" spans="1:22" ht="7" customHeight="1">
      <c r="A28" s="33">
        <f t="shared" si="0"/>
        <v>3576.4999999999995</v>
      </c>
      <c r="B28" s="186"/>
      <c r="C28" s="154">
        <v>460</v>
      </c>
      <c r="D28" s="155">
        <v>22</v>
      </c>
      <c r="E28" s="155">
        <v>115.104</v>
      </c>
      <c r="F28" s="545">
        <f t="shared" si="1"/>
        <v>3.52</v>
      </c>
      <c r="G28" s="546">
        <f t="shared" si="2"/>
        <v>3.08</v>
      </c>
      <c r="H28" s="546">
        <f t="shared" si="3"/>
        <v>2.6399999999999997</v>
      </c>
      <c r="I28" s="546">
        <f t="shared" si="4"/>
        <v>2.2000000000000002</v>
      </c>
      <c r="J28" s="159">
        <v>3110</v>
      </c>
      <c r="K28" s="187">
        <f t="shared" si="5"/>
        <v>3410</v>
      </c>
      <c r="L28" s="195">
        <v>10</v>
      </c>
      <c r="M28" s="194" t="s">
        <v>335</v>
      </c>
      <c r="N28" s="614"/>
      <c r="O28" s="190"/>
      <c r="P28" s="191"/>
      <c r="Q28" s="177"/>
      <c r="R28" s="191"/>
      <c r="S28" s="177"/>
      <c r="T28" s="191"/>
      <c r="U28" s="177"/>
      <c r="V28" s="197">
        <v>8590875028329</v>
      </c>
    </row>
    <row r="29" spans="1:22" ht="7" customHeight="1">
      <c r="A29" s="33">
        <f t="shared" si="0"/>
        <v>3863.9999999999995</v>
      </c>
      <c r="B29" s="186"/>
      <c r="C29" s="154">
        <v>550</v>
      </c>
      <c r="D29" s="155">
        <v>27</v>
      </c>
      <c r="E29" s="155">
        <v>96.768000000000001</v>
      </c>
      <c r="F29" s="545">
        <f t="shared" si="1"/>
        <v>4.32</v>
      </c>
      <c r="G29" s="546">
        <f t="shared" si="2"/>
        <v>3.7800000000000002</v>
      </c>
      <c r="H29" s="546">
        <f t="shared" si="3"/>
        <v>3.2399999999999998</v>
      </c>
      <c r="I29" s="546">
        <f t="shared" si="4"/>
        <v>2.7</v>
      </c>
      <c r="J29" s="159">
        <v>3360</v>
      </c>
      <c r="K29" s="187">
        <f t="shared" si="5"/>
        <v>3660</v>
      </c>
      <c r="L29" s="195">
        <v>10</v>
      </c>
      <c r="M29" s="194" t="s">
        <v>379</v>
      </c>
      <c r="N29" s="614"/>
      <c r="O29" s="190"/>
      <c r="P29" s="177"/>
      <c r="Q29" s="191"/>
      <c r="R29" s="177"/>
      <c r="S29" s="191"/>
      <c r="T29" s="177"/>
      <c r="U29" s="191"/>
      <c r="V29" s="196">
        <v>8590875028336</v>
      </c>
    </row>
    <row r="30" spans="1:22" ht="7" customHeight="1">
      <c r="A30" s="33">
        <f t="shared" si="0"/>
        <v>4462</v>
      </c>
      <c r="B30" s="186"/>
      <c r="C30" s="154">
        <v>640</v>
      </c>
      <c r="D30" s="155">
        <v>32</v>
      </c>
      <c r="E30" s="155">
        <v>82.176000000000002</v>
      </c>
      <c r="F30" s="545">
        <f t="shared" si="1"/>
        <v>5.12</v>
      </c>
      <c r="G30" s="546">
        <f t="shared" si="2"/>
        <v>4.4800000000000004</v>
      </c>
      <c r="H30" s="546">
        <f t="shared" si="3"/>
        <v>3.84</v>
      </c>
      <c r="I30" s="546">
        <f t="shared" si="4"/>
        <v>3.2</v>
      </c>
      <c r="J30" s="159">
        <v>3880</v>
      </c>
      <c r="K30" s="187">
        <f t="shared" si="5"/>
        <v>4180</v>
      </c>
      <c r="L30" s="195">
        <v>10</v>
      </c>
      <c r="M30" s="194" t="s">
        <v>404</v>
      </c>
      <c r="N30" s="614"/>
      <c r="O30" s="190"/>
      <c r="P30" s="191"/>
      <c r="Q30" s="177"/>
      <c r="R30" s="191"/>
      <c r="S30" s="177"/>
      <c r="T30" s="191"/>
      <c r="U30" s="177"/>
      <c r="V30" s="197">
        <v>8590875028343</v>
      </c>
    </row>
    <row r="31" spans="1:22" ht="7" customHeight="1">
      <c r="A31" s="33">
        <f t="shared" si="0"/>
        <v>4876</v>
      </c>
      <c r="B31" s="186"/>
      <c r="C31" s="154">
        <v>720</v>
      </c>
      <c r="D31" s="155">
        <v>36</v>
      </c>
      <c r="E31" s="155">
        <v>73.8</v>
      </c>
      <c r="F31" s="545">
        <f t="shared" si="1"/>
        <v>5.76</v>
      </c>
      <c r="G31" s="546">
        <f t="shared" si="2"/>
        <v>5.0400000000000009</v>
      </c>
      <c r="H31" s="546">
        <f t="shared" si="3"/>
        <v>4.32</v>
      </c>
      <c r="I31" s="546">
        <f t="shared" si="4"/>
        <v>3.6</v>
      </c>
      <c r="J31" s="159">
        <v>4240</v>
      </c>
      <c r="K31" s="187">
        <f t="shared" si="5"/>
        <v>4540</v>
      </c>
      <c r="L31" s="195">
        <v>10</v>
      </c>
      <c r="M31" s="194" t="s">
        <v>228</v>
      </c>
      <c r="N31" s="614"/>
      <c r="O31" s="190"/>
      <c r="P31" s="177"/>
      <c r="Q31" s="191"/>
      <c r="R31" s="177"/>
      <c r="S31" s="191"/>
      <c r="T31" s="177"/>
      <c r="U31" s="191"/>
      <c r="V31" s="196">
        <v>8590875028350</v>
      </c>
    </row>
    <row r="32" spans="1:22" ht="7" customHeight="1">
      <c r="A32" s="33">
        <f t="shared" si="0"/>
        <v>5819</v>
      </c>
      <c r="B32" s="186"/>
      <c r="C32" s="154">
        <v>870</v>
      </c>
      <c r="D32" s="155">
        <v>44</v>
      </c>
      <c r="E32" s="155">
        <v>60.808</v>
      </c>
      <c r="F32" s="545">
        <f t="shared" si="1"/>
        <v>7.04</v>
      </c>
      <c r="G32" s="546">
        <f t="shared" si="2"/>
        <v>6.16</v>
      </c>
      <c r="H32" s="546">
        <f t="shared" si="3"/>
        <v>5.2799999999999994</v>
      </c>
      <c r="I32" s="546">
        <f t="shared" si="4"/>
        <v>4.4000000000000004</v>
      </c>
      <c r="J32" s="159">
        <v>5060</v>
      </c>
      <c r="K32" s="187">
        <f t="shared" si="5"/>
        <v>5360</v>
      </c>
      <c r="L32" s="195">
        <v>10</v>
      </c>
      <c r="M32" s="194"/>
      <c r="N32" s="614"/>
      <c r="O32" s="190"/>
      <c r="P32" s="191"/>
      <c r="Q32" s="177"/>
      <c r="R32" s="191"/>
      <c r="S32" s="177"/>
      <c r="T32" s="191"/>
      <c r="U32" s="177"/>
      <c r="V32" s="197">
        <v>8590875028367</v>
      </c>
    </row>
    <row r="33" spans="1:22" ht="7" customHeight="1">
      <c r="A33" s="33">
        <f t="shared" si="0"/>
        <v>6324.9999999999991</v>
      </c>
      <c r="B33" s="186"/>
      <c r="C33" s="154">
        <v>1080</v>
      </c>
      <c r="D33" s="155">
        <v>53</v>
      </c>
      <c r="E33" s="155">
        <v>49.078000000000003</v>
      </c>
      <c r="F33" s="545">
        <f t="shared" si="1"/>
        <v>8.48</v>
      </c>
      <c r="G33" s="546">
        <f t="shared" si="2"/>
        <v>7.4200000000000008</v>
      </c>
      <c r="H33" s="546">
        <f t="shared" si="3"/>
        <v>6.3599999999999994</v>
      </c>
      <c r="I33" s="546">
        <f t="shared" si="4"/>
        <v>5.3000000000000007</v>
      </c>
      <c r="J33" s="159">
        <v>5500</v>
      </c>
      <c r="K33" s="187">
        <f t="shared" si="5"/>
        <v>5920</v>
      </c>
      <c r="L33" s="195">
        <v>15</v>
      </c>
      <c r="M33" s="194"/>
      <c r="N33" s="614"/>
      <c r="O33" s="190"/>
      <c r="P33" s="177"/>
      <c r="Q33" s="191"/>
      <c r="R33" s="177"/>
      <c r="S33" s="191"/>
      <c r="T33" s="177"/>
      <c r="U33" s="191"/>
      <c r="V33" s="196">
        <v>8590875028374</v>
      </c>
    </row>
    <row r="34" spans="1:22" ht="7" customHeight="1">
      <c r="A34" s="33">
        <f t="shared" si="0"/>
        <v>7474.9999999999991</v>
      </c>
      <c r="B34" s="186"/>
      <c r="C34" s="154">
        <v>1300</v>
      </c>
      <c r="D34" s="155">
        <v>64</v>
      </c>
      <c r="E34" s="155">
        <v>40.832000000000001</v>
      </c>
      <c r="F34" s="545">
        <f t="shared" si="1"/>
        <v>10.24</v>
      </c>
      <c r="G34" s="546">
        <f t="shared" si="2"/>
        <v>8.9600000000000009</v>
      </c>
      <c r="H34" s="546">
        <f t="shared" si="3"/>
        <v>7.68</v>
      </c>
      <c r="I34" s="546">
        <f t="shared" si="4"/>
        <v>6.4</v>
      </c>
      <c r="J34" s="159">
        <v>6500</v>
      </c>
      <c r="K34" s="187">
        <f t="shared" si="5"/>
        <v>7040</v>
      </c>
      <c r="L34" s="195">
        <v>20</v>
      </c>
      <c r="M34" s="194"/>
      <c r="N34" s="614"/>
      <c r="O34" s="190"/>
      <c r="P34" s="191"/>
      <c r="Q34" s="177"/>
      <c r="R34" s="191"/>
      <c r="S34" s="177"/>
      <c r="T34" s="191"/>
      <c r="U34" s="177"/>
      <c r="V34" s="197">
        <v>8590875028381</v>
      </c>
    </row>
    <row r="35" spans="1:22" ht="7" customHeight="1">
      <c r="A35" s="33">
        <f t="shared" si="0"/>
        <v>9027.5</v>
      </c>
      <c r="B35" s="186"/>
      <c r="C35" s="154">
        <v>1580</v>
      </c>
      <c r="D35" s="155">
        <v>79</v>
      </c>
      <c r="E35" s="155">
        <v>33.496000000000002</v>
      </c>
      <c r="F35" s="545">
        <f t="shared" si="1"/>
        <v>12.64</v>
      </c>
      <c r="G35" s="546">
        <f t="shared" si="2"/>
        <v>11.06</v>
      </c>
      <c r="H35" s="546">
        <f t="shared" si="3"/>
        <v>9.48</v>
      </c>
      <c r="I35" s="546">
        <f t="shared" si="4"/>
        <v>7.9</v>
      </c>
      <c r="J35" s="159">
        <v>7850</v>
      </c>
      <c r="K35" s="187">
        <f t="shared" si="5"/>
        <v>8510</v>
      </c>
      <c r="L35" s="195">
        <v>25</v>
      </c>
      <c r="M35" s="194"/>
      <c r="N35" s="614"/>
      <c r="O35" s="190"/>
      <c r="P35" s="177"/>
      <c r="Q35" s="191"/>
      <c r="R35" s="177"/>
      <c r="S35" s="191"/>
      <c r="T35" s="177"/>
      <c r="U35" s="191"/>
    </row>
    <row r="36" spans="1:22" ht="7" customHeight="1">
      <c r="A36" s="33">
        <f t="shared" si="0"/>
        <v>10787</v>
      </c>
      <c r="B36" s="186"/>
      <c r="C36" s="154">
        <v>1850</v>
      </c>
      <c r="D36" s="155">
        <v>92</v>
      </c>
      <c r="E36" s="155">
        <v>28.52</v>
      </c>
      <c r="F36" s="545">
        <f t="shared" si="1"/>
        <v>14.72</v>
      </c>
      <c r="G36" s="546">
        <f t="shared" si="2"/>
        <v>12.88</v>
      </c>
      <c r="H36" s="546">
        <f t="shared" si="3"/>
        <v>11.04</v>
      </c>
      <c r="I36" s="546">
        <f t="shared" si="4"/>
        <v>9.2000000000000011</v>
      </c>
      <c r="J36" s="159">
        <v>9380</v>
      </c>
      <c r="K36" s="187">
        <f t="shared" si="5"/>
        <v>10040</v>
      </c>
      <c r="L36" s="195">
        <v>25</v>
      </c>
      <c r="M36" s="194"/>
      <c r="N36" s="614"/>
      <c r="O36" s="190"/>
      <c r="P36" s="191"/>
      <c r="Q36" s="177"/>
      <c r="R36" s="191"/>
      <c r="S36" s="177"/>
      <c r="T36" s="191"/>
      <c r="U36" s="177"/>
    </row>
    <row r="37" spans="1:22" ht="7" customHeight="1">
      <c r="A37" s="33">
        <f t="shared" si="0"/>
        <v>13293.999999999998</v>
      </c>
      <c r="B37" s="186"/>
      <c r="C37" s="154">
        <v>2330</v>
      </c>
      <c r="D37" s="155">
        <v>116</v>
      </c>
      <c r="E37" s="155">
        <v>22.736000000000001</v>
      </c>
      <c r="F37" s="545">
        <f t="shared" si="1"/>
        <v>18.559999999999999</v>
      </c>
      <c r="G37" s="546">
        <f t="shared" si="2"/>
        <v>16.240000000000002</v>
      </c>
      <c r="H37" s="546">
        <f t="shared" si="3"/>
        <v>13.92</v>
      </c>
      <c r="I37" s="546">
        <f t="shared" si="4"/>
        <v>11.600000000000001</v>
      </c>
      <c r="J37" s="159">
        <v>11560</v>
      </c>
      <c r="K37" s="187">
        <f t="shared" si="5"/>
        <v>12460</v>
      </c>
      <c r="L37" s="195">
        <v>35</v>
      </c>
      <c r="M37" s="194"/>
      <c r="N37" s="614"/>
      <c r="O37" s="190"/>
      <c r="P37" s="177"/>
      <c r="Q37" s="191"/>
      <c r="R37" s="177"/>
      <c r="S37" s="191"/>
      <c r="T37" s="177"/>
      <c r="U37" s="191"/>
    </row>
    <row r="38" spans="1:22" ht="7" customHeight="1">
      <c r="A38" s="33">
        <f t="shared" si="0"/>
        <v>16974</v>
      </c>
      <c r="B38" s="186"/>
      <c r="C38" s="154" t="s">
        <v>498</v>
      </c>
      <c r="D38" s="155">
        <v>139</v>
      </c>
      <c r="E38" s="155">
        <v>18.904</v>
      </c>
      <c r="F38" s="545">
        <f t="shared" si="1"/>
        <v>22.240000000000002</v>
      </c>
      <c r="G38" s="546">
        <f t="shared" si="2"/>
        <v>19.46</v>
      </c>
      <c r="H38" s="546">
        <f t="shared" si="3"/>
        <v>16.68</v>
      </c>
      <c r="I38" s="546">
        <f t="shared" si="4"/>
        <v>13.9</v>
      </c>
      <c r="J38" s="159">
        <v>14760</v>
      </c>
      <c r="K38" s="187">
        <f t="shared" si="5"/>
        <v>15780</v>
      </c>
      <c r="L38" s="195">
        <v>40</v>
      </c>
      <c r="M38" s="194"/>
      <c r="N38" s="614"/>
      <c r="O38" s="190"/>
      <c r="P38" s="191"/>
      <c r="Q38" s="177"/>
      <c r="R38" s="191"/>
      <c r="S38" s="177"/>
      <c r="T38" s="191"/>
      <c r="U38" s="177"/>
    </row>
    <row r="39" spans="1:22" ht="7" customHeight="1">
      <c r="B39" s="186"/>
      <c r="C39" s="173" t="s">
        <v>412</v>
      </c>
      <c r="D39" s="173"/>
      <c r="E39" s="173"/>
      <c r="F39" s="173"/>
      <c r="G39" s="173"/>
      <c r="H39" s="173"/>
      <c r="I39" s="173"/>
      <c r="J39" s="173"/>
      <c r="K39" s="173"/>
      <c r="L39" s="195"/>
      <c r="M39" s="194"/>
      <c r="N39" s="194"/>
      <c r="O39" s="190"/>
      <c r="P39" s="177"/>
      <c r="Q39" s="191"/>
      <c r="R39" s="177"/>
      <c r="S39" s="191"/>
      <c r="T39" s="177"/>
      <c r="U39" s="191"/>
    </row>
    <row r="40" spans="1:22" ht="7" customHeight="1">
      <c r="B40" s="186"/>
      <c r="C40" s="173" t="s">
        <v>499</v>
      </c>
      <c r="D40" s="173"/>
      <c r="E40" s="173"/>
      <c r="F40" s="173"/>
      <c r="G40" s="173"/>
      <c r="H40" s="173"/>
      <c r="I40" s="173"/>
      <c r="J40" s="173"/>
      <c r="K40" s="173"/>
      <c r="L40" s="195"/>
      <c r="M40" s="194"/>
      <c r="N40" s="194"/>
      <c r="O40" s="190"/>
      <c r="P40" s="191"/>
      <c r="Q40" s="177"/>
      <c r="R40" s="191"/>
      <c r="S40" s="177"/>
      <c r="T40" s="191"/>
      <c r="U40" s="177"/>
    </row>
    <row r="41" spans="1:22" ht="7" customHeight="1">
      <c r="B41" s="186"/>
      <c r="C41" s="173" t="s">
        <v>445</v>
      </c>
      <c r="D41" s="173"/>
      <c r="E41" s="173"/>
      <c r="F41" s="173"/>
      <c r="G41" s="173"/>
      <c r="H41" s="173"/>
      <c r="I41" s="173"/>
      <c r="J41" s="173"/>
      <c r="K41" s="173"/>
      <c r="L41" s="195"/>
      <c r="M41" s="194"/>
      <c r="N41" s="194"/>
      <c r="O41" s="190"/>
      <c r="P41" s="177"/>
      <c r="Q41" s="191"/>
      <c r="R41" s="177"/>
      <c r="S41" s="191"/>
      <c r="T41" s="177"/>
      <c r="U41" s="191"/>
    </row>
    <row r="42" spans="1:22" ht="7" customHeight="1">
      <c r="B42" s="186"/>
      <c r="C42" s="173"/>
      <c r="D42" s="173"/>
      <c r="E42" s="173"/>
      <c r="F42" s="173"/>
      <c r="G42" s="173"/>
      <c r="H42" s="173"/>
      <c r="I42" s="173"/>
      <c r="J42" s="173"/>
      <c r="K42" s="173"/>
      <c r="L42" s="195"/>
      <c r="M42" s="194"/>
      <c r="N42" s="194"/>
      <c r="O42" s="190"/>
      <c r="P42" s="177"/>
      <c r="Q42" s="191"/>
      <c r="R42" s="177"/>
      <c r="S42" s="191"/>
      <c r="T42" s="177"/>
      <c r="U42" s="191"/>
    </row>
    <row r="43" spans="1:22" ht="7" customHeight="1">
      <c r="B43" s="186"/>
      <c r="C43" s="177" t="s">
        <v>500</v>
      </c>
      <c r="D43" s="177"/>
      <c r="E43" s="177"/>
      <c r="F43" s="177"/>
      <c r="G43" s="177"/>
      <c r="H43" s="177"/>
      <c r="I43" s="177"/>
      <c r="J43" s="177"/>
      <c r="K43" s="177"/>
      <c r="L43" s="195"/>
      <c r="M43" s="194"/>
      <c r="N43" s="194"/>
      <c r="O43" s="190"/>
      <c r="P43" s="177"/>
      <c r="Q43" s="191"/>
      <c r="R43" s="177"/>
      <c r="S43" s="191"/>
      <c r="T43" s="177"/>
      <c r="U43" s="191"/>
    </row>
    <row r="44" spans="1:22" ht="24.65" customHeight="1">
      <c r="B44" s="186"/>
      <c r="C44" s="183" t="s">
        <v>1075</v>
      </c>
      <c r="D44" s="183" t="s">
        <v>212</v>
      </c>
      <c r="E44" s="183" t="s">
        <v>490</v>
      </c>
      <c r="F44" s="183" t="s">
        <v>213</v>
      </c>
      <c r="G44" s="183" t="s">
        <v>214</v>
      </c>
      <c r="H44" s="183" t="s">
        <v>215</v>
      </c>
      <c r="I44" s="177"/>
      <c r="J44" s="177"/>
      <c r="K44" s="177"/>
      <c r="L44" s="195"/>
      <c r="M44" s="194"/>
      <c r="N44" s="194"/>
      <c r="O44" s="190"/>
      <c r="P44" s="191"/>
      <c r="Q44" s="177"/>
      <c r="R44" s="191"/>
      <c r="S44" s="177"/>
      <c r="T44" s="191"/>
      <c r="U44" s="177"/>
    </row>
    <row r="45" spans="1:22" ht="7" customHeight="1">
      <c r="B45" s="186"/>
      <c r="C45" s="183" t="s">
        <v>216</v>
      </c>
      <c r="D45" s="183" t="s">
        <v>217</v>
      </c>
      <c r="E45" s="183"/>
      <c r="F45" s="183" t="s">
        <v>218</v>
      </c>
      <c r="G45" s="183" t="s">
        <v>219</v>
      </c>
      <c r="H45" s="183" t="s">
        <v>219</v>
      </c>
      <c r="I45" s="177"/>
      <c r="J45" s="177"/>
      <c r="K45" s="177"/>
      <c r="L45" s="195"/>
      <c r="M45" s="194"/>
      <c r="N45" s="194"/>
      <c r="O45" s="190"/>
      <c r="P45" s="191"/>
      <c r="Q45" s="177"/>
      <c r="R45" s="191"/>
      <c r="S45" s="177"/>
      <c r="T45" s="191"/>
      <c r="U45" s="177"/>
    </row>
    <row r="46" spans="1:22" ht="7" customHeight="1">
      <c r="A46" s="33">
        <f t="shared" ref="A46:A59" si="6">G46*1.15</f>
        <v>2691</v>
      </c>
      <c r="B46" s="186"/>
      <c r="C46" s="155">
        <v>170</v>
      </c>
      <c r="D46" s="155">
        <v>8</v>
      </c>
      <c r="E46" s="155">
        <v>309.76</v>
      </c>
      <c r="F46" s="546">
        <v>0.8</v>
      </c>
      <c r="G46" s="159">
        <v>2340</v>
      </c>
      <c r="H46" s="187">
        <f>G46+60</f>
        <v>2400</v>
      </c>
      <c r="I46" s="177"/>
      <c r="J46" s="177"/>
      <c r="K46" s="177"/>
      <c r="L46" s="195"/>
      <c r="M46" s="194"/>
      <c r="N46" s="194"/>
      <c r="O46" s="190"/>
      <c r="P46" s="177"/>
      <c r="Q46" s="191"/>
      <c r="R46" s="177"/>
      <c r="S46" s="191"/>
      <c r="T46" s="177"/>
      <c r="U46" s="191"/>
    </row>
    <row r="47" spans="1:22" ht="7" customHeight="1">
      <c r="A47" s="33">
        <f t="shared" si="6"/>
        <v>3748.9999999999995</v>
      </c>
      <c r="B47" s="186"/>
      <c r="C47" s="155">
        <v>270</v>
      </c>
      <c r="D47" s="155">
        <v>14</v>
      </c>
      <c r="E47" s="155">
        <v>196.28</v>
      </c>
      <c r="F47" s="546">
        <v>1.4</v>
      </c>
      <c r="G47" s="159">
        <v>3260</v>
      </c>
      <c r="H47" s="187">
        <f t="shared" ref="H47:H59" si="7">G47+60</f>
        <v>3320</v>
      </c>
      <c r="I47" s="177"/>
      <c r="J47" s="177"/>
      <c r="K47" s="177"/>
      <c r="L47" s="195"/>
      <c r="M47" s="194"/>
      <c r="N47" s="618" t="s">
        <v>501</v>
      </c>
      <c r="O47" s="190"/>
      <c r="P47" s="191"/>
      <c r="Q47" s="177"/>
      <c r="R47" s="191"/>
      <c r="S47" s="177"/>
      <c r="T47" s="191"/>
      <c r="U47" s="177"/>
    </row>
    <row r="48" spans="1:22" ht="7" customHeight="1">
      <c r="A48" s="33">
        <f t="shared" si="6"/>
        <v>4220.5</v>
      </c>
      <c r="B48" s="186"/>
      <c r="C48" s="155">
        <v>350</v>
      </c>
      <c r="D48" s="155">
        <v>17</v>
      </c>
      <c r="E48" s="155">
        <v>152.32</v>
      </c>
      <c r="F48" s="546">
        <v>1.7</v>
      </c>
      <c r="G48" s="159">
        <v>3670</v>
      </c>
      <c r="H48" s="187">
        <f t="shared" si="7"/>
        <v>3730</v>
      </c>
      <c r="I48" s="177"/>
      <c r="J48" s="177"/>
      <c r="K48" s="177"/>
      <c r="L48" s="195"/>
      <c r="M48" s="194" t="s">
        <v>440</v>
      </c>
      <c r="N48" s="614"/>
      <c r="O48" s="190"/>
      <c r="P48" s="177"/>
      <c r="Q48" s="191"/>
      <c r="R48" s="177"/>
      <c r="S48" s="191"/>
      <c r="T48" s="177"/>
      <c r="U48" s="191"/>
    </row>
    <row r="49" spans="1:21" ht="7" customHeight="1">
      <c r="A49" s="33">
        <f t="shared" si="6"/>
        <v>4899</v>
      </c>
      <c r="B49" s="186"/>
      <c r="C49" s="155">
        <v>460</v>
      </c>
      <c r="D49" s="155">
        <v>22</v>
      </c>
      <c r="E49" s="155">
        <v>115.104</v>
      </c>
      <c r="F49" s="546">
        <v>2.2000000000000002</v>
      </c>
      <c r="G49" s="159">
        <v>4260</v>
      </c>
      <c r="H49" s="187">
        <f t="shared" si="7"/>
        <v>4320</v>
      </c>
      <c r="I49" s="177"/>
      <c r="J49" s="177"/>
      <c r="K49" s="177"/>
      <c r="L49" s="195"/>
      <c r="M49" s="194" t="s">
        <v>497</v>
      </c>
      <c r="N49" s="614"/>
      <c r="O49" s="190"/>
      <c r="P49" s="191"/>
      <c r="Q49" s="177"/>
      <c r="R49" s="191"/>
      <c r="S49" s="177"/>
      <c r="T49" s="191"/>
      <c r="U49" s="177"/>
    </row>
    <row r="50" spans="1:21" ht="7" customHeight="1">
      <c r="A50" s="33">
        <f t="shared" si="6"/>
        <v>5600.5</v>
      </c>
      <c r="B50" s="186"/>
      <c r="C50" s="155">
        <v>550</v>
      </c>
      <c r="D50" s="155">
        <v>27</v>
      </c>
      <c r="E50" s="155">
        <v>96.768000000000001</v>
      </c>
      <c r="F50" s="546">
        <v>2.7</v>
      </c>
      <c r="G50" s="159">
        <v>4870</v>
      </c>
      <c r="H50" s="187">
        <f t="shared" si="7"/>
        <v>4930</v>
      </c>
      <c r="I50" s="177"/>
      <c r="J50" s="177"/>
      <c r="K50" s="177"/>
      <c r="L50" s="195"/>
      <c r="M50" s="194" t="s">
        <v>301</v>
      </c>
      <c r="N50" s="614"/>
      <c r="O50" s="190"/>
      <c r="P50" s="177"/>
      <c r="Q50" s="191"/>
      <c r="R50" s="177"/>
      <c r="S50" s="191"/>
      <c r="T50" s="177"/>
      <c r="U50" s="191"/>
    </row>
    <row r="51" spans="1:21" ht="7" customHeight="1">
      <c r="A51" s="33">
        <f t="shared" si="6"/>
        <v>6405.4999999999991</v>
      </c>
      <c r="B51" s="186"/>
      <c r="C51" s="155">
        <v>640</v>
      </c>
      <c r="D51" s="155">
        <v>32</v>
      </c>
      <c r="E51" s="155">
        <v>82.176000000000002</v>
      </c>
      <c r="F51" s="546">
        <v>3.2</v>
      </c>
      <c r="G51" s="159">
        <v>5570</v>
      </c>
      <c r="H51" s="187">
        <f t="shared" si="7"/>
        <v>5630</v>
      </c>
      <c r="I51" s="177"/>
      <c r="J51" s="177"/>
      <c r="K51" s="177"/>
      <c r="L51" s="195"/>
      <c r="M51" s="194" t="s">
        <v>335</v>
      </c>
      <c r="N51" s="614"/>
      <c r="O51" s="190"/>
      <c r="P51" s="191"/>
      <c r="Q51" s="177"/>
      <c r="R51" s="191"/>
      <c r="S51" s="177"/>
      <c r="T51" s="191"/>
      <c r="U51" s="177"/>
    </row>
    <row r="52" spans="1:21" ht="7" customHeight="1">
      <c r="A52" s="33">
        <f t="shared" si="6"/>
        <v>7348.4999999999991</v>
      </c>
      <c r="B52" s="186"/>
      <c r="C52" s="155">
        <v>720</v>
      </c>
      <c r="D52" s="155">
        <v>36</v>
      </c>
      <c r="E52" s="155">
        <v>73.8</v>
      </c>
      <c r="F52" s="546">
        <v>3.6</v>
      </c>
      <c r="G52" s="159">
        <v>6390</v>
      </c>
      <c r="H52" s="187">
        <f t="shared" si="7"/>
        <v>6450</v>
      </c>
      <c r="I52" s="177"/>
      <c r="J52" s="177"/>
      <c r="K52" s="177"/>
      <c r="L52" s="195"/>
      <c r="M52" s="194" t="s">
        <v>379</v>
      </c>
      <c r="N52" s="614"/>
      <c r="O52" s="190"/>
      <c r="P52" s="177"/>
      <c r="Q52" s="191"/>
      <c r="R52" s="177"/>
      <c r="S52" s="191"/>
      <c r="T52" s="177"/>
      <c r="U52" s="191"/>
    </row>
    <row r="53" spans="1:21" ht="7" customHeight="1">
      <c r="A53" s="33">
        <f t="shared" si="6"/>
        <v>9062</v>
      </c>
      <c r="B53" s="186"/>
      <c r="C53" s="155">
        <v>870</v>
      </c>
      <c r="D53" s="155">
        <v>44</v>
      </c>
      <c r="E53" s="155">
        <v>60.808</v>
      </c>
      <c r="F53" s="546">
        <v>4.4000000000000004</v>
      </c>
      <c r="G53" s="159">
        <v>7880</v>
      </c>
      <c r="H53" s="187">
        <f t="shared" si="7"/>
        <v>7940</v>
      </c>
      <c r="I53" s="177"/>
      <c r="J53" s="177"/>
      <c r="K53" s="177"/>
      <c r="L53" s="195"/>
      <c r="M53" s="194" t="s">
        <v>502</v>
      </c>
      <c r="N53" s="614"/>
      <c r="O53" s="190"/>
      <c r="P53" s="191"/>
      <c r="Q53" s="177"/>
      <c r="R53" s="191"/>
      <c r="S53" s="177"/>
      <c r="T53" s="191"/>
      <c r="U53" s="177"/>
    </row>
    <row r="54" spans="1:21" ht="7" customHeight="1">
      <c r="A54" s="33">
        <f t="shared" si="6"/>
        <v>9867</v>
      </c>
      <c r="B54" s="186"/>
      <c r="C54" s="155">
        <v>1080</v>
      </c>
      <c r="D54" s="155">
        <v>53</v>
      </c>
      <c r="E54" s="155">
        <v>49.078000000000003</v>
      </c>
      <c r="F54" s="546">
        <v>5.3</v>
      </c>
      <c r="G54" s="159">
        <v>8580</v>
      </c>
      <c r="H54" s="187">
        <f t="shared" si="7"/>
        <v>8640</v>
      </c>
      <c r="I54" s="177"/>
      <c r="J54" s="177"/>
      <c r="K54" s="177"/>
      <c r="L54" s="195"/>
      <c r="M54" s="194" t="s">
        <v>228</v>
      </c>
      <c r="N54" s="614"/>
      <c r="O54" s="190"/>
      <c r="P54" s="177"/>
      <c r="Q54" s="191"/>
      <c r="R54" s="177"/>
      <c r="S54" s="191"/>
      <c r="T54" s="177"/>
      <c r="U54" s="191"/>
    </row>
    <row r="55" spans="1:21" ht="7" customHeight="1">
      <c r="A55" s="33">
        <f t="shared" si="6"/>
        <v>11465.5</v>
      </c>
      <c r="B55" s="186"/>
      <c r="C55" s="155">
        <v>1300</v>
      </c>
      <c r="D55" s="155">
        <v>64</v>
      </c>
      <c r="E55" s="155">
        <v>40.832000000000001</v>
      </c>
      <c r="F55" s="546">
        <v>6.4</v>
      </c>
      <c r="G55" s="159">
        <v>9970</v>
      </c>
      <c r="H55" s="187">
        <f t="shared" si="7"/>
        <v>10030</v>
      </c>
      <c r="I55" s="177"/>
      <c r="J55" s="177"/>
      <c r="K55" s="177"/>
      <c r="L55" s="195"/>
      <c r="M55" s="194" t="s">
        <v>503</v>
      </c>
      <c r="N55" s="614"/>
      <c r="O55" s="190"/>
      <c r="P55" s="191"/>
      <c r="Q55" s="177"/>
      <c r="R55" s="191"/>
      <c r="S55" s="177"/>
      <c r="T55" s="191"/>
      <c r="U55" s="177"/>
    </row>
    <row r="56" spans="1:21" ht="7" customHeight="1">
      <c r="A56" s="33">
        <f t="shared" si="6"/>
        <v>14018.499999999998</v>
      </c>
      <c r="B56" s="186"/>
      <c r="C56" s="155">
        <v>1580</v>
      </c>
      <c r="D56" s="155">
        <v>79</v>
      </c>
      <c r="E56" s="155">
        <v>33.496000000000002</v>
      </c>
      <c r="F56" s="546">
        <v>7.9</v>
      </c>
      <c r="G56" s="159">
        <v>12190</v>
      </c>
      <c r="H56" s="187">
        <f t="shared" si="7"/>
        <v>12250</v>
      </c>
      <c r="I56" s="177"/>
      <c r="J56" s="177"/>
      <c r="K56" s="177"/>
      <c r="L56" s="195"/>
      <c r="M56" s="194" t="s">
        <v>504</v>
      </c>
      <c r="N56" s="614"/>
      <c r="O56" s="190"/>
      <c r="P56" s="177"/>
      <c r="Q56" s="191"/>
      <c r="R56" s="177"/>
      <c r="S56" s="191"/>
      <c r="T56" s="177"/>
      <c r="U56" s="191"/>
    </row>
    <row r="57" spans="1:21" ht="7" customHeight="1">
      <c r="A57" s="33">
        <f t="shared" si="6"/>
        <v>17698.5</v>
      </c>
      <c r="B57" s="186"/>
      <c r="C57" s="160">
        <v>1850</v>
      </c>
      <c r="D57" s="155">
        <v>92</v>
      </c>
      <c r="E57" s="160">
        <v>28.52</v>
      </c>
      <c r="F57" s="547">
        <v>9.1999999999999993</v>
      </c>
      <c r="G57" s="159">
        <v>15390</v>
      </c>
      <c r="H57" s="187">
        <f t="shared" si="7"/>
        <v>15450</v>
      </c>
      <c r="I57" s="177"/>
      <c r="J57" s="177"/>
      <c r="K57" s="177"/>
      <c r="L57" s="195"/>
      <c r="M57" s="194" t="s">
        <v>384</v>
      </c>
      <c r="N57" s="614"/>
      <c r="O57" s="190"/>
      <c r="P57" s="191"/>
      <c r="Q57" s="177"/>
      <c r="R57" s="191"/>
      <c r="S57" s="177"/>
      <c r="T57" s="191"/>
      <c r="U57" s="177"/>
    </row>
    <row r="58" spans="1:21" ht="7" customHeight="1">
      <c r="A58" s="33">
        <f t="shared" si="6"/>
        <v>21930.5</v>
      </c>
      <c r="B58" s="186"/>
      <c r="C58" s="160">
        <v>2330</v>
      </c>
      <c r="D58" s="155">
        <v>116</v>
      </c>
      <c r="E58" s="160">
        <v>22.736000000000001</v>
      </c>
      <c r="F58" s="547">
        <v>11.6</v>
      </c>
      <c r="G58" s="159">
        <v>19070</v>
      </c>
      <c r="H58" s="187">
        <f t="shared" si="7"/>
        <v>19130</v>
      </c>
      <c r="I58" s="177" t="s">
        <v>505</v>
      </c>
      <c r="J58" s="177"/>
      <c r="K58" s="177"/>
      <c r="L58" s="195"/>
      <c r="M58" s="194"/>
      <c r="N58" s="614"/>
      <c r="O58" s="190"/>
      <c r="P58" s="177"/>
      <c r="Q58" s="191"/>
      <c r="R58" s="177"/>
      <c r="S58" s="191"/>
      <c r="T58" s="177"/>
      <c r="U58" s="191"/>
    </row>
    <row r="59" spans="1:21" ht="7" customHeight="1">
      <c r="A59" s="33">
        <f t="shared" si="6"/>
        <v>27208.999999999996</v>
      </c>
      <c r="B59" s="186"/>
      <c r="C59" s="188" t="s">
        <v>498</v>
      </c>
      <c r="D59" s="155">
        <v>139</v>
      </c>
      <c r="E59" s="188">
        <v>18.904</v>
      </c>
      <c r="F59" s="545">
        <v>13.9</v>
      </c>
      <c r="G59" s="159">
        <v>23660</v>
      </c>
      <c r="H59" s="187">
        <f t="shared" si="7"/>
        <v>23720</v>
      </c>
      <c r="I59" s="177" t="s">
        <v>506</v>
      </c>
      <c r="J59" s="177"/>
      <c r="K59" s="177"/>
      <c r="L59" s="195"/>
      <c r="M59" s="194"/>
      <c r="N59" s="614"/>
      <c r="O59" s="190"/>
      <c r="P59" s="191"/>
      <c r="Q59" s="177"/>
      <c r="R59" s="191"/>
      <c r="S59" s="177"/>
      <c r="T59" s="191"/>
      <c r="U59" s="177"/>
    </row>
    <row r="60" spans="1:21" ht="7" customHeight="1">
      <c r="B60" s="186"/>
      <c r="C60" s="173" t="s">
        <v>412</v>
      </c>
      <c r="D60" s="173"/>
      <c r="E60" s="173"/>
      <c r="F60" s="173"/>
      <c r="G60" s="173"/>
      <c r="H60" s="173"/>
      <c r="I60" s="173"/>
      <c r="J60" s="173"/>
      <c r="K60" s="173"/>
      <c r="L60" s="195"/>
      <c r="M60" s="194"/>
      <c r="N60" s="194"/>
      <c r="O60" s="190"/>
      <c r="P60" s="177"/>
      <c r="Q60" s="191"/>
      <c r="R60" s="177"/>
      <c r="S60" s="191"/>
      <c r="T60" s="177"/>
      <c r="U60" s="191"/>
    </row>
    <row r="61" spans="1:21" ht="7" customHeight="1">
      <c r="B61" s="186"/>
      <c r="C61" s="177"/>
      <c r="D61" s="177"/>
      <c r="E61" s="177"/>
      <c r="F61" s="177"/>
      <c r="G61" s="177"/>
      <c r="H61" s="177"/>
      <c r="I61" s="177"/>
      <c r="J61" s="177"/>
      <c r="K61" s="177"/>
      <c r="L61" s="195"/>
      <c r="M61" s="194"/>
      <c r="N61" s="194"/>
      <c r="O61" s="190"/>
      <c r="P61" s="191"/>
      <c r="Q61" s="177"/>
      <c r="R61" s="191"/>
      <c r="S61" s="177"/>
      <c r="T61" s="191"/>
      <c r="U61" s="177"/>
    </row>
    <row r="62" spans="1:21" ht="7" customHeight="1">
      <c r="B62" s="186"/>
      <c r="C62" s="177"/>
      <c r="D62" s="177"/>
      <c r="E62" s="177"/>
      <c r="F62" s="177"/>
      <c r="G62" s="177"/>
      <c r="H62" s="177"/>
      <c r="I62" s="177"/>
      <c r="J62" s="177"/>
      <c r="K62" s="177"/>
      <c r="L62" s="195"/>
      <c r="M62" s="194"/>
      <c r="N62" s="194"/>
      <c r="O62" s="190"/>
      <c r="P62" s="177"/>
      <c r="Q62" s="191"/>
      <c r="R62" s="177"/>
      <c r="S62" s="191"/>
      <c r="T62" s="177"/>
      <c r="U62" s="191"/>
    </row>
    <row r="63" spans="1:21" ht="7" customHeight="1">
      <c r="B63" s="186"/>
      <c r="C63" s="177"/>
      <c r="D63" s="177"/>
      <c r="E63" s="177"/>
      <c r="F63" s="177"/>
      <c r="G63" s="177"/>
      <c r="H63" s="177"/>
      <c r="I63" s="177"/>
      <c r="J63" s="177"/>
      <c r="K63" s="177"/>
      <c r="L63" s="195"/>
      <c r="M63" s="194"/>
      <c r="N63" s="194"/>
      <c r="O63" s="190"/>
      <c r="P63" s="191"/>
      <c r="Q63" s="177"/>
      <c r="R63" s="191"/>
      <c r="S63" s="177"/>
      <c r="T63" s="191"/>
      <c r="U63" s="177"/>
    </row>
    <row r="64" spans="1:21" ht="7" customHeight="1">
      <c r="B64" s="186"/>
      <c r="C64" s="177"/>
      <c r="D64" s="177"/>
      <c r="E64" s="177"/>
      <c r="F64" s="177"/>
      <c r="G64" s="177"/>
      <c r="H64" s="177"/>
      <c r="I64" s="177"/>
      <c r="J64" s="177"/>
      <c r="K64" s="177"/>
      <c r="L64" s="195"/>
      <c r="M64" s="194"/>
      <c r="N64" s="194"/>
      <c r="O64" s="190"/>
      <c r="P64" s="177"/>
      <c r="Q64" s="191"/>
      <c r="R64" s="177"/>
      <c r="S64" s="191"/>
      <c r="T64" s="177"/>
      <c r="U64" s="191"/>
    </row>
    <row r="65" spans="2:21" ht="7" customHeight="1">
      <c r="B65" s="186"/>
      <c r="C65" s="177"/>
      <c r="D65" s="177"/>
      <c r="E65" s="177"/>
      <c r="F65" s="177"/>
      <c r="G65" s="177"/>
      <c r="H65" s="177"/>
      <c r="I65" s="177"/>
      <c r="J65" s="177"/>
      <c r="K65" s="177"/>
      <c r="L65" s="195"/>
      <c r="M65" s="194"/>
      <c r="N65" s="194"/>
      <c r="O65" s="190"/>
      <c r="P65" s="191"/>
      <c r="Q65" s="177"/>
      <c r="R65" s="191"/>
      <c r="S65" s="177"/>
      <c r="T65" s="191"/>
      <c r="U65" s="177"/>
    </row>
    <row r="66" spans="2:21" ht="7" customHeight="1">
      <c r="B66" s="186"/>
      <c r="C66" s="177"/>
      <c r="D66" s="177"/>
      <c r="E66" s="177"/>
      <c r="F66" s="177"/>
      <c r="G66" s="177"/>
      <c r="H66" s="177"/>
      <c r="I66" s="177"/>
      <c r="J66" s="177"/>
      <c r="K66" s="177"/>
      <c r="L66" s="195"/>
      <c r="M66" s="194"/>
      <c r="N66" s="194"/>
      <c r="O66" s="190"/>
      <c r="P66" s="177"/>
      <c r="Q66" s="191"/>
      <c r="R66" s="177"/>
      <c r="S66" s="191"/>
      <c r="T66" s="177"/>
      <c r="U66" s="191"/>
    </row>
    <row r="67" spans="2:21" ht="7" customHeight="1">
      <c r="B67" s="186"/>
      <c r="C67" s="177"/>
      <c r="D67" s="177"/>
      <c r="E67" s="177"/>
      <c r="F67" s="177"/>
      <c r="G67" s="177"/>
      <c r="H67" s="177"/>
      <c r="I67" s="177"/>
      <c r="J67" s="177"/>
      <c r="K67" s="177"/>
      <c r="L67" s="195"/>
      <c r="M67" s="194"/>
      <c r="N67" s="194"/>
      <c r="O67" s="190"/>
      <c r="P67" s="191"/>
      <c r="Q67" s="177"/>
      <c r="R67" s="191"/>
      <c r="S67" s="177"/>
      <c r="T67" s="191"/>
      <c r="U67" s="177"/>
    </row>
    <row r="68" spans="2:21" ht="7" customHeight="1">
      <c r="B68" s="186"/>
      <c r="C68" s="177"/>
      <c r="D68" s="177"/>
      <c r="E68" s="177"/>
      <c r="F68" s="177"/>
      <c r="G68" s="177"/>
      <c r="H68" s="177"/>
      <c r="I68" s="177"/>
      <c r="J68" s="177"/>
      <c r="K68" s="177"/>
      <c r="L68" s="195"/>
      <c r="M68" s="194"/>
      <c r="N68" s="194"/>
      <c r="O68" s="190"/>
      <c r="P68" s="177"/>
      <c r="Q68" s="191"/>
      <c r="R68" s="177"/>
      <c r="S68" s="191"/>
      <c r="T68" s="177"/>
      <c r="U68" s="191"/>
    </row>
    <row r="69" spans="2:21" ht="7" customHeight="1">
      <c r="B69" s="186"/>
      <c r="C69" s="177"/>
      <c r="D69" s="177"/>
      <c r="E69" s="177"/>
      <c r="F69" s="177"/>
      <c r="G69" s="177"/>
      <c r="H69" s="177"/>
      <c r="I69" s="177"/>
      <c r="J69" s="177"/>
      <c r="K69" s="177"/>
      <c r="L69" s="195"/>
      <c r="M69" s="194"/>
      <c r="N69" s="194"/>
      <c r="O69" s="190"/>
      <c r="P69" s="191"/>
      <c r="Q69" s="177"/>
      <c r="R69" s="191"/>
      <c r="S69" s="177"/>
      <c r="T69" s="191"/>
      <c r="U69" s="177"/>
    </row>
    <row r="70" spans="2:21" ht="7" customHeight="1">
      <c r="B70" s="186"/>
      <c r="C70" s="177"/>
      <c r="D70" s="177"/>
      <c r="E70" s="177"/>
      <c r="F70" s="177"/>
      <c r="G70" s="177"/>
      <c r="H70" s="177"/>
      <c r="I70" s="177"/>
      <c r="J70" s="177"/>
      <c r="K70" s="177"/>
      <c r="L70" s="195"/>
      <c r="M70" s="194"/>
      <c r="N70" s="194"/>
      <c r="O70" s="190"/>
      <c r="P70" s="177"/>
      <c r="Q70" s="191"/>
      <c r="R70" s="177"/>
      <c r="S70" s="191"/>
      <c r="T70" s="177"/>
      <c r="U70" s="191"/>
    </row>
    <row r="71" spans="2:21" ht="7" customHeight="1">
      <c r="B71" s="186"/>
      <c r="C71" s="177"/>
      <c r="D71" s="177"/>
      <c r="E71" s="177"/>
      <c r="F71" s="177"/>
      <c r="G71" s="177"/>
      <c r="H71" s="177"/>
      <c r="I71" s="177"/>
      <c r="J71" s="177"/>
      <c r="K71" s="177"/>
      <c r="L71" s="195"/>
      <c r="M71" s="194"/>
      <c r="N71" s="194"/>
      <c r="O71" s="190"/>
      <c r="P71" s="191"/>
      <c r="Q71" s="177"/>
      <c r="R71" s="191"/>
      <c r="S71" s="177"/>
      <c r="T71" s="191"/>
      <c r="U71" s="177"/>
    </row>
    <row r="72" spans="2:21" ht="7" customHeight="1">
      <c r="B72" s="186"/>
      <c r="C72" s="177"/>
      <c r="D72" s="177"/>
      <c r="E72" s="177"/>
      <c r="F72" s="177"/>
      <c r="G72" s="177"/>
      <c r="H72" s="177"/>
      <c r="I72" s="177"/>
      <c r="J72" s="177"/>
      <c r="K72" s="177"/>
      <c r="L72" s="195"/>
      <c r="M72" s="194"/>
      <c r="N72" s="194"/>
      <c r="O72" s="190"/>
      <c r="P72" s="177"/>
      <c r="Q72" s="191"/>
      <c r="R72" s="177"/>
      <c r="S72" s="191"/>
      <c r="T72" s="177"/>
      <c r="U72" s="191"/>
    </row>
    <row r="73" spans="2:21" ht="7" customHeight="1">
      <c r="B73" s="186"/>
      <c r="C73" s="177"/>
      <c r="D73" s="177"/>
      <c r="E73" s="177"/>
      <c r="F73" s="177"/>
      <c r="G73" s="177"/>
      <c r="H73" s="177"/>
      <c r="I73" s="177"/>
      <c r="J73" s="177"/>
      <c r="K73" s="177"/>
      <c r="L73" s="195"/>
      <c r="M73" s="194"/>
      <c r="N73" s="194"/>
      <c r="O73" s="190"/>
      <c r="P73" s="191"/>
      <c r="Q73" s="177"/>
      <c r="R73" s="191"/>
      <c r="S73" s="177"/>
      <c r="T73" s="191"/>
      <c r="U73" s="177"/>
    </row>
    <row r="74" spans="2:21" ht="7" customHeight="1">
      <c r="B74" s="186"/>
      <c r="C74" s="177"/>
      <c r="D74" s="177"/>
      <c r="E74" s="177"/>
      <c r="F74" s="177"/>
      <c r="G74" s="177"/>
      <c r="H74" s="177"/>
      <c r="I74" s="177"/>
      <c r="J74" s="177"/>
      <c r="K74" s="177"/>
      <c r="L74" s="195"/>
      <c r="M74" s="194"/>
      <c r="N74" s="194"/>
      <c r="O74" s="190"/>
      <c r="P74" s="177"/>
      <c r="Q74" s="191"/>
      <c r="R74" s="177"/>
      <c r="S74" s="191"/>
      <c r="T74" s="177"/>
      <c r="U74" s="191"/>
    </row>
    <row r="75" spans="2:21" ht="7" customHeight="1">
      <c r="B75" s="186"/>
      <c r="C75" s="177"/>
      <c r="D75" s="177"/>
      <c r="E75" s="177"/>
      <c r="F75" s="177"/>
      <c r="G75" s="177"/>
      <c r="H75" s="177"/>
      <c r="I75" s="177"/>
      <c r="J75" s="177"/>
      <c r="K75" s="177"/>
      <c r="L75" s="195"/>
      <c r="M75" s="194"/>
      <c r="N75" s="194"/>
      <c r="O75" s="190"/>
      <c r="P75" s="191"/>
      <c r="Q75" s="177"/>
      <c r="R75" s="191"/>
      <c r="S75" s="177"/>
      <c r="T75" s="191"/>
      <c r="U75" s="177"/>
    </row>
    <row r="76" spans="2:21" ht="7" customHeight="1">
      <c r="B76" s="186"/>
      <c r="C76" s="177"/>
      <c r="D76" s="177"/>
      <c r="E76" s="177"/>
      <c r="F76" s="177"/>
      <c r="G76" s="177"/>
      <c r="H76" s="177"/>
      <c r="I76" s="177"/>
      <c r="J76" s="177"/>
      <c r="K76" s="177"/>
      <c r="L76" s="195"/>
      <c r="M76" s="194"/>
      <c r="N76" s="194"/>
      <c r="O76" s="190"/>
      <c r="P76" s="177"/>
      <c r="Q76" s="191"/>
      <c r="R76" s="177"/>
      <c r="S76" s="191"/>
      <c r="T76" s="177"/>
      <c r="U76" s="191"/>
    </row>
    <row r="77" spans="2:21" ht="7" customHeight="1">
      <c r="B77" s="186"/>
      <c r="C77" s="177"/>
      <c r="D77" s="177"/>
      <c r="E77" s="177"/>
      <c r="F77" s="177"/>
      <c r="G77" s="177"/>
      <c r="H77" s="177"/>
      <c r="I77" s="177"/>
      <c r="J77" s="177"/>
      <c r="K77" s="177"/>
      <c r="L77" s="195"/>
      <c r="M77" s="194"/>
      <c r="N77" s="194"/>
      <c r="O77" s="190"/>
      <c r="P77" s="191"/>
      <c r="Q77" s="177"/>
      <c r="R77" s="191"/>
      <c r="S77" s="177"/>
      <c r="T77" s="191"/>
      <c r="U77" s="177"/>
    </row>
    <row r="78" spans="2:21" ht="7" customHeight="1">
      <c r="B78" s="186"/>
      <c r="C78" s="177"/>
      <c r="D78" s="177"/>
      <c r="E78" s="177"/>
      <c r="F78" s="177"/>
      <c r="G78" s="177"/>
      <c r="H78" s="177"/>
      <c r="I78" s="177"/>
      <c r="J78" s="177"/>
      <c r="K78" s="177"/>
      <c r="L78" s="195"/>
      <c r="M78" s="194"/>
      <c r="N78" s="194"/>
      <c r="O78" s="190"/>
      <c r="P78" s="177"/>
      <c r="Q78" s="191"/>
      <c r="R78" s="177"/>
      <c r="S78" s="191"/>
      <c r="T78" s="177"/>
      <c r="U78" s="191"/>
    </row>
    <row r="79" spans="2:21" ht="7" customHeight="1">
      <c r="B79" s="186"/>
      <c r="C79" s="177"/>
      <c r="D79" s="177"/>
      <c r="E79" s="177"/>
      <c r="F79" s="177"/>
      <c r="G79" s="177"/>
      <c r="H79" s="177"/>
      <c r="I79" s="177"/>
      <c r="J79" s="177"/>
      <c r="K79" s="177"/>
      <c r="L79" s="195"/>
      <c r="M79" s="194"/>
      <c r="N79" s="194"/>
      <c r="O79" s="190"/>
      <c r="P79" s="191"/>
      <c r="Q79" s="177"/>
      <c r="R79" s="191"/>
      <c r="S79" s="177"/>
      <c r="T79" s="191"/>
      <c r="U79" s="177"/>
    </row>
    <row r="80" spans="2:21" ht="7" customHeight="1">
      <c r="B80" s="186"/>
      <c r="C80" s="177"/>
      <c r="D80" s="177"/>
      <c r="E80" s="177"/>
      <c r="F80" s="177"/>
      <c r="G80" s="177"/>
      <c r="H80" s="177"/>
      <c r="I80" s="177"/>
      <c r="J80" s="177"/>
      <c r="K80" s="177"/>
      <c r="L80" s="195"/>
      <c r="M80" s="194"/>
      <c r="N80" s="194"/>
      <c r="O80" s="190"/>
      <c r="P80" s="177"/>
      <c r="Q80" s="191"/>
      <c r="R80" s="177"/>
      <c r="S80" s="191"/>
      <c r="T80" s="177"/>
      <c r="U80" s="191"/>
    </row>
    <row r="81" spans="2:21" ht="7" customHeight="1">
      <c r="B81" s="186"/>
      <c r="C81" s="177"/>
      <c r="D81" s="177"/>
      <c r="E81" s="177"/>
      <c r="F81" s="177"/>
      <c r="G81" s="177"/>
      <c r="H81" s="177"/>
      <c r="I81" s="177"/>
      <c r="J81" s="177"/>
      <c r="K81" s="177"/>
      <c r="L81" s="195"/>
      <c r="M81" s="194"/>
      <c r="N81" s="194"/>
      <c r="O81" s="190"/>
      <c r="P81" s="191"/>
      <c r="Q81" s="177"/>
      <c r="R81" s="191"/>
      <c r="S81" s="177"/>
      <c r="T81" s="191"/>
      <c r="U81" s="177"/>
    </row>
    <row r="82" spans="2:21" ht="7" customHeight="1">
      <c r="B82" s="186"/>
      <c r="C82" s="177"/>
      <c r="D82" s="177"/>
      <c r="E82" s="177"/>
      <c r="F82" s="177"/>
      <c r="G82" s="177"/>
      <c r="H82" s="177"/>
      <c r="I82" s="177"/>
      <c r="J82" s="177"/>
      <c r="K82" s="177"/>
      <c r="L82" s="195"/>
      <c r="M82" s="194"/>
      <c r="N82" s="194"/>
      <c r="O82" s="190"/>
      <c r="P82" s="177"/>
      <c r="Q82" s="191"/>
      <c r="R82" s="177"/>
      <c r="S82" s="191"/>
      <c r="T82" s="177"/>
      <c r="U82" s="191"/>
    </row>
    <row r="83" spans="2:21" ht="7" customHeight="1">
      <c r="B83" s="186"/>
      <c r="C83" s="177"/>
      <c r="D83" s="177"/>
      <c r="E83" s="177"/>
      <c r="F83" s="177"/>
      <c r="G83" s="177"/>
      <c r="H83" s="177"/>
      <c r="I83" s="177"/>
      <c r="J83" s="177"/>
      <c r="K83" s="177"/>
      <c r="L83" s="195"/>
      <c r="M83" s="194"/>
      <c r="N83" s="194"/>
      <c r="O83" s="190"/>
      <c r="P83" s="191"/>
      <c r="Q83" s="177"/>
      <c r="R83" s="191"/>
      <c r="S83" s="177"/>
      <c r="T83" s="191"/>
      <c r="U83" s="177"/>
    </row>
    <row r="84" spans="2:21" ht="7" customHeight="1">
      <c r="B84" s="186"/>
      <c r="C84" s="177"/>
      <c r="D84" s="177"/>
      <c r="E84" s="177"/>
      <c r="F84" s="177"/>
      <c r="G84" s="177"/>
      <c r="H84" s="177"/>
      <c r="I84" s="177"/>
      <c r="J84" s="177"/>
      <c r="K84" s="177"/>
      <c r="L84" s="195"/>
      <c r="M84" s="194"/>
      <c r="N84" s="194"/>
      <c r="O84" s="190"/>
      <c r="P84" s="177"/>
      <c r="Q84" s="191"/>
      <c r="R84" s="177"/>
      <c r="S84" s="191"/>
      <c r="T84" s="177"/>
      <c r="U84" s="191"/>
    </row>
    <row r="85" spans="2:21" ht="7" customHeight="1">
      <c r="B85" s="186"/>
      <c r="C85" s="177"/>
      <c r="D85" s="177"/>
      <c r="E85" s="177"/>
      <c r="F85" s="177"/>
      <c r="G85" s="177"/>
      <c r="H85" s="177"/>
      <c r="I85" s="177"/>
      <c r="J85" s="177"/>
      <c r="K85" s="177"/>
      <c r="L85" s="195"/>
      <c r="M85" s="194"/>
      <c r="N85" s="194"/>
      <c r="O85" s="190"/>
      <c r="P85" s="191"/>
      <c r="Q85" s="177"/>
      <c r="R85" s="191"/>
      <c r="S85" s="177"/>
      <c r="T85" s="191"/>
      <c r="U85" s="177"/>
    </row>
    <row r="86" spans="2:21" ht="7" customHeight="1">
      <c r="B86" s="186"/>
      <c r="C86" s="177"/>
      <c r="D86" s="177"/>
      <c r="E86" s="177"/>
      <c r="F86" s="177"/>
      <c r="G86" s="177"/>
      <c r="H86" s="177"/>
      <c r="I86" s="177"/>
      <c r="J86" s="177"/>
      <c r="K86" s="177"/>
      <c r="L86" s="195"/>
      <c r="M86" s="194"/>
      <c r="N86" s="194"/>
      <c r="O86" s="190"/>
      <c r="P86" s="177"/>
      <c r="Q86" s="191"/>
      <c r="R86" s="177"/>
      <c r="S86" s="191"/>
      <c r="T86" s="177"/>
      <c r="U86" s="191"/>
    </row>
    <row r="87" spans="2:21" ht="7" customHeight="1">
      <c r="B87" s="186"/>
      <c r="C87" s="177"/>
      <c r="D87" s="177"/>
      <c r="E87" s="177"/>
      <c r="F87" s="177"/>
      <c r="G87" s="177"/>
      <c r="H87" s="177"/>
      <c r="I87" s="177"/>
      <c r="J87" s="177"/>
      <c r="K87" s="177"/>
      <c r="L87" s="195"/>
      <c r="M87" s="194"/>
      <c r="N87" s="194"/>
      <c r="O87" s="190"/>
      <c r="P87" s="191"/>
      <c r="Q87" s="177"/>
      <c r="R87" s="191"/>
      <c r="S87" s="177"/>
      <c r="T87" s="191"/>
      <c r="U87" s="177"/>
    </row>
    <row r="88" spans="2:21" ht="7" customHeight="1">
      <c r="B88" s="186"/>
      <c r="C88" s="177"/>
      <c r="D88" s="177"/>
      <c r="E88" s="177"/>
      <c r="F88" s="177"/>
      <c r="G88" s="177"/>
      <c r="H88" s="177"/>
      <c r="I88" s="177"/>
      <c r="J88" s="177"/>
      <c r="K88" s="177"/>
      <c r="L88" s="195"/>
      <c r="M88" s="194"/>
      <c r="N88" s="194"/>
      <c r="O88" s="190"/>
      <c r="P88" s="177"/>
      <c r="Q88" s="191"/>
      <c r="R88" s="177"/>
      <c r="S88" s="191"/>
      <c r="T88" s="177"/>
      <c r="U88" s="191"/>
    </row>
    <row r="89" spans="2:21" ht="7" customHeight="1">
      <c r="B89" s="186"/>
      <c r="C89" s="177"/>
      <c r="D89" s="177"/>
      <c r="E89" s="177"/>
      <c r="F89" s="177"/>
      <c r="G89" s="177"/>
      <c r="H89" s="177"/>
      <c r="I89" s="177"/>
      <c r="J89" s="177"/>
      <c r="K89" s="177"/>
      <c r="L89" s="195"/>
      <c r="M89" s="194"/>
      <c r="N89" s="194"/>
      <c r="O89" s="190"/>
      <c r="P89" s="191"/>
      <c r="Q89" s="177"/>
      <c r="R89" s="191"/>
      <c r="S89" s="177"/>
      <c r="T89" s="191"/>
      <c r="U89" s="177"/>
    </row>
    <row r="90" spans="2:21" ht="7" customHeight="1">
      <c r="B90" s="186"/>
      <c r="C90" s="177"/>
      <c r="D90" s="177"/>
      <c r="E90" s="177"/>
      <c r="F90" s="177"/>
      <c r="G90" s="177"/>
      <c r="H90" s="177"/>
      <c r="I90" s="177"/>
      <c r="J90" s="177"/>
      <c r="K90" s="177"/>
      <c r="L90" s="195"/>
      <c r="M90" s="194"/>
      <c r="N90" s="194"/>
      <c r="O90" s="190"/>
      <c r="P90" s="177"/>
      <c r="Q90" s="191"/>
      <c r="R90" s="177"/>
      <c r="S90" s="191"/>
      <c r="T90" s="177"/>
      <c r="U90" s="191"/>
    </row>
    <row r="91" spans="2:21" ht="7" customHeight="1">
      <c r="B91" s="186"/>
      <c r="C91" s="177"/>
      <c r="D91" s="177"/>
      <c r="E91" s="177"/>
      <c r="F91" s="177"/>
      <c r="G91" s="177"/>
      <c r="H91" s="177"/>
      <c r="I91" s="177"/>
      <c r="J91" s="177"/>
      <c r="K91" s="177"/>
      <c r="L91" s="195"/>
      <c r="M91" s="194"/>
      <c r="N91" s="194"/>
      <c r="O91" s="190"/>
      <c r="P91" s="191"/>
      <c r="Q91" s="177"/>
      <c r="R91" s="191"/>
      <c r="S91" s="177"/>
      <c r="T91" s="191"/>
      <c r="U91" s="177"/>
    </row>
    <row r="92" spans="2:21" ht="7" customHeight="1">
      <c r="B92" s="186"/>
      <c r="C92" s="177"/>
      <c r="D92" s="177"/>
      <c r="E92" s="177"/>
      <c r="F92" s="177"/>
      <c r="G92" s="177"/>
      <c r="H92" s="177"/>
      <c r="I92" s="177"/>
      <c r="J92" s="177"/>
      <c r="K92" s="177"/>
      <c r="L92" s="195"/>
      <c r="M92" s="194"/>
      <c r="N92" s="194"/>
      <c r="O92" s="190"/>
      <c r="P92" s="177"/>
      <c r="Q92" s="191"/>
      <c r="R92" s="177"/>
      <c r="S92" s="191"/>
      <c r="T92" s="177"/>
      <c r="U92" s="191"/>
    </row>
    <row r="93" spans="2:21" ht="7" customHeight="1">
      <c r="B93" s="186"/>
      <c r="C93" s="177"/>
      <c r="D93" s="177"/>
      <c r="E93" s="177"/>
      <c r="F93" s="177"/>
      <c r="G93" s="177"/>
      <c r="H93" s="177"/>
      <c r="I93" s="177"/>
      <c r="J93" s="177"/>
      <c r="K93" s="177"/>
      <c r="L93" s="195"/>
      <c r="M93" s="194"/>
      <c r="N93" s="194"/>
      <c r="O93" s="190"/>
      <c r="P93" s="191"/>
      <c r="Q93" s="177"/>
      <c r="R93" s="191"/>
      <c r="S93" s="177"/>
      <c r="T93" s="191"/>
      <c r="U93" s="177"/>
    </row>
    <row r="94" spans="2:21" ht="7" customHeight="1">
      <c r="B94" s="186"/>
      <c r="C94" s="177"/>
      <c r="D94" s="177"/>
      <c r="E94" s="177"/>
      <c r="F94" s="177"/>
      <c r="G94" s="177"/>
      <c r="H94" s="177"/>
      <c r="I94" s="177"/>
      <c r="J94" s="177"/>
      <c r="K94" s="177"/>
      <c r="L94" s="195"/>
      <c r="M94" s="194"/>
      <c r="N94" s="194"/>
      <c r="O94" s="190"/>
      <c r="P94" s="177"/>
      <c r="Q94" s="191"/>
      <c r="R94" s="177"/>
      <c r="S94" s="191"/>
      <c r="T94" s="177"/>
      <c r="U94" s="191"/>
    </row>
    <row r="95" spans="2:21" ht="7" customHeight="1">
      <c r="B95" s="186"/>
      <c r="C95" s="177"/>
      <c r="D95" s="177"/>
      <c r="E95" s="177"/>
      <c r="F95" s="177"/>
      <c r="G95" s="177"/>
      <c r="H95" s="177"/>
      <c r="I95" s="177"/>
      <c r="J95" s="177"/>
      <c r="K95" s="177"/>
      <c r="L95" s="195"/>
      <c r="M95" s="194"/>
      <c r="N95" s="194"/>
      <c r="O95" s="190"/>
      <c r="P95" s="191"/>
      <c r="Q95" s="177"/>
      <c r="R95" s="191"/>
      <c r="S95" s="177"/>
      <c r="T95" s="191"/>
      <c r="U95" s="177"/>
    </row>
    <row r="96" spans="2:21">
      <c r="L96" s="195"/>
    </row>
    <row r="97" spans="12:12">
      <c r="L97" s="195"/>
    </row>
    <row r="98" spans="12:12">
      <c r="L98" s="195"/>
    </row>
    <row r="99" spans="12:12">
      <c r="L99" s="195"/>
    </row>
    <row r="100" spans="12:12">
      <c r="L100" s="195"/>
    </row>
    <row r="101" spans="12:12">
      <c r="L101" s="195"/>
    </row>
    <row r="102" spans="12:12">
      <c r="L102" s="195"/>
    </row>
    <row r="103" spans="12:12">
      <c r="L103" s="195"/>
    </row>
    <row r="104" spans="12:12">
      <c r="L104" s="195"/>
    </row>
    <row r="105" spans="12:12">
      <c r="L105" s="195"/>
    </row>
    <row r="106" spans="12:12">
      <c r="L106" s="195"/>
    </row>
    <row r="107" spans="12:12">
      <c r="L107" s="195"/>
    </row>
    <row r="108" spans="12:12">
      <c r="L108" s="195"/>
    </row>
    <row r="109" spans="12:12">
      <c r="L109" s="195"/>
    </row>
    <row r="110" spans="12:12">
      <c r="L110" s="195"/>
    </row>
    <row r="111" spans="12:12">
      <c r="L111" s="195"/>
    </row>
    <row r="112" spans="12:12">
      <c r="L112" s="195"/>
    </row>
    <row r="113" spans="12:12">
      <c r="L113" s="195"/>
    </row>
    <row r="114" spans="12:12">
      <c r="L114" s="195"/>
    </row>
    <row r="115" spans="12:12">
      <c r="L115" s="195"/>
    </row>
    <row r="116" spans="12:12">
      <c r="L116" s="195"/>
    </row>
    <row r="117" spans="12:12">
      <c r="L117" s="195"/>
    </row>
    <row r="118" spans="12:12">
      <c r="L118" s="195"/>
    </row>
    <row r="119" spans="12:12">
      <c r="L119" s="195"/>
    </row>
    <row r="120" spans="12:12">
      <c r="L120" s="195"/>
    </row>
    <row r="121" spans="12:12">
      <c r="L121" s="195"/>
    </row>
    <row r="122" spans="12:12">
      <c r="L122" s="195"/>
    </row>
    <row r="123" spans="12:12">
      <c r="L123" s="195"/>
    </row>
    <row r="124" spans="12:12">
      <c r="L124" s="195"/>
    </row>
    <row r="125" spans="12:12">
      <c r="L125" s="195"/>
    </row>
  </sheetData>
  <mergeCells count="2">
    <mergeCell ref="N47:N59"/>
    <mergeCell ref="N25:N38"/>
  </mergeCells>
  <hyperlinks>
    <hyperlink ref="F18" r:id="rId1" location="gid=0"/>
  </hyperlinks>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dimension ref="A1:Y75"/>
  <sheetViews>
    <sheetView topLeftCell="C9" zoomScale="130" zoomScaleNormal="130" workbookViewId="0">
      <selection activeCell="H50" sqref="H50"/>
    </sheetView>
  </sheetViews>
  <sheetFormatPr defaultColWidth="8.81640625" defaultRowHeight="14.5"/>
  <cols>
    <col min="1" max="2" width="8.81640625" style="33" hidden="1" customWidth="1"/>
    <col min="3" max="3" width="6.81640625" style="143" customWidth="1"/>
    <col min="4" max="5" width="13.453125" style="144" customWidth="1"/>
    <col min="6" max="6" width="13.453125" style="144" hidden="1" customWidth="1"/>
    <col min="7" max="13" width="13.453125" style="144" customWidth="1"/>
    <col min="14" max="14" width="12.81640625" style="144" customWidth="1"/>
    <col min="15" max="15" width="53.54296875" style="145" customWidth="1"/>
    <col min="16" max="16" width="49.453125" style="145" customWidth="1"/>
    <col min="17" max="22" width="10.81640625" style="146" customWidth="1"/>
    <col min="23" max="23" width="8.81640625" hidden="1" customWidth="1"/>
  </cols>
  <sheetData>
    <row r="1" spans="1:22" ht="7" customHeight="1">
      <c r="C1" s="147"/>
      <c r="D1" s="147"/>
      <c r="E1" s="147"/>
      <c r="F1" s="147"/>
      <c r="G1" s="147"/>
      <c r="H1" s="147"/>
      <c r="I1" s="147"/>
      <c r="J1" s="147"/>
      <c r="K1" s="147"/>
      <c r="L1" s="147"/>
      <c r="M1" s="147"/>
      <c r="N1" s="147"/>
      <c r="O1" s="161"/>
      <c r="P1" s="161"/>
      <c r="Q1" s="167"/>
      <c r="R1" s="168"/>
      <c r="S1" s="167"/>
      <c r="T1" s="168"/>
      <c r="U1" s="167"/>
      <c r="V1" s="168"/>
    </row>
    <row r="2" spans="1:22" ht="7" customHeight="1">
      <c r="C2" s="147"/>
      <c r="D2" s="484" t="s">
        <v>507</v>
      </c>
      <c r="E2" s="147"/>
      <c r="F2" s="147"/>
      <c r="G2" s="147"/>
      <c r="H2" s="147"/>
      <c r="I2" s="147"/>
      <c r="J2" s="147"/>
      <c r="K2" s="147"/>
      <c r="L2" s="147"/>
      <c r="M2" s="147"/>
      <c r="N2" s="147"/>
      <c r="O2" s="161"/>
      <c r="P2" s="161"/>
      <c r="Q2" s="167"/>
      <c r="R2" s="168"/>
      <c r="S2" s="167"/>
      <c r="T2" s="168"/>
      <c r="U2" s="167"/>
      <c r="V2" s="168"/>
    </row>
    <row r="3" spans="1:22" ht="7" customHeight="1">
      <c r="A3" s="148"/>
      <c r="B3" s="148"/>
      <c r="C3" s="147"/>
      <c r="D3" s="147" t="s">
        <v>508</v>
      </c>
      <c r="E3" s="147"/>
      <c r="F3" s="147"/>
      <c r="G3" s="147"/>
      <c r="H3" s="147"/>
      <c r="I3" s="147"/>
      <c r="J3" s="147"/>
      <c r="K3" s="147"/>
      <c r="L3" s="147"/>
      <c r="M3" s="147"/>
      <c r="N3" s="147"/>
      <c r="O3" s="145" t="s">
        <v>181</v>
      </c>
      <c r="P3" s="161"/>
      <c r="Q3" s="168"/>
      <c r="R3" s="167"/>
      <c r="S3" s="168"/>
      <c r="T3" s="167"/>
      <c r="U3" s="168"/>
      <c r="V3" s="167"/>
    </row>
    <row r="4" spans="1:22" ht="7" customHeight="1">
      <c r="A4" s="148"/>
      <c r="B4" s="148"/>
      <c r="C4" s="147"/>
      <c r="D4" s="147" t="s">
        <v>509</v>
      </c>
      <c r="E4" s="147"/>
      <c r="F4" s="147"/>
      <c r="G4" s="147"/>
      <c r="H4" s="147"/>
      <c r="I4" s="147"/>
      <c r="J4" s="147"/>
      <c r="K4" s="147"/>
      <c r="L4" s="147"/>
      <c r="M4" s="147"/>
      <c r="N4" s="147"/>
      <c r="P4" s="161"/>
      <c r="Q4" s="168"/>
      <c r="R4" s="167"/>
      <c r="S4" s="168"/>
      <c r="T4" s="167"/>
      <c r="U4" s="168"/>
      <c r="V4" s="167"/>
    </row>
    <row r="5" spans="1:22" ht="7" customHeight="1">
      <c r="A5" s="148"/>
      <c r="B5" s="148"/>
      <c r="C5" s="147"/>
      <c r="D5" s="147" t="s">
        <v>510</v>
      </c>
      <c r="E5" s="147"/>
      <c r="F5" s="147"/>
      <c r="G5" s="147"/>
      <c r="H5" s="147"/>
      <c r="I5" s="147"/>
      <c r="J5" s="147"/>
      <c r="K5" s="147"/>
      <c r="L5" s="147"/>
      <c r="M5" s="147"/>
      <c r="N5" s="147"/>
      <c r="P5" s="161"/>
      <c r="Q5" s="168"/>
      <c r="R5" s="167"/>
      <c r="S5" s="168"/>
      <c r="T5" s="167"/>
      <c r="U5" s="168"/>
      <c r="V5" s="167"/>
    </row>
    <row r="6" spans="1:22" ht="7" customHeight="1">
      <c r="A6" s="148"/>
      <c r="B6" s="148"/>
      <c r="C6" s="147"/>
      <c r="D6" s="147" t="s">
        <v>511</v>
      </c>
      <c r="E6" s="147"/>
      <c r="F6" s="147"/>
      <c r="G6" s="147"/>
      <c r="H6" s="147"/>
      <c r="I6" s="147"/>
      <c r="J6" s="147"/>
      <c r="K6" s="147"/>
      <c r="L6" s="147"/>
      <c r="M6" s="147"/>
      <c r="N6" s="147"/>
      <c r="O6" s="162" t="s">
        <v>477</v>
      </c>
      <c r="P6" s="161"/>
      <c r="Q6" s="168"/>
      <c r="R6" s="167"/>
      <c r="S6" s="168"/>
      <c r="T6" s="167"/>
      <c r="U6" s="168"/>
      <c r="V6" s="167"/>
    </row>
    <row r="7" spans="1:22" ht="7" customHeight="1">
      <c r="A7" s="148"/>
      <c r="B7" s="148"/>
      <c r="C7" s="147"/>
      <c r="D7" s="147" t="s">
        <v>512</v>
      </c>
      <c r="E7" s="147"/>
      <c r="F7" s="147"/>
      <c r="G7" s="147"/>
      <c r="H7" s="147"/>
      <c r="I7" s="147"/>
      <c r="J7" s="147"/>
      <c r="K7" s="147"/>
      <c r="L7" s="147"/>
      <c r="M7" s="147"/>
      <c r="N7" s="147"/>
      <c r="P7" s="161"/>
      <c r="Q7" s="168"/>
      <c r="R7" s="167"/>
      <c r="S7" s="168"/>
      <c r="T7" s="167"/>
      <c r="U7" s="168"/>
      <c r="V7" s="167"/>
    </row>
    <row r="8" spans="1:22" ht="7" customHeight="1">
      <c r="A8" s="148"/>
      <c r="B8" s="148"/>
      <c r="C8" s="147"/>
      <c r="D8" s="147" t="s">
        <v>513</v>
      </c>
      <c r="E8" s="147"/>
      <c r="F8" s="147"/>
      <c r="G8" s="147"/>
      <c r="H8" s="147"/>
      <c r="I8" s="147"/>
      <c r="J8" s="147"/>
      <c r="K8" s="147"/>
      <c r="L8" s="147"/>
      <c r="M8" s="147"/>
      <c r="N8" s="147"/>
      <c r="P8" s="161"/>
      <c r="Q8" s="168"/>
      <c r="R8" s="167"/>
      <c r="S8" s="168"/>
      <c r="T8" s="167"/>
      <c r="U8" s="168"/>
      <c r="V8" s="167"/>
    </row>
    <row r="9" spans="1:22" ht="7" customHeight="1">
      <c r="A9" s="148"/>
      <c r="B9" s="148"/>
      <c r="C9" s="147"/>
      <c r="D9" s="147" t="s">
        <v>514</v>
      </c>
      <c r="E9" s="147"/>
      <c r="F9" s="147"/>
      <c r="G9" s="147"/>
      <c r="H9" s="147"/>
      <c r="I9" s="147"/>
      <c r="J9" s="147"/>
      <c r="K9" s="147"/>
      <c r="L9" s="147"/>
      <c r="M9" s="147"/>
      <c r="N9" s="147"/>
      <c r="P9" s="161"/>
      <c r="Q9" s="168"/>
      <c r="R9" s="167"/>
      <c r="S9" s="168"/>
      <c r="T9" s="167"/>
      <c r="U9" s="168"/>
      <c r="V9" s="167"/>
    </row>
    <row r="10" spans="1:22" ht="7" customHeight="1">
      <c r="A10" s="148"/>
      <c r="B10" s="148"/>
      <c r="C10" s="147"/>
      <c r="D10" s="147" t="s">
        <v>515</v>
      </c>
      <c r="E10" s="147"/>
      <c r="F10" s="147"/>
      <c r="G10" s="147"/>
      <c r="H10" s="147"/>
      <c r="I10" s="147"/>
      <c r="J10" s="147"/>
      <c r="K10" s="147"/>
      <c r="L10" s="147"/>
      <c r="M10" s="147"/>
      <c r="N10" s="147"/>
      <c r="P10" s="161"/>
      <c r="Q10" s="168"/>
      <c r="R10" s="167"/>
      <c r="S10" s="168"/>
      <c r="T10" s="167"/>
      <c r="U10" s="168"/>
      <c r="V10" s="167"/>
    </row>
    <row r="11" spans="1:22" ht="7" customHeight="1">
      <c r="A11" s="149"/>
      <c r="B11" s="149"/>
      <c r="C11" s="147"/>
      <c r="D11" s="147" t="s">
        <v>516</v>
      </c>
      <c r="E11" s="147"/>
      <c r="F11" s="147"/>
      <c r="G11" s="147"/>
      <c r="H11" s="147"/>
      <c r="I11" s="147"/>
      <c r="J11" s="147"/>
      <c r="K11" s="147"/>
      <c r="L11" s="147"/>
      <c r="M11" s="147"/>
      <c r="N11" s="147"/>
      <c r="P11" s="161"/>
      <c r="Q11" s="168"/>
      <c r="R11" s="167"/>
      <c r="S11" s="168"/>
      <c r="T11" s="167"/>
      <c r="U11" s="168"/>
      <c r="V11" s="167"/>
    </row>
    <row r="12" spans="1:22" ht="7" customHeight="1">
      <c r="A12" s="149"/>
      <c r="B12" s="149"/>
      <c r="C12" s="147"/>
      <c r="D12" s="147" t="s">
        <v>517</v>
      </c>
      <c r="E12" s="147"/>
      <c r="F12" s="147"/>
      <c r="G12" s="147"/>
      <c r="H12" s="147"/>
      <c r="I12" s="147"/>
      <c r="J12" s="147"/>
      <c r="K12" s="147"/>
      <c r="L12" s="147"/>
      <c r="M12" s="147"/>
      <c r="N12" s="147"/>
      <c r="P12" s="161"/>
      <c r="Q12" s="168"/>
      <c r="R12" s="167"/>
      <c r="S12" s="168"/>
      <c r="T12" s="167"/>
      <c r="U12" s="168"/>
      <c r="V12" s="167"/>
    </row>
    <row r="13" spans="1:22" ht="7" customHeight="1">
      <c r="C13" s="147"/>
      <c r="D13" s="147"/>
      <c r="E13" s="147"/>
      <c r="F13" s="147"/>
      <c r="G13" s="147"/>
      <c r="H13" s="147"/>
      <c r="I13" s="147"/>
      <c r="J13" s="147"/>
      <c r="K13" s="147"/>
      <c r="L13" s="147"/>
      <c r="M13" s="147"/>
      <c r="N13" s="147"/>
      <c r="P13" s="161"/>
      <c r="Q13" s="168"/>
      <c r="R13" s="167"/>
      <c r="S13" s="168"/>
      <c r="T13" s="167"/>
      <c r="U13" s="168"/>
      <c r="V13" s="167"/>
    </row>
    <row r="14" spans="1:22" ht="7" customHeight="1">
      <c r="C14" s="147"/>
      <c r="D14" s="147" t="s">
        <v>518</v>
      </c>
      <c r="E14" s="147"/>
      <c r="F14" s="147"/>
      <c r="G14" s="147"/>
      <c r="H14" s="147"/>
      <c r="I14" s="147"/>
      <c r="J14" s="147"/>
      <c r="K14" s="147"/>
      <c r="L14" s="147"/>
      <c r="M14" s="147"/>
      <c r="N14" s="147"/>
      <c r="O14" s="145" t="s">
        <v>184</v>
      </c>
      <c r="P14" s="161"/>
      <c r="Q14" s="168"/>
      <c r="R14" s="167"/>
      <c r="S14" s="168"/>
      <c r="T14" s="167"/>
      <c r="U14" s="168"/>
      <c r="V14" s="167"/>
    </row>
    <row r="15" spans="1:22" ht="7" customHeight="1">
      <c r="C15" s="147"/>
      <c r="D15" s="147"/>
      <c r="E15" s="147"/>
      <c r="F15" s="147"/>
      <c r="G15" s="147"/>
      <c r="H15" s="147"/>
      <c r="I15" s="147"/>
      <c r="J15" s="147"/>
      <c r="K15" s="147"/>
      <c r="L15" s="147"/>
      <c r="M15" s="147"/>
      <c r="N15" s="147"/>
      <c r="O15" s="145" t="s">
        <v>186</v>
      </c>
      <c r="P15" s="161"/>
      <c r="Q15" s="167"/>
      <c r="R15" s="168"/>
      <c r="S15" s="167"/>
      <c r="T15" s="168"/>
      <c r="U15" s="167"/>
      <c r="V15" s="168"/>
    </row>
    <row r="16" spans="1:22" ht="7" customHeight="1">
      <c r="C16" s="147"/>
      <c r="D16" s="573" t="s">
        <v>1045</v>
      </c>
      <c r="E16" s="147"/>
      <c r="F16" s="147"/>
      <c r="G16" s="147"/>
      <c r="H16" s="147"/>
      <c r="I16" s="147"/>
      <c r="J16" s="147"/>
      <c r="K16" s="147"/>
      <c r="L16" s="147"/>
      <c r="M16" s="147"/>
      <c r="N16" s="147"/>
      <c r="O16" s="145" t="s">
        <v>360</v>
      </c>
      <c r="P16" s="161"/>
      <c r="Q16" s="168"/>
      <c r="R16" s="167"/>
      <c r="S16" s="168"/>
      <c r="T16" s="167"/>
      <c r="U16" s="168"/>
      <c r="V16" s="167"/>
    </row>
    <row r="17" spans="1:25" ht="7" customHeight="1">
      <c r="C17" s="147"/>
      <c r="D17" s="573" t="s">
        <v>1046</v>
      </c>
      <c r="E17" s="147"/>
      <c r="F17" s="147"/>
      <c r="G17" s="147"/>
      <c r="H17" s="147"/>
      <c r="I17" s="147"/>
      <c r="J17" s="147"/>
      <c r="K17" s="147"/>
      <c r="L17" s="147"/>
      <c r="M17" s="147"/>
      <c r="N17" s="147"/>
      <c r="O17" s="145" t="s">
        <v>232</v>
      </c>
      <c r="P17" s="161"/>
      <c r="Q17" s="167"/>
      <c r="R17" s="168"/>
      <c r="S17" s="167"/>
      <c r="T17" s="168"/>
      <c r="U17" s="167"/>
      <c r="V17" s="168"/>
    </row>
    <row r="18" spans="1:25" ht="7" customHeight="1">
      <c r="C18" s="147"/>
      <c r="D18" s="147"/>
      <c r="E18" s="147"/>
      <c r="F18" s="147"/>
      <c r="G18" s="147"/>
      <c r="H18" s="150"/>
      <c r="I18" s="163"/>
      <c r="J18" s="147"/>
      <c r="K18" s="147"/>
      <c r="L18" s="147"/>
      <c r="M18" s="147"/>
      <c r="N18" s="147"/>
      <c r="O18" s="145" t="s">
        <v>190</v>
      </c>
      <c r="P18" s="161"/>
      <c r="Q18" s="168"/>
      <c r="R18" s="167"/>
      <c r="S18" s="168"/>
      <c r="T18" s="167"/>
      <c r="U18" s="168"/>
      <c r="V18" s="167"/>
    </row>
    <row r="19" spans="1:25" ht="7" customHeight="1">
      <c r="C19" s="147"/>
      <c r="D19" s="147" t="s">
        <v>396</v>
      </c>
      <c r="E19" s="147"/>
      <c r="F19" s="147" t="s">
        <v>487</v>
      </c>
      <c r="G19" s="147" t="s">
        <v>1</v>
      </c>
      <c r="H19" s="150"/>
      <c r="I19" s="163"/>
      <c r="J19" s="147"/>
      <c r="K19" s="147"/>
      <c r="L19" s="147"/>
      <c r="M19" s="147"/>
      <c r="N19" s="147"/>
      <c r="P19" s="161"/>
      <c r="Q19" s="168"/>
      <c r="R19" s="167"/>
      <c r="S19" s="168"/>
      <c r="T19" s="167"/>
      <c r="U19" s="168"/>
      <c r="V19" s="167"/>
    </row>
    <row r="20" spans="1:25" ht="7" customHeight="1">
      <c r="C20" s="147"/>
      <c r="D20" s="147"/>
      <c r="E20" s="147"/>
      <c r="F20" s="147"/>
      <c r="G20" s="147"/>
      <c r="H20" s="150"/>
      <c r="I20" s="163"/>
      <c r="J20" s="147"/>
      <c r="K20" s="147"/>
      <c r="L20" s="147"/>
      <c r="M20" s="147"/>
      <c r="N20" s="147"/>
      <c r="P20" s="161"/>
      <c r="Q20" s="168"/>
      <c r="R20" s="167"/>
      <c r="S20" s="168"/>
      <c r="T20" s="167"/>
      <c r="U20" s="168"/>
      <c r="V20" s="167"/>
    </row>
    <row r="21" spans="1:25" ht="7" customHeight="1">
      <c r="C21" s="147"/>
      <c r="D21" s="147" t="s">
        <v>397</v>
      </c>
      <c r="E21" s="147"/>
      <c r="F21" s="147" t="s">
        <v>488</v>
      </c>
      <c r="G21" s="147" t="s">
        <v>398</v>
      </c>
      <c r="H21" s="150"/>
      <c r="I21" s="163"/>
      <c r="J21" s="147"/>
      <c r="K21" s="147"/>
      <c r="L21" s="147"/>
      <c r="M21" s="147"/>
      <c r="N21" s="147"/>
      <c r="O21" s="145" t="s">
        <v>192</v>
      </c>
      <c r="P21" s="161"/>
      <c r="Q21" s="167"/>
      <c r="R21" s="168"/>
      <c r="S21" s="167"/>
      <c r="T21" s="168"/>
      <c r="U21" s="167"/>
      <c r="V21" s="168"/>
    </row>
    <row r="22" spans="1:25" ht="7" customHeight="1">
      <c r="C22" s="147"/>
      <c r="D22" s="147"/>
      <c r="E22" s="147"/>
      <c r="F22" s="147"/>
      <c r="G22" s="147"/>
      <c r="H22" s="147"/>
      <c r="I22" s="147"/>
      <c r="J22" s="147"/>
      <c r="K22" s="147"/>
      <c r="L22" s="147"/>
      <c r="M22" s="147"/>
      <c r="N22" s="147"/>
      <c r="O22" s="145" t="s">
        <v>366</v>
      </c>
      <c r="P22" s="161"/>
      <c r="Q22" s="168"/>
      <c r="R22" s="167"/>
      <c r="S22" s="168"/>
      <c r="T22" s="167"/>
      <c r="U22" s="168"/>
      <c r="V22" s="167"/>
    </row>
    <row r="23" spans="1:25" ht="7" customHeight="1">
      <c r="C23" s="147"/>
      <c r="D23" s="147" t="s">
        <v>519</v>
      </c>
      <c r="E23" s="147"/>
      <c r="F23" s="147"/>
      <c r="G23" s="147"/>
      <c r="H23" s="147"/>
      <c r="I23" s="147"/>
      <c r="J23" s="147"/>
      <c r="K23" s="147"/>
      <c r="L23" s="147"/>
      <c r="M23" s="147"/>
      <c r="N23" s="147"/>
      <c r="O23" s="161"/>
      <c r="P23" s="161"/>
      <c r="Q23" s="167"/>
      <c r="R23" s="168"/>
      <c r="S23" s="167"/>
      <c r="T23" s="168"/>
      <c r="U23" s="167"/>
      <c r="V23" s="168"/>
    </row>
    <row r="24" spans="1:25" ht="24" customHeight="1">
      <c r="C24" s="147"/>
      <c r="D24" s="151" t="s">
        <v>1084</v>
      </c>
      <c r="E24" s="151" t="s">
        <v>212</v>
      </c>
      <c r="F24" s="151" t="s">
        <v>490</v>
      </c>
      <c r="G24" s="152" t="s">
        <v>520</v>
      </c>
      <c r="H24" s="151" t="s">
        <v>521</v>
      </c>
      <c r="I24" s="151" t="s">
        <v>522</v>
      </c>
      <c r="J24" s="151" t="s">
        <v>494</v>
      </c>
      <c r="K24" s="151" t="s">
        <v>523</v>
      </c>
      <c r="L24" s="151" t="s">
        <v>215</v>
      </c>
      <c r="M24" s="164" t="s">
        <v>524</v>
      </c>
      <c r="N24" s="164"/>
      <c r="O24" s="161"/>
      <c r="P24" s="161"/>
      <c r="Q24" s="167"/>
      <c r="R24" s="168"/>
      <c r="S24" s="167"/>
      <c r="T24" s="168"/>
      <c r="U24" s="167"/>
      <c r="V24" s="168"/>
    </row>
    <row r="25" spans="1:25" ht="7" customHeight="1">
      <c r="C25" s="147"/>
      <c r="D25" s="151" t="s">
        <v>216</v>
      </c>
      <c r="E25" s="151" t="s">
        <v>217</v>
      </c>
      <c r="F25" s="151"/>
      <c r="G25" s="152" t="s">
        <v>218</v>
      </c>
      <c r="H25" s="151" t="s">
        <v>218</v>
      </c>
      <c r="I25" s="151" t="s">
        <v>218</v>
      </c>
      <c r="J25" s="151" t="s">
        <v>218</v>
      </c>
      <c r="K25" s="151" t="s">
        <v>219</v>
      </c>
      <c r="L25" s="151" t="s">
        <v>219</v>
      </c>
      <c r="M25" s="164"/>
      <c r="N25" s="164"/>
      <c r="O25" s="161"/>
      <c r="P25" s="161"/>
      <c r="Q25" s="167"/>
      <c r="R25" s="168"/>
      <c r="S25" s="167"/>
      <c r="T25" s="168"/>
      <c r="U25" s="167"/>
      <c r="V25" s="168"/>
    </row>
    <row r="26" spans="1:25" ht="7" customHeight="1">
      <c r="A26" s="153" t="e">
        <f>K26/#REF!</f>
        <v>#REF!</v>
      </c>
      <c r="B26" s="153" t="e">
        <f>ROUND(#REF!*0.9,-1)</f>
        <v>#REF!</v>
      </c>
      <c r="C26" s="147"/>
      <c r="D26" s="154">
        <v>170</v>
      </c>
      <c r="E26" s="155">
        <v>8</v>
      </c>
      <c r="F26" s="155">
        <v>309.76</v>
      </c>
      <c r="G26" s="545">
        <f t="shared" ref="G26:G39" si="0">E26*0.175</f>
        <v>1.4</v>
      </c>
      <c r="H26" s="546">
        <f t="shared" ref="H26:H39" si="1">E26*0.15</f>
        <v>1.2</v>
      </c>
      <c r="I26" s="546">
        <f t="shared" ref="I26:I39" si="2">E26*0.125</f>
        <v>1</v>
      </c>
      <c r="J26" s="546">
        <f t="shared" ref="J26:J39" si="3">E26*0.1</f>
        <v>0.8</v>
      </c>
      <c r="K26" s="159">
        <v>1710</v>
      </c>
      <c r="L26" s="165">
        <f>M26*24+60+K26</f>
        <v>1890</v>
      </c>
      <c r="M26" s="164">
        <v>5</v>
      </c>
      <c r="N26" s="164"/>
      <c r="O26" s="145" t="s">
        <v>496</v>
      </c>
      <c r="P26" s="620" t="s">
        <v>441</v>
      </c>
      <c r="Q26" s="168"/>
      <c r="R26" s="167"/>
      <c r="S26" s="168"/>
      <c r="T26" s="167"/>
      <c r="U26" s="168"/>
      <c r="V26" s="167"/>
      <c r="W26" s="169"/>
      <c r="X26" s="169"/>
      <c r="Y26" s="169">
        <v>8590875028299</v>
      </c>
    </row>
    <row r="27" spans="1:25" ht="7" customHeight="1">
      <c r="A27" s="153" t="e">
        <f>K27/#REF!</f>
        <v>#REF!</v>
      </c>
      <c r="B27" s="153" t="e">
        <f>ROUND(#REF!*0.9,-1)</f>
        <v>#REF!</v>
      </c>
      <c r="C27" s="147"/>
      <c r="D27" s="154">
        <v>270</v>
      </c>
      <c r="E27" s="155">
        <v>14</v>
      </c>
      <c r="F27" s="155">
        <v>196.28</v>
      </c>
      <c r="G27" s="545">
        <f t="shared" si="0"/>
        <v>2.4499999999999997</v>
      </c>
      <c r="H27" s="546">
        <f t="shared" si="1"/>
        <v>2.1</v>
      </c>
      <c r="I27" s="546">
        <f t="shared" si="2"/>
        <v>1.75</v>
      </c>
      <c r="J27" s="546">
        <f t="shared" si="3"/>
        <v>1.4000000000000001</v>
      </c>
      <c r="K27" s="159">
        <v>2220</v>
      </c>
      <c r="L27" s="165">
        <f t="shared" ref="L27:L39" si="4">M27*24+60+K27</f>
        <v>2400</v>
      </c>
      <c r="M27" s="164">
        <v>5</v>
      </c>
      <c r="N27" s="164"/>
      <c r="O27" s="145" t="s">
        <v>525</v>
      </c>
      <c r="P27" s="614"/>
      <c r="Q27" s="167"/>
      <c r="R27" s="168"/>
      <c r="S27" s="167"/>
      <c r="T27" s="168"/>
      <c r="U27" s="167"/>
      <c r="V27" s="168"/>
      <c r="W27" s="170"/>
      <c r="X27" s="170"/>
      <c r="Y27" s="170">
        <v>8590875028305</v>
      </c>
    </row>
    <row r="28" spans="1:25" ht="7" customHeight="1">
      <c r="A28" s="153" t="e">
        <f>K28/#REF!</f>
        <v>#REF!</v>
      </c>
      <c r="B28" s="153" t="e">
        <f>ROUND(#REF!*0.9,-1)</f>
        <v>#REF!</v>
      </c>
      <c r="C28" s="147"/>
      <c r="D28" s="154">
        <v>350</v>
      </c>
      <c r="E28" s="155">
        <v>17</v>
      </c>
      <c r="F28" s="155">
        <v>152.32</v>
      </c>
      <c r="G28" s="545">
        <f t="shared" si="0"/>
        <v>2.9749999999999996</v>
      </c>
      <c r="H28" s="546">
        <f t="shared" si="1"/>
        <v>2.5499999999999998</v>
      </c>
      <c r="I28" s="546">
        <f t="shared" si="2"/>
        <v>2.125</v>
      </c>
      <c r="J28" s="546">
        <f t="shared" si="3"/>
        <v>1.7000000000000002</v>
      </c>
      <c r="K28" s="159">
        <v>2510</v>
      </c>
      <c r="L28" s="165">
        <f t="shared" si="4"/>
        <v>2690</v>
      </c>
      <c r="M28" s="164">
        <v>5</v>
      </c>
      <c r="N28" s="164"/>
      <c r="O28" s="145" t="s">
        <v>301</v>
      </c>
      <c r="P28" s="614"/>
      <c r="Q28" s="168"/>
      <c r="R28" s="167"/>
      <c r="S28" s="168"/>
      <c r="T28" s="167"/>
      <c r="U28" s="168"/>
      <c r="V28" s="167"/>
      <c r="W28" s="169"/>
      <c r="X28" s="169"/>
      <c r="Y28" s="169">
        <v>8590875028312</v>
      </c>
    </row>
    <row r="29" spans="1:25" ht="7" customHeight="1">
      <c r="A29" s="153" t="e">
        <f>K29/#REF!</f>
        <v>#REF!</v>
      </c>
      <c r="B29" s="153" t="e">
        <f>ROUND(#REF!*0.9,-1)</f>
        <v>#REF!</v>
      </c>
      <c r="C29" s="147"/>
      <c r="D29" s="154">
        <v>460</v>
      </c>
      <c r="E29" s="155">
        <v>22</v>
      </c>
      <c r="F29" s="155">
        <v>115.104</v>
      </c>
      <c r="G29" s="545">
        <f t="shared" si="0"/>
        <v>3.8499999999999996</v>
      </c>
      <c r="H29" s="546">
        <f t="shared" si="1"/>
        <v>3.3</v>
      </c>
      <c r="I29" s="546">
        <f t="shared" si="2"/>
        <v>2.75</v>
      </c>
      <c r="J29" s="546">
        <f t="shared" si="3"/>
        <v>2.2000000000000002</v>
      </c>
      <c r="K29" s="159">
        <v>2860</v>
      </c>
      <c r="L29" s="165">
        <f t="shared" si="4"/>
        <v>3160</v>
      </c>
      <c r="M29" s="164">
        <v>10</v>
      </c>
      <c r="N29" s="164"/>
      <c r="O29" s="145" t="s">
        <v>335</v>
      </c>
      <c r="P29" s="614"/>
      <c r="Q29" s="167"/>
      <c r="R29" s="168"/>
      <c r="S29" s="167"/>
      <c r="T29" s="168"/>
      <c r="U29" s="167"/>
      <c r="V29" s="168"/>
      <c r="W29" s="170"/>
      <c r="X29" s="170"/>
      <c r="Y29" s="170">
        <v>8590875028329</v>
      </c>
    </row>
    <row r="30" spans="1:25" ht="7" customHeight="1">
      <c r="A30" s="153" t="e">
        <f>K30/#REF!</f>
        <v>#REF!</v>
      </c>
      <c r="B30" s="153" t="e">
        <f>ROUND(#REF!*0.9,-1)</f>
        <v>#REF!</v>
      </c>
      <c r="C30" s="147"/>
      <c r="D30" s="154">
        <v>550</v>
      </c>
      <c r="E30" s="155">
        <v>27</v>
      </c>
      <c r="F30" s="155">
        <v>96.768000000000001</v>
      </c>
      <c r="G30" s="545">
        <f t="shared" si="0"/>
        <v>4.7249999999999996</v>
      </c>
      <c r="H30" s="546">
        <f t="shared" si="1"/>
        <v>4.05</v>
      </c>
      <c r="I30" s="546">
        <f t="shared" si="2"/>
        <v>3.375</v>
      </c>
      <c r="J30" s="546">
        <f t="shared" si="3"/>
        <v>2.7</v>
      </c>
      <c r="K30" s="159">
        <v>3090</v>
      </c>
      <c r="L30" s="165">
        <f t="shared" si="4"/>
        <v>3390</v>
      </c>
      <c r="M30" s="164">
        <v>10</v>
      </c>
      <c r="N30" s="164"/>
      <c r="O30" s="145" t="s">
        <v>259</v>
      </c>
      <c r="P30" s="614"/>
      <c r="Q30" s="168"/>
      <c r="R30" s="167"/>
      <c r="S30" s="168"/>
      <c r="T30" s="167"/>
      <c r="U30" s="168"/>
      <c r="V30" s="167"/>
      <c r="W30" s="169"/>
      <c r="X30" s="169"/>
      <c r="Y30" s="169">
        <v>8590875028336</v>
      </c>
    </row>
    <row r="31" spans="1:25" ht="7" customHeight="1">
      <c r="A31" s="153" t="e">
        <f>K31/#REF!</f>
        <v>#REF!</v>
      </c>
      <c r="B31" s="153" t="e">
        <f>ROUND(#REF!*0.9,-1)</f>
        <v>#REF!</v>
      </c>
      <c r="C31" s="147"/>
      <c r="D31" s="154">
        <v>640</v>
      </c>
      <c r="E31" s="155">
        <v>32</v>
      </c>
      <c r="F31" s="155">
        <v>82.176000000000002</v>
      </c>
      <c r="G31" s="545">
        <f t="shared" si="0"/>
        <v>5.6</v>
      </c>
      <c r="H31" s="546">
        <f t="shared" si="1"/>
        <v>4.8</v>
      </c>
      <c r="I31" s="546">
        <f t="shared" si="2"/>
        <v>4</v>
      </c>
      <c r="J31" s="546">
        <f t="shared" si="3"/>
        <v>3.2</v>
      </c>
      <c r="K31" s="159">
        <v>3580</v>
      </c>
      <c r="L31" s="165">
        <f t="shared" si="4"/>
        <v>3880</v>
      </c>
      <c r="M31" s="164">
        <v>10</v>
      </c>
      <c r="N31" s="164"/>
      <c r="O31" s="145" t="s">
        <v>526</v>
      </c>
      <c r="P31" s="614"/>
      <c r="Q31" s="167"/>
      <c r="R31" s="168"/>
      <c r="S31" s="167"/>
      <c r="T31" s="168"/>
      <c r="U31" s="167"/>
      <c r="V31" s="168"/>
      <c r="W31" s="170"/>
      <c r="X31" s="170"/>
      <c r="Y31" s="170">
        <v>8590875028343</v>
      </c>
    </row>
    <row r="32" spans="1:25" ht="7" customHeight="1">
      <c r="A32" s="156" t="e">
        <f>K32/#REF!</f>
        <v>#REF!</v>
      </c>
      <c r="B32" s="153" t="e">
        <f>ROUND(#REF!*0.9,-1)</f>
        <v>#REF!</v>
      </c>
      <c r="C32" s="147"/>
      <c r="D32" s="154">
        <v>720</v>
      </c>
      <c r="E32" s="155">
        <v>36</v>
      </c>
      <c r="F32" s="155">
        <v>73.8</v>
      </c>
      <c r="G32" s="545">
        <f t="shared" si="0"/>
        <v>6.3</v>
      </c>
      <c r="H32" s="546">
        <f t="shared" si="1"/>
        <v>5.3999999999999995</v>
      </c>
      <c r="I32" s="546">
        <f t="shared" si="2"/>
        <v>4.5</v>
      </c>
      <c r="J32" s="546">
        <f t="shared" si="3"/>
        <v>3.6</v>
      </c>
      <c r="K32" s="159">
        <v>3890</v>
      </c>
      <c r="L32" s="165">
        <f t="shared" si="4"/>
        <v>4190</v>
      </c>
      <c r="M32" s="164">
        <v>10</v>
      </c>
      <c r="N32" s="164"/>
      <c r="O32" s="145" t="s">
        <v>527</v>
      </c>
      <c r="P32" s="614"/>
      <c r="Q32" s="168"/>
      <c r="R32" s="167"/>
      <c r="S32" s="168"/>
      <c r="T32" s="167"/>
      <c r="U32" s="168"/>
      <c r="V32" s="167"/>
      <c r="W32" s="169"/>
      <c r="X32" s="169"/>
      <c r="Y32" s="169">
        <v>8590875028350</v>
      </c>
    </row>
    <row r="33" spans="1:25" ht="7" customHeight="1">
      <c r="A33" s="156" t="e">
        <f>K33/#REF!</f>
        <v>#REF!</v>
      </c>
      <c r="B33" s="153" t="e">
        <f>ROUND(#REF!*0.9,-1)</f>
        <v>#REF!</v>
      </c>
      <c r="C33" s="147"/>
      <c r="D33" s="154">
        <v>870</v>
      </c>
      <c r="E33" s="155">
        <v>44</v>
      </c>
      <c r="F33" s="155">
        <v>60.808</v>
      </c>
      <c r="G33" s="545">
        <f t="shared" si="0"/>
        <v>7.6999999999999993</v>
      </c>
      <c r="H33" s="546">
        <f t="shared" si="1"/>
        <v>6.6</v>
      </c>
      <c r="I33" s="546">
        <f t="shared" si="2"/>
        <v>5.5</v>
      </c>
      <c r="J33" s="546">
        <f t="shared" si="3"/>
        <v>4.4000000000000004</v>
      </c>
      <c r="K33" s="159">
        <v>4650</v>
      </c>
      <c r="L33" s="165">
        <f t="shared" si="4"/>
        <v>4950</v>
      </c>
      <c r="M33" s="164">
        <v>10</v>
      </c>
      <c r="N33" s="164"/>
      <c r="P33" s="614"/>
      <c r="Q33" s="167"/>
      <c r="R33" s="168"/>
      <c r="S33" s="167"/>
      <c r="T33" s="168"/>
      <c r="U33" s="167"/>
      <c r="V33" s="168"/>
      <c r="W33" s="170"/>
      <c r="X33" s="170"/>
      <c r="Y33" s="170">
        <v>8590875028367</v>
      </c>
    </row>
    <row r="34" spans="1:25" ht="7" customHeight="1">
      <c r="A34" s="156" t="e">
        <f>K34/#REF!</f>
        <v>#REF!</v>
      </c>
      <c r="B34" s="153" t="e">
        <f>ROUND(#REF!*0.9,-1)</f>
        <v>#REF!</v>
      </c>
      <c r="C34" s="147"/>
      <c r="D34" s="154">
        <v>1080</v>
      </c>
      <c r="E34" s="155">
        <v>53</v>
      </c>
      <c r="F34" s="155">
        <v>49.078000000000003</v>
      </c>
      <c r="G34" s="545">
        <f t="shared" si="0"/>
        <v>9.2749999999999986</v>
      </c>
      <c r="H34" s="546">
        <f t="shared" si="1"/>
        <v>7.9499999999999993</v>
      </c>
      <c r="I34" s="546">
        <f t="shared" si="2"/>
        <v>6.625</v>
      </c>
      <c r="J34" s="546">
        <f t="shared" si="3"/>
        <v>5.3000000000000007</v>
      </c>
      <c r="K34" s="159">
        <v>5060</v>
      </c>
      <c r="L34" s="165">
        <f t="shared" si="4"/>
        <v>5480</v>
      </c>
      <c r="M34" s="164">
        <v>15</v>
      </c>
      <c r="N34" s="164"/>
      <c r="P34" s="614"/>
      <c r="Q34" s="168"/>
      <c r="R34" s="167"/>
      <c r="S34" s="168"/>
      <c r="T34" s="167"/>
      <c r="U34" s="168"/>
      <c r="V34" s="167"/>
      <c r="W34" s="169"/>
      <c r="X34" s="169"/>
      <c r="Y34" s="169">
        <v>8590875028374</v>
      </c>
    </row>
    <row r="35" spans="1:25" ht="7" customHeight="1">
      <c r="A35" s="156" t="e">
        <f>K35/#REF!</f>
        <v>#REF!</v>
      </c>
      <c r="B35" s="153" t="e">
        <f>ROUND(#REF!*0.9,-1)</f>
        <v>#REF!</v>
      </c>
      <c r="C35" s="147"/>
      <c r="D35" s="154">
        <v>1300</v>
      </c>
      <c r="E35" s="155">
        <v>64</v>
      </c>
      <c r="F35" s="155">
        <v>40.832000000000001</v>
      </c>
      <c r="G35" s="545">
        <f t="shared" si="0"/>
        <v>11.2</v>
      </c>
      <c r="H35" s="546">
        <f t="shared" si="1"/>
        <v>9.6</v>
      </c>
      <c r="I35" s="546">
        <f t="shared" si="2"/>
        <v>8</v>
      </c>
      <c r="J35" s="546">
        <f t="shared" si="3"/>
        <v>6.4</v>
      </c>
      <c r="K35" s="159">
        <v>5980</v>
      </c>
      <c r="L35" s="165">
        <f t="shared" si="4"/>
        <v>6520</v>
      </c>
      <c r="M35" s="164">
        <v>20</v>
      </c>
      <c r="N35" s="164"/>
      <c r="P35" s="614"/>
      <c r="Q35" s="167"/>
      <c r="R35" s="168"/>
      <c r="S35" s="167"/>
      <c r="T35" s="168"/>
      <c r="U35" s="167"/>
      <c r="V35" s="168"/>
      <c r="W35" s="170"/>
      <c r="X35" s="170"/>
      <c r="Y35" s="170">
        <v>8590875028381</v>
      </c>
    </row>
    <row r="36" spans="1:25" ht="7" customHeight="1">
      <c r="A36" s="156" t="e">
        <f>K36/#REF!</f>
        <v>#REF!</v>
      </c>
      <c r="B36" s="153" t="e">
        <f>ROUND(#REF!*0.9,-1)</f>
        <v>#REF!</v>
      </c>
      <c r="C36" s="147"/>
      <c r="D36" s="154">
        <v>1580</v>
      </c>
      <c r="E36" s="155">
        <v>79</v>
      </c>
      <c r="F36" s="155">
        <v>33.496000000000002</v>
      </c>
      <c r="G36" s="545">
        <f t="shared" si="0"/>
        <v>13.824999999999999</v>
      </c>
      <c r="H36" s="546">
        <f t="shared" si="1"/>
        <v>11.85</v>
      </c>
      <c r="I36" s="546">
        <f t="shared" si="2"/>
        <v>9.875</v>
      </c>
      <c r="J36" s="546">
        <f t="shared" si="3"/>
        <v>7.9</v>
      </c>
      <c r="K36" s="159">
        <v>7230</v>
      </c>
      <c r="L36" s="165">
        <f t="shared" si="4"/>
        <v>7890</v>
      </c>
      <c r="M36" s="164">
        <v>25</v>
      </c>
      <c r="N36" s="164"/>
      <c r="P36" s="614"/>
      <c r="Q36" s="168"/>
      <c r="R36" s="167"/>
      <c r="S36" s="168"/>
      <c r="T36" s="167"/>
      <c r="U36" s="168"/>
      <c r="V36" s="167"/>
    </row>
    <row r="37" spans="1:25" ht="7" customHeight="1">
      <c r="A37" s="156" t="e">
        <f>K37/#REF!</f>
        <v>#REF!</v>
      </c>
      <c r="B37" s="153" t="e">
        <f>ROUND(#REF!*0.9,-1)</f>
        <v>#REF!</v>
      </c>
      <c r="C37" s="147"/>
      <c r="D37" s="154">
        <v>1850</v>
      </c>
      <c r="E37" s="155">
        <v>92</v>
      </c>
      <c r="F37" s="155">
        <v>28.52</v>
      </c>
      <c r="G37" s="545">
        <f t="shared" si="0"/>
        <v>16.099999999999998</v>
      </c>
      <c r="H37" s="546">
        <f t="shared" si="1"/>
        <v>13.799999999999999</v>
      </c>
      <c r="I37" s="546">
        <f t="shared" si="2"/>
        <v>11.5</v>
      </c>
      <c r="J37" s="546">
        <f t="shared" si="3"/>
        <v>9.2000000000000011</v>
      </c>
      <c r="K37" s="159">
        <v>8640</v>
      </c>
      <c r="L37" s="165">
        <f t="shared" si="4"/>
        <v>9300</v>
      </c>
      <c r="M37" s="164">
        <v>25</v>
      </c>
      <c r="N37" s="164"/>
      <c r="P37" s="614"/>
      <c r="Q37" s="167"/>
      <c r="R37" s="168"/>
      <c r="S37" s="167"/>
      <c r="T37" s="168"/>
      <c r="U37" s="167"/>
      <c r="V37" s="168"/>
    </row>
    <row r="38" spans="1:25" ht="7" customHeight="1">
      <c r="A38" s="156" t="e">
        <f>K38/#REF!</f>
        <v>#REF!</v>
      </c>
      <c r="B38" s="153" t="e">
        <f>ROUND(#REF!*0.9,-1)</f>
        <v>#REF!</v>
      </c>
      <c r="C38" s="147"/>
      <c r="D38" s="154">
        <v>2330</v>
      </c>
      <c r="E38" s="155">
        <v>116</v>
      </c>
      <c r="F38" s="155">
        <v>22.736000000000001</v>
      </c>
      <c r="G38" s="545">
        <f t="shared" si="0"/>
        <v>20.299999999999997</v>
      </c>
      <c r="H38" s="546">
        <f t="shared" si="1"/>
        <v>17.399999999999999</v>
      </c>
      <c r="I38" s="546">
        <f t="shared" si="2"/>
        <v>14.5</v>
      </c>
      <c r="J38" s="546">
        <f t="shared" si="3"/>
        <v>11.600000000000001</v>
      </c>
      <c r="K38" s="159">
        <v>10640</v>
      </c>
      <c r="L38" s="165">
        <f t="shared" si="4"/>
        <v>11540</v>
      </c>
      <c r="M38" s="164">
        <v>35</v>
      </c>
      <c r="N38" s="164"/>
      <c r="P38" s="614"/>
      <c r="Q38" s="168"/>
      <c r="R38" s="167"/>
      <c r="S38" s="168"/>
      <c r="T38" s="167"/>
      <c r="U38" s="168"/>
      <c r="V38" s="167"/>
    </row>
    <row r="39" spans="1:25" ht="7" customHeight="1">
      <c r="A39" s="156" t="e">
        <f>K39/#REF!</f>
        <v>#REF!</v>
      </c>
      <c r="B39" s="153" t="e">
        <f>ROUND(#REF!*0.9,-1)</f>
        <v>#REF!</v>
      </c>
      <c r="C39" s="147"/>
      <c r="D39" s="154" t="s">
        <v>498</v>
      </c>
      <c r="E39" s="155">
        <v>139</v>
      </c>
      <c r="F39" s="155">
        <v>18.904</v>
      </c>
      <c r="G39" s="545">
        <f t="shared" si="0"/>
        <v>24.324999999999999</v>
      </c>
      <c r="H39" s="546">
        <f t="shared" si="1"/>
        <v>20.849999999999998</v>
      </c>
      <c r="I39" s="546">
        <f t="shared" si="2"/>
        <v>17.375</v>
      </c>
      <c r="J39" s="546">
        <f t="shared" si="3"/>
        <v>13.9</v>
      </c>
      <c r="K39" s="159">
        <v>13590</v>
      </c>
      <c r="L39" s="165">
        <f t="shared" si="4"/>
        <v>14610</v>
      </c>
      <c r="M39" s="166">
        <v>40</v>
      </c>
      <c r="N39" s="166"/>
      <c r="P39" s="614"/>
      <c r="Q39" s="167"/>
      <c r="R39" s="168"/>
      <c r="S39" s="167"/>
      <c r="T39" s="168"/>
      <c r="U39" s="167"/>
      <c r="V39" s="168"/>
    </row>
    <row r="40" spans="1:25" ht="7" customHeight="1">
      <c r="A40" s="157"/>
      <c r="B40" s="157"/>
      <c r="C40" s="147"/>
      <c r="D40" s="158" t="s">
        <v>412</v>
      </c>
      <c r="E40" s="147"/>
      <c r="F40" s="147"/>
      <c r="G40" s="147"/>
      <c r="H40" s="147"/>
      <c r="I40" s="147"/>
      <c r="J40" s="147"/>
      <c r="K40" s="147"/>
      <c r="L40" s="147"/>
      <c r="M40" s="147"/>
      <c r="N40" s="147"/>
      <c r="P40" s="161"/>
      <c r="Q40" s="168"/>
      <c r="R40" s="167"/>
      <c r="S40" s="168"/>
      <c r="T40" s="167"/>
      <c r="U40" s="168"/>
      <c r="V40" s="167"/>
    </row>
    <row r="41" spans="1:25" ht="7" customHeight="1">
      <c r="A41" s="157"/>
      <c r="B41" s="157"/>
      <c r="C41" s="147"/>
      <c r="D41" s="147"/>
      <c r="E41" s="147"/>
      <c r="F41" s="147"/>
      <c r="G41" s="147"/>
      <c r="H41" s="147"/>
      <c r="I41" s="147"/>
      <c r="J41" s="147"/>
      <c r="K41" s="147"/>
      <c r="L41" s="147"/>
      <c r="M41" s="147"/>
      <c r="N41" s="147"/>
      <c r="P41" s="161"/>
      <c r="Q41" s="167"/>
      <c r="R41" s="168"/>
      <c r="S41" s="167"/>
      <c r="T41" s="168"/>
      <c r="U41" s="167"/>
      <c r="V41" s="168"/>
    </row>
    <row r="42" spans="1:25" ht="7" customHeight="1">
      <c r="A42" s="157"/>
      <c r="B42" s="157"/>
      <c r="C42" s="147"/>
      <c r="D42" s="147"/>
      <c r="E42" s="147"/>
      <c r="F42" s="147"/>
      <c r="G42" s="147"/>
      <c r="H42" s="147"/>
      <c r="I42" s="147"/>
      <c r="J42" s="147"/>
      <c r="K42" s="147"/>
      <c r="L42" s="147"/>
      <c r="M42" s="147"/>
      <c r="N42" s="147"/>
      <c r="O42" s="161"/>
      <c r="P42" s="161"/>
      <c r="Q42" s="168"/>
      <c r="R42" s="167"/>
      <c r="S42" s="168"/>
      <c r="T42" s="167"/>
      <c r="U42" s="168"/>
      <c r="V42" s="167"/>
    </row>
    <row r="43" spans="1:25" ht="7" customHeight="1">
      <c r="A43" s="157"/>
      <c r="B43" s="157"/>
      <c r="C43" s="147"/>
      <c r="D43" s="147" t="s">
        <v>528</v>
      </c>
      <c r="E43" s="147"/>
      <c r="F43" s="147"/>
      <c r="G43" s="147"/>
      <c r="H43" s="147"/>
      <c r="I43" s="147"/>
      <c r="J43" s="147"/>
      <c r="K43" s="147"/>
      <c r="L43" s="147"/>
      <c r="M43" s="147"/>
      <c r="N43" s="147"/>
      <c r="O43" s="161"/>
      <c r="P43" s="161"/>
      <c r="Q43" s="167"/>
      <c r="R43" s="168"/>
      <c r="S43" s="167"/>
      <c r="T43" s="168"/>
      <c r="U43" s="167"/>
      <c r="V43" s="168"/>
    </row>
    <row r="44" spans="1:25" ht="25" customHeight="1">
      <c r="A44" s="157"/>
      <c r="B44" s="157"/>
      <c r="C44" s="147"/>
      <c r="D44" s="151" t="s">
        <v>1085</v>
      </c>
      <c r="E44" s="151" t="s">
        <v>212</v>
      </c>
      <c r="F44" s="151" t="s">
        <v>490</v>
      </c>
      <c r="G44" s="151" t="s">
        <v>529</v>
      </c>
      <c r="H44" s="151" t="s">
        <v>530</v>
      </c>
      <c r="I44" s="151" t="s">
        <v>215</v>
      </c>
      <c r="J44" s="147"/>
      <c r="K44" s="147"/>
      <c r="L44" s="147"/>
      <c r="M44" s="147"/>
      <c r="N44" s="147"/>
      <c r="O44" s="161"/>
      <c r="P44" s="161"/>
      <c r="Q44" s="168"/>
      <c r="R44" s="167"/>
      <c r="S44" s="168"/>
      <c r="T44" s="167"/>
      <c r="U44" s="168"/>
      <c r="V44" s="167"/>
    </row>
    <row r="45" spans="1:25" ht="7" customHeight="1">
      <c r="A45" s="157"/>
      <c r="B45" s="157"/>
      <c r="C45" s="147"/>
      <c r="D45" s="151" t="s">
        <v>216</v>
      </c>
      <c r="E45" s="151" t="s">
        <v>217</v>
      </c>
      <c r="F45" s="151"/>
      <c r="G45" s="151" t="s">
        <v>218</v>
      </c>
      <c r="H45" s="151" t="s">
        <v>219</v>
      </c>
      <c r="I45" s="151" t="s">
        <v>219</v>
      </c>
      <c r="J45" s="147"/>
      <c r="K45" s="147"/>
      <c r="L45" s="147"/>
      <c r="M45" s="147"/>
      <c r="N45" s="147"/>
      <c r="O45" s="161"/>
      <c r="P45" s="161"/>
      <c r="Q45" s="167"/>
      <c r="R45" s="168"/>
      <c r="S45" s="167"/>
      <c r="T45" s="168"/>
      <c r="U45" s="167"/>
      <c r="V45" s="168"/>
    </row>
    <row r="46" spans="1:25" ht="7" customHeight="1">
      <c r="A46" s="157"/>
      <c r="B46" s="157"/>
      <c r="C46" s="147"/>
      <c r="D46" s="155">
        <v>80</v>
      </c>
      <c r="E46" s="155">
        <v>5.4</v>
      </c>
      <c r="F46" s="155"/>
      <c r="G46" s="546">
        <v>0.5</v>
      </c>
      <c r="H46" s="159">
        <v>2040</v>
      </c>
      <c r="I46" s="165">
        <f>H46+60</f>
        <v>2100</v>
      </c>
      <c r="J46" s="147"/>
      <c r="K46" s="147"/>
      <c r="L46" s="147"/>
      <c r="M46" s="147"/>
      <c r="N46" s="147"/>
      <c r="O46" s="145" t="s">
        <v>531</v>
      </c>
      <c r="P46" s="161"/>
      <c r="Q46" s="168"/>
      <c r="R46" s="167"/>
      <c r="S46" s="168"/>
      <c r="T46" s="167"/>
      <c r="U46" s="168"/>
      <c r="V46" s="167"/>
    </row>
    <row r="47" spans="1:25" ht="7" customHeight="1">
      <c r="A47" s="153" t="e">
        <f>H47/#REF!</f>
        <v>#REF!</v>
      </c>
      <c r="B47" s="153" t="e">
        <f>ROUND(#REF!*0.9,-1)</f>
        <v>#REF!</v>
      </c>
      <c r="C47" s="147"/>
      <c r="D47" s="155">
        <v>145</v>
      </c>
      <c r="E47" s="155">
        <v>9.4</v>
      </c>
      <c r="F47" s="155"/>
      <c r="G47" s="546">
        <v>0.9</v>
      </c>
      <c r="H47" s="159">
        <v>2160</v>
      </c>
      <c r="I47" s="165">
        <f t="shared" ref="I47:I60" si="5">H47+60</f>
        <v>2220</v>
      </c>
      <c r="J47" s="147"/>
      <c r="K47" s="147"/>
      <c r="L47" s="147"/>
      <c r="M47" s="147"/>
      <c r="N47" s="147"/>
      <c r="O47" s="145" t="s">
        <v>525</v>
      </c>
      <c r="P47" s="161"/>
      <c r="Q47" s="167"/>
      <c r="R47" s="168"/>
      <c r="S47" s="167"/>
      <c r="T47" s="168"/>
      <c r="U47" s="167"/>
      <c r="V47" s="168"/>
    </row>
    <row r="48" spans="1:25" ht="7" customHeight="1">
      <c r="A48" s="156" t="e">
        <f>H48/#REF!</f>
        <v>#REF!</v>
      </c>
      <c r="B48" s="153" t="e">
        <f>ROUND(#REF!*0.9,-1)</f>
        <v>#REF!</v>
      </c>
      <c r="C48" s="147"/>
      <c r="D48" s="155">
        <v>240</v>
      </c>
      <c r="E48" s="155">
        <v>15.7</v>
      </c>
      <c r="F48" s="155"/>
      <c r="G48" s="546">
        <v>1.5</v>
      </c>
      <c r="H48" s="159">
        <v>2990</v>
      </c>
      <c r="I48" s="165">
        <f t="shared" si="5"/>
        <v>3050</v>
      </c>
      <c r="J48" s="147"/>
      <c r="K48" s="147"/>
      <c r="L48" s="147"/>
      <c r="M48" s="147"/>
      <c r="N48" s="147"/>
      <c r="O48" s="145" t="s">
        <v>301</v>
      </c>
      <c r="P48" s="161"/>
      <c r="Q48" s="168"/>
      <c r="R48" s="167"/>
      <c r="S48" s="168"/>
      <c r="T48" s="167"/>
      <c r="U48" s="168"/>
      <c r="V48" s="167"/>
    </row>
    <row r="49" spans="1:22" ht="7" customHeight="1">
      <c r="A49" s="153" t="e">
        <f>H49/#REF!</f>
        <v>#REF!</v>
      </c>
      <c r="B49" s="153" t="e">
        <f>ROUND(#REF!*0.9,-1)</f>
        <v>#REF!</v>
      </c>
      <c r="C49" s="147"/>
      <c r="D49" s="155">
        <v>300</v>
      </c>
      <c r="E49" s="155">
        <v>19.7</v>
      </c>
      <c r="F49" s="155"/>
      <c r="G49" s="546">
        <v>1.9</v>
      </c>
      <c r="H49" s="159">
        <v>3380</v>
      </c>
      <c r="I49" s="165">
        <f t="shared" si="5"/>
        <v>3440</v>
      </c>
      <c r="J49" s="147"/>
      <c r="K49" s="147"/>
      <c r="L49" s="147"/>
      <c r="M49" s="147"/>
      <c r="N49" s="147"/>
      <c r="O49" s="145" t="s">
        <v>335</v>
      </c>
      <c r="P49" s="161"/>
      <c r="Q49" s="167"/>
      <c r="R49" s="168"/>
      <c r="S49" s="167"/>
      <c r="T49" s="168"/>
      <c r="U49" s="167"/>
      <c r="V49" s="168"/>
    </row>
    <row r="50" spans="1:22" ht="7" customHeight="1">
      <c r="A50" s="156" t="e">
        <f>H50/#REF!</f>
        <v>#REF!</v>
      </c>
      <c r="B50" s="153" t="e">
        <f>ROUND(#REF!*0.9,-1)</f>
        <v>#REF!</v>
      </c>
      <c r="C50" s="147"/>
      <c r="D50" s="155">
        <v>395</v>
      </c>
      <c r="E50" s="155">
        <v>25.6</v>
      </c>
      <c r="F50" s="155"/>
      <c r="G50" s="546">
        <v>2.4</v>
      </c>
      <c r="H50" s="159">
        <v>3920</v>
      </c>
      <c r="I50" s="165">
        <f t="shared" si="5"/>
        <v>3980</v>
      </c>
      <c r="J50" s="147"/>
      <c r="K50" s="147"/>
      <c r="L50" s="147"/>
      <c r="M50" s="147"/>
      <c r="N50" s="147"/>
      <c r="O50" s="145" t="s">
        <v>532</v>
      </c>
      <c r="P50" s="161"/>
      <c r="Q50" s="168"/>
      <c r="R50" s="167"/>
      <c r="S50" s="168"/>
      <c r="T50" s="167"/>
      <c r="U50" s="168"/>
      <c r="V50" s="167"/>
    </row>
    <row r="51" spans="1:22" ht="7" customHeight="1">
      <c r="A51" s="153" t="e">
        <f>H51/#REF!</f>
        <v>#REF!</v>
      </c>
      <c r="B51" s="153" t="e">
        <f>ROUND(#REF!*0.9,-1)</f>
        <v>#REF!</v>
      </c>
      <c r="C51" s="147"/>
      <c r="D51" s="155">
        <v>475</v>
      </c>
      <c r="E51" s="155">
        <v>31.1</v>
      </c>
      <c r="F51" s="155"/>
      <c r="G51" s="546">
        <v>2.9</v>
      </c>
      <c r="H51" s="159">
        <v>4490</v>
      </c>
      <c r="I51" s="165">
        <f t="shared" si="5"/>
        <v>4550</v>
      </c>
      <c r="J51" s="147"/>
      <c r="K51" s="147"/>
      <c r="L51" s="147"/>
      <c r="M51" s="147"/>
      <c r="N51" s="147"/>
      <c r="O51" s="145" t="s">
        <v>404</v>
      </c>
      <c r="P51" s="161"/>
      <c r="Q51" s="167"/>
      <c r="R51" s="168"/>
      <c r="S51" s="167"/>
      <c r="T51" s="168"/>
      <c r="U51" s="167"/>
      <c r="V51" s="168"/>
    </row>
    <row r="52" spans="1:22" ht="7" customHeight="1">
      <c r="A52" s="156" t="e">
        <f>H52/#REF!</f>
        <v>#REF!</v>
      </c>
      <c r="B52" s="153" t="e">
        <f>ROUND(#REF!*0.9,-1)</f>
        <v>#REF!</v>
      </c>
      <c r="C52" s="147"/>
      <c r="D52" s="155">
        <v>560</v>
      </c>
      <c r="E52" s="155">
        <v>36.799999999999997</v>
      </c>
      <c r="F52" s="155"/>
      <c r="G52" s="546">
        <v>3.5</v>
      </c>
      <c r="H52" s="159">
        <v>5130</v>
      </c>
      <c r="I52" s="165">
        <f t="shared" si="5"/>
        <v>5190</v>
      </c>
      <c r="J52" s="147"/>
      <c r="K52" s="147"/>
      <c r="L52" s="147"/>
      <c r="M52" s="147"/>
      <c r="N52" s="147"/>
      <c r="O52" s="145" t="s">
        <v>527</v>
      </c>
      <c r="P52" s="161"/>
      <c r="Q52" s="168"/>
      <c r="R52" s="167"/>
      <c r="S52" s="168"/>
      <c r="T52" s="167"/>
      <c r="U52" s="168"/>
      <c r="V52" s="167"/>
    </row>
    <row r="53" spans="1:22" ht="7" customHeight="1">
      <c r="A53" s="156" t="e">
        <f>H53/#REF!</f>
        <v>#REF!</v>
      </c>
      <c r="B53" s="153" t="e">
        <f>ROUND(#REF!*0.9,-1)</f>
        <v>#REF!</v>
      </c>
      <c r="C53" s="147"/>
      <c r="D53" s="155">
        <v>625</v>
      </c>
      <c r="E53" s="155">
        <v>41.3</v>
      </c>
      <c r="F53" s="155"/>
      <c r="G53" s="546">
        <v>3.9</v>
      </c>
      <c r="H53" s="159">
        <v>5890</v>
      </c>
      <c r="I53" s="165">
        <f t="shared" si="5"/>
        <v>5950</v>
      </c>
      <c r="J53" s="147"/>
      <c r="K53" s="147"/>
      <c r="L53" s="147"/>
      <c r="M53" s="147"/>
      <c r="N53" s="147"/>
      <c r="O53" s="145" t="s">
        <v>405</v>
      </c>
      <c r="P53" s="161"/>
      <c r="Q53" s="167"/>
      <c r="R53" s="168"/>
      <c r="S53" s="167"/>
      <c r="T53" s="168"/>
      <c r="U53" s="167"/>
      <c r="V53" s="168"/>
    </row>
    <row r="54" spans="1:22" ht="7" customHeight="1">
      <c r="A54" s="156" t="e">
        <f>H54/#REF!</f>
        <v>#REF!</v>
      </c>
      <c r="B54" s="153" t="e">
        <f>ROUND(#REF!*0.9,-1)</f>
        <v>#REF!</v>
      </c>
      <c r="C54" s="147"/>
      <c r="D54" s="155">
        <v>760</v>
      </c>
      <c r="E54" s="155">
        <v>50.4</v>
      </c>
      <c r="F54" s="155"/>
      <c r="G54" s="546">
        <v>4.8</v>
      </c>
      <c r="H54" s="159">
        <v>7250</v>
      </c>
      <c r="I54" s="165">
        <f t="shared" si="5"/>
        <v>7310</v>
      </c>
      <c r="J54" s="147"/>
      <c r="K54" s="147"/>
      <c r="L54" s="147"/>
      <c r="M54" s="147"/>
      <c r="N54" s="147"/>
      <c r="O54" s="145" t="s">
        <v>504</v>
      </c>
      <c r="P54" s="161"/>
      <c r="Q54" s="168"/>
      <c r="R54" s="167"/>
      <c r="S54" s="168"/>
      <c r="T54" s="167"/>
      <c r="U54" s="168"/>
      <c r="V54" s="167"/>
    </row>
    <row r="55" spans="1:22" ht="7" customHeight="1">
      <c r="A55" s="156" t="e">
        <f>H55/#REF!</f>
        <v>#REF!</v>
      </c>
      <c r="B55" s="153" t="e">
        <f>ROUND(#REF!*0.9,-1)</f>
        <v>#REF!</v>
      </c>
      <c r="C55" s="147"/>
      <c r="D55" s="155">
        <v>925</v>
      </c>
      <c r="E55" s="155">
        <v>61.5</v>
      </c>
      <c r="F55" s="155"/>
      <c r="G55" s="546">
        <v>5.8</v>
      </c>
      <c r="H55" s="159">
        <v>7900</v>
      </c>
      <c r="I55" s="165">
        <f t="shared" si="5"/>
        <v>7960</v>
      </c>
      <c r="J55" s="147"/>
      <c r="K55" s="147"/>
      <c r="L55" s="147"/>
      <c r="M55" s="147"/>
      <c r="N55" s="147"/>
      <c r="O55" s="145" t="s">
        <v>384</v>
      </c>
      <c r="P55" s="161"/>
      <c r="Q55" s="167"/>
      <c r="R55" s="168"/>
      <c r="S55" s="167"/>
      <c r="T55" s="168"/>
      <c r="U55" s="167"/>
      <c r="V55" s="168"/>
    </row>
    <row r="56" spans="1:22" ht="7" customHeight="1">
      <c r="A56" s="156" t="e">
        <f>H56/#REF!</f>
        <v>#REF!</v>
      </c>
      <c r="B56" s="153" t="e">
        <f>ROUND(#REF!*0.9,-1)</f>
        <v>#REF!</v>
      </c>
      <c r="C56" s="147"/>
      <c r="D56" s="155">
        <v>1120</v>
      </c>
      <c r="E56" s="155">
        <v>73.8</v>
      </c>
      <c r="F56" s="155"/>
      <c r="G56" s="546">
        <v>7</v>
      </c>
      <c r="H56" s="159">
        <v>9170</v>
      </c>
      <c r="I56" s="165">
        <f t="shared" si="5"/>
        <v>9230</v>
      </c>
      <c r="J56" s="147"/>
      <c r="K56" s="147"/>
      <c r="L56" s="147"/>
      <c r="M56" s="147"/>
      <c r="N56" s="147"/>
      <c r="O56" s="161"/>
      <c r="P56" s="161"/>
      <c r="Q56" s="168"/>
      <c r="R56" s="167"/>
      <c r="S56" s="168"/>
      <c r="T56" s="167"/>
      <c r="U56" s="168"/>
      <c r="V56" s="167"/>
    </row>
    <row r="57" spans="1:22" ht="7" customHeight="1">
      <c r="A57" s="156" t="e">
        <f>H57/#REF!</f>
        <v>#REF!</v>
      </c>
      <c r="B57" s="153" t="e">
        <f>ROUND(#REF!*0.9,-1)</f>
        <v>#REF!</v>
      </c>
      <c r="C57" s="147"/>
      <c r="D57" s="160">
        <v>1380</v>
      </c>
      <c r="E57" s="160">
        <v>91.3</v>
      </c>
      <c r="F57" s="160"/>
      <c r="G57" s="547">
        <v>8.6</v>
      </c>
      <c r="H57" s="159">
        <v>11210</v>
      </c>
      <c r="I57" s="165">
        <f t="shared" si="5"/>
        <v>11270</v>
      </c>
      <c r="J57" s="147"/>
      <c r="K57" s="147"/>
      <c r="L57" s="147"/>
      <c r="M57" s="147"/>
      <c r="N57" s="147"/>
      <c r="O57" s="161"/>
      <c r="P57" s="161"/>
      <c r="Q57" s="167"/>
      <c r="R57" s="168"/>
      <c r="S57" s="167"/>
      <c r="T57" s="168"/>
      <c r="U57" s="167"/>
      <c r="V57" s="168"/>
    </row>
    <row r="58" spans="1:22" ht="7" customHeight="1">
      <c r="A58" s="156" t="e">
        <f>H58/#REF!</f>
        <v>#REF!</v>
      </c>
      <c r="B58" s="153" t="e">
        <f>ROUND(#REF!*0.9,-1)</f>
        <v>#REF!</v>
      </c>
      <c r="C58" s="147"/>
      <c r="D58" s="160">
        <v>1600</v>
      </c>
      <c r="E58" s="160">
        <v>106.7</v>
      </c>
      <c r="F58" s="160"/>
      <c r="G58" s="547">
        <v>10</v>
      </c>
      <c r="H58" s="159">
        <v>14160</v>
      </c>
      <c r="I58" s="165">
        <f t="shared" si="5"/>
        <v>14220</v>
      </c>
      <c r="J58" s="147"/>
      <c r="K58" s="147"/>
      <c r="L58" s="147"/>
      <c r="M58" s="147"/>
      <c r="N58" s="147"/>
      <c r="O58" s="161"/>
      <c r="P58" s="161"/>
      <c r="Q58" s="168"/>
      <c r="R58" s="167"/>
      <c r="S58" s="168"/>
      <c r="T58" s="167"/>
      <c r="U58" s="168"/>
      <c r="V58" s="167"/>
    </row>
    <row r="59" spans="1:22" ht="7" customHeight="1">
      <c r="A59" s="156" t="e">
        <f>H59/#REF!</f>
        <v>#REF!</v>
      </c>
      <c r="B59" s="153" t="e">
        <f>ROUND(#REF!*0.9,-1)</f>
        <v>#REF!</v>
      </c>
      <c r="C59" s="147"/>
      <c r="D59" s="160">
        <v>2000</v>
      </c>
      <c r="E59" s="160">
        <v>134.9</v>
      </c>
      <c r="F59" s="160"/>
      <c r="G59" s="547">
        <v>12.5</v>
      </c>
      <c r="H59" s="159">
        <v>17540</v>
      </c>
      <c r="I59" s="165">
        <f t="shared" si="5"/>
        <v>17600</v>
      </c>
      <c r="J59" s="147"/>
      <c r="K59" s="147"/>
      <c r="L59" s="147"/>
      <c r="M59" s="147"/>
      <c r="N59" s="147"/>
      <c r="O59" s="161"/>
      <c r="P59" s="161"/>
      <c r="Q59" s="167"/>
      <c r="R59" s="168"/>
      <c r="S59" s="167"/>
      <c r="T59" s="168"/>
      <c r="U59" s="167"/>
      <c r="V59" s="168"/>
    </row>
    <row r="60" spans="1:22" ht="7" customHeight="1">
      <c r="A60" s="156" t="e">
        <f>H60/#REF!</f>
        <v>#REF!</v>
      </c>
      <c r="B60" s="153" t="e">
        <f>ROUND(#REF!*0.9,-1)</f>
        <v>#REF!</v>
      </c>
      <c r="C60" s="147"/>
      <c r="D60" s="155">
        <v>2400</v>
      </c>
      <c r="E60" s="155">
        <v>162.1</v>
      </c>
      <c r="F60" s="155"/>
      <c r="G60" s="546">
        <v>15</v>
      </c>
      <c r="H60" s="159">
        <v>21770</v>
      </c>
      <c r="I60" s="165">
        <f t="shared" si="5"/>
        <v>21830</v>
      </c>
      <c r="J60" s="147"/>
      <c r="K60" s="147"/>
      <c r="L60" s="147"/>
      <c r="M60" s="147"/>
      <c r="N60" s="147"/>
      <c r="O60" s="161"/>
      <c r="P60" s="161"/>
      <c r="Q60" s="168"/>
      <c r="R60" s="167"/>
      <c r="S60" s="168"/>
      <c r="T60" s="167"/>
      <c r="U60" s="168"/>
      <c r="V60" s="167"/>
    </row>
    <row r="61" spans="1:22" ht="7" customHeight="1">
      <c r="C61" s="147"/>
      <c r="D61" s="147"/>
      <c r="E61" s="147"/>
      <c r="F61" s="147"/>
      <c r="G61" s="147"/>
      <c r="H61" s="147"/>
      <c r="I61" s="147"/>
      <c r="J61" s="147"/>
      <c r="K61" s="147"/>
      <c r="L61" s="147"/>
      <c r="M61" s="147"/>
      <c r="N61" s="147"/>
      <c r="O61" s="161"/>
      <c r="P61" s="161"/>
      <c r="Q61" s="167"/>
      <c r="R61" s="168"/>
      <c r="S61" s="167"/>
      <c r="T61" s="168"/>
      <c r="U61" s="167"/>
      <c r="V61" s="168"/>
    </row>
    <row r="62" spans="1:22" ht="7" customHeight="1">
      <c r="C62" s="147"/>
      <c r="D62" s="147"/>
      <c r="E62" s="147"/>
      <c r="F62" s="147"/>
      <c r="G62" s="147"/>
      <c r="H62" s="147"/>
      <c r="I62" s="147"/>
      <c r="J62" s="147"/>
      <c r="K62" s="147"/>
      <c r="L62" s="147"/>
      <c r="M62" s="147"/>
      <c r="N62" s="147"/>
      <c r="O62" s="161"/>
      <c r="P62" s="161"/>
      <c r="Q62" s="168"/>
      <c r="R62" s="167"/>
      <c r="S62" s="168"/>
      <c r="T62" s="167"/>
      <c r="U62" s="168"/>
      <c r="V62" s="167"/>
    </row>
    <row r="63" spans="1:22" ht="7" customHeight="1">
      <c r="C63" s="147"/>
      <c r="D63" s="147"/>
      <c r="E63" s="147"/>
      <c r="F63" s="147"/>
      <c r="G63" s="147"/>
      <c r="H63" s="147"/>
      <c r="I63" s="147"/>
      <c r="J63" s="147"/>
      <c r="K63" s="147"/>
      <c r="L63" s="147"/>
      <c r="M63" s="147"/>
      <c r="N63" s="147"/>
      <c r="O63" s="161"/>
      <c r="P63" s="161"/>
      <c r="Q63" s="167"/>
      <c r="R63" s="168"/>
      <c r="S63" s="167"/>
      <c r="T63" s="168"/>
      <c r="U63" s="167"/>
      <c r="V63" s="168"/>
    </row>
    <row r="64" spans="1:22" ht="7" customHeight="1">
      <c r="C64" s="147"/>
      <c r="D64" s="147"/>
      <c r="E64" s="147"/>
      <c r="F64" s="147"/>
      <c r="G64" s="147"/>
      <c r="H64" s="147"/>
      <c r="I64" s="147"/>
      <c r="J64" s="147"/>
      <c r="K64" s="147"/>
      <c r="L64" s="147"/>
      <c r="M64" s="147"/>
      <c r="N64" s="147"/>
      <c r="O64" s="161"/>
      <c r="P64" s="161"/>
      <c r="Q64" s="168"/>
      <c r="R64" s="167"/>
      <c r="S64" s="168"/>
      <c r="T64" s="167"/>
      <c r="U64" s="168"/>
      <c r="V64" s="167"/>
    </row>
    <row r="65" spans="3:22" ht="7" customHeight="1">
      <c r="C65" s="147"/>
      <c r="D65" s="147"/>
      <c r="E65" s="147"/>
      <c r="F65" s="147"/>
      <c r="G65" s="147"/>
      <c r="H65" s="147"/>
      <c r="I65" s="147"/>
      <c r="J65" s="147"/>
      <c r="K65" s="147"/>
      <c r="L65" s="147"/>
      <c r="M65" s="147"/>
      <c r="N65" s="147"/>
      <c r="O65" s="161"/>
      <c r="P65" s="161"/>
      <c r="Q65" s="167"/>
      <c r="R65" s="168"/>
      <c r="S65" s="167"/>
      <c r="T65" s="168"/>
      <c r="U65" s="167"/>
      <c r="V65" s="168"/>
    </row>
    <row r="66" spans="3:22" ht="7" customHeight="1">
      <c r="C66" s="147"/>
      <c r="D66" s="147"/>
      <c r="E66" s="147"/>
      <c r="F66" s="147"/>
      <c r="G66" s="147"/>
      <c r="H66" s="147"/>
      <c r="I66" s="147"/>
      <c r="J66" s="147"/>
      <c r="K66" s="147"/>
      <c r="L66" s="147"/>
      <c r="M66" s="147"/>
      <c r="N66" s="147"/>
      <c r="O66" s="161"/>
      <c r="P66" s="161"/>
      <c r="Q66" s="168"/>
      <c r="R66" s="167"/>
      <c r="S66" s="168"/>
      <c r="T66" s="167"/>
      <c r="U66" s="168"/>
      <c r="V66" s="167"/>
    </row>
    <row r="67" spans="3:22" ht="7" customHeight="1">
      <c r="C67" s="147"/>
      <c r="D67" s="147"/>
      <c r="E67" s="147"/>
      <c r="F67" s="147"/>
      <c r="G67" s="147"/>
      <c r="H67" s="147"/>
      <c r="I67" s="147"/>
      <c r="J67" s="147"/>
      <c r="K67" s="147"/>
      <c r="L67" s="147"/>
      <c r="M67" s="147"/>
      <c r="N67" s="147"/>
      <c r="O67" s="161"/>
      <c r="P67" s="161"/>
      <c r="Q67" s="167"/>
      <c r="R67" s="168"/>
      <c r="S67" s="167"/>
      <c r="T67" s="168"/>
      <c r="U67" s="167"/>
      <c r="V67" s="168"/>
    </row>
    <row r="68" spans="3:22" ht="7" customHeight="1">
      <c r="C68" s="147"/>
      <c r="D68" s="147"/>
      <c r="E68" s="147"/>
      <c r="F68" s="147"/>
      <c r="G68" s="147"/>
      <c r="H68" s="147"/>
      <c r="I68" s="147"/>
      <c r="J68" s="147"/>
      <c r="K68" s="147"/>
      <c r="L68" s="147"/>
      <c r="M68" s="147"/>
      <c r="N68" s="147"/>
      <c r="O68" s="161"/>
      <c r="P68" s="161"/>
      <c r="Q68" s="168"/>
      <c r="R68" s="167"/>
      <c r="S68" s="168"/>
      <c r="T68" s="167"/>
      <c r="U68" s="168"/>
      <c r="V68" s="167"/>
    </row>
    <row r="69" spans="3:22" ht="7" customHeight="1">
      <c r="C69" s="147"/>
      <c r="D69" s="147"/>
      <c r="E69" s="147"/>
      <c r="F69" s="147"/>
      <c r="G69" s="147"/>
      <c r="H69" s="147"/>
      <c r="I69" s="147"/>
      <c r="J69" s="147"/>
      <c r="K69" s="147"/>
      <c r="L69" s="147"/>
      <c r="M69" s="147"/>
      <c r="N69" s="147"/>
      <c r="O69" s="161"/>
      <c r="P69" s="161"/>
      <c r="Q69" s="167"/>
      <c r="R69" s="168"/>
      <c r="S69" s="167"/>
      <c r="T69" s="168"/>
      <c r="U69" s="167"/>
      <c r="V69" s="168"/>
    </row>
    <row r="70" spans="3:22" ht="7" customHeight="1">
      <c r="C70" s="147"/>
      <c r="D70" s="147"/>
      <c r="E70" s="147"/>
      <c r="F70" s="147"/>
      <c r="G70" s="147"/>
      <c r="H70" s="147"/>
      <c r="I70" s="147"/>
      <c r="J70" s="147"/>
      <c r="K70" s="147"/>
      <c r="L70" s="147"/>
      <c r="M70" s="147"/>
      <c r="N70" s="147"/>
      <c r="O70" s="161"/>
      <c r="P70" s="161"/>
      <c r="Q70" s="168"/>
      <c r="R70" s="167"/>
      <c r="S70" s="168"/>
      <c r="T70" s="167"/>
      <c r="U70" s="168"/>
      <c r="V70" s="167"/>
    </row>
    <row r="71" spans="3:22" ht="7" customHeight="1">
      <c r="C71" s="147"/>
      <c r="D71" s="147"/>
      <c r="E71" s="147"/>
      <c r="F71" s="147"/>
      <c r="G71" s="147"/>
      <c r="H71" s="147"/>
      <c r="I71" s="147"/>
      <c r="J71" s="147"/>
      <c r="K71" s="147"/>
      <c r="L71" s="147"/>
      <c r="M71" s="147"/>
      <c r="N71" s="147"/>
      <c r="O71" s="161"/>
      <c r="P71" s="161"/>
      <c r="Q71" s="167"/>
      <c r="R71" s="168"/>
      <c r="S71" s="167"/>
      <c r="T71" s="168"/>
      <c r="U71" s="167"/>
      <c r="V71" s="168"/>
    </row>
    <row r="72" spans="3:22" ht="7" customHeight="1">
      <c r="C72" s="147"/>
      <c r="D72" s="147"/>
      <c r="E72" s="147"/>
      <c r="F72" s="147"/>
      <c r="G72" s="147"/>
      <c r="H72" s="147"/>
      <c r="I72" s="147"/>
      <c r="J72" s="147"/>
      <c r="K72" s="147"/>
      <c r="L72" s="147"/>
      <c r="M72" s="147"/>
      <c r="N72" s="147"/>
      <c r="O72" s="161"/>
      <c r="P72" s="161"/>
      <c r="Q72" s="168"/>
      <c r="R72" s="167"/>
      <c r="S72" s="168"/>
      <c r="T72" s="167"/>
      <c r="U72" s="168"/>
      <c r="V72" s="167"/>
    </row>
    <row r="73" spans="3:22" ht="7" customHeight="1">
      <c r="C73" s="147"/>
      <c r="D73" s="147"/>
      <c r="E73" s="147"/>
      <c r="F73" s="147"/>
      <c r="G73" s="147"/>
      <c r="H73" s="147"/>
      <c r="I73" s="147"/>
      <c r="J73" s="147"/>
      <c r="K73" s="147"/>
      <c r="L73" s="147"/>
      <c r="M73" s="147"/>
      <c r="N73" s="147"/>
      <c r="O73" s="161"/>
      <c r="P73" s="161"/>
      <c r="Q73" s="167"/>
      <c r="R73" s="168"/>
      <c r="S73" s="167"/>
      <c r="T73" s="168"/>
      <c r="U73" s="167"/>
      <c r="V73" s="168"/>
    </row>
    <row r="74" spans="3:22" ht="7" customHeight="1">
      <c r="C74" s="147"/>
      <c r="D74" s="147"/>
      <c r="E74" s="147"/>
      <c r="F74" s="147"/>
      <c r="G74" s="147"/>
      <c r="H74" s="147"/>
      <c r="I74" s="147"/>
      <c r="J74" s="147"/>
      <c r="K74" s="147"/>
      <c r="L74" s="147"/>
      <c r="M74" s="147"/>
      <c r="N74" s="147"/>
      <c r="O74" s="161"/>
      <c r="P74" s="161"/>
      <c r="Q74" s="168"/>
      <c r="R74" s="167"/>
      <c r="S74" s="168"/>
      <c r="T74" s="167"/>
      <c r="U74" s="168"/>
      <c r="V74" s="167"/>
    </row>
    <row r="75" spans="3:22" ht="9.65" customHeight="1">
      <c r="C75" s="147"/>
      <c r="D75" s="147"/>
      <c r="E75" s="147"/>
      <c r="F75" s="147"/>
      <c r="G75" s="147"/>
      <c r="H75" s="147"/>
      <c r="I75" s="147"/>
      <c r="J75" s="147"/>
      <c r="K75" s="147"/>
      <c r="L75" s="147"/>
      <c r="M75" s="147"/>
      <c r="N75" s="147"/>
      <c r="O75" s="161"/>
      <c r="P75" s="161"/>
      <c r="Q75" s="167"/>
      <c r="R75" s="168"/>
      <c r="S75" s="167"/>
      <c r="T75" s="168"/>
      <c r="U75" s="167"/>
      <c r="V75" s="168"/>
    </row>
  </sheetData>
  <mergeCells count="1">
    <mergeCell ref="P26:P39"/>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dimension ref="A1:S86"/>
  <sheetViews>
    <sheetView topLeftCell="A22" zoomScale="145" zoomScaleNormal="145" workbookViewId="0">
      <selection activeCell="G34" sqref="G34"/>
    </sheetView>
  </sheetViews>
  <sheetFormatPr defaultColWidth="8.81640625" defaultRowHeight="14.5"/>
  <cols>
    <col min="1" max="1" width="4.54296875" style="118" customWidth="1"/>
    <col min="2" max="2" width="10.453125" style="119" customWidth="1"/>
    <col min="3" max="3" width="10.453125" style="120" customWidth="1"/>
    <col min="4" max="6" width="10.453125" style="119" customWidth="1"/>
    <col min="7" max="7" width="7.90625" style="119" customWidth="1"/>
    <col min="8" max="9" width="12.81640625" style="119" customWidth="1"/>
    <col min="10" max="10" width="12.81640625" style="119" hidden="1" customWidth="1"/>
    <col min="11" max="13" width="10.54296875" style="119" customWidth="1"/>
    <col min="14" max="14" width="8.81640625" style="121" customWidth="1"/>
    <col min="15" max="17" width="8.81640625" style="119" customWidth="1"/>
    <col min="18" max="18" width="8.81640625" style="122" customWidth="1"/>
    <col min="19" max="19" width="40.453125" style="123" customWidth="1"/>
    <col min="20" max="20" width="8.81640625" style="124" customWidth="1"/>
    <col min="21" max="16384" width="8.81640625" style="124"/>
  </cols>
  <sheetData>
    <row r="1" spans="1:19" ht="7" customHeight="1"/>
    <row r="2" spans="1:19" ht="7" customHeight="1">
      <c r="B2" s="125" t="s">
        <v>533</v>
      </c>
    </row>
    <row r="3" spans="1:19" ht="7" customHeight="1">
      <c r="B3" s="125" t="s">
        <v>534</v>
      </c>
    </row>
    <row r="4" spans="1:19" ht="7" customHeight="1">
      <c r="B4" s="125" t="s">
        <v>535</v>
      </c>
    </row>
    <row r="5" spans="1:19" ht="7" customHeight="1">
      <c r="B5" s="125" t="s">
        <v>536</v>
      </c>
    </row>
    <row r="6" spans="1:19" ht="7" customHeight="1">
      <c r="B6" s="125" t="s">
        <v>537</v>
      </c>
    </row>
    <row r="7" spans="1:19" ht="7" customHeight="1">
      <c r="B7" s="125" t="s">
        <v>538</v>
      </c>
    </row>
    <row r="8" spans="1:19" ht="7" customHeight="1">
      <c r="B8" s="125" t="s">
        <v>539</v>
      </c>
    </row>
    <row r="9" spans="1:19" ht="7" customHeight="1">
      <c r="B9" s="125" t="s">
        <v>540</v>
      </c>
    </row>
    <row r="10" spans="1:19" ht="7" customHeight="1">
      <c r="B10" s="125" t="s">
        <v>541</v>
      </c>
    </row>
    <row r="11" spans="1:19" s="117" customFormat="1" ht="7" customHeight="1">
      <c r="A11" s="126"/>
      <c r="B11" s="125"/>
      <c r="C11" s="120"/>
      <c r="D11" s="119"/>
      <c r="E11" s="119"/>
      <c r="F11" s="119"/>
      <c r="G11" s="119"/>
      <c r="H11" s="119"/>
      <c r="I11" s="119"/>
      <c r="J11" s="119"/>
      <c r="K11" s="119"/>
      <c r="L11" s="119"/>
      <c r="M11" s="119"/>
      <c r="N11" s="121"/>
      <c r="O11" s="119"/>
      <c r="P11" s="119"/>
      <c r="Q11" s="119"/>
      <c r="R11" s="122"/>
      <c r="S11" s="123"/>
    </row>
    <row r="12" spans="1:19" s="117" customFormat="1" ht="7" customHeight="1">
      <c r="A12" s="126"/>
      <c r="B12" s="125" t="s">
        <v>542</v>
      </c>
      <c r="C12" s="120"/>
      <c r="D12" s="119"/>
      <c r="E12" s="119"/>
      <c r="F12" s="119"/>
      <c r="G12" s="119"/>
      <c r="H12" s="119"/>
      <c r="I12" s="119"/>
      <c r="J12" s="119"/>
      <c r="K12" s="119"/>
      <c r="L12" s="119"/>
      <c r="M12" s="119"/>
      <c r="N12" s="121"/>
      <c r="O12" s="119"/>
      <c r="P12" s="119"/>
      <c r="Q12" s="119"/>
      <c r="R12" s="122"/>
      <c r="S12" s="123"/>
    </row>
    <row r="13" spans="1:19" s="117" customFormat="1" ht="7" customHeight="1">
      <c r="A13" s="126"/>
      <c r="B13" s="125"/>
      <c r="C13" s="120"/>
      <c r="D13" s="119"/>
      <c r="E13" s="119"/>
      <c r="F13" s="119"/>
      <c r="G13" s="119"/>
      <c r="H13" s="119"/>
      <c r="I13" s="119"/>
      <c r="J13" s="119"/>
      <c r="K13" s="119"/>
      <c r="L13" s="119"/>
      <c r="M13" s="119"/>
      <c r="N13" s="121"/>
      <c r="O13" s="119"/>
      <c r="P13" s="119"/>
      <c r="Q13" s="119"/>
      <c r="R13" s="122"/>
      <c r="S13" s="123"/>
    </row>
    <row r="14" spans="1:19" s="117" customFormat="1" ht="7" customHeight="1">
      <c r="A14" s="126"/>
      <c r="B14" s="125" t="s">
        <v>543</v>
      </c>
      <c r="C14" s="120"/>
      <c r="D14" s="119"/>
      <c r="E14" s="119"/>
      <c r="F14" s="119"/>
      <c r="G14" s="119"/>
      <c r="H14" s="119"/>
      <c r="I14" s="119"/>
      <c r="J14" s="119"/>
      <c r="K14" s="119"/>
      <c r="L14" s="119"/>
      <c r="M14" s="119"/>
      <c r="N14" s="121"/>
      <c r="O14" s="119"/>
      <c r="P14" s="119"/>
      <c r="Q14" s="119"/>
      <c r="R14" s="122"/>
      <c r="S14" s="123"/>
    </row>
    <row r="15" spans="1:19" s="117" customFormat="1" ht="7" customHeight="1">
      <c r="A15" s="126"/>
      <c r="B15" s="125" t="s">
        <v>544</v>
      </c>
      <c r="C15" s="120"/>
      <c r="D15" s="119"/>
      <c r="E15" s="119"/>
      <c r="F15" s="119"/>
      <c r="G15" s="119"/>
      <c r="H15" s="119"/>
      <c r="I15" s="119"/>
      <c r="J15" s="119"/>
      <c r="K15" s="119"/>
      <c r="L15" s="119"/>
      <c r="M15" s="119"/>
      <c r="N15" s="121"/>
      <c r="O15" s="119"/>
      <c r="P15" s="119"/>
      <c r="Q15" s="119"/>
      <c r="R15" s="122"/>
      <c r="S15" s="123"/>
    </row>
    <row r="16" spans="1:19" s="117" customFormat="1" ht="7" customHeight="1">
      <c r="A16" s="126"/>
      <c r="B16" s="125" t="s">
        <v>545</v>
      </c>
      <c r="C16" s="120"/>
      <c r="D16" s="119"/>
      <c r="E16" s="119"/>
      <c r="F16" s="119"/>
      <c r="G16" s="119"/>
      <c r="H16" s="119"/>
      <c r="I16" s="119"/>
      <c r="J16" s="119"/>
      <c r="K16" s="119"/>
      <c r="L16" s="119"/>
      <c r="M16" s="119"/>
      <c r="N16" s="121"/>
      <c r="O16" s="119"/>
      <c r="P16" s="119"/>
      <c r="Q16" s="119"/>
      <c r="R16" s="122"/>
      <c r="S16" s="123"/>
    </row>
    <row r="17" spans="1:19" s="117" customFormat="1" ht="7" customHeight="1">
      <c r="A17" s="126"/>
      <c r="B17" s="125" t="s">
        <v>546</v>
      </c>
      <c r="C17" s="120"/>
      <c r="D17" s="119"/>
      <c r="E17" s="119"/>
      <c r="F17" s="119"/>
      <c r="G17" s="119"/>
      <c r="H17" s="119"/>
      <c r="I17" s="119"/>
      <c r="J17" s="119"/>
      <c r="K17" s="119"/>
      <c r="L17" s="119"/>
      <c r="M17" s="119"/>
      <c r="N17" s="121"/>
      <c r="O17" s="119"/>
      <c r="P17" s="119"/>
      <c r="Q17" s="119"/>
      <c r="R17" s="122"/>
      <c r="S17" s="123"/>
    </row>
    <row r="18" spans="1:19" s="117" customFormat="1" ht="7" customHeight="1">
      <c r="A18" s="126"/>
      <c r="B18" s="125" t="s">
        <v>547</v>
      </c>
      <c r="C18" s="120"/>
      <c r="D18" s="119"/>
      <c r="E18" s="119"/>
      <c r="F18" s="119"/>
      <c r="G18" s="119"/>
      <c r="H18" s="119"/>
      <c r="I18" s="119"/>
      <c r="J18" s="119"/>
      <c r="K18" s="119"/>
      <c r="L18" s="119"/>
      <c r="M18" s="119"/>
      <c r="N18" s="121"/>
      <c r="O18" s="119"/>
      <c r="P18" s="119"/>
      <c r="Q18" s="119"/>
      <c r="R18" s="122"/>
      <c r="S18" s="123"/>
    </row>
    <row r="19" spans="1:19" s="117" customFormat="1" ht="7" customHeight="1">
      <c r="A19" s="126"/>
      <c r="B19" s="125" t="s">
        <v>548</v>
      </c>
      <c r="C19" s="120"/>
      <c r="D19" s="119"/>
      <c r="E19" s="119"/>
      <c r="F19" s="119"/>
      <c r="G19" s="119"/>
      <c r="H19" s="119"/>
      <c r="I19" s="119"/>
      <c r="J19" s="119"/>
      <c r="K19" s="119"/>
      <c r="L19" s="119"/>
      <c r="M19" s="119"/>
      <c r="N19" s="121"/>
      <c r="O19" s="119"/>
      <c r="P19" s="119"/>
      <c r="Q19" s="119"/>
      <c r="R19" s="122"/>
      <c r="S19" s="123"/>
    </row>
    <row r="20" spans="1:19" s="117" customFormat="1" ht="7" customHeight="1">
      <c r="A20" s="126"/>
      <c r="B20" s="125"/>
      <c r="C20" s="120"/>
      <c r="D20" s="119"/>
      <c r="E20" s="119"/>
      <c r="F20" s="119"/>
      <c r="G20" s="119"/>
      <c r="H20" s="119"/>
      <c r="I20" s="119"/>
      <c r="J20" s="119"/>
      <c r="K20" s="119"/>
      <c r="L20" s="119"/>
      <c r="M20" s="119"/>
      <c r="N20" s="121"/>
      <c r="O20" s="119"/>
      <c r="P20" s="119"/>
      <c r="Q20" s="119"/>
      <c r="R20" s="122"/>
      <c r="S20" s="123"/>
    </row>
    <row r="21" spans="1:19" s="117" customFormat="1" ht="7" customHeight="1">
      <c r="A21" s="126"/>
      <c r="B21" s="125" t="s">
        <v>549</v>
      </c>
      <c r="C21" s="127"/>
      <c r="D21" s="119"/>
      <c r="E21" s="119"/>
      <c r="F21" s="119"/>
      <c r="G21" s="119"/>
      <c r="H21" s="125" t="s">
        <v>1036</v>
      </c>
      <c r="I21" s="119"/>
      <c r="J21" s="142" t="s">
        <v>550</v>
      </c>
      <c r="K21" s="119"/>
      <c r="L21" s="119"/>
      <c r="M21" s="119"/>
      <c r="N21" s="121"/>
      <c r="O21" s="119"/>
      <c r="P21" s="119"/>
      <c r="Q21" s="119"/>
      <c r="R21" s="122"/>
      <c r="S21" s="123"/>
    </row>
    <row r="22" spans="1:19" s="117" customFormat="1" ht="43" customHeight="1">
      <c r="A22" s="126"/>
      <c r="B22" s="128" t="s">
        <v>1076</v>
      </c>
      <c r="C22" s="129" t="s">
        <v>424</v>
      </c>
      <c r="D22" s="128" t="s">
        <v>213</v>
      </c>
      <c r="E22" s="128" t="s">
        <v>551</v>
      </c>
      <c r="F22" s="128" t="s">
        <v>428</v>
      </c>
      <c r="G22" s="130"/>
      <c r="H22" s="561" t="s">
        <v>552</v>
      </c>
      <c r="I22" s="561" t="s">
        <v>553</v>
      </c>
      <c r="J22" s="128" t="s">
        <v>554</v>
      </c>
      <c r="K22" s="560" t="s">
        <v>555</v>
      </c>
      <c r="L22" s="560" t="s">
        <v>494</v>
      </c>
      <c r="M22" s="560" t="s">
        <v>215</v>
      </c>
      <c r="N22" s="121" t="s">
        <v>382</v>
      </c>
      <c r="O22" s="119"/>
      <c r="P22" s="119"/>
      <c r="Q22" s="119"/>
      <c r="R22" s="122"/>
      <c r="S22" s="123"/>
    </row>
    <row r="23" spans="1:19" s="117" customFormat="1" ht="7" customHeight="1">
      <c r="A23" s="126"/>
      <c r="B23" s="131" t="s">
        <v>216</v>
      </c>
      <c r="C23" s="132" t="s">
        <v>217</v>
      </c>
      <c r="D23" s="131" t="s">
        <v>218</v>
      </c>
      <c r="E23" s="131" t="s">
        <v>219</v>
      </c>
      <c r="F23" s="131" t="s">
        <v>219</v>
      </c>
      <c r="G23" s="119"/>
      <c r="H23" s="562" t="s">
        <v>556</v>
      </c>
      <c r="I23" s="562" t="s">
        <v>556</v>
      </c>
      <c r="J23" s="131" t="s">
        <v>556</v>
      </c>
      <c r="K23" s="560" t="s">
        <v>216</v>
      </c>
      <c r="L23" s="560" t="s">
        <v>218</v>
      </c>
      <c r="M23" s="560" t="s">
        <v>219</v>
      </c>
      <c r="N23" s="121" t="s">
        <v>557</v>
      </c>
      <c r="O23" s="119"/>
      <c r="P23" s="119"/>
      <c r="Q23" s="119"/>
      <c r="R23" s="122"/>
      <c r="S23" s="123"/>
    </row>
    <row r="24" spans="1:19" s="117" customFormat="1" ht="7" customHeight="1">
      <c r="A24" s="126"/>
      <c r="B24" s="133">
        <v>150</v>
      </c>
      <c r="C24" s="134">
        <f t="shared" ref="C24:C38" si="0">D24/0.06</f>
        <v>16.666666666666668</v>
      </c>
      <c r="D24" s="133">
        <v>1</v>
      </c>
      <c r="E24" s="135">
        <v>1970</v>
      </c>
      <c r="F24" s="136">
        <f>E24+60</f>
        <v>2030</v>
      </c>
      <c r="G24" s="119"/>
      <c r="H24" s="558">
        <f t="shared" ref="H24:H38" si="1">E24/D24</f>
        <v>1970</v>
      </c>
      <c r="I24" s="558">
        <v>800</v>
      </c>
      <c r="J24" s="134">
        <v>1823.75</v>
      </c>
      <c r="K24" s="558">
        <v>170</v>
      </c>
      <c r="L24" s="558">
        <v>0.8</v>
      </c>
      <c r="M24" s="558">
        <v>1860</v>
      </c>
      <c r="N24" s="121" t="s">
        <v>558</v>
      </c>
      <c r="O24" s="119"/>
      <c r="P24" s="119"/>
      <c r="Q24" s="119"/>
      <c r="R24" s="122"/>
      <c r="S24" s="621" t="s">
        <v>559</v>
      </c>
    </row>
    <row r="25" spans="1:19" s="117" customFormat="1" ht="7" customHeight="1">
      <c r="A25" s="126"/>
      <c r="B25" s="133">
        <v>225</v>
      </c>
      <c r="C25" s="134">
        <f t="shared" si="0"/>
        <v>25</v>
      </c>
      <c r="D25" s="133">
        <v>1.5</v>
      </c>
      <c r="E25" s="135">
        <v>2310</v>
      </c>
      <c r="F25" s="136">
        <f t="shared" ref="F25:F38" si="2">E25+60</f>
        <v>2370</v>
      </c>
      <c r="G25" s="119"/>
      <c r="H25" s="558">
        <f t="shared" si="1"/>
        <v>1540</v>
      </c>
      <c r="I25" s="558">
        <v>800</v>
      </c>
      <c r="J25" s="134">
        <v>1327.8571428571399</v>
      </c>
      <c r="K25" s="558">
        <v>270</v>
      </c>
      <c r="L25" s="558">
        <v>1.4</v>
      </c>
      <c r="M25" s="558">
        <v>2420</v>
      </c>
      <c r="N25" s="121" t="s">
        <v>560</v>
      </c>
      <c r="O25" s="119"/>
      <c r="P25" s="119"/>
      <c r="Q25" s="119"/>
      <c r="R25" s="122"/>
      <c r="S25" s="614"/>
    </row>
    <row r="26" spans="1:19" s="117" customFormat="1" ht="7" customHeight="1">
      <c r="A26" s="126"/>
      <c r="B26" s="133">
        <v>300</v>
      </c>
      <c r="C26" s="134">
        <f t="shared" si="0"/>
        <v>33.333333333333336</v>
      </c>
      <c r="D26" s="133">
        <v>2</v>
      </c>
      <c r="E26" s="135">
        <v>2840</v>
      </c>
      <c r="F26" s="136">
        <f t="shared" si="2"/>
        <v>2900</v>
      </c>
      <c r="G26" s="119"/>
      <c r="H26" s="558">
        <f t="shared" si="1"/>
        <v>1420</v>
      </c>
      <c r="I26" s="558">
        <v>800</v>
      </c>
      <c r="J26" s="134">
        <v>1187.64705882353</v>
      </c>
      <c r="K26" s="558">
        <v>350</v>
      </c>
      <c r="L26" s="558">
        <v>1.7</v>
      </c>
      <c r="M26" s="558">
        <v>2730</v>
      </c>
      <c r="N26" s="121" t="s">
        <v>301</v>
      </c>
      <c r="O26" s="119"/>
      <c r="P26" s="119"/>
      <c r="Q26" s="119"/>
      <c r="R26" s="122"/>
      <c r="S26" s="614"/>
    </row>
    <row r="27" spans="1:19" s="117" customFormat="1" ht="7" customHeight="1">
      <c r="A27" s="126"/>
      <c r="B27" s="133">
        <v>375</v>
      </c>
      <c r="C27" s="134">
        <f t="shared" si="0"/>
        <v>41.666666666666671</v>
      </c>
      <c r="D27" s="133">
        <v>2.5</v>
      </c>
      <c r="E27" s="135">
        <v>3390</v>
      </c>
      <c r="F27" s="136">
        <f t="shared" si="2"/>
        <v>3450</v>
      </c>
      <c r="G27" s="119"/>
      <c r="H27" s="558">
        <f t="shared" si="1"/>
        <v>1356</v>
      </c>
      <c r="I27" s="558">
        <v>800</v>
      </c>
      <c r="J27" s="134">
        <v>1090.45454545455</v>
      </c>
      <c r="K27" s="558">
        <v>460</v>
      </c>
      <c r="L27" s="558">
        <v>2.2000000000000002</v>
      </c>
      <c r="M27" s="558">
        <v>3110</v>
      </c>
      <c r="N27" s="121" t="s">
        <v>561</v>
      </c>
      <c r="O27" s="119"/>
      <c r="P27" s="119"/>
      <c r="Q27" s="119"/>
      <c r="R27" s="122"/>
      <c r="S27" s="614"/>
    </row>
    <row r="28" spans="1:19" s="117" customFormat="1" ht="7" customHeight="1">
      <c r="A28" s="126"/>
      <c r="B28" s="133">
        <v>450</v>
      </c>
      <c r="C28" s="134">
        <f t="shared" si="0"/>
        <v>50</v>
      </c>
      <c r="D28" s="133">
        <v>3</v>
      </c>
      <c r="E28" s="135">
        <v>3950</v>
      </c>
      <c r="F28" s="136">
        <f t="shared" si="2"/>
        <v>4010</v>
      </c>
      <c r="G28" s="119"/>
      <c r="H28" s="558">
        <f t="shared" si="1"/>
        <v>1316.6666666666667</v>
      </c>
      <c r="I28" s="558">
        <v>800</v>
      </c>
      <c r="J28" s="134">
        <v>947.77777777777806</v>
      </c>
      <c r="K28" s="558">
        <v>550</v>
      </c>
      <c r="L28" s="558">
        <v>2.7</v>
      </c>
      <c r="M28" s="558">
        <v>3360</v>
      </c>
      <c r="N28" s="121" t="s">
        <v>562</v>
      </c>
      <c r="O28" s="119"/>
      <c r="P28" s="119"/>
      <c r="Q28" s="119"/>
      <c r="R28" s="122"/>
      <c r="S28" s="614"/>
    </row>
    <row r="29" spans="1:19" s="117" customFormat="1" ht="7" customHeight="1">
      <c r="A29" s="126"/>
      <c r="B29" s="133">
        <v>525</v>
      </c>
      <c r="C29" s="134">
        <f t="shared" si="0"/>
        <v>58.333333333333336</v>
      </c>
      <c r="D29" s="133">
        <v>3.5</v>
      </c>
      <c r="E29" s="135">
        <v>4500</v>
      </c>
      <c r="F29" s="136">
        <f t="shared" si="2"/>
        <v>4560</v>
      </c>
      <c r="G29" s="119"/>
      <c r="H29" s="558">
        <f t="shared" si="1"/>
        <v>1285.7142857142858</v>
      </c>
      <c r="I29" s="558">
        <v>800</v>
      </c>
      <c r="J29" s="134">
        <v>902.8125</v>
      </c>
      <c r="K29" s="558">
        <v>640</v>
      </c>
      <c r="L29" s="558">
        <v>3.2</v>
      </c>
      <c r="M29" s="558">
        <v>3880</v>
      </c>
      <c r="N29" s="121" t="s">
        <v>228</v>
      </c>
      <c r="O29" s="119"/>
      <c r="P29" s="119"/>
      <c r="Q29" s="119"/>
      <c r="R29" s="122"/>
      <c r="S29" s="614"/>
    </row>
    <row r="30" spans="1:19" s="117" customFormat="1" ht="7" customHeight="1">
      <c r="A30" s="126"/>
      <c r="B30" s="133">
        <v>600</v>
      </c>
      <c r="C30" s="134">
        <f t="shared" si="0"/>
        <v>66.666666666666671</v>
      </c>
      <c r="D30" s="133">
        <v>4</v>
      </c>
      <c r="E30" s="135">
        <v>5070</v>
      </c>
      <c r="F30" s="136">
        <f t="shared" si="2"/>
        <v>5130</v>
      </c>
      <c r="G30" s="119"/>
      <c r="H30" s="558">
        <f t="shared" si="1"/>
        <v>1267.5</v>
      </c>
      <c r="I30" s="558">
        <v>800</v>
      </c>
      <c r="J30" s="134">
        <v>896.944444444444</v>
      </c>
      <c r="K30" s="558">
        <v>720</v>
      </c>
      <c r="L30" s="558">
        <v>3.6</v>
      </c>
      <c r="M30" s="558">
        <v>4240</v>
      </c>
      <c r="N30" s="121"/>
      <c r="O30" s="119"/>
      <c r="P30" s="119"/>
      <c r="Q30" s="119"/>
      <c r="R30" s="122"/>
      <c r="S30" s="614"/>
    </row>
    <row r="31" spans="1:19" s="117" customFormat="1" ht="7" customHeight="1">
      <c r="A31" s="126"/>
      <c r="B31" s="133">
        <v>675</v>
      </c>
      <c r="C31" s="134">
        <f t="shared" si="0"/>
        <v>75</v>
      </c>
      <c r="D31" s="133">
        <v>4.5</v>
      </c>
      <c r="E31" s="135">
        <v>5570</v>
      </c>
      <c r="F31" s="136">
        <f t="shared" si="2"/>
        <v>5630</v>
      </c>
      <c r="G31" s="119"/>
      <c r="H31" s="558">
        <f t="shared" si="1"/>
        <v>1237.7777777777778</v>
      </c>
      <c r="I31" s="558">
        <v>800</v>
      </c>
      <c r="J31" s="134">
        <v>865.68181818181802</v>
      </c>
      <c r="K31" s="558">
        <v>870</v>
      </c>
      <c r="L31" s="558">
        <v>4.4000000000000004</v>
      </c>
      <c r="M31" s="558">
        <v>5060</v>
      </c>
      <c r="N31" s="121"/>
      <c r="O31" s="119"/>
      <c r="P31" s="119"/>
      <c r="Q31" s="119"/>
      <c r="R31" s="122"/>
      <c r="S31" s="614"/>
    </row>
    <row r="32" spans="1:19" s="117" customFormat="1" ht="7" customHeight="1">
      <c r="A32" s="126"/>
      <c r="B32" s="133">
        <v>750</v>
      </c>
      <c r="C32" s="134">
        <f t="shared" si="0"/>
        <v>83.333333333333343</v>
      </c>
      <c r="D32" s="133">
        <v>5</v>
      </c>
      <c r="E32" s="135">
        <v>6130</v>
      </c>
      <c r="F32" s="136">
        <f t="shared" si="2"/>
        <v>6190</v>
      </c>
      <c r="G32" s="119"/>
      <c r="H32" s="558">
        <f t="shared" si="1"/>
        <v>1226</v>
      </c>
      <c r="I32" s="558">
        <v>800</v>
      </c>
      <c r="J32" s="134">
        <v>803.58490566037699</v>
      </c>
      <c r="K32" s="558">
        <v>1080</v>
      </c>
      <c r="L32" s="558">
        <v>5.3</v>
      </c>
      <c r="M32" s="558">
        <v>5500</v>
      </c>
      <c r="N32" s="121"/>
      <c r="O32" s="119"/>
      <c r="P32" s="119"/>
      <c r="Q32" s="119"/>
      <c r="R32" s="122"/>
      <c r="S32" s="614"/>
    </row>
    <row r="33" spans="1:19" s="117" customFormat="1" ht="7" customHeight="1">
      <c r="A33" s="126"/>
      <c r="B33" s="133">
        <v>900</v>
      </c>
      <c r="C33" s="134">
        <f t="shared" si="0"/>
        <v>100</v>
      </c>
      <c r="D33" s="133">
        <v>6</v>
      </c>
      <c r="E33" s="135">
        <v>7270</v>
      </c>
      <c r="F33" s="136">
        <f t="shared" si="2"/>
        <v>7330</v>
      </c>
      <c r="G33" s="119"/>
      <c r="H33" s="558">
        <f t="shared" si="1"/>
        <v>1211.6666666666667</v>
      </c>
      <c r="I33" s="558">
        <v>800</v>
      </c>
      <c r="J33" s="134">
        <v>795.15625</v>
      </c>
      <c r="K33" s="558">
        <v>1300</v>
      </c>
      <c r="L33" s="558">
        <v>6.4</v>
      </c>
      <c r="M33" s="558">
        <v>6500</v>
      </c>
      <c r="N33" s="121"/>
      <c r="O33" s="119"/>
      <c r="P33" s="119"/>
      <c r="Q33" s="119"/>
      <c r="R33" s="122"/>
      <c r="S33" s="614"/>
    </row>
    <row r="34" spans="1:19" s="117" customFormat="1" ht="7" customHeight="1">
      <c r="A34" s="126"/>
      <c r="B34" s="133">
        <v>1050</v>
      </c>
      <c r="C34" s="134">
        <f t="shared" si="0"/>
        <v>116.66666666666667</v>
      </c>
      <c r="D34" s="133">
        <v>7</v>
      </c>
      <c r="E34" s="135">
        <v>8440</v>
      </c>
      <c r="F34" s="136">
        <f t="shared" si="2"/>
        <v>8500</v>
      </c>
      <c r="G34" s="119"/>
      <c r="H34" s="558">
        <f t="shared" si="1"/>
        <v>1205.7142857142858</v>
      </c>
      <c r="I34" s="558">
        <v>800</v>
      </c>
      <c r="J34" s="134">
        <v>758.10126582278497</v>
      </c>
      <c r="K34" s="558">
        <v>1580</v>
      </c>
      <c r="L34" s="558">
        <v>7.9</v>
      </c>
      <c r="M34" s="558">
        <v>7850</v>
      </c>
      <c r="N34" s="121"/>
      <c r="O34" s="119"/>
      <c r="P34" s="119"/>
      <c r="Q34" s="119"/>
      <c r="R34" s="122"/>
      <c r="S34" s="614"/>
    </row>
    <row r="35" spans="1:19" s="117" customFormat="1" ht="7" customHeight="1">
      <c r="A35" s="126"/>
      <c r="B35" s="133">
        <v>1200</v>
      </c>
      <c r="C35" s="134">
        <f t="shared" si="0"/>
        <v>133.33333333333334</v>
      </c>
      <c r="D35" s="133">
        <v>8</v>
      </c>
      <c r="E35" s="135">
        <v>9580</v>
      </c>
      <c r="F35" s="136">
        <f t="shared" si="2"/>
        <v>9640</v>
      </c>
      <c r="G35" s="119"/>
      <c r="H35" s="558">
        <f t="shared" si="1"/>
        <v>1197.5</v>
      </c>
      <c r="I35" s="558">
        <v>800</v>
      </c>
      <c r="J35" s="134">
        <v>758.10126582278497</v>
      </c>
      <c r="K35" s="558">
        <v>1580</v>
      </c>
      <c r="L35" s="558">
        <v>7.9</v>
      </c>
      <c r="M35" s="558">
        <v>7850</v>
      </c>
      <c r="N35" s="121"/>
      <c r="O35" s="119"/>
      <c r="P35" s="119"/>
      <c r="Q35" s="119"/>
      <c r="R35" s="122"/>
      <c r="S35" s="614"/>
    </row>
    <row r="36" spans="1:19" s="117" customFormat="1" ht="7" customHeight="1">
      <c r="A36" s="126"/>
      <c r="B36" s="133">
        <v>1350</v>
      </c>
      <c r="C36" s="134">
        <f t="shared" si="0"/>
        <v>150</v>
      </c>
      <c r="D36" s="133">
        <v>9</v>
      </c>
      <c r="E36" s="135">
        <v>10670</v>
      </c>
      <c r="F36" s="136">
        <f t="shared" si="2"/>
        <v>10730</v>
      </c>
      <c r="G36" s="119"/>
      <c r="H36" s="558">
        <f t="shared" si="1"/>
        <v>1185.5555555555557</v>
      </c>
      <c r="I36" s="558">
        <v>800</v>
      </c>
      <c r="J36" s="134">
        <v>785.76086956521704</v>
      </c>
      <c r="K36" s="558">
        <v>1850</v>
      </c>
      <c r="L36" s="558">
        <v>9.1999999999999993</v>
      </c>
      <c r="M36" s="558">
        <v>9380</v>
      </c>
      <c r="N36" s="121"/>
      <c r="O36" s="119"/>
      <c r="P36" s="119"/>
      <c r="Q36" s="119"/>
      <c r="R36" s="122"/>
      <c r="S36" s="614"/>
    </row>
    <row r="37" spans="1:19" s="117" customFormat="1" ht="7" customHeight="1">
      <c r="A37" s="126"/>
      <c r="B37" s="133">
        <v>1500</v>
      </c>
      <c r="C37" s="134">
        <f t="shared" si="0"/>
        <v>166.66666666666669</v>
      </c>
      <c r="D37" s="133">
        <v>10</v>
      </c>
      <c r="E37" s="135">
        <v>11760</v>
      </c>
      <c r="F37" s="136">
        <f t="shared" si="2"/>
        <v>11820</v>
      </c>
      <c r="G37" s="119"/>
      <c r="H37" s="558">
        <f t="shared" si="1"/>
        <v>1176</v>
      </c>
      <c r="I37" s="558">
        <v>800</v>
      </c>
      <c r="J37" s="134">
        <v>775.77586206896501</v>
      </c>
      <c r="K37" s="558">
        <v>2330</v>
      </c>
      <c r="L37" s="558">
        <v>11.6</v>
      </c>
      <c r="M37" s="558">
        <v>11560</v>
      </c>
      <c r="N37" s="121"/>
      <c r="O37" s="119"/>
      <c r="P37" s="119"/>
      <c r="Q37" s="119"/>
      <c r="R37" s="122"/>
      <c r="S37" s="614"/>
    </row>
    <row r="38" spans="1:19" s="117" customFormat="1" ht="7" customHeight="1">
      <c r="A38" s="126"/>
      <c r="B38" s="133">
        <v>1800</v>
      </c>
      <c r="C38" s="134">
        <f t="shared" si="0"/>
        <v>200</v>
      </c>
      <c r="D38" s="133">
        <v>12</v>
      </c>
      <c r="E38" s="135">
        <v>13970</v>
      </c>
      <c r="F38" s="136">
        <f t="shared" si="2"/>
        <v>14030</v>
      </c>
      <c r="G38" s="119"/>
      <c r="H38" s="558">
        <f t="shared" si="1"/>
        <v>1164.1666666666667</v>
      </c>
      <c r="I38" s="558">
        <v>800</v>
      </c>
      <c r="J38" s="134">
        <v>775.77586206896501</v>
      </c>
      <c r="K38" s="558">
        <v>2330</v>
      </c>
      <c r="L38" s="558">
        <v>11.6</v>
      </c>
      <c r="M38" s="558">
        <v>11560</v>
      </c>
      <c r="N38" s="121"/>
      <c r="O38" s="119"/>
      <c r="P38" s="119"/>
      <c r="Q38" s="119"/>
      <c r="R38" s="122"/>
      <c r="S38" s="614"/>
    </row>
    <row r="39" spans="1:19" s="117" customFormat="1" ht="7" customHeight="1">
      <c r="A39" s="126"/>
      <c r="B39" s="137" t="s">
        <v>563</v>
      </c>
      <c r="C39" s="138"/>
      <c r="D39" s="139"/>
      <c r="E39" s="140"/>
      <c r="F39" s="120"/>
      <c r="G39" s="140"/>
      <c r="H39" s="559">
        <f>AVERAGE(H24:H38)</f>
        <v>1317.3507936507935</v>
      </c>
      <c r="I39" s="559">
        <f>AVERAGE(I24:I38)</f>
        <v>800</v>
      </c>
      <c r="J39" s="141">
        <f>AVERAGE(J24:J38)</f>
        <v>966.3454379032238</v>
      </c>
      <c r="K39" s="119"/>
      <c r="L39" s="119"/>
      <c r="M39" s="119"/>
      <c r="N39" s="121"/>
      <c r="O39" s="119"/>
      <c r="P39" s="119"/>
      <c r="Q39" s="119"/>
      <c r="R39" s="122"/>
      <c r="S39" s="123"/>
    </row>
    <row r="40" spans="1:19" s="117" customFormat="1" ht="7" customHeight="1">
      <c r="A40" s="126"/>
      <c r="B40" s="119"/>
      <c r="C40" s="120"/>
      <c r="D40" s="119"/>
      <c r="E40" s="120"/>
      <c r="F40" s="120"/>
      <c r="G40" s="119"/>
      <c r="H40" s="119"/>
      <c r="I40" s="119"/>
      <c r="J40" s="119"/>
      <c r="K40" s="119"/>
      <c r="L40" s="119"/>
      <c r="M40" s="119"/>
      <c r="N40" s="121"/>
      <c r="O40" s="119"/>
      <c r="P40" s="119"/>
      <c r="Q40" s="119"/>
      <c r="R40" s="122"/>
      <c r="S40" s="123"/>
    </row>
    <row r="41" spans="1:19" s="117" customFormat="1" ht="7" customHeight="1">
      <c r="A41" s="126"/>
      <c r="B41" s="125" t="s">
        <v>564</v>
      </c>
      <c r="C41" s="127"/>
      <c r="D41" s="119"/>
      <c r="E41" s="120"/>
      <c r="F41" s="120"/>
      <c r="G41" s="119"/>
      <c r="H41" s="125" t="s">
        <v>1036</v>
      </c>
      <c r="I41" s="119"/>
      <c r="J41" s="142" t="s">
        <v>550</v>
      </c>
      <c r="K41" s="119"/>
      <c r="L41" s="119"/>
      <c r="M41" s="119"/>
      <c r="N41" s="121"/>
      <c r="O41" s="119"/>
      <c r="P41" s="119"/>
      <c r="Q41" s="119"/>
      <c r="R41" s="122"/>
      <c r="S41" s="123"/>
    </row>
    <row r="42" spans="1:19" s="117" customFormat="1" ht="41.5" customHeight="1">
      <c r="A42" s="126"/>
      <c r="B42" s="128" t="s">
        <v>1080</v>
      </c>
      <c r="C42" s="129" t="s">
        <v>1086</v>
      </c>
      <c r="D42" s="128" t="s">
        <v>213</v>
      </c>
      <c r="E42" s="129" t="s">
        <v>551</v>
      </c>
      <c r="F42" s="129" t="s">
        <v>428</v>
      </c>
      <c r="G42" s="119"/>
      <c r="H42" s="561" t="s">
        <v>565</v>
      </c>
      <c r="I42" s="561" t="s">
        <v>553</v>
      </c>
      <c r="J42" s="128" t="s">
        <v>554</v>
      </c>
      <c r="K42" s="560" t="s">
        <v>555</v>
      </c>
      <c r="L42" s="560" t="s">
        <v>494</v>
      </c>
      <c r="M42" s="560" t="s">
        <v>215</v>
      </c>
      <c r="N42" s="121"/>
      <c r="O42" s="119"/>
      <c r="P42" s="119"/>
      <c r="Q42" s="119"/>
      <c r="R42" s="122"/>
      <c r="S42" s="123"/>
    </row>
    <row r="43" spans="1:19" s="117" customFormat="1" ht="7" customHeight="1">
      <c r="A43" s="126"/>
      <c r="B43" s="131" t="s">
        <v>216</v>
      </c>
      <c r="C43" s="132" t="s">
        <v>217</v>
      </c>
      <c r="D43" s="131" t="s">
        <v>376</v>
      </c>
      <c r="E43" s="132" t="s">
        <v>219</v>
      </c>
      <c r="F43" s="132" t="s">
        <v>219</v>
      </c>
      <c r="G43" s="119"/>
      <c r="H43" s="562" t="s">
        <v>556</v>
      </c>
      <c r="I43" s="562" t="s">
        <v>556</v>
      </c>
      <c r="J43" s="131" t="s">
        <v>556</v>
      </c>
      <c r="K43" s="560" t="s">
        <v>216</v>
      </c>
      <c r="L43" s="560" t="s">
        <v>218</v>
      </c>
      <c r="M43" s="560" t="s">
        <v>219</v>
      </c>
      <c r="N43" s="121"/>
      <c r="O43" s="119"/>
      <c r="P43" s="119"/>
      <c r="Q43" s="119"/>
      <c r="R43" s="122"/>
      <c r="S43" s="123"/>
    </row>
    <row r="44" spans="1:19" s="117" customFormat="1" ht="7" customHeight="1">
      <c r="A44" s="126"/>
      <c r="B44" s="133">
        <v>140</v>
      </c>
      <c r="C44" s="134">
        <f t="shared" ref="C44:C54" si="3">D44/0.06</f>
        <v>16.666666666666668</v>
      </c>
      <c r="D44" s="133">
        <v>1</v>
      </c>
      <c r="E44" s="135">
        <v>3670</v>
      </c>
      <c r="F44" s="136">
        <f t="shared" ref="F44:F54" si="4">E44+60</f>
        <v>3730</v>
      </c>
      <c r="G44" s="119"/>
      <c r="H44" s="558">
        <f t="shared" ref="H44:H54" si="5">E44/D44</f>
        <v>3670</v>
      </c>
      <c r="I44" s="558">
        <v>800</v>
      </c>
      <c r="J44" s="134">
        <v>1823.75</v>
      </c>
      <c r="K44" s="558">
        <v>170</v>
      </c>
      <c r="L44" s="558">
        <v>0.8</v>
      </c>
      <c r="M44" s="558">
        <v>1860</v>
      </c>
      <c r="N44" s="121"/>
      <c r="O44" s="119"/>
      <c r="P44" s="119"/>
      <c r="Q44" s="119"/>
      <c r="R44" s="122"/>
      <c r="S44" s="123"/>
    </row>
    <row r="45" spans="1:19" s="117" customFormat="1" ht="7" customHeight="1">
      <c r="A45" s="126"/>
      <c r="B45" s="133">
        <v>210</v>
      </c>
      <c r="C45" s="134">
        <f t="shared" si="3"/>
        <v>25</v>
      </c>
      <c r="D45" s="133">
        <v>1.5</v>
      </c>
      <c r="E45" s="135">
        <v>4840</v>
      </c>
      <c r="F45" s="136">
        <f t="shared" si="4"/>
        <v>4900</v>
      </c>
      <c r="G45" s="119"/>
      <c r="H45" s="558">
        <f t="shared" si="5"/>
        <v>3226.6666666666665</v>
      </c>
      <c r="I45" s="558">
        <v>800</v>
      </c>
      <c r="J45" s="134">
        <v>1327.8571428571399</v>
      </c>
      <c r="K45" s="558">
        <v>270</v>
      </c>
      <c r="L45" s="558">
        <v>1.4</v>
      </c>
      <c r="M45" s="558">
        <v>2420</v>
      </c>
      <c r="N45" s="121"/>
      <c r="O45" s="119"/>
      <c r="P45" s="119"/>
      <c r="Q45" s="119"/>
      <c r="R45" s="122"/>
      <c r="S45" s="123"/>
    </row>
    <row r="46" spans="1:19" s="117" customFormat="1" ht="7" customHeight="1">
      <c r="A46" s="126"/>
      <c r="B46" s="133">
        <v>280</v>
      </c>
      <c r="C46" s="134">
        <f t="shared" si="3"/>
        <v>33.333333333333336</v>
      </c>
      <c r="D46" s="133">
        <v>2</v>
      </c>
      <c r="E46" s="135">
        <v>5750</v>
      </c>
      <c r="F46" s="136">
        <f t="shared" si="4"/>
        <v>5810</v>
      </c>
      <c r="G46" s="119"/>
      <c r="H46" s="558">
        <f t="shared" si="5"/>
        <v>2875</v>
      </c>
      <c r="I46" s="558">
        <v>800</v>
      </c>
      <c r="J46" s="134">
        <v>1187.64705882353</v>
      </c>
      <c r="K46" s="558">
        <v>350</v>
      </c>
      <c r="L46" s="558">
        <v>1.7</v>
      </c>
      <c r="M46" s="558">
        <v>2730</v>
      </c>
      <c r="N46" s="121" t="s">
        <v>455</v>
      </c>
      <c r="O46" s="119"/>
      <c r="P46" s="119"/>
      <c r="Q46" s="119"/>
      <c r="R46" s="122"/>
      <c r="S46" s="123"/>
    </row>
    <row r="47" spans="1:19" s="117" customFormat="1" ht="7" customHeight="1">
      <c r="A47" s="126"/>
      <c r="B47" s="133">
        <v>420</v>
      </c>
      <c r="C47" s="134">
        <f t="shared" si="3"/>
        <v>50</v>
      </c>
      <c r="D47" s="133">
        <v>3</v>
      </c>
      <c r="E47" s="135">
        <v>7910</v>
      </c>
      <c r="F47" s="136">
        <f t="shared" si="4"/>
        <v>7970</v>
      </c>
      <c r="G47" s="119"/>
      <c r="H47" s="558">
        <f t="shared" si="5"/>
        <v>2636.6666666666665</v>
      </c>
      <c r="I47" s="558">
        <v>800</v>
      </c>
      <c r="J47" s="134">
        <v>947.77777777777806</v>
      </c>
      <c r="K47" s="558">
        <v>460</v>
      </c>
      <c r="L47" s="558">
        <v>2.2000000000000002</v>
      </c>
      <c r="M47" s="558">
        <v>3110</v>
      </c>
      <c r="N47" s="121" t="s">
        <v>557</v>
      </c>
      <c r="O47" s="119"/>
      <c r="P47" s="119"/>
      <c r="Q47" s="119"/>
      <c r="R47" s="122"/>
      <c r="S47" s="123"/>
    </row>
    <row r="48" spans="1:19" s="117" customFormat="1" ht="7" customHeight="1">
      <c r="A48" s="126"/>
      <c r="B48" s="133">
        <v>560</v>
      </c>
      <c r="C48" s="134">
        <f t="shared" si="3"/>
        <v>66.666666666666671</v>
      </c>
      <c r="D48" s="133">
        <v>4</v>
      </c>
      <c r="E48" s="135">
        <v>9900</v>
      </c>
      <c r="F48" s="136">
        <f t="shared" si="4"/>
        <v>9960</v>
      </c>
      <c r="G48" s="119"/>
      <c r="H48" s="558">
        <f t="shared" si="5"/>
        <v>2475</v>
      </c>
      <c r="I48" s="558">
        <v>800</v>
      </c>
      <c r="J48" s="134">
        <v>896.944444444444</v>
      </c>
      <c r="K48" s="558">
        <v>550</v>
      </c>
      <c r="L48" s="558">
        <v>2.7</v>
      </c>
      <c r="M48" s="558">
        <v>3360</v>
      </c>
      <c r="N48" s="121" t="s">
        <v>558</v>
      </c>
      <c r="O48" s="119"/>
      <c r="P48" s="119"/>
      <c r="Q48" s="119"/>
      <c r="R48" s="122"/>
      <c r="S48" s="123"/>
    </row>
    <row r="49" spans="1:19" s="117" customFormat="1" ht="7" customHeight="1">
      <c r="A49" s="126"/>
      <c r="B49" s="133">
        <v>700</v>
      </c>
      <c r="C49" s="134">
        <f t="shared" si="3"/>
        <v>83.333333333333343</v>
      </c>
      <c r="D49" s="133">
        <v>5</v>
      </c>
      <c r="E49" s="135">
        <v>11250</v>
      </c>
      <c r="F49" s="136">
        <f t="shared" si="4"/>
        <v>11310</v>
      </c>
      <c r="G49" s="119"/>
      <c r="H49" s="558">
        <f t="shared" si="5"/>
        <v>2250</v>
      </c>
      <c r="I49" s="558">
        <v>800</v>
      </c>
      <c r="J49" s="134">
        <v>803.58490566037699</v>
      </c>
      <c r="K49" s="558">
        <v>720</v>
      </c>
      <c r="L49" s="558">
        <v>3.6</v>
      </c>
      <c r="M49" s="558">
        <v>4240</v>
      </c>
      <c r="N49" s="121" t="s">
        <v>560</v>
      </c>
      <c r="O49" s="119"/>
      <c r="P49" s="119"/>
      <c r="Q49" s="119"/>
      <c r="R49" s="122"/>
      <c r="S49" s="123"/>
    </row>
    <row r="50" spans="1:19" s="117" customFormat="1" ht="7" customHeight="1">
      <c r="A50" s="126"/>
      <c r="B50" s="133">
        <v>840</v>
      </c>
      <c r="C50" s="134">
        <f t="shared" si="3"/>
        <v>100</v>
      </c>
      <c r="D50" s="133">
        <v>6</v>
      </c>
      <c r="E50" s="135">
        <v>13450</v>
      </c>
      <c r="F50" s="136">
        <f t="shared" si="4"/>
        <v>13510</v>
      </c>
      <c r="G50" s="119"/>
      <c r="H50" s="558">
        <f t="shared" si="5"/>
        <v>2241.6666666666665</v>
      </c>
      <c r="I50" s="558">
        <v>800</v>
      </c>
      <c r="J50" s="134">
        <v>795.15625</v>
      </c>
      <c r="K50" s="558">
        <v>870</v>
      </c>
      <c r="L50" s="558">
        <v>4.4000000000000004</v>
      </c>
      <c r="M50" s="558">
        <v>5060</v>
      </c>
      <c r="N50" s="121" t="s">
        <v>301</v>
      </c>
      <c r="O50" s="119"/>
      <c r="P50" s="119"/>
      <c r="Q50" s="119"/>
      <c r="R50" s="122"/>
      <c r="S50" s="123"/>
    </row>
    <row r="51" spans="1:19" s="117" customFormat="1" ht="7" customHeight="1">
      <c r="A51" s="126"/>
      <c r="B51" s="133">
        <v>980</v>
      </c>
      <c r="C51" s="134">
        <f t="shared" si="3"/>
        <v>116.66666666666667</v>
      </c>
      <c r="D51" s="133">
        <v>7</v>
      </c>
      <c r="E51" s="135">
        <v>16950</v>
      </c>
      <c r="F51" s="136">
        <f t="shared" si="4"/>
        <v>17010</v>
      </c>
      <c r="G51" s="119"/>
      <c r="H51" s="558">
        <f t="shared" si="5"/>
        <v>2421.4285714285716</v>
      </c>
      <c r="I51" s="558">
        <v>800</v>
      </c>
      <c r="J51" s="134">
        <v>758.10126582278497</v>
      </c>
      <c r="K51" s="558">
        <v>1080</v>
      </c>
      <c r="L51" s="558">
        <v>5.3</v>
      </c>
      <c r="M51" s="558">
        <v>5500</v>
      </c>
      <c r="N51" s="121" t="s">
        <v>561</v>
      </c>
      <c r="O51" s="119"/>
      <c r="P51" s="119"/>
      <c r="Q51" s="119"/>
      <c r="R51" s="122"/>
      <c r="S51" s="123"/>
    </row>
    <row r="52" spans="1:19" s="117" customFormat="1" ht="7" customHeight="1">
      <c r="A52" s="126"/>
      <c r="B52" s="133">
        <v>1120</v>
      </c>
      <c r="C52" s="134">
        <f t="shared" si="3"/>
        <v>133.33333333333334</v>
      </c>
      <c r="D52" s="133">
        <v>8</v>
      </c>
      <c r="E52" s="135">
        <v>17890</v>
      </c>
      <c r="F52" s="136">
        <f t="shared" si="4"/>
        <v>17950</v>
      </c>
      <c r="G52" s="119"/>
      <c r="H52" s="558">
        <f t="shared" si="5"/>
        <v>2236.25</v>
      </c>
      <c r="I52" s="558">
        <v>800</v>
      </c>
      <c r="J52" s="134">
        <v>758.10126582278497</v>
      </c>
      <c r="K52" s="558">
        <v>1080</v>
      </c>
      <c r="L52" s="558">
        <v>5.3</v>
      </c>
      <c r="M52" s="558">
        <v>5500</v>
      </c>
      <c r="N52" s="121" t="s">
        <v>562</v>
      </c>
      <c r="O52" s="119"/>
      <c r="P52" s="119"/>
      <c r="Q52" s="119"/>
      <c r="R52" s="122"/>
      <c r="S52" s="123"/>
    </row>
    <row r="53" spans="1:19" s="117" customFormat="1" ht="7" customHeight="1">
      <c r="A53" s="126"/>
      <c r="B53" s="133">
        <v>1260</v>
      </c>
      <c r="C53" s="134">
        <f t="shared" si="3"/>
        <v>150</v>
      </c>
      <c r="D53" s="133">
        <v>9</v>
      </c>
      <c r="E53" s="135">
        <v>20170</v>
      </c>
      <c r="F53" s="136">
        <f t="shared" si="4"/>
        <v>20230</v>
      </c>
      <c r="G53" s="119"/>
      <c r="H53" s="558">
        <f t="shared" si="5"/>
        <v>2241.1111111111113</v>
      </c>
      <c r="I53" s="558">
        <v>800</v>
      </c>
      <c r="J53" s="134">
        <v>785.76086956521704</v>
      </c>
      <c r="K53" s="558">
        <v>1300</v>
      </c>
      <c r="L53" s="558">
        <v>6.4</v>
      </c>
      <c r="M53" s="558">
        <v>6500</v>
      </c>
      <c r="N53" s="121" t="s">
        <v>228</v>
      </c>
      <c r="O53" s="119"/>
      <c r="P53" s="119"/>
      <c r="Q53" s="119"/>
      <c r="R53" s="122"/>
      <c r="S53" s="123"/>
    </row>
    <row r="54" spans="1:19" s="117" customFormat="1" ht="7" customHeight="1">
      <c r="A54" s="126"/>
      <c r="B54" s="133">
        <v>1400</v>
      </c>
      <c r="C54" s="134">
        <f t="shared" si="3"/>
        <v>166.66666666666669</v>
      </c>
      <c r="D54" s="133">
        <v>10</v>
      </c>
      <c r="E54" s="135">
        <v>21480</v>
      </c>
      <c r="F54" s="136">
        <f t="shared" si="4"/>
        <v>21540</v>
      </c>
      <c r="G54" s="119"/>
      <c r="H54" s="558">
        <f t="shared" si="5"/>
        <v>2148</v>
      </c>
      <c r="I54" s="558">
        <v>800</v>
      </c>
      <c r="J54" s="134">
        <v>775.77586206896501</v>
      </c>
      <c r="K54" s="558">
        <v>1580</v>
      </c>
      <c r="L54" s="558">
        <v>7.9</v>
      </c>
      <c r="M54" s="558">
        <v>7850</v>
      </c>
      <c r="N54" s="121"/>
      <c r="O54" s="119"/>
      <c r="P54" s="119"/>
      <c r="Q54" s="119"/>
      <c r="R54" s="122"/>
      <c r="S54" s="123"/>
    </row>
    <row r="55" spans="1:19" s="117" customFormat="1" ht="7" customHeight="1">
      <c r="A55" s="126"/>
      <c r="B55" s="119" t="s">
        <v>566</v>
      </c>
      <c r="C55" s="120"/>
      <c r="D55" s="119"/>
      <c r="E55" s="119"/>
      <c r="F55" s="119"/>
      <c r="G55" s="119"/>
      <c r="H55" s="559">
        <f>AVERAGE(H44:H54)</f>
        <v>2583.7990620490618</v>
      </c>
      <c r="I55" s="559">
        <f>AVERAGE(I44:I54)</f>
        <v>800</v>
      </c>
      <c r="J55" s="141">
        <f>J39</f>
        <v>966.3454379032238</v>
      </c>
      <c r="K55" s="119"/>
      <c r="L55" s="119"/>
      <c r="M55" s="119"/>
      <c r="N55" s="121"/>
      <c r="O55" s="119"/>
      <c r="P55" s="119"/>
      <c r="Q55" s="119"/>
      <c r="R55" s="122"/>
      <c r="S55" s="123"/>
    </row>
    <row r="56" spans="1:19" s="117" customFormat="1" ht="7" customHeight="1">
      <c r="A56" s="126"/>
      <c r="B56" s="119"/>
      <c r="C56" s="120"/>
      <c r="D56" s="119"/>
      <c r="E56" s="119"/>
      <c r="F56" s="119"/>
      <c r="G56" s="119"/>
      <c r="H56" s="119"/>
      <c r="I56" s="119"/>
      <c r="J56" s="119"/>
      <c r="K56" s="119"/>
      <c r="L56" s="119"/>
      <c r="M56" s="119"/>
      <c r="N56" s="121"/>
      <c r="O56" s="119"/>
      <c r="P56" s="119"/>
      <c r="Q56" s="119"/>
      <c r="R56" s="122"/>
      <c r="S56" s="123"/>
    </row>
    <row r="57" spans="1:19" s="117" customFormat="1" ht="7" customHeight="1">
      <c r="A57" s="126"/>
      <c r="B57" s="119" t="s">
        <v>567</v>
      </c>
      <c r="C57" s="120"/>
      <c r="D57" s="119"/>
      <c r="E57" s="119"/>
      <c r="F57" s="119"/>
      <c r="G57" s="119"/>
      <c r="H57" s="119"/>
      <c r="I57" s="119"/>
      <c r="J57" s="119"/>
      <c r="K57" s="119"/>
      <c r="L57" s="119"/>
      <c r="M57" s="119"/>
      <c r="N57" s="121"/>
      <c r="O57" s="119"/>
      <c r="P57" s="119"/>
      <c r="Q57" s="119"/>
      <c r="R57" s="122"/>
      <c r="S57" s="123"/>
    </row>
    <row r="58" spans="1:19" s="117" customFormat="1" ht="7" customHeight="1">
      <c r="A58" s="126"/>
      <c r="B58" s="119"/>
      <c r="C58" s="120"/>
      <c r="D58" s="119"/>
      <c r="E58" s="119"/>
      <c r="F58" s="119"/>
      <c r="G58" s="119"/>
      <c r="H58" s="119"/>
      <c r="I58" s="119"/>
      <c r="J58" s="119"/>
      <c r="K58" s="119"/>
      <c r="L58" s="119"/>
      <c r="M58" s="119"/>
      <c r="N58" s="121"/>
      <c r="O58" s="119"/>
      <c r="P58" s="119"/>
      <c r="Q58" s="119"/>
      <c r="R58" s="122"/>
      <c r="S58" s="123"/>
    </row>
    <row r="59" spans="1:19" s="117" customFormat="1" ht="7" customHeight="1">
      <c r="A59" s="126"/>
      <c r="B59" s="119"/>
      <c r="C59" s="120"/>
      <c r="D59" s="119"/>
      <c r="E59" s="119"/>
      <c r="F59" s="119"/>
      <c r="G59" s="119"/>
      <c r="H59" s="119"/>
      <c r="I59" s="119"/>
      <c r="J59" s="119"/>
      <c r="K59" s="119"/>
      <c r="L59" s="119"/>
      <c r="M59" s="119"/>
      <c r="N59" s="121"/>
      <c r="O59" s="119"/>
      <c r="P59" s="119"/>
      <c r="Q59" s="119"/>
      <c r="R59" s="122"/>
      <c r="S59" s="123"/>
    </row>
    <row r="60" spans="1:19" s="117" customFormat="1" ht="7" customHeight="1">
      <c r="A60" s="126"/>
      <c r="B60" s="119"/>
      <c r="C60" s="120"/>
      <c r="D60" s="119"/>
      <c r="E60" s="119"/>
      <c r="F60" s="119"/>
      <c r="G60" s="119"/>
      <c r="H60" s="119"/>
      <c r="I60" s="119"/>
      <c r="J60" s="119"/>
      <c r="K60" s="119"/>
      <c r="L60" s="119"/>
      <c r="M60" s="119"/>
      <c r="N60" s="121"/>
      <c r="O60" s="119"/>
      <c r="P60" s="119"/>
      <c r="Q60" s="119"/>
      <c r="R60" s="122"/>
      <c r="S60" s="123"/>
    </row>
    <row r="61" spans="1:19" s="117" customFormat="1" ht="7" customHeight="1">
      <c r="A61" s="126"/>
      <c r="B61" s="119"/>
      <c r="C61" s="120"/>
      <c r="D61" s="119"/>
      <c r="E61" s="119"/>
      <c r="F61" s="119"/>
      <c r="G61" s="119"/>
      <c r="H61" s="119"/>
      <c r="I61" s="119"/>
      <c r="J61" s="119"/>
      <c r="K61" s="119"/>
      <c r="L61" s="119"/>
      <c r="M61" s="119"/>
      <c r="N61" s="121"/>
      <c r="O61" s="119"/>
      <c r="P61" s="119"/>
      <c r="Q61" s="119"/>
      <c r="R61" s="122"/>
      <c r="S61" s="123"/>
    </row>
    <row r="62" spans="1:19" s="117" customFormat="1" ht="7" customHeight="1">
      <c r="A62" s="126"/>
      <c r="B62" s="119"/>
      <c r="C62" s="120"/>
      <c r="D62" s="119"/>
      <c r="E62" s="119"/>
      <c r="F62" s="119"/>
      <c r="G62" s="119"/>
      <c r="H62" s="119"/>
      <c r="I62" s="119"/>
      <c r="J62" s="119"/>
      <c r="K62" s="119"/>
      <c r="L62" s="119"/>
      <c r="M62" s="119"/>
      <c r="N62" s="121"/>
      <c r="O62" s="119"/>
      <c r="P62" s="119"/>
      <c r="Q62" s="119"/>
      <c r="R62" s="122"/>
      <c r="S62" s="123"/>
    </row>
    <row r="63" spans="1:19" s="117" customFormat="1" ht="7" customHeight="1">
      <c r="A63" s="126"/>
      <c r="B63" s="119"/>
      <c r="C63" s="120"/>
      <c r="D63" s="119"/>
      <c r="E63" s="119"/>
      <c r="F63" s="119"/>
      <c r="G63" s="119"/>
      <c r="H63" s="119"/>
      <c r="I63" s="119"/>
      <c r="J63" s="119"/>
      <c r="K63" s="119"/>
      <c r="L63" s="119"/>
      <c r="M63" s="119"/>
      <c r="N63" s="121"/>
      <c r="O63" s="119"/>
      <c r="P63" s="119"/>
      <c r="Q63" s="119"/>
      <c r="R63" s="122"/>
      <c r="S63" s="123"/>
    </row>
    <row r="64" spans="1:19" s="117" customFormat="1" ht="7" customHeight="1">
      <c r="A64" s="126"/>
      <c r="B64" s="119"/>
      <c r="C64" s="120"/>
      <c r="D64" s="119"/>
      <c r="E64" s="119"/>
      <c r="F64" s="119"/>
      <c r="G64" s="119"/>
      <c r="H64" s="119"/>
      <c r="I64" s="119"/>
      <c r="J64" s="119"/>
      <c r="K64" s="119"/>
      <c r="L64" s="119"/>
      <c r="M64" s="119"/>
      <c r="N64" s="121"/>
      <c r="O64" s="119"/>
      <c r="P64" s="119"/>
      <c r="Q64" s="119"/>
      <c r="R64" s="122"/>
      <c r="S64" s="123"/>
    </row>
    <row r="65" spans="1:19" s="117" customFormat="1" ht="7" customHeight="1">
      <c r="A65" s="126"/>
      <c r="B65" s="119"/>
      <c r="C65" s="120"/>
      <c r="D65" s="119"/>
      <c r="E65" s="119"/>
      <c r="F65" s="119"/>
      <c r="G65" s="119"/>
      <c r="H65" s="119"/>
      <c r="I65" s="119"/>
      <c r="J65" s="119"/>
      <c r="K65" s="119"/>
      <c r="L65" s="119"/>
      <c r="M65" s="119"/>
      <c r="N65" s="121"/>
      <c r="O65" s="119"/>
      <c r="P65" s="119"/>
      <c r="Q65" s="119"/>
      <c r="R65" s="122"/>
      <c r="S65" s="123"/>
    </row>
    <row r="66" spans="1:19" s="117" customFormat="1" ht="7" customHeight="1">
      <c r="A66" s="126"/>
      <c r="B66" s="119"/>
      <c r="C66" s="120"/>
      <c r="D66" s="119"/>
      <c r="E66" s="119"/>
      <c r="F66" s="119"/>
      <c r="G66" s="119"/>
      <c r="H66" s="119"/>
      <c r="I66" s="119"/>
      <c r="J66" s="119"/>
      <c r="K66" s="119"/>
      <c r="L66" s="119"/>
      <c r="M66" s="119"/>
      <c r="N66" s="121"/>
      <c r="O66" s="119"/>
      <c r="P66" s="119"/>
      <c r="Q66" s="119"/>
      <c r="R66" s="122"/>
      <c r="S66" s="123"/>
    </row>
    <row r="67" spans="1:19" s="117" customFormat="1" ht="7" customHeight="1">
      <c r="A67" s="126"/>
      <c r="B67" s="119"/>
      <c r="C67" s="120"/>
      <c r="D67" s="119"/>
      <c r="E67" s="119"/>
      <c r="F67" s="119"/>
      <c r="G67" s="119"/>
      <c r="H67" s="119"/>
      <c r="I67" s="119"/>
      <c r="J67" s="119"/>
      <c r="K67" s="119"/>
      <c r="L67" s="119"/>
      <c r="M67" s="119"/>
      <c r="N67" s="121"/>
      <c r="O67" s="119"/>
      <c r="P67" s="119"/>
      <c r="Q67" s="119"/>
      <c r="R67" s="122"/>
      <c r="S67" s="123"/>
    </row>
    <row r="68" spans="1:19" s="117" customFormat="1" ht="8.5" customHeight="1">
      <c r="A68" s="126"/>
      <c r="B68" s="119"/>
      <c r="C68" s="120"/>
      <c r="D68" s="119"/>
      <c r="E68" s="119"/>
      <c r="F68" s="119"/>
      <c r="G68" s="119"/>
      <c r="H68" s="119"/>
      <c r="I68" s="119"/>
      <c r="J68" s="119"/>
      <c r="K68" s="119"/>
      <c r="L68" s="119"/>
      <c r="M68" s="119"/>
      <c r="N68" s="121"/>
      <c r="O68" s="119"/>
      <c r="P68" s="119"/>
      <c r="Q68" s="119"/>
      <c r="R68" s="122"/>
      <c r="S68" s="123"/>
    </row>
    <row r="69" spans="1:19" s="117" customFormat="1" ht="8.5" customHeight="1">
      <c r="A69" s="126"/>
      <c r="B69" s="119"/>
      <c r="C69" s="120"/>
      <c r="D69" s="119"/>
      <c r="E69" s="119"/>
      <c r="F69" s="119"/>
      <c r="G69" s="119"/>
      <c r="H69" s="119"/>
      <c r="I69" s="119"/>
      <c r="J69" s="119"/>
      <c r="K69" s="119"/>
      <c r="L69" s="119"/>
      <c r="M69" s="119"/>
      <c r="N69" s="121"/>
      <c r="O69" s="119"/>
      <c r="P69" s="119"/>
      <c r="Q69" s="119"/>
      <c r="R69" s="122"/>
      <c r="S69" s="123"/>
    </row>
    <row r="70" spans="1:19" s="117" customFormat="1" ht="8.5" customHeight="1">
      <c r="A70" s="126"/>
      <c r="B70" s="119" t="s">
        <v>181</v>
      </c>
      <c r="C70" s="120"/>
      <c r="D70" s="119"/>
      <c r="E70" s="119"/>
      <c r="F70" s="119"/>
      <c r="G70" s="119"/>
      <c r="H70" s="119"/>
      <c r="I70" s="119"/>
      <c r="J70" s="119"/>
      <c r="K70" s="119"/>
      <c r="L70" s="119"/>
      <c r="M70" s="119"/>
      <c r="N70" s="121"/>
      <c r="O70" s="119"/>
      <c r="P70" s="119"/>
      <c r="Q70" s="119"/>
      <c r="R70" s="122"/>
      <c r="S70" s="123"/>
    </row>
    <row r="71" spans="1:19" s="117" customFormat="1" ht="8.5" customHeight="1">
      <c r="A71" s="126"/>
      <c r="B71" s="119"/>
      <c r="C71" s="120"/>
      <c r="D71" s="119"/>
      <c r="E71" s="119"/>
      <c r="F71" s="119"/>
      <c r="G71" s="119"/>
      <c r="H71" s="119"/>
      <c r="I71" s="119"/>
      <c r="J71" s="119"/>
      <c r="K71" s="119"/>
      <c r="L71" s="119"/>
      <c r="M71" s="119"/>
      <c r="N71" s="121"/>
      <c r="O71" s="119"/>
      <c r="P71" s="119"/>
      <c r="Q71" s="119"/>
      <c r="R71" s="122"/>
      <c r="S71" s="123"/>
    </row>
    <row r="72" spans="1:19" s="117" customFormat="1" ht="8.5" customHeight="1">
      <c r="A72" s="126"/>
      <c r="B72" s="119"/>
      <c r="C72" s="120"/>
      <c r="D72" s="119"/>
      <c r="E72" s="119"/>
      <c r="F72" s="119"/>
      <c r="G72" s="119"/>
      <c r="H72" s="119"/>
      <c r="I72" s="119"/>
      <c r="J72" s="119"/>
      <c r="K72" s="119"/>
      <c r="L72" s="119"/>
      <c r="M72" s="119"/>
      <c r="N72" s="121"/>
      <c r="O72" s="119"/>
      <c r="P72" s="119"/>
      <c r="Q72" s="119"/>
      <c r="R72" s="122"/>
      <c r="S72" s="123"/>
    </row>
    <row r="73" spans="1:19" s="117" customFormat="1" ht="8.5" customHeight="1">
      <c r="A73" s="126"/>
      <c r="B73" s="119"/>
      <c r="C73" s="120"/>
      <c r="D73" s="119"/>
      <c r="E73" s="119"/>
      <c r="F73" s="119"/>
      <c r="G73" s="119"/>
      <c r="H73" s="119"/>
      <c r="I73" s="119"/>
      <c r="J73" s="119"/>
      <c r="K73" s="119"/>
      <c r="L73" s="119"/>
      <c r="M73" s="119"/>
      <c r="N73" s="121"/>
      <c r="O73" s="119"/>
      <c r="P73" s="119"/>
      <c r="Q73" s="119"/>
      <c r="R73" s="122"/>
      <c r="S73" s="123"/>
    </row>
    <row r="74" spans="1:19" s="117" customFormat="1" ht="8.5" customHeight="1">
      <c r="A74" s="126"/>
      <c r="B74" s="119"/>
      <c r="C74" s="120"/>
      <c r="D74" s="119"/>
      <c r="E74" s="119"/>
      <c r="F74" s="119"/>
      <c r="G74" s="119"/>
      <c r="H74" s="119"/>
      <c r="I74" s="119"/>
      <c r="J74" s="119"/>
      <c r="K74" s="119"/>
      <c r="L74" s="119"/>
      <c r="M74" s="119"/>
      <c r="N74" s="121"/>
      <c r="O74" s="119"/>
      <c r="P74" s="119"/>
      <c r="Q74" s="119"/>
      <c r="R74" s="122"/>
      <c r="S74" s="123"/>
    </row>
    <row r="75" spans="1:19" s="117" customFormat="1" ht="8.5" customHeight="1">
      <c r="A75" s="126"/>
      <c r="B75" s="119"/>
      <c r="C75" s="120"/>
      <c r="D75" s="119"/>
      <c r="E75" s="119"/>
      <c r="F75" s="119"/>
      <c r="G75" s="119"/>
      <c r="H75" s="119"/>
      <c r="I75" s="119"/>
      <c r="J75" s="119"/>
      <c r="K75" s="119"/>
      <c r="L75" s="119"/>
      <c r="M75" s="119"/>
      <c r="N75" s="121"/>
      <c r="O75" s="119"/>
      <c r="P75" s="119"/>
      <c r="Q75" s="119"/>
      <c r="R75" s="122"/>
      <c r="S75" s="123"/>
    </row>
    <row r="76" spans="1:19" s="117" customFormat="1" ht="8.5" customHeight="1">
      <c r="A76" s="126"/>
      <c r="B76" s="119"/>
      <c r="C76" s="120"/>
      <c r="D76" s="119"/>
      <c r="E76" s="119"/>
      <c r="F76" s="119"/>
      <c r="G76" s="119"/>
      <c r="H76" s="119"/>
      <c r="I76" s="119"/>
      <c r="J76" s="119"/>
      <c r="K76" s="119"/>
      <c r="L76" s="119"/>
      <c r="M76" s="119"/>
      <c r="N76" s="121"/>
      <c r="O76" s="119"/>
      <c r="P76" s="119"/>
      <c r="Q76" s="119"/>
      <c r="R76" s="122"/>
      <c r="S76" s="123"/>
    </row>
    <row r="77" spans="1:19" s="117" customFormat="1" ht="8.5" customHeight="1">
      <c r="A77" s="126"/>
      <c r="B77" s="119"/>
      <c r="C77" s="120"/>
      <c r="D77" s="119"/>
      <c r="E77" s="119"/>
      <c r="F77" s="119"/>
      <c r="G77" s="119"/>
      <c r="H77" s="119"/>
      <c r="I77" s="119"/>
      <c r="J77" s="119"/>
      <c r="K77" s="119"/>
      <c r="L77" s="119"/>
      <c r="M77" s="119"/>
      <c r="N77" s="121"/>
      <c r="O77" s="119"/>
      <c r="P77" s="119"/>
      <c r="Q77" s="119"/>
      <c r="R77" s="122"/>
      <c r="S77" s="123"/>
    </row>
    <row r="78" spans="1:19" s="117" customFormat="1" ht="8.5" customHeight="1">
      <c r="A78" s="126"/>
      <c r="B78" s="119"/>
      <c r="C78" s="120"/>
      <c r="D78" s="119"/>
      <c r="E78" s="119"/>
      <c r="F78" s="119"/>
      <c r="G78" s="119"/>
      <c r="H78" s="119"/>
      <c r="I78" s="119"/>
      <c r="J78" s="119"/>
      <c r="K78" s="119"/>
      <c r="L78" s="119"/>
      <c r="M78" s="119"/>
      <c r="N78" s="121"/>
      <c r="O78" s="119"/>
      <c r="P78" s="119"/>
      <c r="Q78" s="119"/>
      <c r="R78" s="122"/>
      <c r="S78" s="123"/>
    </row>
    <row r="79" spans="1:19" s="117" customFormat="1" ht="8.5" customHeight="1">
      <c r="A79" s="126"/>
      <c r="B79" s="119"/>
      <c r="C79" s="120"/>
      <c r="D79" s="119"/>
      <c r="E79" s="119"/>
      <c r="F79" s="119"/>
      <c r="G79" s="119"/>
      <c r="H79" s="119"/>
      <c r="I79" s="119"/>
      <c r="J79" s="119"/>
      <c r="K79" s="119"/>
      <c r="L79" s="119"/>
      <c r="M79" s="119"/>
      <c r="N79" s="121"/>
      <c r="O79" s="119"/>
      <c r="P79" s="119"/>
      <c r="Q79" s="119"/>
      <c r="R79" s="122"/>
      <c r="S79" s="123"/>
    </row>
    <row r="80" spans="1:19" s="117" customFormat="1" ht="8.5" customHeight="1">
      <c r="A80" s="126"/>
      <c r="B80" s="119"/>
      <c r="C80" s="120"/>
      <c r="D80" s="119"/>
      <c r="E80" s="119"/>
      <c r="F80" s="119"/>
      <c r="G80" s="119"/>
      <c r="H80" s="119"/>
      <c r="I80" s="119"/>
      <c r="J80" s="119"/>
      <c r="K80" s="119"/>
      <c r="L80" s="119"/>
      <c r="M80" s="119"/>
      <c r="N80" s="121"/>
      <c r="O80" s="119"/>
      <c r="P80" s="119"/>
      <c r="Q80" s="119"/>
      <c r="R80" s="122"/>
      <c r="S80" s="123"/>
    </row>
    <row r="81" spans="1:19" s="117" customFormat="1" ht="8.5" customHeight="1">
      <c r="A81" s="126"/>
      <c r="B81" s="119"/>
      <c r="C81" s="120"/>
      <c r="D81" s="119"/>
      <c r="E81" s="119"/>
      <c r="F81" s="119"/>
      <c r="G81" s="119"/>
      <c r="H81" s="119"/>
      <c r="I81" s="119"/>
      <c r="J81" s="119"/>
      <c r="K81" s="119"/>
      <c r="L81" s="119"/>
      <c r="M81" s="119"/>
      <c r="N81" s="121"/>
      <c r="O81" s="119"/>
      <c r="P81" s="119"/>
      <c r="Q81" s="119"/>
      <c r="R81" s="122"/>
      <c r="S81" s="123"/>
    </row>
    <row r="82" spans="1:19" s="117" customFormat="1" ht="8.5" customHeight="1">
      <c r="A82" s="126"/>
      <c r="B82" s="119"/>
      <c r="C82" s="120"/>
      <c r="D82" s="119"/>
      <c r="E82" s="119"/>
      <c r="F82" s="119"/>
      <c r="G82" s="119"/>
      <c r="H82" s="119"/>
      <c r="I82" s="119"/>
      <c r="J82" s="119"/>
      <c r="K82" s="119"/>
      <c r="L82" s="119"/>
      <c r="M82" s="119"/>
      <c r="N82" s="121"/>
      <c r="O82" s="119"/>
      <c r="P82" s="119"/>
      <c r="Q82" s="119"/>
      <c r="R82" s="122"/>
      <c r="S82" s="123"/>
    </row>
    <row r="83" spans="1:19" s="117" customFormat="1" ht="8.5" customHeight="1">
      <c r="A83" s="126"/>
      <c r="B83" s="119"/>
      <c r="C83" s="120"/>
      <c r="D83" s="119"/>
      <c r="E83" s="119"/>
      <c r="F83" s="119"/>
      <c r="G83" s="119"/>
      <c r="H83" s="119"/>
      <c r="I83" s="119"/>
      <c r="J83" s="119"/>
      <c r="K83" s="119"/>
      <c r="L83" s="119"/>
      <c r="M83" s="119"/>
      <c r="N83" s="121"/>
      <c r="O83" s="119"/>
      <c r="P83" s="119"/>
      <c r="Q83" s="119"/>
      <c r="R83" s="122"/>
      <c r="S83" s="123"/>
    </row>
    <row r="84" spans="1:19" s="117" customFormat="1" ht="8.5" customHeight="1">
      <c r="A84" s="126"/>
      <c r="B84" s="119"/>
      <c r="C84" s="120"/>
      <c r="D84" s="119"/>
      <c r="E84" s="119"/>
      <c r="F84" s="119"/>
      <c r="G84" s="119"/>
      <c r="H84" s="119"/>
      <c r="I84" s="119"/>
      <c r="J84" s="119"/>
      <c r="K84" s="119"/>
      <c r="L84" s="119"/>
      <c r="M84" s="119"/>
      <c r="N84" s="121"/>
      <c r="O84" s="119"/>
      <c r="P84" s="119"/>
      <c r="Q84" s="119"/>
      <c r="R84" s="122"/>
      <c r="S84" s="123"/>
    </row>
    <row r="85" spans="1:19" s="117" customFormat="1" ht="8.5" customHeight="1">
      <c r="A85" s="126"/>
      <c r="B85" s="119"/>
      <c r="C85" s="120"/>
      <c r="D85" s="119"/>
      <c r="E85" s="119"/>
      <c r="F85" s="119"/>
      <c r="G85" s="119"/>
      <c r="H85" s="119"/>
      <c r="I85" s="119"/>
      <c r="J85" s="119"/>
      <c r="K85" s="119"/>
      <c r="L85" s="119"/>
      <c r="M85" s="119"/>
      <c r="N85" s="121"/>
      <c r="O85" s="119"/>
      <c r="P85" s="119"/>
      <c r="Q85" s="119"/>
      <c r="R85" s="122"/>
      <c r="S85" s="123"/>
    </row>
    <row r="86" spans="1:19" s="117" customFormat="1" ht="8.5" customHeight="1">
      <c r="A86" s="126"/>
      <c r="B86" s="119"/>
      <c r="C86" s="120"/>
      <c r="D86" s="119"/>
      <c r="E86" s="119"/>
      <c r="F86" s="119"/>
      <c r="G86" s="119"/>
      <c r="H86" s="119"/>
      <c r="I86" s="119"/>
      <c r="J86" s="119"/>
      <c r="K86" s="119"/>
      <c r="L86" s="119"/>
      <c r="M86" s="119"/>
      <c r="N86" s="121"/>
      <c r="O86" s="119"/>
      <c r="P86" s="119"/>
      <c r="Q86" s="119"/>
      <c r="R86" s="122"/>
      <c r="S86" s="123"/>
    </row>
  </sheetData>
  <mergeCells count="1">
    <mergeCell ref="S24:S38"/>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dimension ref="A1:AI79"/>
  <sheetViews>
    <sheetView workbookViewId="0">
      <selection activeCell="Z4" sqref="Z4"/>
    </sheetView>
  </sheetViews>
  <sheetFormatPr defaultColWidth="8.81640625" defaultRowHeight="14.5"/>
  <cols>
    <col min="1" max="1" width="15.6328125" customWidth="1"/>
    <col min="2" max="25" width="9.54296875" customWidth="1"/>
    <col min="26" max="26" width="14.90625" customWidth="1"/>
    <col min="27" max="27" width="3.36328125" customWidth="1"/>
    <col min="28" max="28" width="31.453125" customWidth="1"/>
    <col min="29" max="29" width="36.1796875" customWidth="1"/>
    <col min="30" max="30" width="27.1796875" customWidth="1"/>
  </cols>
  <sheetData>
    <row r="1" spans="1:35" ht="48" customHeight="1">
      <c r="A1" s="83" t="s">
        <v>568</v>
      </c>
      <c r="B1" s="25"/>
      <c r="C1" s="25"/>
      <c r="D1" s="25"/>
      <c r="E1" s="25"/>
      <c r="F1" s="25"/>
      <c r="G1" s="25"/>
      <c r="H1" s="25"/>
      <c r="I1" s="25"/>
      <c r="J1" s="25"/>
      <c r="K1" s="25"/>
      <c r="L1" s="25"/>
      <c r="M1" s="25"/>
      <c r="N1" s="25"/>
      <c r="O1" s="25"/>
      <c r="P1" s="25"/>
      <c r="Q1" s="25"/>
      <c r="R1" s="25"/>
      <c r="S1" s="25"/>
      <c r="T1" s="25"/>
      <c r="U1" s="25"/>
      <c r="V1" s="25"/>
      <c r="W1" s="25"/>
      <c r="X1" s="25"/>
      <c r="Y1" s="25"/>
      <c r="Z1" s="25"/>
      <c r="AA1" s="25"/>
    </row>
    <row r="2" spans="1:35" s="60" customFormat="1" ht="55.75" customHeight="1">
      <c r="A2" s="83"/>
      <c r="B2" s="84"/>
      <c r="C2" s="85"/>
      <c r="D2" s="85"/>
      <c r="E2" s="85"/>
      <c r="F2" s="85"/>
      <c r="G2" s="84"/>
      <c r="H2" s="84"/>
      <c r="I2" s="84"/>
      <c r="J2" s="84"/>
      <c r="K2" s="84"/>
      <c r="L2" s="480"/>
      <c r="M2" s="84"/>
      <c r="N2" s="480"/>
      <c r="O2" s="480"/>
      <c r="P2" s="480"/>
      <c r="Q2" s="480"/>
      <c r="R2" s="480"/>
      <c r="S2" s="480"/>
      <c r="V2" s="480"/>
      <c r="W2" s="480"/>
      <c r="X2" s="480"/>
      <c r="Y2" s="480"/>
      <c r="Z2" s="480"/>
      <c r="AA2" s="480"/>
      <c r="AB2" s="622" t="s">
        <v>569</v>
      </c>
      <c r="AC2" s="506" t="s">
        <v>570</v>
      </c>
      <c r="AD2" s="111"/>
      <c r="AE2" s="111"/>
      <c r="AF2" s="112"/>
      <c r="AG2" s="113"/>
      <c r="AH2" s="113"/>
      <c r="AI2" s="113"/>
    </row>
    <row r="3" spans="1:35" s="60" customFormat="1" ht="8.15" customHeight="1">
      <c r="A3" s="86"/>
      <c r="B3" s="548" t="s">
        <v>571</v>
      </c>
      <c r="C3" s="548" t="s">
        <v>571</v>
      </c>
      <c r="D3" s="548"/>
      <c r="E3" s="114" t="s">
        <v>571</v>
      </c>
      <c r="F3" s="114" t="s">
        <v>571</v>
      </c>
      <c r="G3" s="114" t="s">
        <v>571</v>
      </c>
      <c r="H3" s="114" t="s">
        <v>571</v>
      </c>
      <c r="I3" s="114" t="s">
        <v>571</v>
      </c>
      <c r="J3" s="114" t="s">
        <v>571</v>
      </c>
      <c r="K3" s="114" t="s">
        <v>571</v>
      </c>
      <c r="L3" s="114" t="s">
        <v>571</v>
      </c>
      <c r="M3" s="114" t="s">
        <v>571</v>
      </c>
      <c r="N3" s="114" t="s">
        <v>571</v>
      </c>
      <c r="O3" s="114" t="s">
        <v>571</v>
      </c>
      <c r="P3" s="114" t="s">
        <v>571</v>
      </c>
      <c r="Q3" s="114" t="s">
        <v>571</v>
      </c>
      <c r="R3" s="114" t="s">
        <v>571</v>
      </c>
      <c r="S3" s="114" t="s">
        <v>571</v>
      </c>
      <c r="T3" s="114" t="s">
        <v>571</v>
      </c>
      <c r="U3" s="114" t="s">
        <v>571</v>
      </c>
      <c r="V3" s="114" t="s">
        <v>571</v>
      </c>
      <c r="W3" s="114" t="s">
        <v>571</v>
      </c>
      <c r="X3" s="114" t="s">
        <v>571</v>
      </c>
      <c r="Y3" s="114" t="s">
        <v>571</v>
      </c>
      <c r="Z3" s="114" t="s">
        <v>571</v>
      </c>
      <c r="AA3" s="114"/>
      <c r="AB3" s="623"/>
      <c r="AC3" s="548"/>
      <c r="AD3" s="548"/>
      <c r="AE3" s="548"/>
      <c r="AF3" s="114"/>
      <c r="AG3" s="114"/>
      <c r="AH3" s="89"/>
      <c r="AI3" s="89"/>
    </row>
    <row r="4" spans="1:35" s="60" customFormat="1" ht="16.5" customHeight="1">
      <c r="A4" s="83" t="s">
        <v>572</v>
      </c>
      <c r="B4" s="582" t="s">
        <v>573</v>
      </c>
      <c r="C4" s="582" t="s">
        <v>574</v>
      </c>
      <c r="D4" s="582" t="s">
        <v>575</v>
      </c>
      <c r="E4" s="583" t="s">
        <v>576</v>
      </c>
      <c r="F4" s="583" t="s">
        <v>577</v>
      </c>
      <c r="G4" s="582" t="s">
        <v>578</v>
      </c>
      <c r="H4" s="550"/>
      <c r="I4" s="582" t="s">
        <v>579</v>
      </c>
      <c r="J4" s="582" t="s">
        <v>580</v>
      </c>
      <c r="K4" s="582" t="s">
        <v>581</v>
      </c>
      <c r="L4" s="583" t="s">
        <v>582</v>
      </c>
      <c r="M4" s="550"/>
      <c r="N4" s="550"/>
      <c r="O4" s="582" t="s">
        <v>583</v>
      </c>
      <c r="P4" s="582" t="s">
        <v>584</v>
      </c>
      <c r="Q4" s="582" t="s">
        <v>585</v>
      </c>
      <c r="R4" s="582" t="s">
        <v>586</v>
      </c>
      <c r="S4" s="550"/>
      <c r="T4" s="115"/>
      <c r="U4" s="582" t="s">
        <v>587</v>
      </c>
      <c r="V4" s="582" t="s">
        <v>588</v>
      </c>
      <c r="W4" s="550"/>
      <c r="X4" s="582" t="s">
        <v>589</v>
      </c>
      <c r="Y4" s="550"/>
      <c r="Z4" s="582" t="s">
        <v>590</v>
      </c>
      <c r="AA4" s="550"/>
      <c r="AB4" s="623"/>
      <c r="AC4" s="550"/>
      <c r="AD4" s="550"/>
      <c r="AE4" s="550"/>
      <c r="AF4" s="115"/>
      <c r="AG4" s="115"/>
      <c r="AH4" s="95"/>
      <c r="AI4" s="95"/>
    </row>
    <row r="5" spans="1:35" s="60" customFormat="1" ht="8.15" customHeight="1">
      <c r="A5" s="88" t="s">
        <v>591</v>
      </c>
      <c r="B5" s="574">
        <v>550</v>
      </c>
      <c r="C5" s="574">
        <v>600</v>
      </c>
      <c r="D5" s="574">
        <v>600</v>
      </c>
      <c r="E5" s="575">
        <v>1050</v>
      </c>
      <c r="F5" s="575">
        <v>1050</v>
      </c>
      <c r="G5" s="574">
        <v>1640</v>
      </c>
      <c r="H5" s="89"/>
      <c r="I5" s="574">
        <v>1430</v>
      </c>
      <c r="J5" s="574">
        <v>1430</v>
      </c>
      <c r="K5" s="503">
        <v>1350</v>
      </c>
      <c r="L5" s="575">
        <v>2150</v>
      </c>
      <c r="M5" s="89"/>
      <c r="N5" s="89"/>
      <c r="O5" s="574">
        <v>1640</v>
      </c>
      <c r="P5" s="574">
        <v>1640</v>
      </c>
      <c r="Q5" s="574">
        <v>1640</v>
      </c>
      <c r="R5" s="574">
        <v>1640</v>
      </c>
      <c r="S5" s="504"/>
      <c r="T5" s="505"/>
      <c r="U5" s="574">
        <v>1310</v>
      </c>
      <c r="V5" s="574">
        <v>1310</v>
      </c>
      <c r="W5" s="479"/>
      <c r="X5" s="574">
        <v>1990</v>
      </c>
      <c r="Y5" s="504"/>
      <c r="Z5" s="574">
        <v>2320</v>
      </c>
      <c r="AA5" s="479"/>
      <c r="AB5" s="623"/>
      <c r="AC5" s="550"/>
      <c r="AD5" s="550"/>
      <c r="AE5" s="550"/>
      <c r="AF5" s="115"/>
      <c r="AG5" s="115"/>
      <c r="AH5" s="95"/>
      <c r="AI5" s="95"/>
    </row>
    <row r="6" spans="1:35" s="60" customFormat="1" ht="24.5" customHeight="1">
      <c r="A6" s="88" t="s">
        <v>592</v>
      </c>
      <c r="B6" s="89"/>
      <c r="C6" s="578"/>
      <c r="D6" s="114"/>
      <c r="E6" s="89"/>
      <c r="F6" s="90"/>
      <c r="G6" s="89"/>
      <c r="H6" s="89"/>
      <c r="I6" s="90"/>
      <c r="J6" s="90"/>
      <c r="K6" s="90"/>
      <c r="L6" s="89"/>
      <c r="M6" s="89"/>
      <c r="N6" s="89"/>
      <c r="O6" s="89"/>
      <c r="P6" s="89"/>
      <c r="Q6" s="89"/>
      <c r="R6" s="89"/>
      <c r="S6" s="89"/>
      <c r="T6" s="89"/>
      <c r="U6" s="89"/>
      <c r="V6" s="114" t="s">
        <v>1067</v>
      </c>
      <c r="W6" s="114"/>
      <c r="X6" s="89"/>
      <c r="Y6" s="114"/>
      <c r="Z6" s="89"/>
      <c r="AA6" s="114"/>
      <c r="AB6" s="623"/>
      <c r="AC6" s="550"/>
      <c r="AD6" s="550"/>
      <c r="AE6" s="550"/>
      <c r="AF6" s="115"/>
      <c r="AG6" s="115"/>
      <c r="AH6" s="95"/>
      <c r="AI6" s="95"/>
    </row>
    <row r="7" spans="1:35" s="60" customFormat="1" ht="16.5" customHeight="1">
      <c r="A7" s="91" t="s">
        <v>593</v>
      </c>
      <c r="B7" s="550"/>
      <c r="C7" s="550"/>
      <c r="D7" s="550"/>
      <c r="E7" s="87" t="s">
        <v>594</v>
      </c>
      <c r="F7" s="115"/>
      <c r="G7" s="549" t="s">
        <v>595</v>
      </c>
      <c r="H7" s="582" t="s">
        <v>596</v>
      </c>
      <c r="I7" s="549" t="s">
        <v>597</v>
      </c>
      <c r="J7" s="550"/>
      <c r="K7" s="550"/>
      <c r="L7" s="87" t="s">
        <v>598</v>
      </c>
      <c r="M7" s="582" t="s">
        <v>599</v>
      </c>
      <c r="N7" s="582" t="s">
        <v>600</v>
      </c>
      <c r="O7" s="549" t="s">
        <v>601</v>
      </c>
      <c r="P7" s="549" t="s">
        <v>602</v>
      </c>
      <c r="Q7" s="549" t="s">
        <v>603</v>
      </c>
      <c r="R7" s="549" t="s">
        <v>604</v>
      </c>
      <c r="S7" s="549" t="s">
        <v>605</v>
      </c>
      <c r="T7" s="549" t="s">
        <v>606</v>
      </c>
      <c r="U7" s="550" t="s">
        <v>617</v>
      </c>
      <c r="V7" s="550" t="s">
        <v>617</v>
      </c>
      <c r="W7" s="582" t="s">
        <v>607</v>
      </c>
      <c r="X7" s="549" t="s">
        <v>608</v>
      </c>
      <c r="Y7" s="582" t="s">
        <v>609</v>
      </c>
      <c r="Z7" s="549" t="s">
        <v>610</v>
      </c>
      <c r="AA7" s="115"/>
      <c r="AB7" s="623"/>
      <c r="AC7" s="550"/>
      <c r="AD7" s="550"/>
      <c r="AE7" s="550"/>
      <c r="AF7" s="115"/>
      <c r="AG7" s="115"/>
      <c r="AH7" s="95"/>
      <c r="AI7" s="95"/>
    </row>
    <row r="8" spans="1:35" s="60" customFormat="1" ht="9" customHeight="1">
      <c r="A8" s="86" t="s">
        <v>611</v>
      </c>
      <c r="B8" s="548"/>
      <c r="C8" s="548"/>
      <c r="D8" s="548"/>
      <c r="E8" s="575">
        <v>1500</v>
      </c>
      <c r="F8" s="114"/>
      <c r="G8" s="574">
        <v>2080</v>
      </c>
      <c r="H8" s="574">
        <v>2190</v>
      </c>
      <c r="I8" s="574">
        <v>1600</v>
      </c>
      <c r="J8" s="548"/>
      <c r="K8" s="548"/>
      <c r="L8" s="575">
        <v>3280</v>
      </c>
      <c r="M8" s="574">
        <v>2080</v>
      </c>
      <c r="N8" s="574">
        <v>2150</v>
      </c>
      <c r="O8" s="574">
        <v>2190</v>
      </c>
      <c r="P8" s="574">
        <v>2190</v>
      </c>
      <c r="Q8" s="574">
        <v>2190</v>
      </c>
      <c r="R8" s="574">
        <v>2190</v>
      </c>
      <c r="S8" s="574">
        <v>2190</v>
      </c>
      <c r="T8" s="574">
        <v>2190</v>
      </c>
      <c r="U8" s="89"/>
      <c r="V8" s="114"/>
      <c r="W8" s="574">
        <v>2490</v>
      </c>
      <c r="X8" s="574">
        <v>2490</v>
      </c>
      <c r="Y8" s="574">
        <v>3950</v>
      </c>
      <c r="Z8" s="574">
        <v>2810</v>
      </c>
      <c r="AA8" s="114"/>
      <c r="AB8" s="623"/>
      <c r="AC8" s="550"/>
      <c r="AD8" s="550"/>
      <c r="AE8" s="550"/>
      <c r="AF8" s="115"/>
      <c r="AG8" s="115"/>
      <c r="AH8" s="95"/>
      <c r="AI8" s="95"/>
    </row>
    <row r="9" spans="1:35" s="60" customFormat="1" ht="28" customHeight="1">
      <c r="A9" s="88" t="s">
        <v>1068</v>
      </c>
      <c r="B9" s="548"/>
      <c r="C9" s="548" t="s">
        <v>1069</v>
      </c>
      <c r="D9" s="548" t="s">
        <v>1070</v>
      </c>
      <c r="E9" s="114"/>
      <c r="F9" s="114"/>
      <c r="G9" s="89"/>
      <c r="H9" s="89"/>
      <c r="I9" s="89"/>
      <c r="J9" s="548"/>
      <c r="K9" s="548"/>
      <c r="L9" s="114"/>
      <c r="M9" s="89"/>
      <c r="N9" s="89"/>
      <c r="O9" s="89"/>
      <c r="P9" s="89"/>
      <c r="Q9" s="89"/>
      <c r="R9" s="89"/>
      <c r="S9" s="89"/>
      <c r="T9" s="548" t="s">
        <v>1071</v>
      </c>
      <c r="U9" s="89"/>
      <c r="V9" s="548" t="s">
        <v>1072</v>
      </c>
      <c r="W9" s="89"/>
      <c r="X9" s="89"/>
      <c r="Y9" s="89"/>
      <c r="Z9" s="89"/>
      <c r="AA9" s="114"/>
      <c r="AB9" s="623"/>
      <c r="AC9" s="550"/>
      <c r="AD9" s="550"/>
      <c r="AE9" s="550"/>
      <c r="AF9" s="115"/>
      <c r="AG9" s="115"/>
      <c r="AH9" s="95"/>
      <c r="AI9" s="95"/>
    </row>
    <row r="10" spans="1:35" s="60" customFormat="1" ht="33.5" customHeight="1">
      <c r="A10" s="88" t="s">
        <v>1068</v>
      </c>
      <c r="B10" s="548"/>
      <c r="C10" s="114"/>
      <c r="D10" s="114" t="s">
        <v>1073</v>
      </c>
      <c r="E10" s="92"/>
      <c r="F10" s="114"/>
      <c r="G10" s="90"/>
      <c r="H10" s="89"/>
      <c r="I10" s="548"/>
      <c r="J10" s="548"/>
      <c r="K10" s="548"/>
      <c r="L10" s="114"/>
      <c r="M10" s="89"/>
      <c r="N10" s="89"/>
      <c r="O10" s="89"/>
      <c r="P10" s="89"/>
      <c r="Q10" s="89"/>
      <c r="R10" s="89"/>
      <c r="S10" s="89"/>
      <c r="T10" s="114" t="s">
        <v>1073</v>
      </c>
      <c r="U10" s="89"/>
      <c r="V10" s="114" t="s">
        <v>1073</v>
      </c>
      <c r="W10" s="114"/>
      <c r="X10" s="89"/>
      <c r="Y10" s="114"/>
      <c r="Z10" s="89"/>
      <c r="AA10" s="114"/>
      <c r="AB10" s="623"/>
      <c r="AC10" s="550"/>
      <c r="AD10" s="550"/>
      <c r="AE10" s="550"/>
      <c r="AF10" s="115"/>
      <c r="AG10" s="115"/>
      <c r="AH10" s="95"/>
      <c r="AI10" s="95"/>
    </row>
    <row r="11" spans="1:35" s="60" customFormat="1" ht="7" customHeight="1">
      <c r="A11" s="91" t="s">
        <v>612</v>
      </c>
      <c r="B11" s="551"/>
      <c r="C11" s="551"/>
      <c r="D11" s="551" t="s">
        <v>613</v>
      </c>
      <c r="E11" s="93"/>
      <c r="F11" s="551" t="s">
        <v>613</v>
      </c>
      <c r="G11" s="551"/>
      <c r="H11" s="551" t="s">
        <v>613</v>
      </c>
      <c r="I11" s="551"/>
      <c r="J11" s="551" t="s">
        <v>613</v>
      </c>
      <c r="K11" s="551" t="s">
        <v>613</v>
      </c>
      <c r="L11" s="551" t="s">
        <v>613</v>
      </c>
      <c r="M11" s="551" t="s">
        <v>613</v>
      </c>
      <c r="N11" s="551" t="s">
        <v>613</v>
      </c>
      <c r="O11" s="551" t="s">
        <v>613</v>
      </c>
      <c r="P11" s="551" t="s">
        <v>613</v>
      </c>
      <c r="Q11" s="551" t="s">
        <v>613</v>
      </c>
      <c r="R11" s="551" t="s">
        <v>613</v>
      </c>
      <c r="S11" s="551" t="s">
        <v>613</v>
      </c>
      <c r="T11" s="551" t="s">
        <v>613</v>
      </c>
      <c r="U11" s="551" t="s">
        <v>613</v>
      </c>
      <c r="V11" s="551" t="s">
        <v>613</v>
      </c>
      <c r="W11" s="551" t="s">
        <v>613</v>
      </c>
      <c r="X11" s="551" t="s">
        <v>613</v>
      </c>
      <c r="Y11" s="551"/>
      <c r="Z11" s="551" t="s">
        <v>613</v>
      </c>
      <c r="AA11" s="551"/>
      <c r="AB11" s="623"/>
      <c r="AC11" s="550"/>
      <c r="AD11" s="550"/>
      <c r="AE11" s="550"/>
      <c r="AF11" s="115"/>
      <c r="AG11" s="115"/>
      <c r="AH11" s="95"/>
      <c r="AI11" s="95"/>
    </row>
    <row r="12" spans="1:35" s="60" customFormat="1" ht="7" customHeight="1">
      <c r="A12" s="86" t="s">
        <v>614</v>
      </c>
      <c r="B12" s="548" t="s">
        <v>615</v>
      </c>
      <c r="C12" s="548" t="s">
        <v>615</v>
      </c>
      <c r="D12" s="548" t="s">
        <v>615</v>
      </c>
      <c r="E12" s="114" t="s">
        <v>616</v>
      </c>
      <c r="F12" s="114" t="s">
        <v>616</v>
      </c>
      <c r="G12" s="548" t="s">
        <v>616</v>
      </c>
      <c r="H12" s="114" t="s">
        <v>616</v>
      </c>
      <c r="I12" s="114" t="s">
        <v>616</v>
      </c>
      <c r="J12" s="114" t="s">
        <v>616</v>
      </c>
      <c r="K12" s="114" t="s">
        <v>616</v>
      </c>
      <c r="L12" s="114" t="s">
        <v>616</v>
      </c>
      <c r="M12" s="114" t="s">
        <v>616</v>
      </c>
      <c r="N12" s="114" t="s">
        <v>616</v>
      </c>
      <c r="O12" s="114" t="s">
        <v>616</v>
      </c>
      <c r="P12" s="114" t="s">
        <v>616</v>
      </c>
      <c r="Q12" s="114" t="s">
        <v>616</v>
      </c>
      <c r="R12" s="114" t="s">
        <v>616</v>
      </c>
      <c r="S12" s="114" t="s">
        <v>616</v>
      </c>
      <c r="T12" s="114" t="s">
        <v>616</v>
      </c>
      <c r="U12" s="92" t="s">
        <v>617</v>
      </c>
      <c r="V12" s="92" t="s">
        <v>617</v>
      </c>
      <c r="W12" s="114" t="s">
        <v>616</v>
      </c>
      <c r="X12" s="114" t="s">
        <v>616</v>
      </c>
      <c r="Y12" s="92"/>
      <c r="Z12" s="114" t="s">
        <v>616</v>
      </c>
      <c r="AA12" s="92"/>
      <c r="AB12" s="623"/>
      <c r="AC12" s="548"/>
      <c r="AD12" s="548"/>
      <c r="AE12" s="548"/>
      <c r="AF12" s="114"/>
      <c r="AG12" s="114"/>
      <c r="AH12" s="89"/>
      <c r="AI12" s="89"/>
    </row>
    <row r="13" spans="1:35" s="60" customFormat="1" ht="7" customHeight="1">
      <c r="A13" s="91" t="s">
        <v>618</v>
      </c>
      <c r="B13" s="550"/>
      <c r="C13" s="550"/>
      <c r="D13" s="550"/>
      <c r="E13" s="115"/>
      <c r="F13" s="115"/>
      <c r="G13" s="550" t="s">
        <v>619</v>
      </c>
      <c r="H13" s="550" t="s">
        <v>619</v>
      </c>
      <c r="I13" s="550" t="s">
        <v>619</v>
      </c>
      <c r="J13" s="550" t="s">
        <v>619</v>
      </c>
      <c r="K13" s="550" t="s">
        <v>619</v>
      </c>
      <c r="L13" s="550" t="s">
        <v>619</v>
      </c>
      <c r="M13" s="550" t="s">
        <v>619</v>
      </c>
      <c r="N13" s="550" t="s">
        <v>619</v>
      </c>
      <c r="O13" s="550" t="s">
        <v>619</v>
      </c>
      <c r="P13" s="550" t="s">
        <v>619</v>
      </c>
      <c r="Q13" s="550" t="s">
        <v>619</v>
      </c>
      <c r="R13" s="550" t="s">
        <v>619</v>
      </c>
      <c r="S13" s="550" t="s">
        <v>619</v>
      </c>
      <c r="T13" s="550" t="s">
        <v>619</v>
      </c>
      <c r="U13" s="550" t="s">
        <v>619</v>
      </c>
      <c r="V13" s="550" t="s">
        <v>619</v>
      </c>
      <c r="W13" s="550" t="s">
        <v>619</v>
      </c>
      <c r="X13" s="550" t="s">
        <v>619</v>
      </c>
      <c r="Y13" s="550"/>
      <c r="Z13" s="550" t="s">
        <v>619</v>
      </c>
      <c r="AA13" s="550"/>
      <c r="AB13" s="623"/>
      <c r="AC13" s="550"/>
      <c r="AD13" s="550"/>
      <c r="AE13" s="550"/>
      <c r="AF13" s="115"/>
      <c r="AG13" s="115"/>
      <c r="AH13" s="95"/>
      <c r="AI13" s="95"/>
    </row>
    <row r="14" spans="1:35" s="60" customFormat="1" ht="7" customHeight="1">
      <c r="A14" s="86" t="s">
        <v>620</v>
      </c>
      <c r="B14" s="548"/>
      <c r="C14" s="548"/>
      <c r="D14" s="548"/>
      <c r="E14" s="114" t="s">
        <v>155</v>
      </c>
      <c r="F14" s="114" t="s">
        <v>155</v>
      </c>
      <c r="G14" s="548" t="s">
        <v>155</v>
      </c>
      <c r="H14" s="548" t="s">
        <v>155</v>
      </c>
      <c r="I14" s="548" t="s">
        <v>155</v>
      </c>
      <c r="J14" s="548" t="s">
        <v>155</v>
      </c>
      <c r="K14" s="548" t="s">
        <v>155</v>
      </c>
      <c r="L14" s="114" t="s">
        <v>155</v>
      </c>
      <c r="M14" s="548" t="s">
        <v>155</v>
      </c>
      <c r="N14" s="548" t="s">
        <v>155</v>
      </c>
      <c r="O14" s="548" t="s">
        <v>155</v>
      </c>
      <c r="P14" s="548" t="s">
        <v>155</v>
      </c>
      <c r="Q14" s="548" t="s">
        <v>155</v>
      </c>
      <c r="R14" s="548" t="s">
        <v>155</v>
      </c>
      <c r="S14" s="548" t="s">
        <v>155</v>
      </c>
      <c r="T14" s="548" t="s">
        <v>155</v>
      </c>
      <c r="U14" s="548" t="s">
        <v>155</v>
      </c>
      <c r="V14" s="548" t="s">
        <v>155</v>
      </c>
      <c r="W14" s="548" t="s">
        <v>155</v>
      </c>
      <c r="X14" s="548" t="s">
        <v>155</v>
      </c>
      <c r="Y14" s="548"/>
      <c r="Z14" s="548" t="s">
        <v>155</v>
      </c>
      <c r="AA14" s="548"/>
      <c r="AB14" s="623"/>
      <c r="AC14" s="548"/>
      <c r="AD14" s="548"/>
      <c r="AE14" s="548"/>
      <c r="AF14" s="114"/>
      <c r="AG14" s="114"/>
      <c r="AH14" s="89"/>
      <c r="AI14" s="89"/>
    </row>
    <row r="15" spans="1:35" s="60" customFormat="1" ht="7" customHeight="1">
      <c r="A15" s="91" t="s">
        <v>621</v>
      </c>
      <c r="B15" s="550" t="s">
        <v>622</v>
      </c>
      <c r="C15" s="550" t="s">
        <v>622</v>
      </c>
      <c r="D15" s="550" t="s">
        <v>622</v>
      </c>
      <c r="E15" s="115" t="s">
        <v>622</v>
      </c>
      <c r="F15" s="115" t="s">
        <v>622</v>
      </c>
      <c r="G15" s="550" t="s">
        <v>622</v>
      </c>
      <c r="H15" s="550" t="s">
        <v>622</v>
      </c>
      <c r="I15" s="550" t="s">
        <v>622</v>
      </c>
      <c r="J15" s="550" t="s">
        <v>622</v>
      </c>
      <c r="K15" s="550" t="s">
        <v>622</v>
      </c>
      <c r="L15" s="115" t="s">
        <v>622</v>
      </c>
      <c r="M15" s="550" t="s">
        <v>622</v>
      </c>
      <c r="N15" s="550" t="s">
        <v>622</v>
      </c>
      <c r="O15" s="550" t="s">
        <v>622</v>
      </c>
      <c r="P15" s="550" t="s">
        <v>622</v>
      </c>
      <c r="Q15" s="550" t="s">
        <v>622</v>
      </c>
      <c r="R15" s="550" t="s">
        <v>622</v>
      </c>
      <c r="S15" s="550" t="s">
        <v>622</v>
      </c>
      <c r="T15" s="550" t="s">
        <v>622</v>
      </c>
      <c r="U15" s="550" t="s">
        <v>622</v>
      </c>
      <c r="V15" s="550" t="s">
        <v>622</v>
      </c>
      <c r="W15" s="550" t="s">
        <v>622</v>
      </c>
      <c r="X15" s="550" t="s">
        <v>622</v>
      </c>
      <c r="Y15" s="550"/>
      <c r="Z15" s="550" t="s">
        <v>622</v>
      </c>
      <c r="AA15" s="550"/>
      <c r="AB15" s="623"/>
      <c r="AC15" s="550"/>
      <c r="AD15" s="550"/>
      <c r="AE15" s="550"/>
      <c r="AF15" s="115"/>
      <c r="AG15" s="115"/>
      <c r="AH15" s="95"/>
      <c r="AI15" s="95"/>
    </row>
    <row r="16" spans="1:35" s="60" customFormat="1" ht="7" customHeight="1">
      <c r="A16" s="86" t="s">
        <v>623</v>
      </c>
      <c r="B16" s="548"/>
      <c r="C16" s="548"/>
      <c r="D16" s="548"/>
      <c r="E16" s="114" t="s">
        <v>155</v>
      </c>
      <c r="F16" s="114" t="s">
        <v>155</v>
      </c>
      <c r="G16" s="548" t="s">
        <v>155</v>
      </c>
      <c r="H16" s="548" t="s">
        <v>155</v>
      </c>
      <c r="I16" s="548" t="s">
        <v>155</v>
      </c>
      <c r="J16" s="548" t="s">
        <v>155</v>
      </c>
      <c r="K16" s="548" t="s">
        <v>155</v>
      </c>
      <c r="L16" s="114" t="s">
        <v>155</v>
      </c>
      <c r="M16" s="548" t="s">
        <v>155</v>
      </c>
      <c r="N16" s="548" t="s">
        <v>155</v>
      </c>
      <c r="O16" s="548" t="s">
        <v>155</v>
      </c>
      <c r="P16" s="548" t="s">
        <v>155</v>
      </c>
      <c r="Q16" s="548" t="s">
        <v>155</v>
      </c>
      <c r="R16" s="548" t="s">
        <v>155</v>
      </c>
      <c r="S16" s="548" t="s">
        <v>155</v>
      </c>
      <c r="T16" s="548" t="s">
        <v>155</v>
      </c>
      <c r="U16" s="548" t="s">
        <v>155</v>
      </c>
      <c r="V16" s="548" t="s">
        <v>155</v>
      </c>
      <c r="W16" s="548" t="s">
        <v>155</v>
      </c>
      <c r="X16" s="548" t="s">
        <v>155</v>
      </c>
      <c r="Y16" s="548"/>
      <c r="Z16" s="548" t="s">
        <v>155</v>
      </c>
      <c r="AA16" s="548"/>
      <c r="AB16" s="623"/>
      <c r="AC16" s="548"/>
      <c r="AD16" s="548"/>
      <c r="AE16" s="548"/>
      <c r="AF16" s="114"/>
      <c r="AG16" s="114"/>
      <c r="AH16" s="89"/>
      <c r="AI16" s="89"/>
    </row>
    <row r="17" spans="1:35" s="60" customFormat="1" ht="7" customHeight="1">
      <c r="A17" s="91" t="s">
        <v>624</v>
      </c>
      <c r="B17" s="550" t="s">
        <v>155</v>
      </c>
      <c r="C17" s="550" t="s">
        <v>155</v>
      </c>
      <c r="D17" s="550" t="s">
        <v>155</v>
      </c>
      <c r="E17" s="115" t="s">
        <v>155</v>
      </c>
      <c r="F17" s="115" t="s">
        <v>155</v>
      </c>
      <c r="G17" s="550" t="s">
        <v>155</v>
      </c>
      <c r="H17" s="550" t="s">
        <v>155</v>
      </c>
      <c r="I17" s="550" t="s">
        <v>155</v>
      </c>
      <c r="J17" s="550" t="s">
        <v>155</v>
      </c>
      <c r="K17" s="550" t="s">
        <v>155</v>
      </c>
      <c r="L17" s="115" t="s">
        <v>155</v>
      </c>
      <c r="M17" s="550" t="s">
        <v>155</v>
      </c>
      <c r="N17" s="550" t="s">
        <v>155</v>
      </c>
      <c r="O17" s="550" t="s">
        <v>155</v>
      </c>
      <c r="P17" s="550" t="s">
        <v>155</v>
      </c>
      <c r="Q17" s="550" t="s">
        <v>155</v>
      </c>
      <c r="R17" s="550" t="s">
        <v>155</v>
      </c>
      <c r="S17" s="550" t="s">
        <v>155</v>
      </c>
      <c r="T17" s="550" t="s">
        <v>155</v>
      </c>
      <c r="U17" s="550" t="s">
        <v>155</v>
      </c>
      <c r="V17" s="550" t="s">
        <v>155</v>
      </c>
      <c r="W17" s="550" t="s">
        <v>155</v>
      </c>
      <c r="X17" s="550" t="s">
        <v>155</v>
      </c>
      <c r="Y17" s="550"/>
      <c r="Z17" s="550" t="s">
        <v>155</v>
      </c>
      <c r="AA17" s="550"/>
      <c r="AB17" s="623"/>
      <c r="AC17" s="550"/>
      <c r="AD17" s="550"/>
      <c r="AE17" s="550"/>
      <c r="AF17" s="115"/>
      <c r="AG17" s="115"/>
      <c r="AH17" s="95"/>
      <c r="AI17" s="95"/>
    </row>
    <row r="18" spans="1:35" s="60" customFormat="1" ht="7" customHeight="1">
      <c r="A18" s="86" t="s">
        <v>625</v>
      </c>
      <c r="B18" s="548" t="s">
        <v>626</v>
      </c>
      <c r="C18" s="548" t="s">
        <v>626</v>
      </c>
      <c r="D18" s="548" t="s">
        <v>626</v>
      </c>
      <c r="E18" s="548" t="s">
        <v>627</v>
      </c>
      <c r="F18" s="548" t="s">
        <v>627</v>
      </c>
      <c r="G18" s="548" t="s">
        <v>627</v>
      </c>
      <c r="H18" s="548" t="s">
        <v>627</v>
      </c>
      <c r="I18" s="548" t="s">
        <v>627</v>
      </c>
      <c r="J18" s="548" t="s">
        <v>627</v>
      </c>
      <c r="K18" s="548" t="s">
        <v>626</v>
      </c>
      <c r="L18" s="114" t="s">
        <v>627</v>
      </c>
      <c r="M18" s="548" t="s">
        <v>627</v>
      </c>
      <c r="N18" s="548" t="s">
        <v>627</v>
      </c>
      <c r="O18" s="548" t="s">
        <v>627</v>
      </c>
      <c r="P18" s="548" t="s">
        <v>627</v>
      </c>
      <c r="Q18" s="548" t="s">
        <v>627</v>
      </c>
      <c r="R18" s="548" t="s">
        <v>627</v>
      </c>
      <c r="S18" s="548" t="s">
        <v>627</v>
      </c>
      <c r="T18" s="548" t="s">
        <v>627</v>
      </c>
      <c r="U18" s="548" t="s">
        <v>627</v>
      </c>
      <c r="V18" s="548" t="s">
        <v>627</v>
      </c>
      <c r="W18" s="548" t="s">
        <v>627</v>
      </c>
      <c r="X18" s="548" t="s">
        <v>627</v>
      </c>
      <c r="Y18" s="548"/>
      <c r="Z18" s="548" t="s">
        <v>627</v>
      </c>
      <c r="AA18" s="548"/>
      <c r="AB18" s="623"/>
      <c r="AC18" s="548"/>
      <c r="AD18" s="548"/>
      <c r="AE18" s="548"/>
      <c r="AF18" s="114"/>
      <c r="AG18" s="114"/>
      <c r="AH18" s="89"/>
      <c r="AI18" s="89"/>
    </row>
    <row r="19" spans="1:35" s="60" customFormat="1" ht="7" customHeight="1">
      <c r="A19" s="91" t="s">
        <v>628</v>
      </c>
      <c r="B19" s="550" t="s">
        <v>629</v>
      </c>
      <c r="C19" s="550" t="s">
        <v>629</v>
      </c>
      <c r="D19" s="550" t="s">
        <v>629</v>
      </c>
      <c r="E19" s="115" t="s">
        <v>629</v>
      </c>
      <c r="F19" s="115" t="s">
        <v>629</v>
      </c>
      <c r="G19" s="550" t="s">
        <v>629</v>
      </c>
      <c r="H19" s="550" t="s">
        <v>629</v>
      </c>
      <c r="I19" s="550" t="s">
        <v>629</v>
      </c>
      <c r="J19" s="550" t="s">
        <v>629</v>
      </c>
      <c r="K19" s="550" t="s">
        <v>629</v>
      </c>
      <c r="L19" s="115" t="s">
        <v>629</v>
      </c>
      <c r="M19" s="550" t="s">
        <v>629</v>
      </c>
      <c r="N19" s="550" t="s">
        <v>629</v>
      </c>
      <c r="O19" s="550" t="s">
        <v>629</v>
      </c>
      <c r="P19" s="550" t="s">
        <v>629</v>
      </c>
      <c r="Q19" s="550" t="s">
        <v>629</v>
      </c>
      <c r="R19" s="550" t="s">
        <v>629</v>
      </c>
      <c r="S19" s="550" t="s">
        <v>629</v>
      </c>
      <c r="T19" s="550" t="s">
        <v>629</v>
      </c>
      <c r="U19" s="550" t="s">
        <v>629</v>
      </c>
      <c r="V19" s="550" t="s">
        <v>629</v>
      </c>
      <c r="W19" s="550" t="s">
        <v>629</v>
      </c>
      <c r="X19" s="550" t="s">
        <v>629</v>
      </c>
      <c r="Y19" s="550"/>
      <c r="Z19" s="550" t="s">
        <v>629</v>
      </c>
      <c r="AA19" s="550"/>
      <c r="AB19" s="623"/>
      <c r="AC19" s="550"/>
      <c r="AD19" s="550"/>
      <c r="AE19" s="550"/>
      <c r="AF19" s="115"/>
      <c r="AG19" s="115"/>
      <c r="AH19" s="95"/>
      <c r="AI19" s="95"/>
    </row>
    <row r="20" spans="1:35" s="60" customFormat="1" ht="7" customHeight="1">
      <c r="A20" s="86" t="s">
        <v>630</v>
      </c>
      <c r="B20" s="548" t="s">
        <v>631</v>
      </c>
      <c r="C20" s="548" t="s">
        <v>631</v>
      </c>
      <c r="D20" s="548" t="s">
        <v>631</v>
      </c>
      <c r="E20" s="114" t="s">
        <v>631</v>
      </c>
      <c r="F20" s="114" t="s">
        <v>631</v>
      </c>
      <c r="G20" s="548" t="s">
        <v>631</v>
      </c>
      <c r="H20" s="548" t="s">
        <v>631</v>
      </c>
      <c r="I20" s="548" t="s">
        <v>631</v>
      </c>
      <c r="J20" s="548" t="s">
        <v>631</v>
      </c>
      <c r="K20" s="548" t="s">
        <v>631</v>
      </c>
      <c r="L20" s="114" t="s">
        <v>631</v>
      </c>
      <c r="M20" s="548" t="s">
        <v>631</v>
      </c>
      <c r="N20" s="548" t="s">
        <v>631</v>
      </c>
      <c r="O20" s="548" t="s">
        <v>631</v>
      </c>
      <c r="P20" s="548" t="s">
        <v>631</v>
      </c>
      <c r="Q20" s="548" t="s">
        <v>631</v>
      </c>
      <c r="R20" s="548" t="s">
        <v>631</v>
      </c>
      <c r="S20" s="548" t="s">
        <v>631</v>
      </c>
      <c r="T20" s="548" t="s">
        <v>631</v>
      </c>
      <c r="U20" s="548" t="s">
        <v>631</v>
      </c>
      <c r="V20" s="548" t="s">
        <v>631</v>
      </c>
      <c r="W20" s="548" t="s">
        <v>631</v>
      </c>
      <c r="X20" s="548" t="s">
        <v>631</v>
      </c>
      <c r="Y20" s="548"/>
      <c r="Z20" s="548" t="s">
        <v>631</v>
      </c>
      <c r="AA20" s="548"/>
      <c r="AB20" s="623"/>
      <c r="AC20" s="548"/>
      <c r="AD20" s="548"/>
      <c r="AE20" s="548"/>
      <c r="AF20" s="114"/>
      <c r="AG20" s="114"/>
      <c r="AH20" s="89"/>
      <c r="AI20" s="89"/>
    </row>
    <row r="21" spans="1:35" s="60" customFormat="1" ht="7.75" customHeight="1">
      <c r="A21" s="91" t="s">
        <v>632</v>
      </c>
      <c r="B21" s="94" t="s">
        <v>633</v>
      </c>
      <c r="C21" s="94" t="s">
        <v>633</v>
      </c>
      <c r="D21" s="94" t="s">
        <v>633</v>
      </c>
      <c r="E21" s="94" t="s">
        <v>633</v>
      </c>
      <c r="F21" s="94" t="s">
        <v>633</v>
      </c>
      <c r="G21" s="94" t="s">
        <v>633</v>
      </c>
      <c r="H21" s="94" t="s">
        <v>633</v>
      </c>
      <c r="I21" s="94" t="s">
        <v>633</v>
      </c>
      <c r="J21" s="94" t="s">
        <v>633</v>
      </c>
      <c r="K21" s="94" t="s">
        <v>633</v>
      </c>
      <c r="L21" s="94" t="s">
        <v>633</v>
      </c>
      <c r="M21" s="94" t="s">
        <v>633</v>
      </c>
      <c r="N21" s="94" t="s">
        <v>633</v>
      </c>
      <c r="O21" s="94" t="s">
        <v>633</v>
      </c>
      <c r="P21" s="94" t="s">
        <v>633</v>
      </c>
      <c r="Q21" s="94" t="s">
        <v>633</v>
      </c>
      <c r="R21" s="94" t="s">
        <v>633</v>
      </c>
      <c r="S21" s="94" t="s">
        <v>633</v>
      </c>
      <c r="T21" s="94" t="s">
        <v>633</v>
      </c>
      <c r="U21" s="94" t="s">
        <v>633</v>
      </c>
      <c r="V21" s="94" t="s">
        <v>633</v>
      </c>
      <c r="W21" s="94" t="s">
        <v>633</v>
      </c>
      <c r="X21" s="94" t="s">
        <v>633</v>
      </c>
      <c r="Y21" s="94"/>
      <c r="Z21" s="94" t="s">
        <v>633</v>
      </c>
      <c r="AA21" s="94"/>
      <c r="AB21" s="623"/>
      <c r="AC21" s="550"/>
      <c r="AD21" s="550"/>
      <c r="AE21" s="550"/>
      <c r="AF21" s="115"/>
      <c r="AG21" s="115"/>
      <c r="AH21" s="95"/>
      <c r="AI21" s="95"/>
    </row>
    <row r="22" spans="1:35" s="60" customFormat="1" ht="29" customHeight="1">
      <c r="A22" s="86" t="s">
        <v>634</v>
      </c>
      <c r="B22" s="548"/>
      <c r="C22" s="554" t="s">
        <v>1066</v>
      </c>
      <c r="D22" s="554" t="s">
        <v>1066</v>
      </c>
      <c r="E22" s="114"/>
      <c r="F22" s="114"/>
      <c r="G22" s="548"/>
      <c r="H22" s="548"/>
      <c r="I22" s="548"/>
      <c r="J22" s="548"/>
      <c r="K22" s="548"/>
      <c r="L22" s="114"/>
      <c r="M22" s="548"/>
      <c r="N22" s="548"/>
      <c r="O22" s="548"/>
      <c r="P22" s="548"/>
      <c r="Q22" s="548"/>
      <c r="R22" s="548"/>
      <c r="S22" s="554" t="s">
        <v>1065</v>
      </c>
      <c r="T22" s="554" t="s">
        <v>1066</v>
      </c>
      <c r="U22" s="554" t="s">
        <v>1065</v>
      </c>
      <c r="V22" s="554" t="s">
        <v>1066</v>
      </c>
      <c r="W22" s="552"/>
      <c r="X22" s="548"/>
      <c r="Y22" s="552"/>
      <c r="Z22" s="548"/>
      <c r="AA22" s="552"/>
      <c r="AB22" s="553"/>
      <c r="AC22" s="548"/>
      <c r="AD22" s="548"/>
      <c r="AE22" s="548"/>
      <c r="AF22" s="114"/>
      <c r="AG22" s="114"/>
      <c r="AH22" s="89"/>
      <c r="AI22" s="89"/>
    </row>
    <row r="23" spans="1:35" s="60" customFormat="1" ht="7" customHeight="1">
      <c r="A23" s="91" t="s">
        <v>635</v>
      </c>
      <c r="B23" s="550" t="s">
        <v>636</v>
      </c>
      <c r="C23" s="550" t="s">
        <v>636</v>
      </c>
      <c r="D23" s="550" t="s">
        <v>636</v>
      </c>
      <c r="E23" s="550" t="s">
        <v>636</v>
      </c>
      <c r="F23" s="550" t="s">
        <v>636</v>
      </c>
      <c r="G23" s="550" t="s">
        <v>636</v>
      </c>
      <c r="H23" s="550" t="s">
        <v>636</v>
      </c>
      <c r="I23" s="550" t="s">
        <v>636</v>
      </c>
      <c r="J23" s="550" t="s">
        <v>636</v>
      </c>
      <c r="K23" s="550" t="s">
        <v>636</v>
      </c>
      <c r="L23" s="550" t="s">
        <v>636</v>
      </c>
      <c r="M23" s="550" t="s">
        <v>636</v>
      </c>
      <c r="N23" s="550" t="s">
        <v>636</v>
      </c>
      <c r="O23" s="550" t="s">
        <v>636</v>
      </c>
      <c r="P23" s="550" t="s">
        <v>636</v>
      </c>
      <c r="Q23" s="550" t="s">
        <v>636</v>
      </c>
      <c r="R23" s="550" t="s">
        <v>636</v>
      </c>
      <c r="S23" s="550" t="s">
        <v>636</v>
      </c>
      <c r="T23" s="550" t="s">
        <v>636</v>
      </c>
      <c r="U23" s="550" t="s">
        <v>636</v>
      </c>
      <c r="V23" s="550" t="s">
        <v>636</v>
      </c>
      <c r="W23" s="550" t="s">
        <v>636</v>
      </c>
      <c r="X23" s="550" t="s">
        <v>636</v>
      </c>
      <c r="Y23" s="550"/>
      <c r="Z23" s="550" t="s">
        <v>636</v>
      </c>
      <c r="AA23" s="550"/>
      <c r="AB23" s="108"/>
      <c r="AC23" s="550"/>
      <c r="AD23" s="550"/>
      <c r="AE23" s="550"/>
      <c r="AF23" s="115"/>
      <c r="AG23" s="115"/>
      <c r="AH23" s="95"/>
      <c r="AI23" s="95"/>
    </row>
    <row r="24" spans="1:35" s="60" customFormat="1" ht="7" customHeight="1">
      <c r="A24" s="86" t="s">
        <v>637</v>
      </c>
      <c r="B24" s="479">
        <v>210</v>
      </c>
      <c r="C24" s="479">
        <v>210</v>
      </c>
      <c r="D24" s="479">
        <v>210</v>
      </c>
      <c r="E24" s="479">
        <v>210</v>
      </c>
      <c r="F24" s="479">
        <v>210</v>
      </c>
      <c r="G24" s="479">
        <v>210</v>
      </c>
      <c r="H24" s="479">
        <v>210</v>
      </c>
      <c r="I24" s="479">
        <v>210</v>
      </c>
      <c r="J24" s="479">
        <v>210</v>
      </c>
      <c r="K24" s="479">
        <v>210</v>
      </c>
      <c r="L24" s="479">
        <v>210</v>
      </c>
      <c r="M24" s="479">
        <v>210</v>
      </c>
      <c r="N24" s="479">
        <v>210</v>
      </c>
      <c r="O24" s="479">
        <v>210</v>
      </c>
      <c r="P24" s="479">
        <v>210</v>
      </c>
      <c r="Q24" s="479">
        <v>210</v>
      </c>
      <c r="R24" s="479">
        <v>210</v>
      </c>
      <c r="S24" s="479">
        <v>210</v>
      </c>
      <c r="T24" s="479">
        <v>210</v>
      </c>
      <c r="U24" s="479">
        <v>210</v>
      </c>
      <c r="V24" s="479">
        <v>210</v>
      </c>
      <c r="W24" s="479">
        <v>210</v>
      </c>
      <c r="X24" s="479">
        <v>210</v>
      </c>
      <c r="Y24" s="89"/>
      <c r="Z24" s="89">
        <v>210</v>
      </c>
      <c r="AA24" s="89"/>
      <c r="AB24" s="548"/>
      <c r="AC24" s="548"/>
      <c r="AD24" s="548"/>
      <c r="AE24" s="548"/>
      <c r="AF24" s="114"/>
      <c r="AG24" s="114"/>
      <c r="AH24" s="89"/>
      <c r="AI24" s="89"/>
    </row>
    <row r="25" spans="1:35" s="60" customFormat="1" ht="7" customHeight="1">
      <c r="A25" s="91"/>
      <c r="B25" s="550" t="s">
        <v>638</v>
      </c>
      <c r="C25" s="550" t="s">
        <v>638</v>
      </c>
      <c r="D25" s="550" t="s">
        <v>638</v>
      </c>
      <c r="E25" s="115" t="s">
        <v>638</v>
      </c>
      <c r="F25" s="115" t="s">
        <v>638</v>
      </c>
      <c r="G25" s="115" t="s">
        <v>638</v>
      </c>
      <c r="H25" s="115" t="s">
        <v>638</v>
      </c>
      <c r="I25" s="115" t="s">
        <v>638</v>
      </c>
      <c r="J25" s="550" t="s">
        <v>638</v>
      </c>
      <c r="K25" s="550"/>
      <c r="L25" s="115"/>
      <c r="M25" s="115" t="s">
        <v>639</v>
      </c>
      <c r="N25" s="115" t="s">
        <v>639</v>
      </c>
      <c r="O25" s="115" t="s">
        <v>639</v>
      </c>
      <c r="P25" s="115" t="s">
        <v>638</v>
      </c>
      <c r="Q25" s="115" t="s">
        <v>638</v>
      </c>
      <c r="R25" s="115" t="s">
        <v>638</v>
      </c>
      <c r="S25" s="115" t="s">
        <v>639</v>
      </c>
      <c r="T25" s="115" t="s">
        <v>639</v>
      </c>
      <c r="U25" s="115" t="s">
        <v>639</v>
      </c>
      <c r="V25" s="115" t="s">
        <v>639</v>
      </c>
      <c r="W25" s="115"/>
      <c r="X25" s="115" t="s">
        <v>638</v>
      </c>
      <c r="Y25" s="115"/>
      <c r="Z25" s="115" t="s">
        <v>638</v>
      </c>
      <c r="AA25" s="115"/>
      <c r="AB25" s="550"/>
      <c r="AC25" s="550"/>
      <c r="AD25" s="550"/>
      <c r="AE25" s="550"/>
      <c r="AF25" s="115"/>
      <c r="AG25" s="115"/>
      <c r="AH25" s="95"/>
      <c r="AI25" s="95"/>
    </row>
    <row r="26" spans="1:35" s="60" customFormat="1" ht="7" customHeight="1">
      <c r="A26" s="86"/>
      <c r="B26" s="548" t="s">
        <v>640</v>
      </c>
      <c r="C26" s="548" t="s">
        <v>640</v>
      </c>
      <c r="D26" s="548" t="s">
        <v>640</v>
      </c>
      <c r="E26" s="114" t="s">
        <v>641</v>
      </c>
      <c r="F26" s="114"/>
      <c r="G26" s="114"/>
      <c r="H26" s="114"/>
      <c r="I26" s="114" t="s">
        <v>640</v>
      </c>
      <c r="J26" s="548"/>
      <c r="K26" s="548"/>
      <c r="L26" s="114"/>
      <c r="M26" s="114"/>
      <c r="N26" s="114"/>
      <c r="O26" s="114"/>
      <c r="P26" s="114"/>
      <c r="Q26" s="114"/>
      <c r="R26" s="114"/>
      <c r="S26" s="114"/>
      <c r="T26" s="114"/>
      <c r="U26" s="114"/>
      <c r="V26" s="114"/>
      <c r="W26" s="114"/>
      <c r="X26" s="114"/>
      <c r="Y26" s="114"/>
      <c r="Z26" s="114"/>
      <c r="AA26" s="114"/>
      <c r="AB26" s="548"/>
      <c r="AC26" s="548"/>
      <c r="AD26" s="548"/>
      <c r="AE26" s="548"/>
      <c r="AF26" s="114"/>
      <c r="AG26" s="114"/>
      <c r="AH26" s="89"/>
      <c r="AI26" s="89"/>
    </row>
    <row r="27" spans="1:35" s="60" customFormat="1" ht="7.75" customHeight="1">
      <c r="A27" s="91"/>
      <c r="B27" s="94" t="s">
        <v>642</v>
      </c>
      <c r="C27" s="94" t="s">
        <v>642</v>
      </c>
      <c r="D27" s="94" t="s">
        <v>642</v>
      </c>
      <c r="E27" s="94" t="s">
        <v>642</v>
      </c>
      <c r="F27" s="94" t="s">
        <v>642</v>
      </c>
      <c r="G27" s="94" t="s">
        <v>642</v>
      </c>
      <c r="H27" s="94" t="s">
        <v>642</v>
      </c>
      <c r="I27" s="94" t="s">
        <v>642</v>
      </c>
      <c r="J27" s="94" t="s">
        <v>642</v>
      </c>
      <c r="K27" s="94"/>
      <c r="L27" s="94"/>
      <c r="M27" s="94" t="s">
        <v>642</v>
      </c>
      <c r="N27" s="94" t="s">
        <v>642</v>
      </c>
      <c r="O27" s="94" t="s">
        <v>642</v>
      </c>
      <c r="P27" s="94" t="s">
        <v>642</v>
      </c>
      <c r="Q27" s="94" t="s">
        <v>643</v>
      </c>
      <c r="R27" s="94" t="s">
        <v>643</v>
      </c>
      <c r="S27" s="94" t="s">
        <v>642</v>
      </c>
      <c r="T27" s="94" t="s">
        <v>642</v>
      </c>
      <c r="U27" s="94" t="s">
        <v>642</v>
      </c>
      <c r="V27" s="94" t="s">
        <v>642</v>
      </c>
      <c r="W27" s="94"/>
      <c r="X27" s="94" t="s">
        <v>643</v>
      </c>
      <c r="Y27" s="94"/>
      <c r="Z27" s="94" t="s">
        <v>643</v>
      </c>
      <c r="AA27" s="94"/>
      <c r="AB27" s="550"/>
      <c r="AC27" s="550"/>
      <c r="AD27" s="550"/>
      <c r="AE27" s="550"/>
      <c r="AF27" s="115"/>
      <c r="AG27" s="115"/>
      <c r="AH27" s="95"/>
      <c r="AI27" s="95"/>
    </row>
    <row r="28" spans="1:35" s="60" customFormat="1" ht="7" customHeight="1">
      <c r="A28" s="86"/>
      <c r="B28" s="548"/>
      <c r="C28" s="548"/>
      <c r="D28" s="548"/>
      <c r="E28" s="114" t="s">
        <v>644</v>
      </c>
      <c r="F28" s="92"/>
      <c r="G28" s="114"/>
      <c r="H28" s="114"/>
      <c r="I28" s="114" t="s">
        <v>645</v>
      </c>
      <c r="J28" s="548"/>
      <c r="K28" s="548"/>
      <c r="L28" s="114"/>
      <c r="M28" s="114"/>
      <c r="N28" s="114"/>
      <c r="O28" s="114"/>
      <c r="P28" s="114" t="s">
        <v>646</v>
      </c>
      <c r="Q28" s="92"/>
      <c r="R28" s="92"/>
      <c r="S28" s="114"/>
      <c r="T28" s="114"/>
      <c r="U28" s="114"/>
      <c r="V28" s="114"/>
      <c r="W28" s="114"/>
      <c r="X28" s="92"/>
      <c r="Y28" s="114"/>
      <c r="Z28" s="92"/>
      <c r="AA28" s="114"/>
      <c r="AB28" s="553"/>
      <c r="AC28" s="548"/>
      <c r="AD28" s="548"/>
      <c r="AE28" s="548"/>
      <c r="AF28" s="114"/>
      <c r="AG28" s="114"/>
      <c r="AH28" s="89"/>
      <c r="AI28" s="89"/>
    </row>
    <row r="29" spans="1:35" s="60" customFormat="1" ht="7" customHeight="1">
      <c r="A29" s="91"/>
      <c r="B29" s="95"/>
      <c r="C29" s="95"/>
      <c r="D29" s="95"/>
      <c r="E29" s="115" t="s">
        <v>647</v>
      </c>
      <c r="F29" s="96"/>
      <c r="G29" s="115"/>
      <c r="H29" s="115"/>
      <c r="I29" s="115" t="s">
        <v>648</v>
      </c>
      <c r="J29" s="94"/>
      <c r="K29" s="95"/>
      <c r="L29" s="115"/>
      <c r="M29" s="115"/>
      <c r="N29" s="115"/>
      <c r="O29" s="115"/>
      <c r="P29" s="115"/>
      <c r="Q29" s="115"/>
      <c r="R29" s="115"/>
      <c r="S29" s="115"/>
      <c r="T29" s="115"/>
      <c r="U29" s="115"/>
      <c r="V29" s="115"/>
      <c r="W29" s="115"/>
      <c r="X29" s="115"/>
      <c r="Y29" s="115"/>
      <c r="Z29" s="115"/>
      <c r="AA29" s="115"/>
      <c r="AB29" s="109"/>
      <c r="AC29" s="550"/>
      <c r="AD29" s="550"/>
      <c r="AE29" s="550"/>
      <c r="AF29" s="115"/>
      <c r="AG29" s="115"/>
      <c r="AH29" s="95"/>
      <c r="AI29" s="95"/>
    </row>
    <row r="30" spans="1:35" s="60" customFormat="1" ht="7.5" customHeight="1">
      <c r="A30" s="86" t="s">
        <v>649</v>
      </c>
      <c r="B30" s="548"/>
      <c r="C30" s="548"/>
      <c r="D30" s="554" t="s">
        <v>650</v>
      </c>
      <c r="E30" s="114"/>
      <c r="F30" s="97"/>
      <c r="G30" s="114"/>
      <c r="H30" s="548"/>
      <c r="I30" s="114"/>
      <c r="J30" s="548"/>
      <c r="K30" s="548"/>
      <c r="L30" s="114"/>
      <c r="M30" s="114"/>
      <c r="N30" s="107" t="s">
        <v>651</v>
      </c>
      <c r="O30" s="107"/>
      <c r="P30" s="107"/>
      <c r="Q30" s="107" t="s">
        <v>652</v>
      </c>
      <c r="R30" s="107" t="s">
        <v>653</v>
      </c>
      <c r="S30" s="554" t="s">
        <v>654</v>
      </c>
      <c r="T30" s="554" t="s">
        <v>655</v>
      </c>
      <c r="U30" s="554" t="s">
        <v>654</v>
      </c>
      <c r="V30" s="554" t="s">
        <v>655</v>
      </c>
      <c r="W30" s="554"/>
      <c r="X30" s="554"/>
      <c r="Y30" s="554"/>
      <c r="Z30" s="554"/>
      <c r="AA30" s="554"/>
      <c r="AB30" s="548"/>
      <c r="AC30" s="548"/>
      <c r="AD30" s="548"/>
      <c r="AE30" s="548"/>
      <c r="AF30" s="114"/>
      <c r="AG30" s="114"/>
      <c r="AH30" s="89"/>
      <c r="AI30" s="89"/>
    </row>
    <row r="31" spans="1:35" s="60" customFormat="1" ht="48" customHeight="1">
      <c r="A31" s="98" t="s">
        <v>656</v>
      </c>
      <c r="B31" s="84"/>
      <c r="C31" s="84"/>
      <c r="D31" s="84"/>
      <c r="E31" s="84"/>
      <c r="F31" s="84"/>
      <c r="G31" s="98" t="s">
        <v>657</v>
      </c>
      <c r="H31" s="84"/>
      <c r="I31" s="84"/>
      <c r="J31" s="84"/>
      <c r="K31" s="84" t="s">
        <v>658</v>
      </c>
      <c r="L31" s="84" t="s">
        <v>659</v>
      </c>
      <c r="M31" s="98" t="s">
        <v>660</v>
      </c>
      <c r="N31" s="84"/>
      <c r="O31" s="84"/>
      <c r="P31" s="84"/>
      <c r="Q31" s="84"/>
      <c r="R31" s="84"/>
      <c r="S31" s="84"/>
      <c r="T31" s="84"/>
      <c r="U31" s="84"/>
      <c r="V31" s="481" t="s">
        <v>661</v>
      </c>
      <c r="W31" s="480"/>
      <c r="X31" s="480"/>
      <c r="Y31" s="480"/>
      <c r="Z31" s="480"/>
      <c r="AA31" s="480"/>
      <c r="AB31" s="506"/>
      <c r="AC31" s="110"/>
      <c r="AD31" s="110"/>
      <c r="AE31" s="110"/>
      <c r="AF31" s="110"/>
      <c r="AG31" s="110"/>
      <c r="AH31" s="110"/>
      <c r="AI31" s="110"/>
    </row>
    <row r="32" spans="1:35" s="60" customFormat="1" ht="7" customHeight="1">
      <c r="A32" s="91" t="s">
        <v>662</v>
      </c>
      <c r="B32" s="94" t="s">
        <v>663</v>
      </c>
      <c r="C32" s="550" t="s">
        <v>663</v>
      </c>
      <c r="D32" s="550" t="s">
        <v>663</v>
      </c>
      <c r="E32" s="550" t="s">
        <v>663</v>
      </c>
      <c r="F32" s="550" t="s">
        <v>664</v>
      </c>
      <c r="G32" s="91" t="s">
        <v>662</v>
      </c>
      <c r="H32" s="550" t="s">
        <v>571</v>
      </c>
      <c r="I32" s="550" t="s">
        <v>571</v>
      </c>
      <c r="J32" s="550" t="s">
        <v>571</v>
      </c>
      <c r="K32" s="550"/>
      <c r="L32" s="550"/>
      <c r="M32" s="91" t="s">
        <v>662</v>
      </c>
      <c r="N32" s="550" t="s">
        <v>571</v>
      </c>
      <c r="O32" s="95"/>
      <c r="P32" s="550"/>
      <c r="Q32" s="550" t="s">
        <v>571</v>
      </c>
      <c r="R32" s="550"/>
      <c r="S32" s="550"/>
      <c r="T32" s="550" t="s">
        <v>571</v>
      </c>
      <c r="U32" s="550" t="s">
        <v>571</v>
      </c>
      <c r="V32" s="550"/>
      <c r="W32" s="550"/>
      <c r="X32" s="550"/>
      <c r="Y32" s="550"/>
      <c r="Z32" s="550"/>
      <c r="AA32" s="550"/>
      <c r="AB32" s="550"/>
      <c r="AC32" s="550"/>
      <c r="AD32" s="115"/>
      <c r="AE32" s="115"/>
      <c r="AF32" s="550"/>
      <c r="AG32" s="550"/>
      <c r="AH32" s="550"/>
      <c r="AI32" s="550"/>
    </row>
    <row r="33" spans="1:35" s="60" customFormat="1" ht="7" customHeight="1">
      <c r="A33" s="86" t="s">
        <v>665</v>
      </c>
      <c r="B33" s="99" t="s">
        <v>666</v>
      </c>
      <c r="C33" s="548" t="s">
        <v>666</v>
      </c>
      <c r="D33" s="548" t="s">
        <v>666</v>
      </c>
      <c r="E33" s="548" t="s">
        <v>666</v>
      </c>
      <c r="F33" s="548" t="s">
        <v>667</v>
      </c>
      <c r="G33" s="86" t="s">
        <v>665</v>
      </c>
      <c r="H33" s="548" t="s">
        <v>622</v>
      </c>
      <c r="I33" s="548" t="s">
        <v>622</v>
      </c>
      <c r="J33" s="548" t="s">
        <v>622</v>
      </c>
      <c r="K33" s="548"/>
      <c r="L33" s="548"/>
      <c r="M33" s="86" t="s">
        <v>665</v>
      </c>
      <c r="N33" s="89" t="s">
        <v>622</v>
      </c>
      <c r="O33" s="89"/>
      <c r="P33" s="548"/>
      <c r="Q33" s="89" t="s">
        <v>622</v>
      </c>
      <c r="R33" s="548"/>
      <c r="S33" s="548"/>
      <c r="T33" s="89" t="s">
        <v>622</v>
      </c>
      <c r="U33" s="89" t="s">
        <v>622</v>
      </c>
      <c r="V33" s="548"/>
      <c r="W33" s="548"/>
      <c r="X33" s="548"/>
      <c r="Y33" s="548"/>
      <c r="Z33" s="548"/>
      <c r="AA33" s="548"/>
      <c r="AB33" s="548"/>
      <c r="AC33" s="548"/>
      <c r="AD33" s="114"/>
      <c r="AE33" s="114"/>
      <c r="AF33" s="548"/>
      <c r="AG33" s="548"/>
      <c r="AH33" s="548"/>
      <c r="AI33" s="548"/>
    </row>
    <row r="34" spans="1:35" s="60" customFormat="1" ht="7" customHeight="1">
      <c r="A34" s="91" t="s">
        <v>572</v>
      </c>
      <c r="B34" s="94" t="s">
        <v>668</v>
      </c>
      <c r="C34" s="550" t="s">
        <v>669</v>
      </c>
      <c r="D34" s="550" t="s">
        <v>670</v>
      </c>
      <c r="E34" s="550" t="s">
        <v>671</v>
      </c>
      <c r="F34" s="550" t="s">
        <v>672</v>
      </c>
      <c r="G34" s="91" t="s">
        <v>572</v>
      </c>
      <c r="H34" s="550" t="s">
        <v>673</v>
      </c>
      <c r="I34" s="550" t="s">
        <v>674</v>
      </c>
      <c r="J34" s="550" t="s">
        <v>675</v>
      </c>
      <c r="K34" s="550"/>
      <c r="L34" s="550"/>
      <c r="M34" s="91" t="s">
        <v>572</v>
      </c>
      <c r="N34" s="95" t="s">
        <v>676</v>
      </c>
      <c r="O34" s="95"/>
      <c r="P34" s="550"/>
      <c r="Q34" s="95" t="s">
        <v>677</v>
      </c>
      <c r="R34" s="550"/>
      <c r="S34" s="550"/>
      <c r="T34" s="95" t="s">
        <v>678</v>
      </c>
      <c r="U34" s="95" t="s">
        <v>679</v>
      </c>
      <c r="V34" s="550"/>
      <c r="W34" s="550"/>
      <c r="X34" s="550"/>
      <c r="Y34" s="550"/>
      <c r="Z34" s="550"/>
      <c r="AA34" s="550"/>
      <c r="AB34" s="550"/>
      <c r="AC34" s="550"/>
      <c r="AD34" s="115"/>
      <c r="AE34" s="115"/>
      <c r="AF34" s="550"/>
      <c r="AG34" s="550"/>
      <c r="AH34" s="550"/>
      <c r="AI34" s="550"/>
    </row>
    <row r="35" spans="1:35" s="60" customFormat="1" ht="7" customHeight="1">
      <c r="A35" s="86" t="s">
        <v>614</v>
      </c>
      <c r="B35" s="99" t="s">
        <v>680</v>
      </c>
      <c r="C35" s="548" t="s">
        <v>615</v>
      </c>
      <c r="D35" s="548" t="s">
        <v>681</v>
      </c>
      <c r="E35" s="548" t="s">
        <v>616</v>
      </c>
      <c r="F35" s="548" t="s">
        <v>616</v>
      </c>
      <c r="G35" s="86" t="s">
        <v>682</v>
      </c>
      <c r="H35" s="548" t="s">
        <v>683</v>
      </c>
      <c r="I35" s="548" t="s">
        <v>683</v>
      </c>
      <c r="J35" s="548"/>
      <c r="K35" s="548"/>
      <c r="L35" s="548"/>
      <c r="M35" s="86" t="s">
        <v>614</v>
      </c>
      <c r="N35" s="89" t="s">
        <v>684</v>
      </c>
      <c r="O35" s="89"/>
      <c r="P35" s="548"/>
      <c r="Q35" s="89" t="s">
        <v>684</v>
      </c>
      <c r="R35" s="548"/>
      <c r="S35" s="548"/>
      <c r="T35" s="89" t="s">
        <v>616</v>
      </c>
      <c r="U35" s="89" t="s">
        <v>685</v>
      </c>
      <c r="V35" s="548"/>
      <c r="W35" s="548"/>
      <c r="X35" s="548"/>
      <c r="Y35" s="548"/>
      <c r="Z35" s="548"/>
      <c r="AA35" s="548"/>
      <c r="AB35" s="548"/>
      <c r="AC35" s="548"/>
      <c r="AD35" s="114"/>
      <c r="AE35" s="114"/>
      <c r="AF35" s="548"/>
      <c r="AG35" s="548"/>
      <c r="AH35" s="548"/>
      <c r="AI35" s="548"/>
    </row>
    <row r="36" spans="1:35" s="60" customFormat="1" ht="7" customHeight="1">
      <c r="A36" s="91" t="s">
        <v>618</v>
      </c>
      <c r="B36" s="94"/>
      <c r="C36" s="550"/>
      <c r="D36" s="550"/>
      <c r="E36" s="550"/>
      <c r="F36" s="550" t="s">
        <v>686</v>
      </c>
      <c r="G36" s="91" t="s">
        <v>687</v>
      </c>
      <c r="H36" s="550" t="s">
        <v>688</v>
      </c>
      <c r="I36" s="550" t="s">
        <v>688</v>
      </c>
      <c r="J36" s="550"/>
      <c r="K36" s="550"/>
      <c r="L36" s="550"/>
      <c r="M36" s="91" t="s">
        <v>618</v>
      </c>
      <c r="N36" s="95" t="s">
        <v>619</v>
      </c>
      <c r="O36" s="95"/>
      <c r="P36" s="550"/>
      <c r="Q36" s="95" t="s">
        <v>619</v>
      </c>
      <c r="R36" s="550"/>
      <c r="S36" s="550"/>
      <c r="T36" s="95" t="s">
        <v>619</v>
      </c>
      <c r="U36" s="95" t="s">
        <v>619</v>
      </c>
      <c r="V36" s="550"/>
      <c r="W36" s="550"/>
      <c r="X36" s="550"/>
      <c r="Y36" s="550"/>
      <c r="Z36" s="550"/>
      <c r="AA36" s="550"/>
      <c r="AB36" s="550"/>
      <c r="AC36" s="550"/>
      <c r="AD36" s="115"/>
      <c r="AE36" s="115"/>
      <c r="AF36" s="550"/>
      <c r="AG36" s="550"/>
      <c r="AH36" s="550"/>
      <c r="AI36" s="550"/>
    </row>
    <row r="37" spans="1:35" s="60" customFormat="1" ht="7" customHeight="1">
      <c r="A37" s="86" t="s">
        <v>620</v>
      </c>
      <c r="B37" s="100" t="s">
        <v>689</v>
      </c>
      <c r="C37" s="548"/>
      <c r="D37" s="548" t="s">
        <v>155</v>
      </c>
      <c r="E37" s="548" t="s">
        <v>155</v>
      </c>
      <c r="F37" s="548" t="s">
        <v>155</v>
      </c>
      <c r="G37" s="86" t="s">
        <v>690</v>
      </c>
      <c r="H37" s="548" t="s">
        <v>691</v>
      </c>
      <c r="I37" s="548" t="s">
        <v>691</v>
      </c>
      <c r="J37" s="548" t="s">
        <v>691</v>
      </c>
      <c r="K37" s="548"/>
      <c r="L37" s="548"/>
      <c r="M37" s="86" t="s">
        <v>620</v>
      </c>
      <c r="N37" s="89" t="s">
        <v>691</v>
      </c>
      <c r="O37" s="89"/>
      <c r="P37" s="548"/>
      <c r="Q37" s="89" t="s">
        <v>691</v>
      </c>
      <c r="R37" s="548"/>
      <c r="S37" s="548"/>
      <c r="T37" s="89" t="s">
        <v>691</v>
      </c>
      <c r="U37" s="89" t="s">
        <v>691</v>
      </c>
      <c r="V37" s="548"/>
      <c r="W37" s="548"/>
      <c r="X37" s="548"/>
      <c r="Y37" s="548"/>
      <c r="Z37" s="548"/>
      <c r="AA37" s="548"/>
      <c r="AB37" s="548"/>
      <c r="AC37" s="548"/>
      <c r="AD37" s="114"/>
      <c r="AE37" s="114"/>
      <c r="AF37" s="548"/>
      <c r="AG37" s="548"/>
      <c r="AH37" s="548"/>
      <c r="AI37" s="548"/>
    </row>
    <row r="38" spans="1:35" s="60" customFormat="1" ht="7" customHeight="1">
      <c r="A38" s="91" t="s">
        <v>692</v>
      </c>
      <c r="B38" s="94"/>
      <c r="C38" s="550"/>
      <c r="D38" s="550"/>
      <c r="E38" s="550"/>
      <c r="F38" s="550"/>
      <c r="G38" s="91" t="s">
        <v>693</v>
      </c>
      <c r="H38" s="550" t="s">
        <v>694</v>
      </c>
      <c r="I38" s="550" t="s">
        <v>694</v>
      </c>
      <c r="J38" s="550"/>
      <c r="K38" s="550"/>
      <c r="L38" s="550"/>
      <c r="M38" s="91" t="s">
        <v>621</v>
      </c>
      <c r="N38" s="95" t="s">
        <v>622</v>
      </c>
      <c r="O38" s="95"/>
      <c r="P38" s="550"/>
      <c r="Q38" s="95" t="s">
        <v>622</v>
      </c>
      <c r="R38" s="550"/>
      <c r="S38" s="550"/>
      <c r="T38" s="95" t="s">
        <v>622</v>
      </c>
      <c r="U38" s="95" t="s">
        <v>622</v>
      </c>
      <c r="V38" s="550"/>
      <c r="W38" s="550"/>
      <c r="X38" s="550"/>
      <c r="Y38" s="550"/>
      <c r="Z38" s="550"/>
      <c r="AA38" s="550"/>
      <c r="AB38" s="550"/>
      <c r="AC38" s="550"/>
      <c r="AD38" s="115"/>
      <c r="AE38" s="115"/>
      <c r="AF38" s="550"/>
      <c r="AG38" s="550"/>
      <c r="AH38" s="550"/>
      <c r="AI38" s="550"/>
    </row>
    <row r="39" spans="1:35" s="60" customFormat="1" ht="7" customHeight="1">
      <c r="A39" s="86" t="s">
        <v>623</v>
      </c>
      <c r="B39" s="99" t="s">
        <v>155</v>
      </c>
      <c r="C39" s="548"/>
      <c r="D39" s="548" t="s">
        <v>155</v>
      </c>
      <c r="E39" s="548"/>
      <c r="F39" s="548" t="s">
        <v>155</v>
      </c>
      <c r="G39" s="86"/>
      <c r="H39" s="555" t="s">
        <v>695</v>
      </c>
      <c r="I39" s="555" t="s">
        <v>696</v>
      </c>
      <c r="J39" s="548"/>
      <c r="K39" s="548"/>
      <c r="L39" s="548"/>
      <c r="M39" s="86" t="s">
        <v>623</v>
      </c>
      <c r="N39" s="89" t="s">
        <v>155</v>
      </c>
      <c r="O39" s="89"/>
      <c r="P39" s="548"/>
      <c r="Q39" s="89" t="s">
        <v>155</v>
      </c>
      <c r="R39" s="548"/>
      <c r="S39" s="548"/>
      <c r="T39" s="89"/>
      <c r="U39" s="89" t="s">
        <v>155</v>
      </c>
      <c r="V39" s="548"/>
      <c r="W39" s="548"/>
      <c r="X39" s="548"/>
      <c r="Y39" s="548"/>
      <c r="Z39" s="548"/>
      <c r="AA39" s="548"/>
      <c r="AB39" s="548"/>
      <c r="AC39" s="548"/>
      <c r="AD39" s="114"/>
      <c r="AE39" s="114"/>
      <c r="AF39" s="548"/>
      <c r="AG39" s="548"/>
      <c r="AH39" s="548"/>
      <c r="AI39" s="548"/>
    </row>
    <row r="40" spans="1:35" s="60" customFormat="1" ht="7" customHeight="1">
      <c r="A40" s="91" t="s">
        <v>624</v>
      </c>
      <c r="B40" s="101" t="s">
        <v>697</v>
      </c>
      <c r="C40" s="550" t="s">
        <v>155</v>
      </c>
      <c r="D40" s="550" t="s">
        <v>155</v>
      </c>
      <c r="E40" s="550" t="s">
        <v>155</v>
      </c>
      <c r="F40" s="550" t="s">
        <v>155</v>
      </c>
      <c r="G40" s="91" t="s">
        <v>698</v>
      </c>
      <c r="H40" s="95" t="s">
        <v>699</v>
      </c>
      <c r="I40" s="95" t="s">
        <v>699</v>
      </c>
      <c r="J40" s="95"/>
      <c r="K40" s="550"/>
      <c r="L40" s="550"/>
      <c r="M40" s="91"/>
      <c r="N40" s="95"/>
      <c r="O40" s="95"/>
      <c r="P40" s="550"/>
      <c r="Q40" s="95"/>
      <c r="R40" s="550"/>
      <c r="S40" s="550"/>
      <c r="T40" s="95"/>
      <c r="U40" s="95"/>
      <c r="V40" s="550"/>
      <c r="W40" s="550"/>
      <c r="X40" s="550"/>
      <c r="Y40" s="550"/>
      <c r="Z40" s="550"/>
      <c r="AA40" s="550"/>
      <c r="AB40" s="550"/>
      <c r="AC40" s="550"/>
      <c r="AD40" s="115"/>
      <c r="AE40" s="115"/>
      <c r="AF40" s="550"/>
      <c r="AG40" s="550"/>
      <c r="AH40" s="550"/>
      <c r="AI40" s="550"/>
    </row>
    <row r="41" spans="1:35" s="60" customFormat="1" ht="7" customHeight="1">
      <c r="A41" s="86" t="s">
        <v>625</v>
      </c>
      <c r="B41" s="99" t="s">
        <v>700</v>
      </c>
      <c r="C41" s="548" t="s">
        <v>701</v>
      </c>
      <c r="D41" s="548" t="s">
        <v>702</v>
      </c>
      <c r="E41" s="548" t="s">
        <v>626</v>
      </c>
      <c r="F41" s="548" t="s">
        <v>703</v>
      </c>
      <c r="G41" s="86" t="s">
        <v>704</v>
      </c>
      <c r="H41" s="548" t="s">
        <v>705</v>
      </c>
      <c r="I41" s="548" t="s">
        <v>705</v>
      </c>
      <c r="J41" s="548" t="s">
        <v>706</v>
      </c>
      <c r="K41" s="548"/>
      <c r="L41" s="548"/>
      <c r="M41" s="86" t="s">
        <v>625</v>
      </c>
      <c r="N41" s="89" t="s">
        <v>707</v>
      </c>
      <c r="O41" s="89"/>
      <c r="P41" s="548"/>
      <c r="Q41" s="89" t="s">
        <v>707</v>
      </c>
      <c r="R41" s="548"/>
      <c r="S41" s="548"/>
      <c r="T41" s="89" t="s">
        <v>707</v>
      </c>
      <c r="U41" s="89" t="s">
        <v>707</v>
      </c>
      <c r="V41" s="548"/>
      <c r="W41" s="548"/>
      <c r="X41" s="548"/>
      <c r="Y41" s="548"/>
      <c r="Z41" s="548"/>
      <c r="AA41" s="548"/>
      <c r="AB41" s="548"/>
      <c r="AC41" s="548"/>
      <c r="AD41" s="548"/>
      <c r="AE41" s="548"/>
      <c r="AF41" s="548"/>
      <c r="AG41" s="548"/>
      <c r="AH41" s="548"/>
      <c r="AI41" s="548"/>
    </row>
    <row r="42" spans="1:35" s="60" customFormat="1" ht="7" customHeight="1">
      <c r="A42" s="91" t="s">
        <v>628</v>
      </c>
      <c r="B42" s="94" t="s">
        <v>629</v>
      </c>
      <c r="C42" s="550" t="s">
        <v>629</v>
      </c>
      <c r="D42" s="550" t="s">
        <v>629</v>
      </c>
      <c r="E42" s="550" t="s">
        <v>629</v>
      </c>
      <c r="F42" s="550" t="s">
        <v>629</v>
      </c>
      <c r="G42" s="91"/>
      <c r="H42" s="95"/>
      <c r="I42" s="95"/>
      <c r="J42" s="95"/>
      <c r="K42" s="550"/>
      <c r="L42" s="550"/>
      <c r="M42" s="91" t="s">
        <v>628</v>
      </c>
      <c r="N42" s="95" t="s">
        <v>708</v>
      </c>
      <c r="O42" s="95"/>
      <c r="P42" s="550"/>
      <c r="Q42" s="95" t="s">
        <v>708</v>
      </c>
      <c r="R42" s="550"/>
      <c r="S42" s="550"/>
      <c r="T42" s="95" t="s">
        <v>629</v>
      </c>
      <c r="U42" s="95" t="s">
        <v>629</v>
      </c>
      <c r="V42" s="550"/>
      <c r="W42" s="550"/>
      <c r="X42" s="550"/>
      <c r="Y42" s="550"/>
      <c r="Z42" s="550"/>
      <c r="AA42" s="550"/>
      <c r="AB42" s="550"/>
      <c r="AC42" s="550"/>
      <c r="AD42" s="115"/>
      <c r="AE42" s="115"/>
      <c r="AF42" s="550"/>
      <c r="AG42" s="550"/>
      <c r="AH42" s="550"/>
      <c r="AI42" s="550"/>
    </row>
    <row r="43" spans="1:35" s="60" customFormat="1" ht="7" customHeight="1">
      <c r="A43" s="86" t="s">
        <v>630</v>
      </c>
      <c r="B43" s="99" t="s">
        <v>709</v>
      </c>
      <c r="C43" s="548" t="s">
        <v>709</v>
      </c>
      <c r="D43" s="548" t="s">
        <v>709</v>
      </c>
      <c r="E43" s="548" t="s">
        <v>709</v>
      </c>
      <c r="F43" s="548" t="s">
        <v>631</v>
      </c>
      <c r="G43" s="86"/>
      <c r="H43" s="548"/>
      <c r="I43" s="548"/>
      <c r="J43" s="548"/>
      <c r="K43" s="548"/>
      <c r="L43" s="548"/>
      <c r="M43" s="86" t="s">
        <v>630</v>
      </c>
      <c r="N43" s="89" t="s">
        <v>631</v>
      </c>
      <c r="O43" s="89"/>
      <c r="P43" s="548"/>
      <c r="Q43" s="89" t="s">
        <v>631</v>
      </c>
      <c r="R43" s="548"/>
      <c r="S43" s="548"/>
      <c r="T43" s="89" t="s">
        <v>631</v>
      </c>
      <c r="U43" s="89" t="s">
        <v>631</v>
      </c>
      <c r="V43" s="548"/>
      <c r="W43" s="548"/>
      <c r="X43" s="548"/>
      <c r="Y43" s="548"/>
      <c r="Z43" s="548"/>
      <c r="AA43" s="548"/>
      <c r="AB43" s="548"/>
      <c r="AC43" s="548"/>
      <c r="AD43" s="114"/>
      <c r="AE43" s="114"/>
      <c r="AF43" s="548"/>
      <c r="AG43" s="548"/>
      <c r="AH43" s="548"/>
      <c r="AI43" s="548"/>
    </row>
    <row r="44" spans="1:35" s="60" customFormat="1" ht="9.65" customHeight="1">
      <c r="A44" s="91" t="s">
        <v>632</v>
      </c>
      <c r="B44" s="94" t="s">
        <v>710</v>
      </c>
      <c r="C44" s="94" t="s">
        <v>633</v>
      </c>
      <c r="D44" s="94" t="s">
        <v>633</v>
      </c>
      <c r="E44" s="94" t="s">
        <v>633</v>
      </c>
      <c r="F44" s="94" t="s">
        <v>633</v>
      </c>
      <c r="G44" s="91"/>
      <c r="H44" s="94"/>
      <c r="I44" s="94"/>
      <c r="J44" s="94"/>
      <c r="K44" s="94"/>
      <c r="L44" s="94"/>
      <c r="M44" s="91" t="s">
        <v>632</v>
      </c>
      <c r="N44" s="95" t="s">
        <v>633</v>
      </c>
      <c r="O44" s="95"/>
      <c r="P44" s="94"/>
      <c r="Q44" s="95" t="s">
        <v>633</v>
      </c>
      <c r="R44" s="94"/>
      <c r="S44" s="94"/>
      <c r="T44" s="95" t="s">
        <v>711</v>
      </c>
      <c r="U44" s="95" t="s">
        <v>711</v>
      </c>
      <c r="V44" s="94"/>
      <c r="W44" s="94"/>
      <c r="X44" s="94"/>
      <c r="Y44" s="94"/>
      <c r="Z44" s="94"/>
      <c r="AA44" s="94"/>
      <c r="AB44" s="94"/>
      <c r="AC44" s="94"/>
      <c r="AD44" s="94"/>
      <c r="AE44" s="94"/>
      <c r="AF44" s="94"/>
      <c r="AG44" s="94"/>
      <c r="AH44" s="94"/>
      <c r="AI44" s="94"/>
    </row>
    <row r="45" spans="1:35" s="60" customFormat="1" ht="7" customHeight="1">
      <c r="A45" s="86" t="s">
        <v>634</v>
      </c>
      <c r="B45" s="99"/>
      <c r="C45" s="548"/>
      <c r="D45" s="548"/>
      <c r="E45" s="548"/>
      <c r="F45" s="548"/>
      <c r="G45" s="86"/>
      <c r="H45" s="548"/>
      <c r="I45" s="548"/>
      <c r="J45" s="548"/>
      <c r="K45" s="548"/>
      <c r="L45" s="548"/>
      <c r="M45" s="86"/>
      <c r="N45" s="89"/>
      <c r="O45" s="89"/>
      <c r="P45" s="548"/>
      <c r="Q45" s="89"/>
      <c r="R45" s="548"/>
      <c r="S45" s="548"/>
      <c r="T45" s="89"/>
      <c r="U45" s="89"/>
      <c r="V45" s="548"/>
      <c r="W45" s="548"/>
      <c r="X45" s="548"/>
      <c r="Y45" s="548"/>
      <c r="Z45" s="548"/>
      <c r="AA45" s="548"/>
      <c r="AB45" s="548"/>
      <c r="AC45" s="548"/>
      <c r="AD45" s="114"/>
      <c r="AE45" s="114"/>
      <c r="AF45" s="548"/>
      <c r="AG45" s="548"/>
      <c r="AH45" s="548"/>
      <c r="AI45" s="548"/>
    </row>
    <row r="46" spans="1:35" s="60" customFormat="1" ht="7" customHeight="1">
      <c r="A46" s="91" t="s">
        <v>591</v>
      </c>
      <c r="B46" s="95">
        <v>750</v>
      </c>
      <c r="C46" s="95">
        <v>2530</v>
      </c>
      <c r="D46" s="95">
        <v>3850</v>
      </c>
      <c r="E46" s="95">
        <v>4050</v>
      </c>
      <c r="F46" s="565">
        <v>3850</v>
      </c>
      <c r="G46" s="91" t="s">
        <v>591</v>
      </c>
      <c r="H46" s="565">
        <v>1570</v>
      </c>
      <c r="I46" s="565">
        <v>1800</v>
      </c>
      <c r="J46" s="565">
        <v>920</v>
      </c>
      <c r="K46" s="94"/>
      <c r="L46" s="94"/>
      <c r="M46" s="91" t="s">
        <v>591</v>
      </c>
      <c r="N46" s="565">
        <v>3200</v>
      </c>
      <c r="O46" s="95"/>
      <c r="P46" s="94"/>
      <c r="Q46" s="565">
        <v>1770</v>
      </c>
      <c r="R46" s="94"/>
      <c r="S46" s="94"/>
      <c r="T46" s="565">
        <v>1170</v>
      </c>
      <c r="U46" s="565">
        <v>1520</v>
      </c>
      <c r="V46" s="94"/>
      <c r="W46" s="94"/>
      <c r="X46" s="94"/>
      <c r="Y46" s="94"/>
      <c r="Z46" s="94"/>
      <c r="AA46" s="94"/>
      <c r="AB46" s="95"/>
      <c r="AC46" s="95"/>
      <c r="AD46" s="115"/>
      <c r="AE46" s="115"/>
      <c r="AF46" s="94"/>
      <c r="AG46" s="95"/>
      <c r="AH46" s="94"/>
      <c r="AI46" s="95"/>
    </row>
    <row r="47" spans="1:35" s="60" customFormat="1" ht="7" customHeight="1">
      <c r="A47" s="86" t="s">
        <v>635</v>
      </c>
      <c r="B47" s="99" t="s">
        <v>636</v>
      </c>
      <c r="C47" s="99" t="s">
        <v>636</v>
      </c>
      <c r="D47" s="99" t="s">
        <v>636</v>
      </c>
      <c r="E47" s="99" t="s">
        <v>636</v>
      </c>
      <c r="F47" s="99" t="s">
        <v>636</v>
      </c>
      <c r="G47" s="86" t="s">
        <v>635</v>
      </c>
      <c r="H47" s="548" t="s">
        <v>691</v>
      </c>
      <c r="I47" s="548" t="s">
        <v>691</v>
      </c>
      <c r="J47" s="548" t="s">
        <v>691</v>
      </c>
      <c r="K47" s="548"/>
      <c r="L47" s="548"/>
      <c r="M47" s="86" t="s">
        <v>635</v>
      </c>
      <c r="N47" s="89" t="s">
        <v>691</v>
      </c>
      <c r="O47" s="89"/>
      <c r="P47" s="548"/>
      <c r="Q47" s="89" t="s">
        <v>691</v>
      </c>
      <c r="R47" s="548"/>
      <c r="S47" s="548"/>
      <c r="T47" s="89" t="s">
        <v>691</v>
      </c>
      <c r="U47" s="89" t="s">
        <v>691</v>
      </c>
      <c r="V47" s="548"/>
      <c r="W47" s="548"/>
      <c r="X47" s="579"/>
      <c r="Y47" s="548"/>
      <c r="Z47" s="548"/>
      <c r="AA47" s="548"/>
      <c r="AB47" s="548"/>
      <c r="AC47" s="548"/>
      <c r="AD47" s="114"/>
      <c r="AE47" s="114"/>
      <c r="AF47" s="548"/>
      <c r="AG47" s="548"/>
      <c r="AH47" s="548"/>
      <c r="AI47" s="548"/>
    </row>
    <row r="48" spans="1:35" s="60" customFormat="1" ht="7" customHeight="1">
      <c r="A48" s="91"/>
      <c r="B48" s="94"/>
      <c r="C48" s="94"/>
      <c r="D48" s="94"/>
      <c r="E48" s="94"/>
      <c r="F48" s="94"/>
      <c r="G48" s="91"/>
      <c r="H48" s="94"/>
      <c r="I48" s="94"/>
      <c r="J48" s="94"/>
      <c r="K48" s="94"/>
      <c r="L48" s="94"/>
      <c r="M48" s="91"/>
      <c r="N48" s="95" t="s">
        <v>638</v>
      </c>
      <c r="O48" s="95"/>
      <c r="P48" s="94"/>
      <c r="Q48" s="95" t="s">
        <v>638</v>
      </c>
      <c r="R48" s="94"/>
      <c r="S48" s="94"/>
      <c r="T48" s="95" t="s">
        <v>638</v>
      </c>
      <c r="U48" s="95" t="s">
        <v>638</v>
      </c>
      <c r="V48" s="94"/>
      <c r="W48" s="94"/>
      <c r="X48" s="94"/>
      <c r="Y48" s="94"/>
      <c r="Z48" s="94"/>
      <c r="AA48" s="94"/>
      <c r="AB48" s="94"/>
      <c r="AC48" s="550"/>
      <c r="AD48" s="550"/>
      <c r="AE48" s="550"/>
      <c r="AF48" s="94"/>
      <c r="AG48" s="94"/>
      <c r="AH48" s="94"/>
      <c r="AI48" s="94"/>
    </row>
    <row r="49" spans="1:35" s="60" customFormat="1" ht="7" customHeight="1">
      <c r="A49" s="86" t="s">
        <v>712</v>
      </c>
      <c r="B49" s="89"/>
      <c r="C49" s="89">
        <v>510</v>
      </c>
      <c r="D49" s="89">
        <v>510</v>
      </c>
      <c r="E49" s="89">
        <v>510</v>
      </c>
      <c r="F49" s="89">
        <v>510</v>
      </c>
      <c r="G49" s="86"/>
      <c r="H49" s="89"/>
      <c r="I49" s="89"/>
      <c r="J49" s="89"/>
      <c r="K49" s="89"/>
      <c r="L49" s="89"/>
      <c r="M49" s="86"/>
      <c r="N49" s="89" t="s">
        <v>643</v>
      </c>
      <c r="O49" s="89"/>
      <c r="P49" s="89"/>
      <c r="Q49" s="89" t="s">
        <v>643</v>
      </c>
      <c r="R49" s="89"/>
      <c r="S49" s="89"/>
      <c r="T49" s="89" t="s">
        <v>643</v>
      </c>
      <c r="U49" s="89" t="s">
        <v>643</v>
      </c>
      <c r="V49" s="89"/>
      <c r="W49" s="89"/>
      <c r="X49" s="89"/>
      <c r="Y49" s="89"/>
      <c r="Z49" s="89"/>
      <c r="AA49" s="89"/>
      <c r="AB49" s="89"/>
      <c r="AC49" s="89"/>
      <c r="AD49" s="114"/>
      <c r="AE49" s="114"/>
      <c r="AF49" s="89"/>
      <c r="AG49" s="89"/>
      <c r="AH49" s="89"/>
      <c r="AI49" s="89"/>
    </row>
    <row r="50" spans="1:35" s="60" customFormat="1" ht="39.65" customHeight="1">
      <c r="A50" s="98" t="s">
        <v>713</v>
      </c>
      <c r="B50" s="84"/>
      <c r="C50" s="84"/>
      <c r="D50" s="84"/>
      <c r="E50" s="102"/>
      <c r="F50" s="98" t="s">
        <v>714</v>
      </c>
      <c r="G50" s="84"/>
      <c r="H50" s="84"/>
      <c r="I50" s="84"/>
      <c r="J50" s="84"/>
      <c r="K50" s="480"/>
      <c r="L50" s="480"/>
      <c r="M50" s="480"/>
      <c r="N50" s="480"/>
      <c r="O50" s="480"/>
      <c r="P50" s="480"/>
      <c r="Q50" s="480"/>
      <c r="R50" s="480"/>
      <c r="S50" s="480"/>
      <c r="T50" s="480"/>
      <c r="U50" s="480"/>
      <c r="V50" s="480"/>
      <c r="W50" s="480"/>
      <c r="X50" s="480"/>
      <c r="Y50" s="480"/>
      <c r="Z50" s="480"/>
      <c r="AA50" s="480"/>
      <c r="AB50" s="110"/>
      <c r="AC50" s="110"/>
      <c r="AD50" s="110"/>
      <c r="AE50" s="110"/>
      <c r="AF50" s="110"/>
      <c r="AG50" s="110"/>
      <c r="AH50" s="110"/>
      <c r="AI50" s="110"/>
    </row>
    <row r="51" spans="1:35" s="60" customFormat="1" ht="7" customHeight="1">
      <c r="A51" s="91" t="s">
        <v>662</v>
      </c>
      <c r="B51" s="94" t="s">
        <v>663</v>
      </c>
      <c r="C51" s="94" t="s">
        <v>663</v>
      </c>
      <c r="D51" s="94" t="s">
        <v>663</v>
      </c>
      <c r="E51" s="103" t="s">
        <v>663</v>
      </c>
      <c r="F51" s="91" t="s">
        <v>662</v>
      </c>
      <c r="G51" s="94" t="s">
        <v>663</v>
      </c>
      <c r="H51" s="94" t="s">
        <v>663</v>
      </c>
      <c r="I51" s="94" t="s">
        <v>663</v>
      </c>
      <c r="J51" s="94" t="s">
        <v>663</v>
      </c>
      <c r="K51" s="94"/>
      <c r="L51" s="94"/>
      <c r="M51" s="94"/>
      <c r="N51" s="94"/>
      <c r="O51" s="94"/>
      <c r="P51" s="94"/>
      <c r="Q51" s="94"/>
      <c r="R51" s="94"/>
      <c r="S51" s="94"/>
      <c r="T51" s="94"/>
      <c r="U51" s="94"/>
      <c r="V51" s="94"/>
      <c r="W51" s="94"/>
      <c r="X51" s="94"/>
      <c r="Y51" s="94"/>
      <c r="Z51" s="94"/>
      <c r="AA51" s="94"/>
      <c r="AB51" s="94"/>
      <c r="AC51" s="94"/>
      <c r="AD51" s="94"/>
      <c r="AE51" s="94"/>
      <c r="AF51" s="94"/>
      <c r="AG51" s="94"/>
      <c r="AH51" s="94"/>
      <c r="AI51" s="94"/>
    </row>
    <row r="52" spans="1:35" s="60" customFormat="1" ht="7" customHeight="1">
      <c r="A52" s="86" t="s">
        <v>665</v>
      </c>
      <c r="B52" s="99" t="s">
        <v>666</v>
      </c>
      <c r="C52" s="99" t="s">
        <v>666</v>
      </c>
      <c r="D52" s="99" t="s">
        <v>666</v>
      </c>
      <c r="E52" s="104" t="s">
        <v>666</v>
      </c>
      <c r="F52" s="86" t="s">
        <v>665</v>
      </c>
      <c r="G52" s="99" t="s">
        <v>666</v>
      </c>
      <c r="H52" s="99" t="s">
        <v>666</v>
      </c>
      <c r="I52" s="99" t="s">
        <v>666</v>
      </c>
      <c r="J52" s="99" t="s">
        <v>666</v>
      </c>
      <c r="K52" s="99"/>
      <c r="L52" s="99"/>
      <c r="M52" s="99"/>
      <c r="N52" s="99"/>
      <c r="O52" s="99"/>
      <c r="P52" s="99"/>
      <c r="Q52" s="99"/>
      <c r="R52" s="99"/>
      <c r="S52" s="99"/>
      <c r="T52" s="99"/>
      <c r="U52" s="99"/>
      <c r="V52" s="99"/>
      <c r="W52" s="99"/>
      <c r="X52" s="99"/>
      <c r="Y52" s="99"/>
      <c r="Z52" s="99"/>
      <c r="AA52" s="99"/>
      <c r="AB52" s="99"/>
      <c r="AC52" s="99"/>
      <c r="AD52" s="99"/>
      <c r="AE52" s="99"/>
      <c r="AF52" s="99"/>
      <c r="AG52" s="99"/>
      <c r="AH52" s="99"/>
      <c r="AI52" s="99"/>
    </row>
    <row r="53" spans="1:35" s="60" customFormat="1" ht="7" customHeight="1">
      <c r="A53" s="91" t="s">
        <v>572</v>
      </c>
      <c r="B53" s="94" t="s">
        <v>715</v>
      </c>
      <c r="C53" s="94" t="s">
        <v>716</v>
      </c>
      <c r="D53" s="94" t="s">
        <v>717</v>
      </c>
      <c r="E53" s="103" t="s">
        <v>718</v>
      </c>
      <c r="F53" s="91" t="s">
        <v>572</v>
      </c>
      <c r="G53" s="94" t="s">
        <v>719</v>
      </c>
      <c r="H53" s="94" t="s">
        <v>720</v>
      </c>
      <c r="I53" s="94" t="s">
        <v>721</v>
      </c>
      <c r="J53" s="94" t="s">
        <v>722</v>
      </c>
      <c r="K53" s="94"/>
      <c r="L53" s="94"/>
      <c r="M53" s="94"/>
      <c r="N53" s="94"/>
      <c r="O53" s="94"/>
      <c r="P53" s="94"/>
      <c r="Q53" s="94"/>
      <c r="R53" s="94"/>
      <c r="S53" s="94"/>
      <c r="T53" s="94"/>
      <c r="U53" s="94"/>
      <c r="V53" s="94"/>
      <c r="W53" s="94"/>
      <c r="X53" s="94"/>
      <c r="Y53" s="94"/>
      <c r="Z53" s="94"/>
      <c r="AA53" s="94"/>
      <c r="AB53" s="94"/>
      <c r="AC53" s="94"/>
      <c r="AD53" s="94"/>
      <c r="AE53" s="94"/>
      <c r="AF53" s="94"/>
      <c r="AG53" s="94"/>
      <c r="AH53" s="94"/>
      <c r="AI53" s="94"/>
    </row>
    <row r="54" spans="1:35" s="60" customFormat="1" ht="7" customHeight="1">
      <c r="A54" s="86" t="s">
        <v>614</v>
      </c>
      <c r="B54" s="99" t="s">
        <v>723</v>
      </c>
      <c r="C54" s="99" t="s">
        <v>723</v>
      </c>
      <c r="D54" s="99"/>
      <c r="E54" s="104" t="s">
        <v>724</v>
      </c>
      <c r="F54" s="86" t="s">
        <v>725</v>
      </c>
      <c r="G54" s="99" t="s">
        <v>726</v>
      </c>
      <c r="H54" s="99" t="s">
        <v>727</v>
      </c>
      <c r="I54" s="99" t="s">
        <v>726</v>
      </c>
      <c r="J54" s="99" t="s">
        <v>728</v>
      </c>
      <c r="K54" s="99"/>
      <c r="L54" s="99"/>
      <c r="M54" s="99"/>
      <c r="N54" s="99"/>
      <c r="O54" s="99"/>
      <c r="P54" s="99"/>
      <c r="Q54" s="99"/>
      <c r="R54" s="99"/>
      <c r="S54" s="99"/>
      <c r="T54" s="99"/>
      <c r="U54" s="99"/>
      <c r="V54" s="99"/>
      <c r="W54" s="99"/>
      <c r="X54" s="99"/>
      <c r="Y54" s="99"/>
      <c r="Z54" s="99"/>
      <c r="AA54" s="99"/>
      <c r="AB54" s="99"/>
      <c r="AC54" s="99"/>
      <c r="AD54" s="99"/>
      <c r="AE54" s="99"/>
      <c r="AF54" s="99"/>
      <c r="AG54" s="99"/>
      <c r="AH54" s="99"/>
      <c r="AI54" s="99"/>
    </row>
    <row r="55" spans="1:35" s="60" customFormat="1" ht="7" customHeight="1">
      <c r="A55" s="91" t="s">
        <v>729</v>
      </c>
      <c r="B55" s="94" t="s">
        <v>730</v>
      </c>
      <c r="C55" s="94" t="s">
        <v>731</v>
      </c>
      <c r="D55" s="94" t="s">
        <v>732</v>
      </c>
      <c r="E55" s="103" t="s">
        <v>730</v>
      </c>
      <c r="F55" s="91" t="s">
        <v>733</v>
      </c>
      <c r="G55" s="94" t="s">
        <v>734</v>
      </c>
      <c r="H55" s="94" t="s">
        <v>734</v>
      </c>
      <c r="I55" s="94" t="s">
        <v>735</v>
      </c>
      <c r="J55" s="94" t="s">
        <v>736</v>
      </c>
      <c r="K55" s="94"/>
      <c r="L55" s="94"/>
      <c r="M55" s="94"/>
      <c r="N55" s="94"/>
      <c r="O55" s="94"/>
      <c r="P55" s="94"/>
      <c r="Q55" s="94"/>
      <c r="R55" s="94"/>
      <c r="S55" s="94"/>
      <c r="T55" s="94"/>
      <c r="U55" s="94"/>
      <c r="V55" s="94"/>
      <c r="W55" s="94"/>
      <c r="X55" s="94"/>
      <c r="Y55" s="94"/>
      <c r="Z55" s="94"/>
      <c r="AA55" s="94"/>
      <c r="AB55" s="94"/>
      <c r="AC55" s="94"/>
      <c r="AD55" s="94"/>
      <c r="AE55" s="94"/>
      <c r="AF55" s="94"/>
      <c r="AG55" s="94"/>
      <c r="AH55" s="94"/>
      <c r="AI55" s="94"/>
    </row>
    <row r="56" spans="1:35" s="60" customFormat="1" ht="7" customHeight="1">
      <c r="A56" s="86" t="s">
        <v>628</v>
      </c>
      <c r="B56" s="99" t="s">
        <v>629</v>
      </c>
      <c r="C56" s="99" t="s">
        <v>629</v>
      </c>
      <c r="D56" s="99" t="s">
        <v>737</v>
      </c>
      <c r="E56" s="104" t="s">
        <v>629</v>
      </c>
      <c r="F56" s="86"/>
      <c r="G56" s="99"/>
      <c r="H56" s="99"/>
      <c r="I56" s="99"/>
      <c r="J56" s="99"/>
      <c r="K56" s="99"/>
      <c r="L56" s="99"/>
      <c r="M56" s="99"/>
      <c r="N56" s="99"/>
      <c r="O56" s="99"/>
      <c r="P56" s="99"/>
      <c r="Q56" s="99"/>
      <c r="R56" s="99"/>
      <c r="S56" s="99"/>
      <c r="T56" s="99"/>
      <c r="U56" s="99"/>
      <c r="V56" s="99"/>
      <c r="W56" s="99"/>
      <c r="X56" s="99"/>
      <c r="Y56" s="99"/>
      <c r="Z56" s="99"/>
      <c r="AA56" s="99"/>
      <c r="AB56" s="99"/>
      <c r="AC56" s="99"/>
      <c r="AD56" s="99"/>
      <c r="AE56" s="99"/>
      <c r="AF56" s="99"/>
      <c r="AG56" s="99"/>
      <c r="AH56" s="99"/>
      <c r="AI56" s="99"/>
    </row>
    <row r="57" spans="1:35" s="60" customFormat="1" ht="7" customHeight="1">
      <c r="A57" s="91" t="s">
        <v>630</v>
      </c>
      <c r="B57" s="94" t="s">
        <v>709</v>
      </c>
      <c r="C57" s="94" t="s">
        <v>709</v>
      </c>
      <c r="D57" s="94" t="s">
        <v>738</v>
      </c>
      <c r="E57" s="103" t="s">
        <v>739</v>
      </c>
      <c r="F57" s="91" t="s">
        <v>630</v>
      </c>
      <c r="G57" s="94" t="s">
        <v>739</v>
      </c>
      <c r="H57" s="94" t="s">
        <v>739</v>
      </c>
      <c r="I57" s="94" t="s">
        <v>739</v>
      </c>
      <c r="J57" s="94" t="s">
        <v>739</v>
      </c>
      <c r="K57" s="94"/>
      <c r="L57" s="94"/>
      <c r="M57" s="94"/>
      <c r="N57" s="94"/>
      <c r="O57" s="94"/>
      <c r="P57" s="94"/>
      <c r="Q57" s="94"/>
      <c r="R57" s="94"/>
      <c r="S57" s="94"/>
      <c r="T57" s="94"/>
      <c r="U57" s="94"/>
      <c r="V57" s="94"/>
      <c r="W57" s="94"/>
      <c r="X57" s="94"/>
      <c r="Y57" s="94"/>
      <c r="Z57" s="94"/>
      <c r="AA57" s="94"/>
      <c r="AB57" s="94"/>
      <c r="AC57" s="94"/>
      <c r="AD57" s="94"/>
      <c r="AE57" s="94"/>
      <c r="AF57" s="94"/>
      <c r="AG57" s="94"/>
      <c r="AH57" s="94"/>
      <c r="AI57" s="94"/>
    </row>
    <row r="58" spans="1:35" s="60" customFormat="1" ht="7" customHeight="1">
      <c r="A58" s="86" t="s">
        <v>632</v>
      </c>
      <c r="B58" s="99" t="s">
        <v>740</v>
      </c>
      <c r="C58" s="99" t="s">
        <v>740</v>
      </c>
      <c r="D58" s="99" t="s">
        <v>740</v>
      </c>
      <c r="E58" s="104" t="s">
        <v>710</v>
      </c>
      <c r="F58" s="86" t="s">
        <v>632</v>
      </c>
      <c r="G58" s="99" t="s">
        <v>734</v>
      </c>
      <c r="H58" s="99" t="s">
        <v>734</v>
      </c>
      <c r="I58" s="99" t="s">
        <v>735</v>
      </c>
      <c r="J58" s="99" t="s">
        <v>736</v>
      </c>
      <c r="K58" s="99"/>
      <c r="L58" s="99"/>
      <c r="M58" s="99"/>
      <c r="N58" s="99"/>
      <c r="O58" s="99"/>
      <c r="P58" s="99"/>
      <c r="Q58" s="99"/>
      <c r="R58" s="99"/>
      <c r="S58" s="99"/>
      <c r="T58" s="99"/>
      <c r="U58" s="99"/>
      <c r="V58" s="99"/>
      <c r="W58" s="99"/>
      <c r="X58" s="99"/>
      <c r="Y58" s="99"/>
      <c r="Z58" s="99"/>
      <c r="AA58" s="99"/>
      <c r="AB58" s="99"/>
      <c r="AC58" s="99"/>
      <c r="AD58" s="99"/>
      <c r="AE58" s="99"/>
      <c r="AF58" s="99"/>
      <c r="AG58" s="99"/>
      <c r="AH58" s="99"/>
      <c r="AI58" s="99"/>
    </row>
    <row r="59" spans="1:35" s="60" customFormat="1" ht="7" customHeight="1">
      <c r="A59" s="91" t="s">
        <v>741</v>
      </c>
      <c r="B59" s="94" t="s">
        <v>742</v>
      </c>
      <c r="C59" s="94" t="s">
        <v>742</v>
      </c>
      <c r="D59" s="94" t="s">
        <v>742</v>
      </c>
      <c r="E59" s="103" t="s">
        <v>743</v>
      </c>
      <c r="F59" s="91" t="s">
        <v>741</v>
      </c>
      <c r="G59" s="94" t="s">
        <v>743</v>
      </c>
      <c r="H59" s="94" t="s">
        <v>743</v>
      </c>
      <c r="I59" s="94" t="s">
        <v>743</v>
      </c>
      <c r="J59" s="94" t="s">
        <v>743</v>
      </c>
      <c r="K59" s="94"/>
      <c r="L59" s="94"/>
      <c r="M59" s="94"/>
      <c r="N59" s="94"/>
      <c r="O59" s="94"/>
      <c r="P59" s="94"/>
      <c r="Q59" s="94"/>
      <c r="R59" s="94"/>
      <c r="S59" s="94"/>
      <c r="T59" s="94"/>
      <c r="U59" s="94"/>
      <c r="V59" s="94"/>
      <c r="W59" s="94"/>
      <c r="X59" s="94"/>
      <c r="Y59" s="94"/>
      <c r="Z59" s="94"/>
      <c r="AA59" s="94"/>
      <c r="AB59" s="94"/>
      <c r="AC59" s="94"/>
      <c r="AD59" s="94"/>
      <c r="AE59" s="94"/>
      <c r="AF59" s="94"/>
      <c r="AG59" s="94"/>
      <c r="AH59" s="94"/>
      <c r="AI59" s="94"/>
    </row>
    <row r="60" spans="1:35" s="60" customFormat="1" ht="7" customHeight="1">
      <c r="A60" s="86" t="s">
        <v>635</v>
      </c>
      <c r="B60" s="99" t="s">
        <v>636</v>
      </c>
      <c r="C60" s="99" t="s">
        <v>636</v>
      </c>
      <c r="D60" s="99" t="s">
        <v>636</v>
      </c>
      <c r="E60" s="99" t="s">
        <v>636</v>
      </c>
      <c r="F60" s="86" t="s">
        <v>635</v>
      </c>
      <c r="G60" s="99" t="s">
        <v>636</v>
      </c>
      <c r="H60" s="99" t="s">
        <v>636</v>
      </c>
      <c r="I60" s="99" t="s">
        <v>636</v>
      </c>
      <c r="J60" s="99" t="s">
        <v>636</v>
      </c>
      <c r="K60" s="99"/>
      <c r="L60" s="99"/>
      <c r="M60" s="99"/>
      <c r="N60" s="99"/>
      <c r="O60" s="99"/>
      <c r="P60" s="99"/>
      <c r="Q60" s="99"/>
      <c r="R60" s="99"/>
      <c r="S60" s="99"/>
      <c r="T60" s="99"/>
      <c r="U60" s="99"/>
      <c r="V60" s="99"/>
      <c r="W60" s="99"/>
      <c r="X60" s="99"/>
      <c r="Y60" s="99"/>
      <c r="Z60" s="99"/>
      <c r="AA60" s="99"/>
      <c r="AB60" s="89"/>
      <c r="AC60" s="99"/>
      <c r="AD60" s="99"/>
      <c r="AE60" s="99"/>
      <c r="AF60" s="99"/>
      <c r="AG60" s="99"/>
      <c r="AH60" s="99"/>
      <c r="AI60" s="99"/>
    </row>
    <row r="61" spans="1:35" s="60" customFormat="1" ht="7.5" customHeight="1">
      <c r="A61" s="91" t="s">
        <v>591</v>
      </c>
      <c r="B61" s="565">
        <v>11700</v>
      </c>
      <c r="C61" s="565">
        <v>16920</v>
      </c>
      <c r="D61" s="565">
        <v>3140</v>
      </c>
      <c r="E61" s="566">
        <v>2890</v>
      </c>
      <c r="F61" s="91" t="s">
        <v>591</v>
      </c>
      <c r="G61" s="565">
        <v>8570</v>
      </c>
      <c r="H61" s="565">
        <v>7680</v>
      </c>
      <c r="I61" s="565">
        <v>3670</v>
      </c>
      <c r="J61" s="565">
        <v>890</v>
      </c>
      <c r="K61" s="95"/>
      <c r="L61" s="95"/>
      <c r="M61" s="95"/>
      <c r="N61" s="95"/>
      <c r="O61" s="95"/>
      <c r="P61" s="95"/>
      <c r="Q61" s="95"/>
      <c r="R61" s="95"/>
      <c r="S61" s="95"/>
      <c r="T61" s="95"/>
      <c r="U61" s="95"/>
      <c r="V61" s="95"/>
      <c r="W61" s="95"/>
      <c r="X61" s="95"/>
      <c r="Y61" s="95"/>
      <c r="Z61" s="95"/>
      <c r="AA61" s="95"/>
      <c r="AB61" s="106"/>
      <c r="AC61" s="106"/>
      <c r="AD61" s="106"/>
      <c r="AE61" s="106"/>
      <c r="AF61" s="106"/>
      <c r="AG61" s="106"/>
      <c r="AH61" s="106"/>
      <c r="AI61" s="106"/>
    </row>
    <row r="62" spans="1:35" s="60" customFormat="1" ht="8.15" customHeight="1">
      <c r="A62" s="86" t="s">
        <v>635</v>
      </c>
      <c r="B62" s="99" t="s">
        <v>636</v>
      </c>
      <c r="C62" s="99" t="s">
        <v>636</v>
      </c>
      <c r="D62" s="99" t="s">
        <v>636</v>
      </c>
      <c r="E62" s="99" t="s">
        <v>636</v>
      </c>
      <c r="F62" s="86" t="s">
        <v>635</v>
      </c>
      <c r="G62" s="99" t="s">
        <v>636</v>
      </c>
      <c r="H62" s="99" t="s">
        <v>636</v>
      </c>
      <c r="I62" s="99" t="s">
        <v>636</v>
      </c>
      <c r="J62" s="99" t="s">
        <v>636</v>
      </c>
      <c r="K62" s="548"/>
      <c r="L62" s="548"/>
      <c r="M62" s="548"/>
      <c r="N62" s="548"/>
      <c r="O62" s="548"/>
      <c r="P62" s="548"/>
      <c r="Q62" s="548"/>
      <c r="R62" s="548"/>
      <c r="S62" s="548"/>
      <c r="T62" s="548"/>
      <c r="U62" s="548"/>
      <c r="V62" s="548"/>
      <c r="W62" s="548"/>
      <c r="X62" s="548"/>
      <c r="Y62" s="548"/>
      <c r="Z62" s="548"/>
      <c r="AA62" s="548"/>
      <c r="AB62" s="106"/>
      <c r="AC62" s="106"/>
      <c r="AD62" s="106"/>
      <c r="AE62" s="106"/>
      <c r="AF62" s="106"/>
      <c r="AG62" s="106"/>
      <c r="AH62" s="106"/>
      <c r="AI62" s="106"/>
    </row>
    <row r="63" spans="1:35" s="60" customFormat="1" ht="8.15" customHeight="1">
      <c r="A63" s="105" t="s">
        <v>744</v>
      </c>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row>
    <row r="64" spans="1:35" s="60" customFormat="1" ht="9.65" customHeight="1">
      <c r="A64" s="105" t="s">
        <v>745</v>
      </c>
      <c r="B64" s="105"/>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c r="AA64" s="105"/>
      <c r="AB64" s="106"/>
      <c r="AC64" s="106"/>
      <c r="AD64" s="106"/>
      <c r="AE64" s="106"/>
      <c r="AF64" s="106"/>
      <c r="AG64" s="106"/>
      <c r="AH64" s="106"/>
      <c r="AI64" s="106"/>
    </row>
    <row r="65" spans="1:35" s="60" customFormat="1" ht="9.65" customHeight="1">
      <c r="A65" s="106"/>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row>
    <row r="66" spans="1:35" s="60" customFormat="1" ht="9.65" customHeight="1">
      <c r="A66" s="116" t="s">
        <v>746</v>
      </c>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row>
    <row r="67" spans="1:35" s="60" customFormat="1" ht="9.65" customHeight="1">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row>
    <row r="68" spans="1:35" ht="9.65" customHeight="1">
      <c r="A68" s="105" t="s">
        <v>747</v>
      </c>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row>
    <row r="69" spans="1:35" ht="9.65" customHeight="1">
      <c r="A69" s="105" t="s">
        <v>748</v>
      </c>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row>
    <row r="70" spans="1:35" ht="9.65" customHeight="1">
      <c r="A70" s="105" t="s">
        <v>749</v>
      </c>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row>
    <row r="71" spans="1:35" ht="9.65" customHeight="1">
      <c r="A71" s="105" t="s">
        <v>750</v>
      </c>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row>
    <row r="72" spans="1:35" ht="9.65" customHeight="1">
      <c r="A72" s="105" t="s">
        <v>751</v>
      </c>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row>
    <row r="73" spans="1:35" ht="9.65" customHeight="1">
      <c r="A73" s="105" t="s">
        <v>752</v>
      </c>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row>
    <row r="74" spans="1:35" ht="9.65" customHeight="1">
      <c r="A74" s="105"/>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row>
    <row r="75" spans="1:35" ht="9.65" customHeight="1">
      <c r="A75" s="105"/>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row>
    <row r="76" spans="1:35" ht="9.65" customHeight="1">
      <c r="A76" s="105"/>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row>
    <row r="77" spans="1:35" ht="9.65" customHeight="1">
      <c r="A77" s="105"/>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row>
    <row r="78" spans="1:35" ht="9.65" customHeight="1">
      <c r="A78" s="105"/>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row>
    <row r="79" spans="1:35" ht="9.65" customHeight="1">
      <c r="A79" s="105"/>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row>
  </sheetData>
  <mergeCells count="1">
    <mergeCell ref="AB2:AB21"/>
  </mergeCells>
  <hyperlinks>
    <hyperlink ref="H39" r:id="rId1"/>
    <hyperlink ref="I39" r:id="rId2"/>
  </hyperlinks>
  <pageMargins left="0.7" right="0.7" top="0.75" bottom="0.75" header="0.3" footer="0.3"/>
  <pageSetup paperSize="9" orientation="portrait" r:id="rId3"/>
  <drawing r:id="rId4"/>
</worksheet>
</file>

<file path=xl/worksheets/sheet11.xml><?xml version="1.0" encoding="utf-8"?>
<worksheet xmlns="http://schemas.openxmlformats.org/spreadsheetml/2006/main" xmlns:r="http://schemas.openxmlformats.org/officeDocument/2006/relationships">
  <dimension ref="A1:M32"/>
  <sheetViews>
    <sheetView zoomScale="90" zoomScaleNormal="90" workbookViewId="0">
      <selection activeCell="E12" sqref="E12"/>
    </sheetView>
  </sheetViews>
  <sheetFormatPr defaultColWidth="8.81640625" defaultRowHeight="14.5"/>
  <cols>
    <col min="1" max="1" width="14.1796875" style="564" customWidth="1"/>
    <col min="2" max="2" width="29.453125" style="60" customWidth="1"/>
    <col min="3" max="6" width="29.453125" style="61" customWidth="1"/>
    <col min="7" max="8" width="10.453125" style="61" customWidth="1"/>
    <col min="9" max="9" width="10.453125" style="60" customWidth="1"/>
    <col min="10" max="13" width="8.81640625" style="60" customWidth="1"/>
  </cols>
  <sheetData>
    <row r="1" spans="1:13" ht="23" customHeight="1">
      <c r="A1" s="183" t="s">
        <v>1061</v>
      </c>
      <c r="B1" s="183" t="s">
        <v>1050</v>
      </c>
      <c r="C1" s="183" t="s">
        <v>1051</v>
      </c>
      <c r="D1" s="183" t="s">
        <v>1052</v>
      </c>
      <c r="E1" s="183" t="s">
        <v>1049</v>
      </c>
      <c r="F1" s="183" t="s">
        <v>753</v>
      </c>
    </row>
    <row r="2" spans="1:13" ht="154.5" customHeight="1">
      <c r="A2" s="10"/>
      <c r="B2" s="62"/>
      <c r="C2" s="63"/>
      <c r="D2" s="64"/>
      <c r="E2" s="65"/>
      <c r="F2" s="66" t="s">
        <v>754</v>
      </c>
    </row>
    <row r="3" spans="1:13" ht="8.5" customHeight="1">
      <c r="A3" s="67"/>
      <c r="B3" s="67" t="s">
        <v>755</v>
      </c>
      <c r="C3" s="67" t="s">
        <v>756</v>
      </c>
      <c r="D3" s="67" t="s">
        <v>757</v>
      </c>
      <c r="E3" s="68" t="s">
        <v>758</v>
      </c>
      <c r="F3" s="69"/>
    </row>
    <row r="4" spans="1:13" ht="8.5" customHeight="1">
      <c r="A4" s="67"/>
      <c r="B4" s="67" t="s">
        <v>759</v>
      </c>
      <c r="C4" s="67" t="s">
        <v>760</v>
      </c>
      <c r="D4" s="67" t="s">
        <v>761</v>
      </c>
      <c r="E4" s="67" t="s">
        <v>760</v>
      </c>
      <c r="F4" s="69"/>
    </row>
    <row r="5" spans="1:13" ht="8.5" customHeight="1">
      <c r="A5" s="67"/>
      <c r="B5" s="67" t="s">
        <v>762</v>
      </c>
      <c r="C5" s="67" t="s">
        <v>762</v>
      </c>
      <c r="D5" s="67" t="s">
        <v>763</v>
      </c>
      <c r="E5" s="67" t="s">
        <v>762</v>
      </c>
      <c r="F5" s="69"/>
    </row>
    <row r="6" spans="1:13" ht="8.5" customHeight="1">
      <c r="A6" s="67"/>
      <c r="B6" s="67" t="s">
        <v>764</v>
      </c>
      <c r="C6" s="67" t="s">
        <v>764</v>
      </c>
      <c r="D6" s="67" t="s">
        <v>764</v>
      </c>
      <c r="E6" s="67" t="s">
        <v>764</v>
      </c>
      <c r="F6" s="69"/>
    </row>
    <row r="7" spans="1:13" ht="8.5" customHeight="1">
      <c r="A7" s="67"/>
      <c r="B7" s="67" t="s">
        <v>765</v>
      </c>
      <c r="C7" s="67" t="s">
        <v>765</v>
      </c>
      <c r="D7" s="67" t="s">
        <v>766</v>
      </c>
      <c r="E7" s="67" t="s">
        <v>765</v>
      </c>
      <c r="F7" s="69"/>
    </row>
    <row r="8" spans="1:13" ht="8.5" customHeight="1">
      <c r="A8" s="67"/>
      <c r="B8" s="67" t="s">
        <v>767</v>
      </c>
      <c r="C8" s="67" t="s">
        <v>767</v>
      </c>
      <c r="D8" s="67" t="s">
        <v>767</v>
      </c>
      <c r="E8" s="67" t="s">
        <v>767</v>
      </c>
      <c r="F8" s="69"/>
    </row>
    <row r="9" spans="1:13" ht="8.5" customHeight="1">
      <c r="A9" s="67"/>
      <c r="B9" s="67" t="s">
        <v>1053</v>
      </c>
      <c r="C9" s="67" t="s">
        <v>1053</v>
      </c>
      <c r="D9" s="67" t="s">
        <v>1053</v>
      </c>
      <c r="E9" s="67" t="s">
        <v>1053</v>
      </c>
      <c r="F9" s="69"/>
    </row>
    <row r="10" spans="1:13" ht="8.5" customHeight="1">
      <c r="A10" s="67">
        <v>50</v>
      </c>
      <c r="B10" s="576" t="s">
        <v>1054</v>
      </c>
      <c r="C10" s="576" t="s">
        <v>1054</v>
      </c>
      <c r="D10" s="576" t="s">
        <v>1060</v>
      </c>
      <c r="E10" s="576" t="s">
        <v>1057</v>
      </c>
      <c r="F10" s="69"/>
    </row>
    <row r="11" spans="1:13" ht="8.5" customHeight="1">
      <c r="A11" s="67">
        <v>80</v>
      </c>
      <c r="B11" s="576" t="s">
        <v>769</v>
      </c>
      <c r="C11" s="576" t="s">
        <v>769</v>
      </c>
      <c r="D11" s="576"/>
      <c r="E11" s="576" t="s">
        <v>1056</v>
      </c>
      <c r="F11" s="69"/>
    </row>
    <row r="12" spans="1:13" s="564" customFormat="1" ht="8.5" customHeight="1">
      <c r="A12" s="67">
        <v>100</v>
      </c>
      <c r="B12" s="576" t="s">
        <v>768</v>
      </c>
      <c r="C12" s="576" t="s">
        <v>768</v>
      </c>
      <c r="D12" s="577"/>
      <c r="E12" s="576" t="s">
        <v>1055</v>
      </c>
      <c r="F12" s="69"/>
      <c r="G12" s="61"/>
      <c r="H12" s="61"/>
      <c r="I12" s="563"/>
      <c r="J12" s="563"/>
      <c r="K12" s="563"/>
      <c r="L12" s="563"/>
      <c r="M12" s="563"/>
    </row>
    <row r="13" spans="1:13" ht="17" customHeight="1">
      <c r="A13" s="67"/>
      <c r="B13" s="624" t="s">
        <v>1058</v>
      </c>
      <c r="C13" s="625"/>
      <c r="D13" s="625"/>
      <c r="E13" s="626"/>
      <c r="F13" s="69"/>
    </row>
    <row r="14" spans="1:13" ht="8.5" customHeight="1">
      <c r="A14" s="67"/>
      <c r="B14" s="624" t="s">
        <v>770</v>
      </c>
      <c r="C14" s="625"/>
      <c r="D14" s="625"/>
      <c r="E14" s="626"/>
      <c r="F14" s="69"/>
    </row>
    <row r="15" spans="1:13" s="564" customFormat="1" ht="8.5" customHeight="1">
      <c r="A15" s="67"/>
      <c r="B15" s="624" t="s">
        <v>1059</v>
      </c>
      <c r="C15" s="625"/>
      <c r="D15" s="625"/>
      <c r="E15" s="626"/>
      <c r="F15" s="69"/>
      <c r="G15" s="61"/>
      <c r="H15" s="61"/>
      <c r="I15" s="563"/>
      <c r="J15" s="563"/>
      <c r="K15" s="563"/>
      <c r="L15" s="563"/>
      <c r="M15" s="563"/>
    </row>
    <row r="16" spans="1:13" s="58" customFormat="1" ht="9.65" customHeight="1">
      <c r="A16" s="69" t="s">
        <v>1062</v>
      </c>
      <c r="C16" s="71"/>
      <c r="D16" s="71"/>
      <c r="E16" s="71"/>
      <c r="F16" s="72"/>
      <c r="G16" s="73"/>
      <c r="H16" s="74"/>
      <c r="I16" s="75"/>
      <c r="J16" s="75"/>
      <c r="K16" s="75"/>
      <c r="L16" s="75"/>
      <c r="M16" s="75"/>
    </row>
    <row r="17" spans="1:13" s="58" customFormat="1" ht="9.65" customHeight="1">
      <c r="A17" s="69" t="s">
        <v>771</v>
      </c>
      <c r="C17" s="76"/>
      <c r="D17" s="76"/>
      <c r="E17" s="76"/>
      <c r="F17" s="72"/>
      <c r="G17" s="73"/>
      <c r="H17" s="74"/>
      <c r="I17" s="75"/>
      <c r="J17" s="75"/>
      <c r="K17" s="75"/>
      <c r="L17" s="75"/>
      <c r="M17" s="75"/>
    </row>
    <row r="18" spans="1:13" s="58" customFormat="1" ht="9.65" customHeight="1">
      <c r="A18" s="69" t="s">
        <v>772</v>
      </c>
      <c r="C18" s="76"/>
      <c r="D18" s="76"/>
      <c r="E18" s="76"/>
      <c r="F18" s="72"/>
      <c r="G18" s="73"/>
      <c r="H18" s="74"/>
      <c r="I18" s="75"/>
      <c r="J18" s="75"/>
      <c r="K18" s="75"/>
      <c r="L18" s="75"/>
      <c r="M18" s="75"/>
    </row>
    <row r="19" spans="1:13" s="58" customFormat="1" ht="9.65" customHeight="1">
      <c r="A19" s="69" t="s">
        <v>773</v>
      </c>
      <c r="C19" s="76"/>
      <c r="D19" s="76"/>
      <c r="E19" s="76"/>
      <c r="F19" s="72"/>
      <c r="G19" s="73"/>
      <c r="H19" s="74"/>
      <c r="I19" s="75"/>
      <c r="J19" s="75"/>
      <c r="K19" s="75"/>
      <c r="L19" s="75"/>
      <c r="M19" s="75"/>
    </row>
    <row r="20" spans="1:13" s="58" customFormat="1" ht="9.65" customHeight="1">
      <c r="A20" s="69" t="s">
        <v>774</v>
      </c>
      <c r="C20" s="76"/>
      <c r="D20" s="76"/>
      <c r="E20" s="76"/>
      <c r="F20" s="72"/>
      <c r="G20" s="73"/>
      <c r="H20" s="74"/>
      <c r="I20" s="75"/>
      <c r="J20" s="75"/>
      <c r="K20" s="75"/>
      <c r="L20" s="75"/>
      <c r="M20" s="75"/>
    </row>
    <row r="21" spans="1:13" s="58" customFormat="1" ht="9.65" customHeight="1">
      <c r="A21" s="69" t="s">
        <v>775</v>
      </c>
      <c r="C21" s="76"/>
      <c r="D21" s="76"/>
      <c r="E21" s="76"/>
      <c r="F21" s="72"/>
      <c r="G21" s="73"/>
      <c r="H21" s="74"/>
      <c r="I21" s="75"/>
      <c r="J21" s="75"/>
      <c r="K21" s="75"/>
      <c r="L21" s="75"/>
      <c r="M21" s="75"/>
    </row>
    <row r="22" spans="1:13" s="58" customFormat="1" ht="9.65" customHeight="1">
      <c r="A22" s="69" t="s">
        <v>776</v>
      </c>
      <c r="C22" s="76"/>
      <c r="D22" s="76"/>
      <c r="E22" s="76"/>
      <c r="F22" s="72"/>
      <c r="G22" s="73"/>
      <c r="H22" s="74"/>
      <c r="I22" s="75"/>
      <c r="J22" s="75"/>
      <c r="K22" s="75"/>
      <c r="L22" s="75"/>
      <c r="M22" s="75"/>
    </row>
    <row r="23" spans="1:13" s="58" customFormat="1" ht="9.65" customHeight="1">
      <c r="A23" s="69" t="s">
        <v>777</v>
      </c>
      <c r="C23" s="76"/>
      <c r="D23" s="76"/>
      <c r="E23" s="76"/>
      <c r="F23" s="72"/>
      <c r="G23" s="73"/>
      <c r="H23" s="74"/>
      <c r="I23" s="75"/>
      <c r="J23" s="75"/>
      <c r="K23" s="75"/>
      <c r="L23" s="75"/>
      <c r="M23" s="75"/>
    </row>
    <row r="24" spans="1:13" s="58" customFormat="1" ht="9.65" customHeight="1">
      <c r="A24" s="70"/>
      <c r="C24" s="76"/>
      <c r="D24" s="76"/>
      <c r="E24" s="76"/>
      <c r="F24" s="72"/>
      <c r="G24" s="73"/>
      <c r="H24" s="74"/>
      <c r="I24" s="75"/>
      <c r="J24" s="75"/>
      <c r="K24" s="75"/>
      <c r="L24" s="75"/>
      <c r="M24" s="75"/>
    </row>
    <row r="25" spans="1:13" s="59" customFormat="1" ht="9.65" customHeight="1">
      <c r="A25" s="77" t="s">
        <v>778</v>
      </c>
      <c r="C25" s="72"/>
      <c r="D25" s="72"/>
      <c r="E25" s="72"/>
      <c r="F25" s="72"/>
      <c r="G25" s="73"/>
      <c r="H25" s="78"/>
      <c r="I25" s="79"/>
      <c r="J25" s="79"/>
      <c r="K25" s="79"/>
      <c r="L25" s="79"/>
      <c r="M25" s="79"/>
    </row>
    <row r="26" spans="1:13" s="59" customFormat="1" ht="9.65" customHeight="1">
      <c r="A26" s="77" t="s">
        <v>779</v>
      </c>
      <c r="C26" s="72"/>
      <c r="D26" s="72"/>
      <c r="E26" s="72"/>
      <c r="F26" s="72"/>
      <c r="G26" s="73"/>
      <c r="H26" s="78"/>
      <c r="I26" s="79"/>
      <c r="J26" s="79"/>
      <c r="K26" s="79"/>
      <c r="L26" s="79"/>
      <c r="M26" s="79"/>
    </row>
    <row r="27" spans="1:13" s="59" customFormat="1" ht="9.65" customHeight="1">
      <c r="A27" s="77" t="s">
        <v>780</v>
      </c>
      <c r="C27" s="72"/>
      <c r="D27" s="72"/>
      <c r="E27" s="72"/>
      <c r="F27" s="72"/>
      <c r="G27" s="73"/>
      <c r="H27" s="78"/>
      <c r="I27" s="79"/>
      <c r="J27" s="79"/>
      <c r="K27" s="79"/>
      <c r="L27" s="79"/>
      <c r="M27" s="79"/>
    </row>
    <row r="28" spans="1:13" s="59" customFormat="1" ht="9.65" customHeight="1">
      <c r="A28" s="77" t="s">
        <v>781</v>
      </c>
      <c r="C28" s="72"/>
      <c r="D28" s="72"/>
      <c r="E28" s="76"/>
      <c r="F28" s="80"/>
      <c r="G28" s="78"/>
      <c r="H28" s="78"/>
      <c r="I28" s="79"/>
      <c r="J28" s="79"/>
      <c r="K28" s="79"/>
      <c r="L28" s="79"/>
      <c r="M28" s="79"/>
    </row>
    <row r="29" spans="1:13" s="59" customFormat="1" ht="9.65" customHeight="1">
      <c r="A29" s="77" t="s">
        <v>782</v>
      </c>
      <c r="C29" s="72"/>
      <c r="D29" s="72"/>
      <c r="E29" s="76"/>
      <c r="F29" s="80"/>
      <c r="G29" s="78"/>
      <c r="H29" s="78"/>
      <c r="I29" s="79"/>
      <c r="J29" s="79"/>
      <c r="K29" s="79"/>
      <c r="L29" s="79"/>
      <c r="M29" s="79"/>
    </row>
    <row r="30" spans="1:13" s="59" customFormat="1" ht="9.65" customHeight="1">
      <c r="A30" s="77" t="s">
        <v>783</v>
      </c>
      <c r="C30" s="72"/>
      <c r="D30" s="72"/>
      <c r="E30" s="76"/>
      <c r="F30" s="80"/>
      <c r="G30" s="78"/>
      <c r="H30" s="78"/>
      <c r="I30" s="79"/>
      <c r="J30" s="79"/>
      <c r="K30" s="79"/>
      <c r="L30" s="79"/>
      <c r="M30" s="79"/>
    </row>
    <row r="31" spans="1:13" s="59" customFormat="1" ht="9.65" customHeight="1">
      <c r="A31" s="77" t="s">
        <v>1063</v>
      </c>
      <c r="C31" s="72"/>
      <c r="D31" s="72"/>
      <c r="E31" s="76"/>
      <c r="F31" s="80"/>
      <c r="G31" s="78"/>
      <c r="H31" s="78"/>
      <c r="I31" s="79"/>
      <c r="J31" s="79"/>
      <c r="K31" s="79"/>
      <c r="L31" s="79"/>
      <c r="M31" s="79"/>
    </row>
    <row r="32" spans="1:13" s="58" customFormat="1" ht="15" customHeight="1">
      <c r="B32" s="81"/>
      <c r="C32" s="73"/>
      <c r="D32" s="73"/>
      <c r="E32" s="82"/>
      <c r="F32" s="74"/>
      <c r="G32" s="74"/>
      <c r="H32" s="74"/>
      <c r="I32" s="75"/>
      <c r="J32" s="75"/>
      <c r="K32" s="75"/>
      <c r="L32" s="75"/>
      <c r="M32" s="75"/>
    </row>
  </sheetData>
  <mergeCells count="3">
    <mergeCell ref="B14:E14"/>
    <mergeCell ref="B13:E13"/>
    <mergeCell ref="B15:E15"/>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dimension ref="A1:Q123"/>
  <sheetViews>
    <sheetView zoomScale="115" zoomScaleNormal="115" workbookViewId="0">
      <selection activeCell="E31" sqref="E31:E33"/>
    </sheetView>
  </sheetViews>
  <sheetFormatPr defaultColWidth="8.81640625" defaultRowHeight="8"/>
  <cols>
    <col min="1" max="1" width="5.54296875" style="30" customWidth="1"/>
    <col min="2" max="5" width="24.453125" style="30" customWidth="1"/>
    <col min="6" max="6" width="21.54296875" style="30" customWidth="1"/>
    <col min="7" max="7" width="9.90625" style="30" customWidth="1"/>
    <col min="8" max="8" width="36.81640625" style="31" customWidth="1"/>
    <col min="9" max="9" width="36.81640625" style="32" customWidth="1"/>
    <col min="10" max="10" width="8.81640625" style="33" customWidth="1"/>
    <col min="11" max="11" width="15.1796875" style="33" customWidth="1"/>
    <col min="12" max="12" width="8.81640625" style="33" customWidth="1"/>
    <col min="13" max="16384" width="8.81640625" style="33"/>
  </cols>
  <sheetData>
    <row r="1" spans="1:17" ht="7" customHeight="1">
      <c r="A1" s="34"/>
      <c r="B1" s="35"/>
      <c r="C1" s="34"/>
      <c r="E1" s="34"/>
      <c r="F1" s="34"/>
      <c r="H1" s="36"/>
      <c r="I1" s="500"/>
    </row>
    <row r="2" spans="1:17" ht="7" customHeight="1">
      <c r="B2" s="37" t="s">
        <v>784</v>
      </c>
      <c r="D2" s="34"/>
      <c r="F2" s="34"/>
      <c r="I2" s="48"/>
    </row>
    <row r="3" spans="1:17" ht="7" customHeight="1">
      <c r="A3" s="34"/>
      <c r="B3" s="38" t="s">
        <v>785</v>
      </c>
      <c r="C3" s="39" t="s">
        <v>786</v>
      </c>
      <c r="D3" s="38" t="s">
        <v>787</v>
      </c>
      <c r="E3" s="38" t="s">
        <v>788</v>
      </c>
      <c r="G3" s="34"/>
      <c r="H3" s="40" t="s">
        <v>789</v>
      </c>
      <c r="I3" s="641" t="s">
        <v>790</v>
      </c>
      <c r="K3" s="639" t="s">
        <v>791</v>
      </c>
      <c r="L3" s="642" t="s">
        <v>792</v>
      </c>
      <c r="M3" s="633" t="s">
        <v>793</v>
      </c>
      <c r="N3" s="634"/>
      <c r="O3" s="634"/>
      <c r="P3" s="634"/>
      <c r="Q3" s="635"/>
    </row>
    <row r="4" spans="1:17" ht="7" customHeight="1">
      <c r="B4" s="41" t="s">
        <v>794</v>
      </c>
      <c r="C4" s="42">
        <v>200</v>
      </c>
      <c r="D4" s="41" t="s">
        <v>795</v>
      </c>
      <c r="E4" s="567">
        <v>390</v>
      </c>
      <c r="F4" s="34"/>
      <c r="H4" s="40" t="s">
        <v>261</v>
      </c>
      <c r="I4" s="614"/>
      <c r="K4" s="631"/>
      <c r="L4" s="631"/>
      <c r="M4" s="49" t="s">
        <v>796</v>
      </c>
      <c r="N4" s="49" t="s">
        <v>797</v>
      </c>
      <c r="O4" s="49" t="s">
        <v>798</v>
      </c>
      <c r="P4" s="49" t="s">
        <v>799</v>
      </c>
      <c r="Q4" s="49" t="s">
        <v>800</v>
      </c>
    </row>
    <row r="5" spans="1:17" ht="7" customHeight="1">
      <c r="A5" s="34"/>
      <c r="B5" s="41" t="s">
        <v>801</v>
      </c>
      <c r="C5" s="42">
        <v>100</v>
      </c>
      <c r="D5" s="41" t="s">
        <v>795</v>
      </c>
      <c r="E5" s="567">
        <v>390</v>
      </c>
      <c r="G5" s="34"/>
      <c r="H5" s="40" t="s">
        <v>802</v>
      </c>
      <c r="I5" s="614"/>
      <c r="K5" s="636">
        <v>16</v>
      </c>
      <c r="L5" s="50">
        <v>10</v>
      </c>
      <c r="M5" s="51">
        <v>144</v>
      </c>
      <c r="N5" s="51">
        <v>116.8</v>
      </c>
      <c r="O5" s="51">
        <v>66.400000000000006</v>
      </c>
      <c r="P5" s="51">
        <v>48</v>
      </c>
      <c r="Q5" s="51">
        <v>41.6</v>
      </c>
    </row>
    <row r="6" spans="1:17" ht="7" customHeight="1">
      <c r="B6" s="41" t="s">
        <v>803</v>
      </c>
      <c r="C6" s="42">
        <v>67</v>
      </c>
      <c r="D6" s="41" t="s">
        <v>804</v>
      </c>
      <c r="E6" s="567">
        <v>390</v>
      </c>
      <c r="F6" s="34"/>
      <c r="H6" s="36" t="s">
        <v>805</v>
      </c>
      <c r="I6" s="614"/>
      <c r="K6" s="637"/>
      <c r="L6" s="50">
        <v>0</v>
      </c>
      <c r="M6" s="51">
        <v>144</v>
      </c>
      <c r="N6" s="51">
        <v>106.4</v>
      </c>
      <c r="O6" s="51">
        <v>60</v>
      </c>
      <c r="P6" s="51">
        <v>43.2</v>
      </c>
      <c r="Q6" s="51">
        <v>38.4</v>
      </c>
    </row>
    <row r="7" spans="1:17" ht="7" customHeight="1">
      <c r="A7" s="34"/>
      <c r="B7" s="41" t="s">
        <v>806</v>
      </c>
      <c r="C7" s="42">
        <v>50</v>
      </c>
      <c r="D7" s="41" t="s">
        <v>804</v>
      </c>
      <c r="E7" s="567">
        <v>390</v>
      </c>
      <c r="G7" s="34"/>
      <c r="I7" s="614"/>
      <c r="K7" s="637"/>
      <c r="L7" s="50">
        <v>-10</v>
      </c>
      <c r="M7" s="51">
        <v>119.2</v>
      </c>
      <c r="N7" s="51">
        <v>96</v>
      </c>
      <c r="O7" s="51">
        <v>54.4</v>
      </c>
      <c r="P7" s="51">
        <v>36.799999999999997</v>
      </c>
      <c r="Q7" s="51">
        <v>35.200000000000003</v>
      </c>
    </row>
    <row r="8" spans="1:17" ht="7" customHeight="1">
      <c r="B8" s="34" t="s">
        <v>807</v>
      </c>
      <c r="D8" s="34"/>
      <c r="F8" s="34"/>
      <c r="I8" s="614"/>
      <c r="K8" s="637"/>
      <c r="L8" s="50">
        <v>-20</v>
      </c>
      <c r="M8" s="51">
        <v>112</v>
      </c>
      <c r="N8" s="51">
        <v>80.8</v>
      </c>
      <c r="O8" s="51">
        <v>48.8</v>
      </c>
      <c r="P8" s="51">
        <v>32.799999999999997</v>
      </c>
      <c r="Q8" s="51">
        <v>32</v>
      </c>
    </row>
    <row r="9" spans="1:17" ht="7" customHeight="1">
      <c r="A9" s="34"/>
      <c r="B9" s="35"/>
      <c r="C9" s="34"/>
      <c r="E9" s="34"/>
      <c r="F9" s="34"/>
      <c r="I9" s="614"/>
      <c r="K9" s="637"/>
      <c r="L9" s="50"/>
      <c r="M9" s="51"/>
      <c r="N9" s="51"/>
      <c r="O9" s="51"/>
      <c r="P9" s="51"/>
      <c r="Q9" s="51"/>
    </row>
    <row r="10" spans="1:17" ht="7" customHeight="1">
      <c r="B10" s="34"/>
      <c r="D10" s="34"/>
      <c r="F10" s="34"/>
      <c r="I10" s="614"/>
      <c r="K10" s="637"/>
      <c r="L10" s="50"/>
      <c r="M10" s="51"/>
      <c r="N10" s="51"/>
      <c r="O10" s="51"/>
      <c r="P10" s="51"/>
      <c r="Q10" s="51"/>
    </row>
    <row r="11" spans="1:17" ht="7.5" customHeight="1">
      <c r="A11" s="34"/>
      <c r="B11" s="44" t="s">
        <v>808</v>
      </c>
      <c r="C11" s="34"/>
      <c r="E11" s="34"/>
      <c r="G11" s="34"/>
      <c r="I11" s="614"/>
      <c r="K11" s="638"/>
      <c r="L11" s="50">
        <v>-40</v>
      </c>
      <c r="M11" s="51">
        <v>94.4</v>
      </c>
      <c r="N11" s="51">
        <v>61.6</v>
      </c>
      <c r="O11" s="51">
        <v>43.2</v>
      </c>
      <c r="P11" s="51">
        <v>28</v>
      </c>
      <c r="Q11" s="51">
        <v>27.2</v>
      </c>
    </row>
    <row r="12" spans="1:17" ht="7" customHeight="1">
      <c r="B12" s="38" t="s">
        <v>295</v>
      </c>
      <c r="C12" s="39" t="s">
        <v>786</v>
      </c>
      <c r="D12" s="38" t="s">
        <v>787</v>
      </c>
      <c r="E12" s="38" t="s">
        <v>788</v>
      </c>
      <c r="F12" s="34"/>
      <c r="I12" s="614"/>
      <c r="K12" s="636">
        <v>20</v>
      </c>
      <c r="L12" s="50">
        <v>10</v>
      </c>
      <c r="M12" s="51">
        <v>144</v>
      </c>
      <c r="N12" s="51">
        <v>116.8</v>
      </c>
      <c r="O12" s="51">
        <v>84.8</v>
      </c>
      <c r="P12" s="51">
        <v>62.4</v>
      </c>
      <c r="Q12" s="51">
        <v>52.8</v>
      </c>
    </row>
    <row r="13" spans="1:17" ht="7" customHeight="1">
      <c r="A13" s="34"/>
      <c r="B13" s="41" t="s">
        <v>809</v>
      </c>
      <c r="C13" s="45">
        <v>80</v>
      </c>
      <c r="D13" s="41" t="s">
        <v>810</v>
      </c>
      <c r="E13" s="43">
        <v>150</v>
      </c>
      <c r="G13" s="34"/>
      <c r="H13" s="40" t="s">
        <v>789</v>
      </c>
      <c r="I13" s="614"/>
      <c r="K13" s="637"/>
      <c r="L13" s="50">
        <v>0</v>
      </c>
      <c r="M13" s="51">
        <v>144</v>
      </c>
      <c r="N13" s="51">
        <v>116.8</v>
      </c>
      <c r="O13" s="51">
        <v>77.599999999999994</v>
      </c>
      <c r="P13" s="51">
        <v>52</v>
      </c>
      <c r="Q13" s="51">
        <v>47.2</v>
      </c>
    </row>
    <row r="14" spans="1:17" ht="7" customHeight="1">
      <c r="B14" s="41" t="s">
        <v>811</v>
      </c>
      <c r="C14" s="45">
        <v>40</v>
      </c>
      <c r="D14" s="41" t="s">
        <v>810</v>
      </c>
      <c r="E14" s="43">
        <v>150</v>
      </c>
      <c r="F14" s="34"/>
      <c r="H14" s="40"/>
      <c r="I14" s="614"/>
      <c r="K14" s="637"/>
      <c r="L14" s="50">
        <v>-10</v>
      </c>
      <c r="M14" s="51">
        <v>144</v>
      </c>
      <c r="N14" s="51">
        <v>109.6</v>
      </c>
      <c r="O14" s="51">
        <v>68.8</v>
      </c>
      <c r="P14" s="51">
        <v>47.2</v>
      </c>
      <c r="Q14" s="51">
        <v>44</v>
      </c>
    </row>
    <row r="15" spans="1:17" ht="7" customHeight="1">
      <c r="A15" s="34"/>
      <c r="B15" s="41" t="s">
        <v>812</v>
      </c>
      <c r="C15" s="45">
        <v>34</v>
      </c>
      <c r="D15" s="41" t="s">
        <v>810</v>
      </c>
      <c r="E15" s="43">
        <v>150</v>
      </c>
      <c r="G15" s="34"/>
      <c r="H15" s="40" t="s">
        <v>261</v>
      </c>
      <c r="I15" s="614"/>
      <c r="K15" s="637"/>
      <c r="L15" s="50">
        <v>-20</v>
      </c>
      <c r="M15" s="51">
        <v>133.6</v>
      </c>
      <c r="N15" s="51">
        <v>101.6</v>
      </c>
      <c r="O15" s="51">
        <v>62.4</v>
      </c>
      <c r="P15" s="51">
        <v>43.2</v>
      </c>
      <c r="Q15" s="51">
        <v>40</v>
      </c>
    </row>
    <row r="16" spans="1:17" ht="7" customHeight="1">
      <c r="B16" s="41" t="s">
        <v>813</v>
      </c>
      <c r="C16" s="45">
        <v>27</v>
      </c>
      <c r="D16" s="41" t="s">
        <v>810</v>
      </c>
      <c r="E16" s="43">
        <v>150</v>
      </c>
      <c r="F16" s="34"/>
      <c r="H16" s="40" t="s">
        <v>802</v>
      </c>
      <c r="I16" s="614"/>
      <c r="K16" s="638"/>
      <c r="L16" s="50">
        <v>-40</v>
      </c>
      <c r="M16" s="51">
        <v>119.2</v>
      </c>
      <c r="N16" s="51">
        <v>88.8</v>
      </c>
      <c r="O16" s="51">
        <v>54.4</v>
      </c>
      <c r="P16" s="51">
        <v>36</v>
      </c>
      <c r="Q16" s="51">
        <v>34.4</v>
      </c>
    </row>
    <row r="17" spans="1:17" ht="7" customHeight="1">
      <c r="A17" s="34"/>
      <c r="B17" s="41" t="s">
        <v>814</v>
      </c>
      <c r="C17" s="45">
        <v>20</v>
      </c>
      <c r="D17" s="41" t="s">
        <v>810</v>
      </c>
      <c r="E17" s="43">
        <v>150</v>
      </c>
      <c r="G17" s="34"/>
      <c r="H17" s="36" t="s">
        <v>805</v>
      </c>
      <c r="I17" s="614"/>
      <c r="K17" s="636">
        <v>25</v>
      </c>
      <c r="L17" s="50">
        <v>10</v>
      </c>
      <c r="M17" s="51">
        <v>144</v>
      </c>
      <c r="N17" s="51">
        <v>116.8</v>
      </c>
      <c r="O17" s="51">
        <v>86.4</v>
      </c>
      <c r="P17" s="51">
        <v>76</v>
      </c>
      <c r="Q17" s="51">
        <v>61.6</v>
      </c>
    </row>
    <row r="18" spans="1:17" ht="7" customHeight="1">
      <c r="B18" s="30" t="s">
        <v>815</v>
      </c>
      <c r="C18" s="34"/>
      <c r="E18" s="34"/>
      <c r="F18" s="34"/>
      <c r="H18" s="36"/>
      <c r="I18" s="500"/>
      <c r="K18" s="637"/>
      <c r="L18" s="50">
        <v>0</v>
      </c>
      <c r="M18" s="51">
        <v>144</v>
      </c>
      <c r="N18" s="51">
        <v>116.8</v>
      </c>
      <c r="O18" s="51">
        <v>86.4</v>
      </c>
      <c r="P18" s="51">
        <v>66.400000000000006</v>
      </c>
      <c r="Q18" s="51">
        <v>59.2</v>
      </c>
    </row>
    <row r="19" spans="1:17" ht="7" customHeight="1">
      <c r="A19" s="34"/>
      <c r="B19" s="34"/>
      <c r="D19" s="34"/>
      <c r="G19" s="34"/>
      <c r="I19" s="48"/>
      <c r="K19" s="637"/>
      <c r="L19" s="50">
        <v>-10</v>
      </c>
      <c r="M19" s="51">
        <v>144</v>
      </c>
      <c r="N19" s="51">
        <v>116.8</v>
      </c>
      <c r="O19" s="51">
        <v>86.4</v>
      </c>
      <c r="P19" s="51">
        <v>57.6</v>
      </c>
      <c r="Q19" s="51">
        <v>54.4</v>
      </c>
    </row>
    <row r="20" spans="1:17" ht="7" customHeight="1">
      <c r="B20" s="44" t="s">
        <v>816</v>
      </c>
      <c r="C20" s="34"/>
      <c r="E20" s="34"/>
      <c r="F20" s="34"/>
      <c r="I20" s="48"/>
      <c r="K20" s="637"/>
      <c r="L20" s="50">
        <v>-20</v>
      </c>
      <c r="M20" s="51">
        <v>144</v>
      </c>
      <c r="N20" s="51">
        <v>116.8</v>
      </c>
      <c r="O20" s="51">
        <v>86.4</v>
      </c>
      <c r="P20" s="51">
        <v>54.4</v>
      </c>
      <c r="Q20" s="51">
        <v>49.6</v>
      </c>
    </row>
    <row r="21" spans="1:17" ht="7" customHeight="1">
      <c r="A21" s="34"/>
      <c r="B21" s="38" t="s">
        <v>295</v>
      </c>
      <c r="C21" s="39" t="s">
        <v>786</v>
      </c>
      <c r="D21" s="38" t="s">
        <v>787</v>
      </c>
      <c r="E21" s="38" t="s">
        <v>788</v>
      </c>
      <c r="G21" s="34"/>
      <c r="I21" s="48"/>
      <c r="K21" s="638"/>
      <c r="L21" s="50">
        <v>-40</v>
      </c>
      <c r="M21" s="51">
        <v>136</v>
      </c>
      <c r="N21" s="51">
        <v>116.8</v>
      </c>
      <c r="O21" s="51">
        <v>80.8</v>
      </c>
      <c r="P21" s="51">
        <v>47.2</v>
      </c>
      <c r="Q21" s="51">
        <v>43.2</v>
      </c>
    </row>
    <row r="22" spans="1:17" ht="7" customHeight="1">
      <c r="B22" s="41" t="s">
        <v>817</v>
      </c>
      <c r="C22" s="42">
        <v>160</v>
      </c>
      <c r="D22" s="41" t="s">
        <v>810</v>
      </c>
      <c r="E22" s="43">
        <v>190</v>
      </c>
      <c r="F22" s="34"/>
      <c r="I22" s="48"/>
      <c r="K22" s="636">
        <v>32</v>
      </c>
      <c r="L22" s="50">
        <v>10</v>
      </c>
      <c r="M22" s="51">
        <v>144</v>
      </c>
      <c r="N22" s="51">
        <v>116.8</v>
      </c>
      <c r="O22" s="51">
        <v>86.4</v>
      </c>
      <c r="P22" s="51">
        <v>76</v>
      </c>
      <c r="Q22" s="51">
        <v>68</v>
      </c>
    </row>
    <row r="23" spans="1:17" ht="7" customHeight="1">
      <c r="A23" s="34"/>
      <c r="B23" s="41" t="s">
        <v>818</v>
      </c>
      <c r="C23" s="42">
        <v>100</v>
      </c>
      <c r="D23" s="41" t="s">
        <v>810</v>
      </c>
      <c r="E23" s="43">
        <v>190</v>
      </c>
      <c r="G23" s="34"/>
      <c r="I23" s="48"/>
      <c r="K23" s="637"/>
      <c r="L23" s="50">
        <v>0</v>
      </c>
      <c r="M23" s="51">
        <v>144</v>
      </c>
      <c r="N23" s="51">
        <v>116.8</v>
      </c>
      <c r="O23" s="51">
        <v>86.4</v>
      </c>
      <c r="P23" s="51">
        <v>76</v>
      </c>
      <c r="Q23" s="51">
        <v>68</v>
      </c>
    </row>
    <row r="24" spans="1:17" ht="7" customHeight="1">
      <c r="B24" s="41" t="s">
        <v>819</v>
      </c>
      <c r="C24" s="42">
        <v>64</v>
      </c>
      <c r="D24" s="41" t="s">
        <v>810</v>
      </c>
      <c r="E24" s="43">
        <v>190</v>
      </c>
      <c r="F24" s="34"/>
      <c r="I24" s="48"/>
      <c r="K24" s="637"/>
      <c r="L24" s="50">
        <v>-10</v>
      </c>
      <c r="M24" s="51">
        <v>144</v>
      </c>
      <c r="N24" s="51">
        <v>116.8</v>
      </c>
      <c r="O24" s="51">
        <v>86.4</v>
      </c>
      <c r="P24" s="51">
        <v>76</v>
      </c>
      <c r="Q24" s="51">
        <v>68</v>
      </c>
    </row>
    <row r="25" spans="1:17" ht="7" customHeight="1">
      <c r="A25" s="34"/>
      <c r="B25" s="41" t="s">
        <v>820</v>
      </c>
      <c r="C25" s="42">
        <v>53</v>
      </c>
      <c r="D25" s="41" t="s">
        <v>810</v>
      </c>
      <c r="E25" s="43">
        <v>190</v>
      </c>
      <c r="G25" s="34"/>
      <c r="I25" s="48"/>
      <c r="K25" s="637"/>
      <c r="L25" s="50">
        <v>-20</v>
      </c>
      <c r="M25" s="51">
        <v>144</v>
      </c>
      <c r="N25" s="51">
        <v>116.8</v>
      </c>
      <c r="O25" s="51">
        <v>86.4</v>
      </c>
      <c r="P25" s="51">
        <v>68.8</v>
      </c>
      <c r="Q25" s="51">
        <v>61.6</v>
      </c>
    </row>
    <row r="26" spans="1:17" ht="7" customHeight="1">
      <c r="B26" s="41" t="s">
        <v>821</v>
      </c>
      <c r="C26" s="42">
        <v>40</v>
      </c>
      <c r="D26" s="41" t="s">
        <v>810</v>
      </c>
      <c r="E26" s="43">
        <v>190</v>
      </c>
      <c r="F26" s="34"/>
      <c r="I26" s="48"/>
      <c r="K26" s="638"/>
      <c r="L26" s="50">
        <v>-40</v>
      </c>
      <c r="M26" s="51">
        <v>144</v>
      </c>
      <c r="N26" s="51">
        <v>116.8</v>
      </c>
      <c r="O26" s="51">
        <v>86.4</v>
      </c>
      <c r="P26" s="51">
        <v>64.8</v>
      </c>
      <c r="Q26" s="51">
        <v>54.4</v>
      </c>
    </row>
    <row r="27" spans="1:17" ht="7" customHeight="1">
      <c r="A27" s="34"/>
      <c r="B27" s="30" t="s">
        <v>815</v>
      </c>
      <c r="C27" s="34"/>
      <c r="E27" s="34"/>
      <c r="G27" s="34"/>
      <c r="I27" s="48"/>
      <c r="K27" s="636">
        <v>40</v>
      </c>
      <c r="L27" s="50">
        <v>10</v>
      </c>
      <c r="M27" s="51">
        <v>144</v>
      </c>
      <c r="N27" s="51">
        <v>116.8</v>
      </c>
      <c r="O27" s="51">
        <v>86.4</v>
      </c>
      <c r="P27" s="51">
        <v>76</v>
      </c>
      <c r="Q27" s="51">
        <v>68</v>
      </c>
    </row>
    <row r="28" spans="1:17" ht="7" customHeight="1">
      <c r="B28" s="34"/>
      <c r="D28" s="34"/>
      <c r="F28" s="34"/>
      <c r="I28" s="48"/>
      <c r="K28" s="637"/>
      <c r="L28" s="50">
        <v>0</v>
      </c>
      <c r="M28" s="51">
        <v>144</v>
      </c>
      <c r="N28" s="51">
        <v>116.8</v>
      </c>
      <c r="O28" s="51">
        <v>86.4</v>
      </c>
      <c r="P28" s="51">
        <v>76</v>
      </c>
      <c r="Q28" s="51">
        <v>68</v>
      </c>
    </row>
    <row r="29" spans="1:17" ht="7" customHeight="1">
      <c r="A29" s="34"/>
      <c r="B29" s="44" t="s">
        <v>822</v>
      </c>
      <c r="C29" s="34"/>
      <c r="E29" s="34" t="s">
        <v>1037</v>
      </c>
      <c r="G29" s="34"/>
      <c r="I29" s="48"/>
      <c r="K29" s="637"/>
      <c r="L29" s="50">
        <v>-10</v>
      </c>
      <c r="M29" s="51">
        <v>144</v>
      </c>
      <c r="N29" s="51">
        <v>116.8</v>
      </c>
      <c r="O29" s="51">
        <v>86.4</v>
      </c>
      <c r="P29" s="51">
        <v>76</v>
      </c>
      <c r="Q29" s="51">
        <v>68</v>
      </c>
    </row>
    <row r="30" spans="1:17" ht="7" customHeight="1">
      <c r="B30" s="38" t="s">
        <v>823</v>
      </c>
      <c r="C30" s="39" t="s">
        <v>824</v>
      </c>
      <c r="D30" s="38" t="s">
        <v>825</v>
      </c>
      <c r="E30" s="38" t="s">
        <v>826</v>
      </c>
      <c r="F30" s="34"/>
      <c r="I30" s="48"/>
      <c r="K30" s="637"/>
      <c r="L30" s="50">
        <v>-20</v>
      </c>
      <c r="M30" s="51">
        <v>144</v>
      </c>
      <c r="N30" s="51">
        <v>116.8</v>
      </c>
      <c r="O30" s="51">
        <v>86.4</v>
      </c>
      <c r="P30" s="51">
        <v>76</v>
      </c>
      <c r="Q30" s="51">
        <v>68</v>
      </c>
    </row>
    <row r="31" spans="1:17" ht="7" customHeight="1">
      <c r="A31" s="34"/>
      <c r="B31" s="632"/>
      <c r="C31" s="630" t="s">
        <v>827</v>
      </c>
      <c r="D31" s="630" t="s">
        <v>828</v>
      </c>
      <c r="E31" s="640">
        <v>540</v>
      </c>
      <c r="G31" s="34"/>
      <c r="I31" s="48"/>
      <c r="K31" s="638"/>
      <c r="L31" s="50">
        <v>-40</v>
      </c>
      <c r="M31" s="51">
        <v>144</v>
      </c>
      <c r="N31" s="51">
        <v>116.8</v>
      </c>
      <c r="O31" s="51">
        <v>86.4</v>
      </c>
      <c r="P31" s="51">
        <v>76</v>
      </c>
      <c r="Q31" s="51">
        <v>68</v>
      </c>
    </row>
    <row r="32" spans="1:17" ht="7" customHeight="1">
      <c r="B32" s="614"/>
      <c r="C32" s="614"/>
      <c r="D32" s="614"/>
      <c r="E32" s="614"/>
      <c r="F32" s="34"/>
      <c r="I32" s="48"/>
      <c r="K32" s="52" t="s">
        <v>829</v>
      </c>
    </row>
    <row r="33" spans="1:9" ht="7" customHeight="1">
      <c r="A33" s="34"/>
      <c r="B33" s="631"/>
      <c r="C33" s="631"/>
      <c r="D33" s="631"/>
      <c r="E33" s="631"/>
      <c r="G33" s="34"/>
      <c r="I33" s="48"/>
    </row>
    <row r="34" spans="1:9" ht="7" customHeight="1">
      <c r="B34" s="632"/>
      <c r="C34" s="630" t="s">
        <v>830</v>
      </c>
      <c r="D34" s="630" t="s">
        <v>828</v>
      </c>
      <c r="E34" s="640">
        <v>470</v>
      </c>
      <c r="F34" s="34"/>
      <c r="I34" s="48"/>
    </row>
    <row r="35" spans="1:9" ht="7" customHeight="1">
      <c r="A35" s="34"/>
      <c r="B35" s="614"/>
      <c r="C35" s="614"/>
      <c r="D35" s="614"/>
      <c r="E35" s="614"/>
      <c r="G35" s="34"/>
      <c r="I35" s="48"/>
    </row>
    <row r="36" spans="1:9" ht="7" customHeight="1">
      <c r="B36" s="631"/>
      <c r="C36" s="631"/>
      <c r="D36" s="631"/>
      <c r="E36" s="631"/>
      <c r="F36" s="34"/>
      <c r="I36" s="48"/>
    </row>
    <row r="37" spans="1:9" ht="7" customHeight="1">
      <c r="A37" s="34"/>
      <c r="B37" s="632"/>
      <c r="C37" s="630" t="s">
        <v>831</v>
      </c>
      <c r="D37" s="630" t="s">
        <v>832</v>
      </c>
      <c r="E37" s="627" t="s">
        <v>1038</v>
      </c>
      <c r="G37" s="34"/>
      <c r="I37" s="48"/>
    </row>
    <row r="38" spans="1:9" ht="7" customHeight="1">
      <c r="B38" s="614"/>
      <c r="C38" s="614"/>
      <c r="D38" s="614"/>
      <c r="E38" s="628"/>
      <c r="F38" s="34"/>
      <c r="I38" s="48"/>
    </row>
    <row r="39" spans="1:9" ht="7" customHeight="1">
      <c r="A39" s="34"/>
      <c r="B39" s="631"/>
      <c r="C39" s="631"/>
      <c r="D39" s="631"/>
      <c r="E39" s="629"/>
      <c r="G39" s="34"/>
      <c r="I39" s="48"/>
    </row>
    <row r="40" spans="1:9" ht="7" customHeight="1">
      <c r="B40" s="632"/>
      <c r="C40" s="630" t="s">
        <v>833</v>
      </c>
      <c r="D40" s="630" t="s">
        <v>834</v>
      </c>
      <c r="E40" s="627" t="s">
        <v>1039</v>
      </c>
      <c r="F40" s="34"/>
      <c r="I40" s="48"/>
    </row>
    <row r="41" spans="1:9" ht="7" customHeight="1">
      <c r="A41" s="34"/>
      <c r="B41" s="614"/>
      <c r="C41" s="614"/>
      <c r="D41" s="614"/>
      <c r="E41" s="628"/>
      <c r="G41" s="34"/>
      <c r="I41" s="48"/>
    </row>
    <row r="42" spans="1:9" ht="7" customHeight="1">
      <c r="B42" s="631"/>
      <c r="C42" s="631"/>
      <c r="D42" s="631"/>
      <c r="E42" s="629"/>
      <c r="F42" s="34"/>
      <c r="I42" s="48"/>
    </row>
    <row r="43" spans="1:9" ht="7" customHeight="1">
      <c r="A43" s="34"/>
      <c r="B43" s="632"/>
      <c r="C43" s="630" t="s">
        <v>835</v>
      </c>
      <c r="D43" s="630" t="s">
        <v>828</v>
      </c>
      <c r="E43" s="627">
        <v>630</v>
      </c>
      <c r="G43" s="34"/>
      <c r="I43" s="48"/>
    </row>
    <row r="44" spans="1:9" ht="7" customHeight="1">
      <c r="B44" s="614"/>
      <c r="C44" s="614"/>
      <c r="D44" s="614"/>
      <c r="E44" s="628"/>
      <c r="F44" s="34"/>
      <c r="I44" s="48"/>
    </row>
    <row r="45" spans="1:9" ht="7" customHeight="1">
      <c r="A45" s="34"/>
      <c r="B45" s="631"/>
      <c r="C45" s="631"/>
      <c r="D45" s="631"/>
      <c r="E45" s="629"/>
      <c r="G45" s="34"/>
      <c r="I45" s="48"/>
    </row>
    <row r="46" spans="1:9" ht="7" customHeight="1">
      <c r="B46" s="499"/>
      <c r="C46" s="630" t="s">
        <v>836</v>
      </c>
      <c r="D46" s="630" t="s">
        <v>828</v>
      </c>
      <c r="E46" s="627">
        <v>1690</v>
      </c>
      <c r="F46" s="34"/>
      <c r="I46" s="48"/>
    </row>
    <row r="47" spans="1:9" ht="7" customHeight="1">
      <c r="A47" s="34"/>
      <c r="B47" s="46"/>
      <c r="C47" s="614"/>
      <c r="D47" s="614"/>
      <c r="E47" s="628"/>
      <c r="G47" s="34"/>
      <c r="I47" s="48"/>
    </row>
    <row r="48" spans="1:9" ht="7" customHeight="1">
      <c r="B48" s="47"/>
      <c r="C48" s="631"/>
      <c r="D48" s="631"/>
      <c r="E48" s="629"/>
      <c r="F48" s="34"/>
      <c r="I48" s="48"/>
    </row>
    <row r="49" spans="1:11" ht="7" customHeight="1">
      <c r="A49" s="34"/>
      <c r="B49" s="499"/>
      <c r="C49" s="630" t="s">
        <v>837</v>
      </c>
      <c r="D49" s="630" t="s">
        <v>828</v>
      </c>
      <c r="E49" s="627" t="s">
        <v>1040</v>
      </c>
      <c r="G49" s="34"/>
      <c r="I49" s="48"/>
    </row>
    <row r="50" spans="1:11" ht="7" customHeight="1">
      <c r="B50" s="46"/>
      <c r="C50" s="614"/>
      <c r="D50" s="614"/>
      <c r="E50" s="628"/>
      <c r="F50" s="34"/>
      <c r="I50" s="48"/>
    </row>
    <row r="51" spans="1:11" ht="7" customHeight="1">
      <c r="A51" s="34"/>
      <c r="B51" s="47"/>
      <c r="C51" s="631"/>
      <c r="D51" s="631"/>
      <c r="E51" s="629"/>
      <c r="G51" s="34"/>
      <c r="I51" s="48"/>
    </row>
    <row r="52" spans="1:11" ht="7" customHeight="1">
      <c r="B52" s="499"/>
      <c r="C52" s="630" t="s">
        <v>838</v>
      </c>
      <c r="D52" s="630" t="s">
        <v>828</v>
      </c>
      <c r="E52" s="627" t="s">
        <v>1041</v>
      </c>
      <c r="F52" s="34"/>
      <c r="I52" s="48"/>
    </row>
    <row r="53" spans="1:11" ht="7" customHeight="1">
      <c r="A53" s="34"/>
      <c r="B53" s="46"/>
      <c r="C53" s="614"/>
      <c r="D53" s="614"/>
      <c r="E53" s="628"/>
      <c r="G53" s="34"/>
      <c r="I53" s="48"/>
    </row>
    <row r="54" spans="1:11" ht="7" customHeight="1">
      <c r="B54" s="47"/>
      <c r="C54" s="631"/>
      <c r="D54" s="631"/>
      <c r="E54" s="629"/>
      <c r="F54" s="34"/>
      <c r="I54" s="48"/>
    </row>
    <row r="55" spans="1:11" ht="7" customHeight="1">
      <c r="A55" s="34"/>
      <c r="C55" s="34"/>
      <c r="E55" s="34"/>
      <c r="G55" s="34"/>
      <c r="I55" s="48"/>
    </row>
    <row r="56" spans="1:11" ht="7" customHeight="1">
      <c r="B56" s="37" t="s">
        <v>839</v>
      </c>
      <c r="D56" s="34"/>
      <c r="F56" s="34"/>
      <c r="I56" s="48"/>
    </row>
    <row r="57" spans="1:11" ht="7" customHeight="1">
      <c r="A57" s="34"/>
      <c r="B57" s="38" t="s">
        <v>840</v>
      </c>
      <c r="C57" s="39" t="s">
        <v>841</v>
      </c>
      <c r="D57" s="38" t="s">
        <v>842</v>
      </c>
      <c r="E57" s="38" t="s">
        <v>843</v>
      </c>
      <c r="F57" s="38" t="s">
        <v>844</v>
      </c>
      <c r="G57" s="34"/>
      <c r="I57" s="48"/>
    </row>
    <row r="58" spans="1:11" ht="7" customHeight="1">
      <c r="B58" s="41" t="s">
        <v>845</v>
      </c>
      <c r="C58" s="41" t="s">
        <v>846</v>
      </c>
      <c r="D58" s="41">
        <v>1200</v>
      </c>
      <c r="E58" s="41">
        <v>12</v>
      </c>
      <c r="F58" s="477" t="s">
        <v>847</v>
      </c>
      <c r="I58" s="48"/>
    </row>
    <row r="59" spans="1:11" ht="7" customHeight="1">
      <c r="A59" s="34"/>
      <c r="B59" s="41" t="s">
        <v>848</v>
      </c>
      <c r="C59" s="41" t="s">
        <v>849</v>
      </c>
      <c r="D59" s="41">
        <v>1200</v>
      </c>
      <c r="E59" s="41">
        <v>45</v>
      </c>
      <c r="F59" s="477" t="s">
        <v>847</v>
      </c>
      <c r="G59" s="34"/>
      <c r="I59" s="48"/>
      <c r="K59" s="7" t="s">
        <v>850</v>
      </c>
    </row>
    <row r="60" spans="1:11" ht="7" customHeight="1">
      <c r="B60" s="41" t="s">
        <v>851</v>
      </c>
      <c r="C60" s="41" t="s">
        <v>849</v>
      </c>
      <c r="D60" s="41">
        <v>2400</v>
      </c>
      <c r="E60" s="41">
        <v>45</v>
      </c>
      <c r="F60" s="477" t="s">
        <v>847</v>
      </c>
      <c r="I60" s="48"/>
      <c r="K60" s="33" t="s">
        <v>852</v>
      </c>
    </row>
    <row r="61" spans="1:11" ht="7" customHeight="1">
      <c r="A61" s="34"/>
      <c r="B61" s="41" t="s">
        <v>853</v>
      </c>
      <c r="C61" s="41" t="s">
        <v>849</v>
      </c>
      <c r="D61" s="41">
        <v>4800</v>
      </c>
      <c r="E61" s="41">
        <v>45</v>
      </c>
      <c r="F61" s="477" t="s">
        <v>847</v>
      </c>
      <c r="G61" s="34"/>
      <c r="I61" s="48"/>
      <c r="K61" s="7" t="s">
        <v>854</v>
      </c>
    </row>
    <row r="62" spans="1:11" ht="7" customHeight="1">
      <c r="B62" s="41" t="s">
        <v>855</v>
      </c>
      <c r="C62" s="41" t="s">
        <v>856</v>
      </c>
      <c r="D62" s="41">
        <v>1200</v>
      </c>
      <c r="E62" s="41">
        <v>65</v>
      </c>
      <c r="F62" s="477" t="s">
        <v>847</v>
      </c>
      <c r="I62" s="48"/>
      <c r="K62" s="33" t="s">
        <v>857</v>
      </c>
    </row>
    <row r="63" spans="1:11" ht="7" customHeight="1">
      <c r="A63" s="34"/>
      <c r="B63" s="41" t="s">
        <v>858</v>
      </c>
      <c r="C63" s="41" t="s">
        <v>856</v>
      </c>
      <c r="D63" s="41">
        <v>2400</v>
      </c>
      <c r="E63" s="41">
        <v>65</v>
      </c>
      <c r="F63" s="477" t="s">
        <v>847</v>
      </c>
      <c r="G63" s="34"/>
      <c r="I63" s="48"/>
      <c r="K63" s="33" t="s">
        <v>859</v>
      </c>
    </row>
    <row r="64" spans="1:11" ht="7" customHeight="1">
      <c r="B64" s="41" t="s">
        <v>860</v>
      </c>
      <c r="C64" s="41" t="s">
        <v>856</v>
      </c>
      <c r="D64" s="41">
        <v>4800</v>
      </c>
      <c r="E64" s="41">
        <v>65</v>
      </c>
      <c r="F64" s="477" t="s">
        <v>847</v>
      </c>
      <c r="I64" s="48"/>
      <c r="K64" s="33" t="s">
        <v>861</v>
      </c>
    </row>
    <row r="65" spans="1:9" ht="7" customHeight="1">
      <c r="A65" s="34"/>
      <c r="B65" s="41" t="s">
        <v>862</v>
      </c>
      <c r="C65" s="41" t="s">
        <v>863</v>
      </c>
      <c r="D65" s="41" t="s">
        <v>864</v>
      </c>
      <c r="E65" s="41">
        <v>300</v>
      </c>
      <c r="F65" s="477" t="s">
        <v>847</v>
      </c>
      <c r="G65" s="34"/>
      <c r="I65" s="48"/>
    </row>
    <row r="66" spans="1:9" ht="7" customHeight="1">
      <c r="B66" s="41" t="s">
        <v>865</v>
      </c>
      <c r="C66" s="41" t="s">
        <v>863</v>
      </c>
      <c r="D66" s="41" t="s">
        <v>864</v>
      </c>
      <c r="E66" s="41">
        <v>60</v>
      </c>
      <c r="F66" s="477" t="s">
        <v>847</v>
      </c>
      <c r="G66" s="34"/>
      <c r="I66" s="48"/>
    </row>
    <row r="67" spans="1:9" ht="7" customHeight="1">
      <c r="A67" s="34"/>
      <c r="B67" s="41" t="s">
        <v>865</v>
      </c>
      <c r="C67" s="41" t="s">
        <v>863</v>
      </c>
      <c r="D67" s="41" t="s">
        <v>864</v>
      </c>
      <c r="E67" s="41">
        <v>120</v>
      </c>
      <c r="F67" s="477" t="s">
        <v>847</v>
      </c>
      <c r="G67" s="34"/>
      <c r="I67" s="48"/>
    </row>
    <row r="68" spans="1:9" ht="7" customHeight="1">
      <c r="B68" s="41" t="s">
        <v>866</v>
      </c>
      <c r="C68" s="41" t="s">
        <v>863</v>
      </c>
      <c r="D68" s="41" t="s">
        <v>864</v>
      </c>
      <c r="E68" s="41">
        <v>8</v>
      </c>
      <c r="F68" s="477" t="s">
        <v>847</v>
      </c>
      <c r="I68" s="48"/>
    </row>
    <row r="69" spans="1:9" ht="7" customHeight="1">
      <c r="A69" s="34"/>
      <c r="B69" s="41" t="s">
        <v>867</v>
      </c>
      <c r="C69" s="41" t="s">
        <v>863</v>
      </c>
      <c r="D69" s="41" t="s">
        <v>864</v>
      </c>
      <c r="E69" s="41">
        <v>10</v>
      </c>
      <c r="F69" s="477" t="s">
        <v>847</v>
      </c>
      <c r="G69" s="34"/>
      <c r="I69" s="48"/>
    </row>
    <row r="70" spans="1:9" ht="7" customHeight="1">
      <c r="B70" s="34" t="s">
        <v>868</v>
      </c>
      <c r="D70" s="34"/>
      <c r="F70" s="34"/>
      <c r="I70" s="48"/>
    </row>
    <row r="71" spans="1:9" ht="6.65" customHeight="1">
      <c r="A71" s="34"/>
      <c r="B71" s="30" t="s">
        <v>869</v>
      </c>
      <c r="C71" s="34"/>
      <c r="E71" s="34"/>
      <c r="G71" s="34"/>
      <c r="I71" s="48"/>
    </row>
    <row r="72" spans="1:9" ht="6.65" customHeight="1">
      <c r="B72" s="34"/>
      <c r="D72" s="34"/>
      <c r="F72" s="53"/>
      <c r="I72" s="48"/>
    </row>
    <row r="73" spans="1:9" ht="6.65" customHeight="1">
      <c r="A73" s="34"/>
      <c r="B73" s="54" t="s">
        <v>870</v>
      </c>
      <c r="C73" s="34"/>
      <c r="E73" s="34"/>
      <c r="F73" s="55"/>
      <c r="G73" s="53"/>
      <c r="H73" s="36"/>
      <c r="I73" s="500"/>
    </row>
    <row r="74" spans="1:9" ht="6.65" customHeight="1">
      <c r="B74" s="56" t="s">
        <v>871</v>
      </c>
      <c r="D74" s="34"/>
      <c r="F74" s="53"/>
      <c r="I74" s="48"/>
    </row>
    <row r="75" spans="1:9" ht="6.65" customHeight="1">
      <c r="A75" s="34"/>
      <c r="B75" s="57" t="s">
        <v>872</v>
      </c>
      <c r="C75" s="34"/>
      <c r="E75" s="34"/>
      <c r="F75" s="55"/>
      <c r="G75" s="53"/>
      <c r="H75" s="36"/>
      <c r="I75" s="500"/>
    </row>
    <row r="76" spans="1:9" ht="6.65" customHeight="1">
      <c r="B76" s="34" t="s">
        <v>873</v>
      </c>
      <c r="D76" s="34"/>
      <c r="F76" s="53"/>
      <c r="I76" s="48"/>
    </row>
    <row r="77" spans="1:9" ht="6.65" customHeight="1">
      <c r="A77" s="34"/>
      <c r="B77" s="57" t="s">
        <v>874</v>
      </c>
      <c r="C77" s="34"/>
      <c r="E77" s="34"/>
      <c r="F77" s="55"/>
      <c r="G77" s="53"/>
      <c r="H77" s="36"/>
      <c r="I77" s="500"/>
    </row>
    <row r="78" spans="1:9" ht="6.65" customHeight="1">
      <c r="I78" s="48"/>
    </row>
    <row r="79" spans="1:9" ht="6.65" customHeight="1">
      <c r="I79" s="48"/>
    </row>
    <row r="80" spans="1:9" ht="6.65" customHeight="1">
      <c r="I80" s="48"/>
    </row>
    <row r="81" spans="9:9" ht="6.65" customHeight="1">
      <c r="I81" s="48"/>
    </row>
    <row r="82" spans="9:9" ht="6.65" customHeight="1">
      <c r="I82" s="48"/>
    </row>
    <row r="83" spans="9:9" ht="12" customHeight="1">
      <c r="I83" s="48"/>
    </row>
    <row r="84" spans="9:9" ht="12" customHeight="1">
      <c r="I84" s="48"/>
    </row>
    <row r="85" spans="9:9" ht="12" customHeight="1">
      <c r="I85" s="48"/>
    </row>
    <row r="86" spans="9:9" ht="12" customHeight="1">
      <c r="I86" s="48"/>
    </row>
    <row r="87" spans="9:9" ht="12" customHeight="1">
      <c r="I87" s="48"/>
    </row>
    <row r="88" spans="9:9" ht="12" customHeight="1">
      <c r="I88" s="48"/>
    </row>
    <row r="89" spans="9:9" ht="12" customHeight="1">
      <c r="I89" s="48"/>
    </row>
    <row r="90" spans="9:9" ht="12" customHeight="1">
      <c r="I90" s="48"/>
    </row>
    <row r="91" spans="9:9" ht="12" customHeight="1">
      <c r="I91" s="48"/>
    </row>
    <row r="92" spans="9:9" ht="12" customHeight="1">
      <c r="I92" s="48"/>
    </row>
    <row r="93" spans="9:9" ht="12" customHeight="1">
      <c r="I93" s="48"/>
    </row>
    <row r="94" spans="9:9" ht="12" customHeight="1">
      <c r="I94" s="48"/>
    </row>
    <row r="95" spans="9:9" ht="12" customHeight="1">
      <c r="I95" s="48"/>
    </row>
    <row r="96" spans="9:9" ht="12" customHeight="1">
      <c r="I96" s="48"/>
    </row>
    <row r="97" spans="9:9" ht="12" customHeight="1">
      <c r="I97" s="48"/>
    </row>
    <row r="98" spans="9:9" ht="12" customHeight="1">
      <c r="I98" s="48"/>
    </row>
    <row r="99" spans="9:9" ht="12" customHeight="1">
      <c r="I99" s="48"/>
    </row>
    <row r="100" spans="9:9" ht="12" customHeight="1">
      <c r="I100" s="48"/>
    </row>
    <row r="101" spans="9:9" ht="12" customHeight="1">
      <c r="I101" s="48"/>
    </row>
    <row r="102" spans="9:9" ht="12" customHeight="1">
      <c r="I102" s="48"/>
    </row>
    <row r="103" spans="9:9" ht="12" customHeight="1">
      <c r="I103" s="48"/>
    </row>
    <row r="104" spans="9:9" ht="12" customHeight="1">
      <c r="I104" s="48"/>
    </row>
    <row r="105" spans="9:9" ht="12" customHeight="1">
      <c r="I105" s="48"/>
    </row>
    <row r="106" spans="9:9" ht="12" customHeight="1">
      <c r="I106" s="48"/>
    </row>
    <row r="107" spans="9:9" ht="12" customHeight="1">
      <c r="I107" s="48"/>
    </row>
    <row r="108" spans="9:9" ht="12" customHeight="1">
      <c r="I108" s="48"/>
    </row>
    <row r="109" spans="9:9" ht="12" customHeight="1">
      <c r="I109" s="48"/>
    </row>
    <row r="110" spans="9:9" ht="12" customHeight="1">
      <c r="I110" s="48"/>
    </row>
    <row r="111" spans="9:9" ht="12" customHeight="1">
      <c r="I111" s="48"/>
    </row>
    <row r="112" spans="9:9" ht="12" customHeight="1">
      <c r="I112" s="48"/>
    </row>
    <row r="113" spans="9:9" ht="12" customHeight="1">
      <c r="I113" s="48"/>
    </row>
    <row r="114" spans="9:9" ht="12" customHeight="1">
      <c r="I114" s="48"/>
    </row>
    <row r="115" spans="9:9" ht="12" customHeight="1">
      <c r="I115" s="48"/>
    </row>
    <row r="116" spans="9:9" ht="12" customHeight="1">
      <c r="I116" s="48"/>
    </row>
    <row r="117" spans="9:9" ht="12" customHeight="1">
      <c r="I117" s="48"/>
    </row>
    <row r="118" spans="9:9" ht="12" customHeight="1">
      <c r="I118" s="48"/>
    </row>
    <row r="119" spans="9:9" ht="12" customHeight="1">
      <c r="I119" s="48"/>
    </row>
    <row r="120" spans="9:9" ht="12" customHeight="1">
      <c r="I120" s="48"/>
    </row>
    <row r="121" spans="9:9" ht="12" customHeight="1">
      <c r="I121" s="48"/>
    </row>
    <row r="122" spans="9:9" ht="12" customHeight="1">
      <c r="I122" s="48"/>
    </row>
    <row r="123" spans="9:9" ht="12" customHeight="1"/>
  </sheetData>
  <mergeCells count="38">
    <mergeCell ref="M3:Q3"/>
    <mergeCell ref="K5:K11"/>
    <mergeCell ref="C40:C42"/>
    <mergeCell ref="C31:C33"/>
    <mergeCell ref="K3:K4"/>
    <mergeCell ref="E34:E36"/>
    <mergeCell ref="K12:K16"/>
    <mergeCell ref="E31:E33"/>
    <mergeCell ref="K22:K26"/>
    <mergeCell ref="E40:E42"/>
    <mergeCell ref="I3:I17"/>
    <mergeCell ref="L3:L4"/>
    <mergeCell ref="K17:K21"/>
    <mergeCell ref="K27:K31"/>
    <mergeCell ref="B31:B33"/>
    <mergeCell ref="D31:D33"/>
    <mergeCell ref="D49:D51"/>
    <mergeCell ref="D34:D36"/>
    <mergeCell ref="B43:B45"/>
    <mergeCell ref="D46:D48"/>
    <mergeCell ref="B37:B39"/>
    <mergeCell ref="C46:C48"/>
    <mergeCell ref="C34:C36"/>
    <mergeCell ref="B34:B36"/>
    <mergeCell ref="B40:B42"/>
    <mergeCell ref="E52:E54"/>
    <mergeCell ref="C37:C39"/>
    <mergeCell ref="E37:E39"/>
    <mergeCell ref="C49:C51"/>
    <mergeCell ref="D40:D42"/>
    <mergeCell ref="D52:D54"/>
    <mergeCell ref="E49:E51"/>
    <mergeCell ref="C52:C54"/>
    <mergeCell ref="E46:E48"/>
    <mergeCell ref="E43:E45"/>
    <mergeCell ref="D37:D39"/>
    <mergeCell ref="C43:C45"/>
    <mergeCell ref="D43:D45"/>
  </mergeCells>
  <hyperlinks>
    <hyperlink ref="E58" r:id="rId1" display="https://epicentrk.ua/shop/mplc-kabel-zztsm-vvgngd-3kh2-5-1ecf0643-45a7-6176-a722-592f3f096a82.html"/>
    <hyperlink ref="E59" r:id="rId2" display="https://epicentrk.ua/shop/mplc-kabel-zztsm-vvgngd-3kh2-5-1ecf0643-45a7-6176-a722-592f3f096a82.html"/>
    <hyperlink ref="K59" r:id="rId3"/>
    <hyperlink ref="E60" r:id="rId4" display="https://epicentrk.ua/shop/mplc-kabel-zztsm-vvgngd-3kh2-5-1ecf0643-45a7-6176-a722-592f3f096a82.html"/>
    <hyperlink ref="E61" r:id="rId5" display="https://epicentrk.ua/shop/mplc-kabel-zztsm-vvgngd-3kh2-5-1ecf0643-45a7-6176-a722-592f3f096a82.html"/>
    <hyperlink ref="K61" r:id="rId6"/>
    <hyperlink ref="E62" r:id="rId7" display="https://epicentrk.ua/shop/mplc-kabel-zztsm-vvgngd-3kh2-5-1ecf0643-45a7-6176-a722-592f3f096a82.html"/>
    <hyperlink ref="E63" r:id="rId8" display="https://epicentrk.ua/shop/mplc-kabel-zztsm-vvgngd-3kh2-5-1ecf0643-45a7-6176-a722-592f3f096a82.html"/>
    <hyperlink ref="E64" r:id="rId9" display="https://epicentrk.ua/shop/mplc-kabel-zztsm-vvgngd-3kh2-5-1ecf0643-45a7-6176-a722-592f3f096a82.html"/>
  </hyperlinks>
  <pageMargins left="0.7" right="0.7" top="0.75" bottom="0.75" header="0.3" footer="0.3"/>
  <pageSetup paperSize="9" orientation="portrait" r:id="rId10"/>
  <drawing r:id="rId11"/>
</worksheet>
</file>

<file path=xl/worksheets/sheet13.xml><?xml version="1.0" encoding="utf-8"?>
<worksheet xmlns="http://schemas.openxmlformats.org/spreadsheetml/2006/main" xmlns:r="http://schemas.openxmlformats.org/officeDocument/2006/relationships">
  <dimension ref="B2:D11"/>
  <sheetViews>
    <sheetView zoomScale="60" zoomScaleNormal="60" workbookViewId="0">
      <selection activeCell="G5" sqref="G5"/>
    </sheetView>
  </sheetViews>
  <sheetFormatPr defaultColWidth="9" defaultRowHeight="14.5"/>
  <cols>
    <col min="1" max="1" width="5.81640625" customWidth="1"/>
    <col min="2" max="3" width="55.453125" customWidth="1"/>
    <col min="4" max="4" width="59.54296875" customWidth="1"/>
  </cols>
  <sheetData>
    <row r="2" spans="2:4">
      <c r="B2" s="28" t="s">
        <v>875</v>
      </c>
    </row>
    <row r="4" spans="2:4">
      <c r="B4" s="29" t="s">
        <v>876</v>
      </c>
      <c r="C4" s="29" t="s">
        <v>877</v>
      </c>
      <c r="D4" s="29" t="s">
        <v>878</v>
      </c>
    </row>
    <row r="5" spans="2:4" ht="172" customHeight="1">
      <c r="B5" s="1" t="s">
        <v>879</v>
      </c>
      <c r="C5" s="568" t="s">
        <v>1042</v>
      </c>
      <c r="D5" s="568" t="s">
        <v>1043</v>
      </c>
    </row>
    <row r="6" spans="2:4" ht="14.15" customHeight="1">
      <c r="B6" s="569" t="s">
        <v>1044</v>
      </c>
      <c r="C6" s="8" t="s">
        <v>880</v>
      </c>
      <c r="D6" s="8" t="s">
        <v>881</v>
      </c>
    </row>
    <row r="7" spans="2:4" ht="211.75" customHeight="1">
      <c r="B7" s="10"/>
      <c r="C7" s="10"/>
      <c r="D7" s="10"/>
    </row>
    <row r="8" spans="2:4" ht="208.5" customHeight="1">
      <c r="B8" s="8"/>
      <c r="C8" s="8"/>
      <c r="D8" s="10"/>
    </row>
    <row r="10" spans="2:4">
      <c r="B10" t="s">
        <v>882</v>
      </c>
    </row>
    <row r="11" spans="2:4">
      <c r="B11" t="s">
        <v>883</v>
      </c>
    </row>
  </sheetData>
  <hyperlinks>
    <hyperlink ref="B4" r:id="rId1"/>
    <hyperlink ref="C4" r:id="rId2"/>
    <hyperlink ref="D4" r:id="rId3"/>
  </hyperlinks>
  <pageMargins left="0.7" right="0.7" top="0.75" bottom="0.75" header="0.3" footer="0.3"/>
  <drawing r:id="rId4"/>
</worksheet>
</file>

<file path=xl/worksheets/sheet14.xml><?xml version="1.0" encoding="utf-8"?>
<worksheet xmlns="http://schemas.openxmlformats.org/spreadsheetml/2006/main" xmlns:r="http://schemas.openxmlformats.org/officeDocument/2006/relationships">
  <dimension ref="B1:E57"/>
  <sheetViews>
    <sheetView workbookViewId="0">
      <selection activeCell="B3" sqref="B3"/>
    </sheetView>
  </sheetViews>
  <sheetFormatPr defaultColWidth="8.81640625" defaultRowHeight="14.5"/>
  <cols>
    <col min="2" max="2" width="20.1796875" customWidth="1"/>
    <col min="3" max="3" width="62.81640625" customWidth="1"/>
  </cols>
  <sheetData>
    <row r="1" spans="2:5" s="23" customFormat="1" ht="9" customHeight="1"/>
    <row r="2" spans="2:5" s="23" customFormat="1" ht="9" customHeight="1">
      <c r="B2" s="23" t="s">
        <v>884</v>
      </c>
    </row>
    <row r="3" spans="2:5" s="23" customFormat="1" ht="18.649999999999999" customHeight="1">
      <c r="B3" s="26" t="s">
        <v>885</v>
      </c>
      <c r="C3" s="26" t="s">
        <v>753</v>
      </c>
      <c r="D3" s="26" t="s">
        <v>886</v>
      </c>
    </row>
    <row r="4" spans="2:5" s="23" customFormat="1" ht="18.649999999999999" customHeight="1">
      <c r="B4" s="27" t="s">
        <v>887</v>
      </c>
      <c r="C4" s="27" t="s">
        <v>888</v>
      </c>
      <c r="D4" s="27">
        <v>3630</v>
      </c>
      <c r="E4" s="23" t="s">
        <v>889</v>
      </c>
    </row>
    <row r="5" spans="2:5" s="23" customFormat="1" ht="18.649999999999999" customHeight="1">
      <c r="B5" s="27" t="s">
        <v>890</v>
      </c>
      <c r="C5" s="27" t="s">
        <v>891</v>
      </c>
      <c r="D5" s="27">
        <v>3750</v>
      </c>
      <c r="E5" s="23" t="s">
        <v>889</v>
      </c>
    </row>
    <row r="6" spans="2:5" s="23" customFormat="1" ht="18.649999999999999" customHeight="1">
      <c r="B6" s="27" t="s">
        <v>892</v>
      </c>
      <c r="C6" s="27" t="s">
        <v>893</v>
      </c>
      <c r="D6" s="27">
        <v>3900</v>
      </c>
      <c r="E6" s="23" t="s">
        <v>889</v>
      </c>
    </row>
    <row r="7" spans="2:5" s="23" customFormat="1" ht="18.649999999999999" customHeight="1">
      <c r="B7" s="27" t="s">
        <v>894</v>
      </c>
      <c r="C7" s="27" t="s">
        <v>895</v>
      </c>
      <c r="D7" s="27">
        <v>1545</v>
      </c>
      <c r="E7" s="23" t="s">
        <v>896</v>
      </c>
    </row>
    <row r="8" spans="2:5" s="23" customFormat="1" ht="18.649999999999999" customHeight="1">
      <c r="B8" s="27" t="s">
        <v>897</v>
      </c>
      <c r="C8" s="27" t="s">
        <v>898</v>
      </c>
      <c r="D8" s="27">
        <v>435</v>
      </c>
      <c r="E8" s="23" t="s">
        <v>896</v>
      </c>
    </row>
    <row r="9" spans="2:5" s="23" customFormat="1" ht="18.649999999999999" customHeight="1">
      <c r="B9" s="27" t="s">
        <v>899</v>
      </c>
      <c r="C9" s="27" t="s">
        <v>900</v>
      </c>
      <c r="D9" s="27">
        <v>2055</v>
      </c>
      <c r="E9" s="23" t="s">
        <v>896</v>
      </c>
    </row>
    <row r="10" spans="2:5" s="23" customFormat="1" ht="18.649999999999999" customHeight="1">
      <c r="B10" s="27" t="s">
        <v>901</v>
      </c>
      <c r="C10" s="27" t="s">
        <v>902</v>
      </c>
      <c r="D10" s="27">
        <v>2175</v>
      </c>
      <c r="E10" s="23" t="s">
        <v>896</v>
      </c>
    </row>
    <row r="11" spans="2:5" s="23" customFormat="1" ht="18.649999999999999" customHeight="1">
      <c r="B11" s="27" t="s">
        <v>903</v>
      </c>
      <c r="C11" s="27" t="s">
        <v>904</v>
      </c>
      <c r="D11" s="27">
        <v>2340</v>
      </c>
      <c r="E11" s="23" t="s">
        <v>896</v>
      </c>
    </row>
    <row r="12" spans="2:5" s="23" customFormat="1" ht="18.649999999999999" customHeight="1">
      <c r="B12" s="27" t="s">
        <v>905</v>
      </c>
      <c r="C12" s="27" t="s">
        <v>906</v>
      </c>
      <c r="D12" s="27">
        <v>915</v>
      </c>
      <c r="E12" s="23" t="s">
        <v>896</v>
      </c>
    </row>
    <row r="13" spans="2:5" s="24" customFormat="1" ht="16.5" customHeight="1">
      <c r="B13" s="23" t="s">
        <v>907</v>
      </c>
    </row>
    <row r="14" spans="2:5" s="24" customFormat="1" ht="9" customHeight="1"/>
    <row r="15" spans="2:5" s="24" customFormat="1" ht="9" customHeight="1"/>
    <row r="16" spans="2:5" s="24" customFormat="1" ht="9" customHeight="1"/>
    <row r="17" spans="2:3" s="24" customFormat="1" ht="9" customHeight="1"/>
    <row r="18" spans="2:3" s="24" customFormat="1" ht="9" customHeight="1"/>
    <row r="19" spans="2:3" s="24" customFormat="1" ht="9" customHeight="1"/>
    <row r="20" spans="2:3" s="24" customFormat="1" ht="9" customHeight="1"/>
    <row r="21" spans="2:3" s="24" customFormat="1" ht="9" customHeight="1"/>
    <row r="22" spans="2:3" s="24" customFormat="1" ht="9" customHeight="1"/>
    <row r="23" spans="2:3" s="24" customFormat="1" ht="9" customHeight="1"/>
    <row r="24" spans="2:3" s="24" customFormat="1" ht="9" customHeight="1"/>
    <row r="25" spans="2:3" s="24" customFormat="1" ht="9" customHeight="1"/>
    <row r="26" spans="2:3" s="24" customFormat="1" ht="9" customHeight="1"/>
    <row r="27" spans="2:3" s="24" customFormat="1" ht="9" customHeight="1">
      <c r="B27" s="23" t="s">
        <v>908</v>
      </c>
      <c r="C27" s="23" t="s">
        <v>398</v>
      </c>
    </row>
    <row r="28" spans="2:3" s="24" customFormat="1" ht="9" customHeight="1"/>
    <row r="29" spans="2:3" s="24" customFormat="1" ht="9" customHeight="1"/>
    <row r="30" spans="2:3" s="24" customFormat="1" ht="9" customHeight="1"/>
    <row r="31" spans="2:3" s="24" customFormat="1" ht="9" customHeight="1"/>
    <row r="32" spans="2:3" s="25" customFormat="1" ht="9" customHeight="1"/>
    <row r="33" s="25" customFormat="1" ht="9" customHeight="1"/>
    <row r="34" s="25" customFormat="1" ht="9" customHeight="1"/>
    <row r="35" s="25" customFormat="1" ht="9" customHeight="1"/>
    <row r="36" s="25" customFormat="1" ht="9" customHeight="1"/>
    <row r="37" s="25" customFormat="1" ht="9" customHeight="1"/>
    <row r="38" s="25" customFormat="1" ht="9" customHeight="1"/>
    <row r="39" s="25" customFormat="1" ht="9" customHeight="1"/>
    <row r="40" s="25" customFormat="1" ht="9" customHeight="1"/>
    <row r="41" s="25" customFormat="1" ht="9" customHeight="1"/>
    <row r="42" s="25" customFormat="1" ht="9" customHeight="1"/>
    <row r="43" s="25" customFormat="1" ht="9" customHeight="1"/>
    <row r="44" s="25" customFormat="1" ht="9" customHeight="1"/>
    <row r="45" s="25" customFormat="1" ht="9" customHeight="1"/>
    <row r="46" s="25" customFormat="1" ht="9" customHeight="1"/>
    <row r="47" s="25" customFormat="1" ht="9" customHeight="1"/>
    <row r="48" s="25" customFormat="1" ht="9" customHeight="1"/>
    <row r="49" s="25" customFormat="1" ht="9" customHeight="1"/>
    <row r="50" s="25" customFormat="1" ht="9" customHeight="1"/>
    <row r="51" s="25" customFormat="1" ht="9" customHeight="1"/>
    <row r="52" s="25" customFormat="1" ht="9" customHeight="1"/>
    <row r="53" s="25" customFormat="1" ht="9" customHeight="1"/>
    <row r="54" s="25" customFormat="1" ht="9" customHeight="1"/>
    <row r="55" s="25" customFormat="1" ht="9" customHeight="1"/>
    <row r="56" s="25" customFormat="1" ht="9" customHeight="1"/>
    <row r="57" s="25" customFormat="1" ht="9" customHeight="1"/>
  </sheetData>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dimension ref="B1:H62"/>
  <sheetViews>
    <sheetView workbookViewId="0">
      <selection activeCell="H13" sqref="H13"/>
    </sheetView>
  </sheetViews>
  <sheetFormatPr defaultColWidth="8.81640625" defaultRowHeight="14.5"/>
  <cols>
    <col min="1" max="1" width="2.81640625" customWidth="1"/>
    <col min="2" max="2" width="15" style="13" customWidth="1"/>
    <col min="3" max="4" width="16.1796875" style="13" customWidth="1"/>
    <col min="5" max="5" width="16.1796875" style="14" customWidth="1"/>
    <col min="6" max="7" width="16.1796875" style="13" customWidth="1"/>
    <col min="8" max="8" width="16" style="13" customWidth="1"/>
  </cols>
  <sheetData>
    <row r="1" spans="2:8" ht="11.15" customHeight="1"/>
    <row r="2" spans="2:8" ht="11.15" customHeight="1">
      <c r="B2" s="13" t="s">
        <v>909</v>
      </c>
    </row>
    <row r="3" spans="2:8" ht="11.15" customHeight="1"/>
    <row r="4" spans="2:8" ht="11.15" customHeight="1">
      <c r="B4" s="15" t="s">
        <v>910</v>
      </c>
      <c r="C4" s="16" t="s">
        <v>295</v>
      </c>
      <c r="D4" s="16" t="s">
        <v>52</v>
      </c>
      <c r="E4" s="16" t="s">
        <v>911</v>
      </c>
      <c r="F4" s="16" t="s">
        <v>912</v>
      </c>
      <c r="G4" s="16" t="s">
        <v>913</v>
      </c>
      <c r="H4" s="16" t="s">
        <v>327</v>
      </c>
    </row>
    <row r="5" spans="2:8" ht="11.15" customHeight="1">
      <c r="B5" s="17" t="s">
        <v>914</v>
      </c>
      <c r="C5" s="18">
        <v>900</v>
      </c>
      <c r="D5" s="18">
        <v>230</v>
      </c>
      <c r="E5" s="556">
        <v>7.8</v>
      </c>
      <c r="F5" s="18">
        <v>58</v>
      </c>
      <c r="G5" s="18" t="s">
        <v>915</v>
      </c>
      <c r="H5" s="18">
        <v>7160</v>
      </c>
    </row>
    <row r="6" spans="2:8" ht="11.15" customHeight="1">
      <c r="B6" s="17" t="s">
        <v>916</v>
      </c>
      <c r="C6" s="18">
        <v>1200</v>
      </c>
      <c r="D6" s="18">
        <v>230</v>
      </c>
      <c r="E6" s="556">
        <v>7.8</v>
      </c>
      <c r="F6" s="18">
        <v>58</v>
      </c>
      <c r="G6" s="18" t="s">
        <v>915</v>
      </c>
      <c r="H6" s="18">
        <v>7370</v>
      </c>
    </row>
    <row r="7" spans="2:8" ht="11.15" customHeight="1">
      <c r="B7" s="17" t="s">
        <v>917</v>
      </c>
      <c r="C7" s="18">
        <v>1800</v>
      </c>
      <c r="D7" s="18" t="s">
        <v>918</v>
      </c>
      <c r="E7" s="556">
        <v>12.2</v>
      </c>
      <c r="F7" s="18">
        <v>39</v>
      </c>
      <c r="G7" s="18" t="s">
        <v>919</v>
      </c>
      <c r="H7" s="18">
        <v>10370</v>
      </c>
    </row>
    <row r="8" spans="2:8" ht="11.15" customHeight="1">
      <c r="B8" s="17" t="s">
        <v>920</v>
      </c>
      <c r="C8" s="18">
        <v>2400</v>
      </c>
      <c r="D8" s="18" t="s">
        <v>918</v>
      </c>
      <c r="E8" s="556">
        <v>12.2</v>
      </c>
      <c r="F8" s="18">
        <v>39</v>
      </c>
      <c r="G8" s="18" t="s">
        <v>919</v>
      </c>
      <c r="H8" s="18">
        <v>10870</v>
      </c>
    </row>
    <row r="9" spans="2:8" ht="11.15" customHeight="1">
      <c r="B9" s="17" t="s">
        <v>921</v>
      </c>
      <c r="C9" s="18">
        <v>3000</v>
      </c>
      <c r="D9" s="18" t="s">
        <v>918</v>
      </c>
      <c r="E9" s="556">
        <v>17</v>
      </c>
      <c r="F9" s="18">
        <v>26</v>
      </c>
      <c r="G9" s="18" t="s">
        <v>922</v>
      </c>
      <c r="H9" s="18">
        <v>13470</v>
      </c>
    </row>
    <row r="10" spans="2:8" ht="11.15" customHeight="1">
      <c r="B10" s="17" t="s">
        <v>923</v>
      </c>
      <c r="C10" s="18">
        <v>3600</v>
      </c>
      <c r="D10" s="18" t="s">
        <v>918</v>
      </c>
      <c r="E10" s="556">
        <v>17</v>
      </c>
      <c r="F10" s="18">
        <v>26</v>
      </c>
      <c r="G10" s="18" t="s">
        <v>922</v>
      </c>
      <c r="H10" s="18">
        <v>14180</v>
      </c>
    </row>
    <row r="11" spans="2:8" ht="11.15" customHeight="1">
      <c r="B11" s="19" t="s">
        <v>924</v>
      </c>
      <c r="C11" s="20"/>
      <c r="D11" s="20"/>
      <c r="E11" s="557"/>
      <c r="F11" s="20"/>
      <c r="G11" s="20"/>
      <c r="H11" s="21">
        <v>410</v>
      </c>
    </row>
    <row r="12" spans="2:8" ht="11.15" customHeight="1"/>
    <row r="13" spans="2:8" ht="11.15" customHeight="1">
      <c r="B13" s="13" t="s">
        <v>925</v>
      </c>
    </row>
    <row r="14" spans="2:8" ht="11.15" customHeight="1">
      <c r="B14" s="13" t="s">
        <v>926</v>
      </c>
    </row>
    <row r="15" spans="2:8" ht="11.15" customHeight="1">
      <c r="B15" s="13" t="s">
        <v>927</v>
      </c>
    </row>
    <row r="16" spans="2:8" ht="11.15" customHeight="1">
      <c r="B16" s="13" t="s">
        <v>928</v>
      </c>
    </row>
    <row r="17" spans="2:2" ht="11.15" customHeight="1"/>
    <row r="18" spans="2:2" ht="11.15" customHeight="1">
      <c r="B18" s="13" t="s">
        <v>929</v>
      </c>
    </row>
    <row r="19" spans="2:2" ht="11.15" customHeight="1">
      <c r="B19" s="13" t="s">
        <v>930</v>
      </c>
    </row>
    <row r="20" spans="2:2" ht="11.15" customHeight="1">
      <c r="B20" s="13" t="s">
        <v>931</v>
      </c>
    </row>
    <row r="21" spans="2:2" ht="11.15" customHeight="1">
      <c r="B21" s="13" t="s">
        <v>932</v>
      </c>
    </row>
    <row r="22" spans="2:2" ht="11.15" customHeight="1">
      <c r="B22" s="13" t="s">
        <v>933</v>
      </c>
    </row>
    <row r="23" spans="2:2" ht="11.15" customHeight="1">
      <c r="B23" s="13" t="s">
        <v>934</v>
      </c>
    </row>
    <row r="24" spans="2:2" ht="11.15" customHeight="1">
      <c r="B24" s="13" t="s">
        <v>935</v>
      </c>
    </row>
    <row r="25" spans="2:2" ht="11.15" customHeight="1">
      <c r="B25" s="13" t="s">
        <v>936</v>
      </c>
    </row>
    <row r="26" spans="2:2" ht="11.15" customHeight="1"/>
    <row r="27" spans="2:2" ht="11.15" customHeight="1">
      <c r="B27" s="13" t="s">
        <v>937</v>
      </c>
    </row>
    <row r="28" spans="2:2" ht="11.15" customHeight="1">
      <c r="B28" s="22" t="s">
        <v>938</v>
      </c>
    </row>
    <row r="29" spans="2:2" ht="11.15" customHeight="1">
      <c r="B29" s="13" t="s">
        <v>939</v>
      </c>
    </row>
    <row r="30" spans="2:2" ht="11.15" customHeight="1">
      <c r="B30" s="22" t="s">
        <v>940</v>
      </c>
    </row>
    <row r="31" spans="2:2" ht="11.15" customHeight="1">
      <c r="B31" s="13" t="s">
        <v>941</v>
      </c>
    </row>
    <row r="32" spans="2:2" ht="11.15" customHeight="1">
      <c r="B32" s="22" t="s">
        <v>942</v>
      </c>
    </row>
    <row r="33" ht="11.15" customHeight="1"/>
    <row r="34" ht="11.15" customHeight="1"/>
    <row r="35" ht="11.15" customHeight="1"/>
    <row r="36" ht="11.15" customHeight="1"/>
    <row r="37" ht="11.15" customHeight="1"/>
    <row r="38" ht="11.15" customHeight="1"/>
    <row r="39" ht="11.15" customHeight="1"/>
    <row r="40" ht="11.15" customHeight="1"/>
    <row r="41" ht="11.15" customHeight="1"/>
    <row r="42" ht="11.15" customHeight="1"/>
    <row r="43" ht="11.15" customHeight="1"/>
    <row r="44" ht="11.15" customHeight="1"/>
    <row r="45" ht="11.15" customHeight="1"/>
    <row r="46" ht="11.15" customHeight="1"/>
    <row r="47" ht="11.15" customHeight="1"/>
    <row r="48" ht="11.15" customHeight="1"/>
    <row r="49" ht="11.15" customHeight="1"/>
    <row r="50" ht="11.15" customHeight="1"/>
    <row r="51" ht="11.15" customHeight="1"/>
    <row r="52" ht="11.15" customHeight="1"/>
    <row r="53" ht="11.15" customHeight="1"/>
    <row r="54" ht="11.15" customHeight="1"/>
    <row r="55" ht="11.15" customHeight="1"/>
    <row r="56" ht="11.15" customHeight="1"/>
    <row r="57" ht="11.15" customHeight="1"/>
    <row r="58" ht="11.15" customHeight="1"/>
    <row r="59" ht="11.15" customHeight="1"/>
    <row r="60" ht="11.15" customHeight="1"/>
    <row r="61" ht="11.15" customHeight="1"/>
    <row r="62" ht="11.15" customHeight="1"/>
  </sheetData>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dimension ref="B2:B37"/>
  <sheetViews>
    <sheetView zoomScale="78" zoomScaleNormal="78" workbookViewId="0">
      <selection activeCell="G23" sqref="G23"/>
    </sheetView>
  </sheetViews>
  <sheetFormatPr defaultColWidth="8.81640625" defaultRowHeight="14.5"/>
  <cols>
    <col min="2" max="2" width="60.81640625" customWidth="1"/>
  </cols>
  <sheetData>
    <row r="2" spans="2:2" ht="14.5" customHeight="1"/>
    <row r="3" spans="2:2" ht="14.5" customHeight="1">
      <c r="B3" s="643" t="s">
        <v>943</v>
      </c>
    </row>
    <row r="4" spans="2:2" ht="14.5" customHeight="1">
      <c r="B4" s="644"/>
    </row>
    <row r="5" spans="2:2" ht="14.5" customHeight="1">
      <c r="B5" s="644"/>
    </row>
    <row r="6" spans="2:2" ht="14.5" customHeight="1">
      <c r="B6" s="644"/>
    </row>
    <row r="7" spans="2:2">
      <c r="B7" s="644"/>
    </row>
    <row r="8" spans="2:2" ht="14.5" customHeight="1">
      <c r="B8" s="644"/>
    </row>
    <row r="9" spans="2:2">
      <c r="B9" s="644"/>
    </row>
    <row r="10" spans="2:2">
      <c r="B10" s="644"/>
    </row>
    <row r="11" spans="2:2">
      <c r="B11" s="644"/>
    </row>
    <row r="12" spans="2:2">
      <c r="B12" s="644"/>
    </row>
    <row r="13" spans="2:2" ht="14.5" customHeight="1">
      <c r="B13" s="644"/>
    </row>
    <row r="14" spans="2:2">
      <c r="B14" s="644"/>
    </row>
    <row r="15" spans="2:2">
      <c r="B15" s="644"/>
    </row>
    <row r="16" spans="2:2">
      <c r="B16" s="644"/>
    </row>
    <row r="17" spans="2:2" ht="15" customHeight="1">
      <c r="B17" s="644"/>
    </row>
    <row r="18" spans="2:2" ht="14.5" customHeight="1">
      <c r="B18" s="644"/>
    </row>
    <row r="19" spans="2:2">
      <c r="B19" s="644"/>
    </row>
    <row r="20" spans="2:2">
      <c r="B20" s="644"/>
    </row>
    <row r="21" spans="2:2" ht="15" customHeight="1">
      <c r="B21" s="644"/>
    </row>
    <row r="22" spans="2:2">
      <c r="B22" s="644"/>
    </row>
    <row r="23" spans="2:2">
      <c r="B23" s="501"/>
    </row>
    <row r="24" spans="2:2">
      <c r="B24" t="s">
        <v>944</v>
      </c>
    </row>
    <row r="25" spans="2:2">
      <c r="B25" s="12" t="s">
        <v>945</v>
      </c>
    </row>
    <row r="26" spans="2:2">
      <c r="B26" t="s">
        <v>946</v>
      </c>
    </row>
    <row r="27" spans="2:2" ht="15" customHeight="1"/>
    <row r="32" spans="2:2" ht="66.650000000000006" customHeight="1"/>
    <row r="33" ht="15" customHeight="1"/>
    <row r="37" ht="15" customHeight="1"/>
  </sheetData>
  <mergeCells count="1">
    <mergeCell ref="B3:B22"/>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dimension ref="B2:P79"/>
  <sheetViews>
    <sheetView topLeftCell="B1" zoomScale="70" zoomScaleNormal="70" workbookViewId="0">
      <selection activeCell="B70" sqref="B70"/>
    </sheetView>
  </sheetViews>
  <sheetFormatPr defaultColWidth="8.81640625" defaultRowHeight="14.5"/>
  <cols>
    <col min="1" max="1" width="2.81640625" customWidth="1"/>
    <col min="2" max="2" width="20.81640625" customWidth="1"/>
    <col min="3" max="3" width="25.1796875" customWidth="1"/>
    <col min="4" max="4" width="19.81640625" customWidth="1"/>
    <col min="5" max="8" width="14.1796875" customWidth="1"/>
    <col min="9" max="9" width="21.81640625" customWidth="1"/>
    <col min="10" max="10" width="22.453125" customWidth="1"/>
    <col min="11" max="11" width="22.81640625" customWidth="1"/>
    <col min="12" max="12" width="14.81640625" customWidth="1"/>
    <col min="13" max="13" width="21.81640625" customWidth="1"/>
    <col min="14" max="14" width="14.453125" customWidth="1"/>
    <col min="15" max="15" width="15.1796875" customWidth="1"/>
    <col min="16" max="16" width="15.54296875" customWidth="1"/>
  </cols>
  <sheetData>
    <row r="2" spans="2:16">
      <c r="L2" s="8" t="s">
        <v>947</v>
      </c>
      <c r="M2" s="8" t="s">
        <v>948</v>
      </c>
      <c r="N2" s="8" t="s">
        <v>949</v>
      </c>
      <c r="O2" s="8" t="s">
        <v>571</v>
      </c>
      <c r="P2" s="8" t="s">
        <v>950</v>
      </c>
    </row>
    <row r="3" spans="2:16" ht="86.5" customHeight="1">
      <c r="B3" s="1" t="s">
        <v>951</v>
      </c>
      <c r="C3" s="1" t="s">
        <v>952</v>
      </c>
      <c r="D3" s="1" t="s">
        <v>953</v>
      </c>
      <c r="E3" s="1" t="s">
        <v>954</v>
      </c>
      <c r="F3" s="1" t="s">
        <v>955</v>
      </c>
      <c r="G3" s="1" t="s">
        <v>956</v>
      </c>
      <c r="H3" s="1" t="s">
        <v>957</v>
      </c>
      <c r="I3" s="1" t="s">
        <v>958</v>
      </c>
      <c r="J3" s="1" t="s">
        <v>959</v>
      </c>
      <c r="K3" s="1" t="s">
        <v>960</v>
      </c>
      <c r="L3" s="1" t="s">
        <v>961</v>
      </c>
      <c r="M3" s="1" t="s">
        <v>961</v>
      </c>
      <c r="N3" s="1" t="s">
        <v>961</v>
      </c>
      <c r="O3" s="1" t="s">
        <v>961</v>
      </c>
      <c r="P3" s="1" t="s">
        <v>961</v>
      </c>
    </row>
    <row r="4" spans="2:16" ht="159.5" customHeight="1">
      <c r="B4" s="1" t="s">
        <v>962</v>
      </c>
      <c r="C4" s="2" t="s">
        <v>963</v>
      </c>
      <c r="D4" s="2" t="s">
        <v>964</v>
      </c>
      <c r="E4" s="1"/>
      <c r="F4" s="1" t="s">
        <v>965</v>
      </c>
      <c r="G4" s="1" t="s">
        <v>966</v>
      </c>
      <c r="H4" s="1" t="s">
        <v>967</v>
      </c>
      <c r="I4" s="1" t="s">
        <v>968</v>
      </c>
      <c r="J4" s="1" t="s">
        <v>969</v>
      </c>
      <c r="K4" s="1" t="s">
        <v>970</v>
      </c>
      <c r="L4" s="1" t="s">
        <v>971</v>
      </c>
      <c r="M4" s="9" t="s">
        <v>972</v>
      </c>
      <c r="N4" s="1" t="s">
        <v>973</v>
      </c>
      <c r="O4" s="1" t="s">
        <v>973</v>
      </c>
      <c r="P4" s="1" t="s">
        <v>974</v>
      </c>
    </row>
    <row r="5" spans="2:16" ht="130.5" customHeight="1">
      <c r="B5" s="1" t="s">
        <v>975</v>
      </c>
      <c r="C5" s="2" t="s">
        <v>963</v>
      </c>
      <c r="D5" s="2" t="s">
        <v>976</v>
      </c>
      <c r="E5" s="1"/>
      <c r="F5" s="1" t="s">
        <v>965</v>
      </c>
      <c r="G5" s="1" t="s">
        <v>966</v>
      </c>
      <c r="H5" s="1" t="s">
        <v>967</v>
      </c>
      <c r="I5" s="1" t="s">
        <v>977</v>
      </c>
      <c r="J5" s="1" t="s">
        <v>969</v>
      </c>
      <c r="K5" s="1" t="s">
        <v>970</v>
      </c>
      <c r="L5" s="1" t="s">
        <v>971</v>
      </c>
      <c r="M5" s="9" t="s">
        <v>972</v>
      </c>
      <c r="N5" s="1" t="s">
        <v>973</v>
      </c>
      <c r="O5" s="10"/>
      <c r="P5" s="10"/>
    </row>
    <row r="6" spans="2:16" ht="139.4" customHeight="1">
      <c r="B6" s="1" t="s">
        <v>978</v>
      </c>
      <c r="C6" s="1" t="s">
        <v>979</v>
      </c>
      <c r="D6" s="2" t="s">
        <v>979</v>
      </c>
      <c r="E6" s="2" t="s">
        <v>980</v>
      </c>
      <c r="F6" s="1" t="s">
        <v>981</v>
      </c>
      <c r="G6" s="1" t="s">
        <v>982</v>
      </c>
      <c r="H6" s="1" t="s">
        <v>983</v>
      </c>
      <c r="I6" s="1"/>
      <c r="J6" s="1" t="s">
        <v>969</v>
      </c>
      <c r="K6" s="1" t="s">
        <v>970</v>
      </c>
      <c r="L6" s="1" t="s">
        <v>984</v>
      </c>
      <c r="M6" s="10"/>
      <c r="N6" s="1" t="s">
        <v>973</v>
      </c>
      <c r="O6" s="1" t="s">
        <v>973</v>
      </c>
      <c r="P6" s="1" t="s">
        <v>985</v>
      </c>
    </row>
    <row r="7" spans="2:16" ht="60.65" customHeight="1">
      <c r="B7" s="1" t="s">
        <v>986</v>
      </c>
      <c r="C7" s="1" t="s">
        <v>987</v>
      </c>
      <c r="D7" s="1" t="s">
        <v>988</v>
      </c>
      <c r="E7" s="1"/>
      <c r="F7" s="1" t="s">
        <v>989</v>
      </c>
      <c r="G7" s="1" t="s">
        <v>990</v>
      </c>
      <c r="H7" s="1" t="s">
        <v>967</v>
      </c>
      <c r="I7" s="1"/>
      <c r="J7" s="1"/>
      <c r="K7" s="1" t="s">
        <v>991</v>
      </c>
      <c r="L7" s="1"/>
      <c r="M7" s="10"/>
      <c r="N7" s="1" t="s">
        <v>992</v>
      </c>
      <c r="O7" s="1" t="s">
        <v>992</v>
      </c>
      <c r="P7" s="10"/>
    </row>
    <row r="8" spans="2:16" ht="60.65" customHeight="1">
      <c r="B8" s="1" t="s">
        <v>993</v>
      </c>
      <c r="C8" s="1" t="s">
        <v>987</v>
      </c>
      <c r="D8" s="1" t="s">
        <v>988</v>
      </c>
      <c r="E8" s="1"/>
      <c r="F8" s="1" t="s">
        <v>994</v>
      </c>
      <c r="G8" s="1" t="s">
        <v>994</v>
      </c>
      <c r="H8" s="1" t="s">
        <v>967</v>
      </c>
      <c r="I8" s="1"/>
      <c r="J8" s="1"/>
      <c r="K8" s="1"/>
      <c r="L8" s="10"/>
      <c r="M8" s="10"/>
      <c r="N8" s="10"/>
      <c r="O8" s="1" t="s">
        <v>995</v>
      </c>
      <c r="P8" s="10"/>
    </row>
    <row r="9" spans="2:16">
      <c r="B9" s="3" t="s">
        <v>996</v>
      </c>
    </row>
    <row r="10" spans="2:16">
      <c r="B10" s="4" t="s">
        <v>997</v>
      </c>
    </row>
    <row r="11" spans="2:16">
      <c r="B11" s="4"/>
    </row>
    <row r="12" spans="2:16">
      <c r="B12" s="5" t="s">
        <v>998</v>
      </c>
    </row>
    <row r="13" spans="2:16">
      <c r="B13" s="5" t="s">
        <v>999</v>
      </c>
    </row>
    <row r="14" spans="2:16">
      <c r="B14" s="5" t="s">
        <v>248</v>
      </c>
    </row>
    <row r="15" spans="2:16">
      <c r="B15" s="5" t="s">
        <v>249</v>
      </c>
    </row>
    <row r="16" spans="2:16">
      <c r="B16" s="5" t="s">
        <v>250</v>
      </c>
    </row>
    <row r="17" spans="2:11">
      <c r="B17" s="5"/>
    </row>
    <row r="18" spans="2:11">
      <c r="B18" s="5" t="s">
        <v>1000</v>
      </c>
    </row>
    <row r="19" spans="2:11">
      <c r="B19" s="5" t="s">
        <v>1001</v>
      </c>
    </row>
    <row r="20" spans="2:11">
      <c r="B20" s="5" t="s">
        <v>1002</v>
      </c>
    </row>
    <row r="21" spans="2:11">
      <c r="B21" s="5" t="s">
        <v>1003</v>
      </c>
    </row>
    <row r="22" spans="2:11">
      <c r="B22" s="5"/>
    </row>
    <row r="23" spans="2:11" ht="145.4" customHeight="1">
      <c r="B23" s="645" t="s">
        <v>1004</v>
      </c>
      <c r="C23" s="644"/>
      <c r="D23" s="644"/>
      <c r="E23" s="644"/>
      <c r="F23" s="644"/>
      <c r="G23" s="644"/>
      <c r="H23" s="644"/>
    </row>
    <row r="24" spans="2:11">
      <c r="B24" s="5"/>
    </row>
    <row r="25" spans="2:11" ht="73.75" customHeight="1">
      <c r="B25" s="649" t="s">
        <v>1005</v>
      </c>
      <c r="C25" s="644"/>
      <c r="D25" s="644"/>
      <c r="E25" s="644"/>
      <c r="F25" s="644"/>
      <c r="G25" s="644"/>
      <c r="H25" s="644"/>
      <c r="I25" s="502"/>
      <c r="J25" s="502"/>
      <c r="K25" s="502"/>
    </row>
    <row r="26" spans="2:11" ht="58" customHeight="1">
      <c r="B26" s="646" t="s">
        <v>1006</v>
      </c>
      <c r="C26" s="644"/>
      <c r="D26" s="644"/>
      <c r="E26" s="644"/>
      <c r="F26" s="644"/>
      <c r="G26" s="644"/>
      <c r="H26" s="644"/>
      <c r="I26" s="502"/>
      <c r="J26" s="502"/>
      <c r="K26" s="502"/>
    </row>
    <row r="27" spans="2:11" ht="100.5" customHeight="1">
      <c r="B27" s="646" t="s">
        <v>1007</v>
      </c>
      <c r="C27" s="644"/>
      <c r="D27" s="644"/>
      <c r="E27" s="644"/>
      <c r="F27" s="644"/>
      <c r="G27" s="644"/>
      <c r="H27" s="644"/>
      <c r="I27" s="502"/>
      <c r="J27" s="502"/>
      <c r="K27" s="502"/>
    </row>
    <row r="28" spans="2:11" ht="62.15" customHeight="1">
      <c r="B28" s="649" t="s">
        <v>1008</v>
      </c>
      <c r="C28" s="644"/>
      <c r="D28" s="644"/>
      <c r="E28" s="644"/>
      <c r="F28" s="644"/>
      <c r="G28" s="644"/>
      <c r="H28" s="644"/>
      <c r="I28" s="502"/>
      <c r="J28" s="502"/>
      <c r="K28" s="502"/>
    </row>
    <row r="29" spans="2:11" ht="46" customHeight="1">
      <c r="B29" s="648" t="s">
        <v>1009</v>
      </c>
      <c r="C29" s="644"/>
      <c r="D29" s="644"/>
      <c r="E29" s="644"/>
      <c r="F29" s="644"/>
      <c r="G29" s="644"/>
      <c r="H29" s="644"/>
      <c r="I29" s="502"/>
      <c r="J29" s="502"/>
      <c r="K29" s="502"/>
    </row>
    <row r="31" spans="2:11">
      <c r="B31" t="s">
        <v>1010</v>
      </c>
    </row>
    <row r="48" spans="2:2">
      <c r="B48" t="s">
        <v>1011</v>
      </c>
    </row>
    <row r="49" spans="2:2">
      <c r="B49" t="s">
        <v>1012</v>
      </c>
    </row>
    <row r="50" spans="2:2">
      <c r="B50" t="s">
        <v>1013</v>
      </c>
    </row>
    <row r="51" spans="2:2">
      <c r="B51" t="s">
        <v>1014</v>
      </c>
    </row>
    <row r="54" spans="2:2">
      <c r="B54" s="6" t="s">
        <v>1015</v>
      </c>
    </row>
    <row r="55" spans="2:2">
      <c r="B55" s="6" t="s">
        <v>1016</v>
      </c>
    </row>
    <row r="56" spans="2:2">
      <c r="B56" s="6" t="s">
        <v>1017</v>
      </c>
    </row>
    <row r="57" spans="2:2">
      <c r="B57" s="6" t="s">
        <v>1018</v>
      </c>
    </row>
    <row r="58" spans="2:2">
      <c r="B58" s="6" t="s">
        <v>1019</v>
      </c>
    </row>
    <row r="59" spans="2:2">
      <c r="B59" s="7" t="s">
        <v>1020</v>
      </c>
    </row>
    <row r="60" spans="2:2">
      <c r="B60" s="7" t="s">
        <v>1021</v>
      </c>
    </row>
    <row r="61" spans="2:2">
      <c r="B61" s="7" t="s">
        <v>1022</v>
      </c>
    </row>
    <row r="62" spans="2:2">
      <c r="B62" s="7" t="s">
        <v>1023</v>
      </c>
    </row>
    <row r="65" spans="2:14">
      <c r="B65" t="s">
        <v>1024</v>
      </c>
    </row>
    <row r="66" spans="2:14">
      <c r="B66" s="11" t="s">
        <v>1025</v>
      </c>
    </row>
    <row r="67" spans="2:14">
      <c r="B67" s="11" t="s">
        <v>1026</v>
      </c>
    </row>
    <row r="68" spans="2:14">
      <c r="B68" s="11" t="s">
        <v>1027</v>
      </c>
    </row>
    <row r="69" spans="2:14">
      <c r="B69" s="11" t="s">
        <v>1028</v>
      </c>
    </row>
    <row r="70" spans="2:14">
      <c r="B70" s="11" t="s">
        <v>1029</v>
      </c>
    </row>
    <row r="72" spans="2:14">
      <c r="B72" t="s">
        <v>1030</v>
      </c>
    </row>
    <row r="73" spans="2:14">
      <c r="B73" t="s">
        <v>1031</v>
      </c>
    </row>
    <row r="74" spans="2:14">
      <c r="B74" t="s">
        <v>1032</v>
      </c>
    </row>
    <row r="76" spans="2:14">
      <c r="B76" t="s">
        <v>1033</v>
      </c>
    </row>
    <row r="78" spans="2:14" ht="111.65" customHeight="1">
      <c r="B78" s="647" t="s">
        <v>1034</v>
      </c>
      <c r="C78" s="644"/>
      <c r="D78" s="644"/>
      <c r="E78" s="644"/>
      <c r="F78" s="644"/>
      <c r="G78" s="644"/>
      <c r="H78" s="644"/>
      <c r="I78" s="644"/>
      <c r="J78" s="644"/>
      <c r="K78" s="644"/>
      <c r="L78" s="644"/>
      <c r="M78" s="644"/>
      <c r="N78" s="644"/>
    </row>
    <row r="79" spans="2:14" ht="331.5" customHeight="1">
      <c r="B79" s="647" t="s">
        <v>1035</v>
      </c>
      <c r="C79" s="644"/>
      <c r="D79" s="644"/>
      <c r="E79" s="644"/>
      <c r="F79" s="644"/>
      <c r="G79" s="644"/>
      <c r="H79" s="644"/>
      <c r="I79" s="644"/>
      <c r="J79" s="644"/>
      <c r="K79" s="644"/>
      <c r="L79" s="644"/>
      <c r="M79" s="644"/>
      <c r="N79" s="644"/>
    </row>
  </sheetData>
  <mergeCells count="8">
    <mergeCell ref="B23:H23"/>
    <mergeCell ref="B26:H26"/>
    <mergeCell ref="B27:H27"/>
    <mergeCell ref="B79:N79"/>
    <mergeCell ref="B29:H29"/>
    <mergeCell ref="B78:N78"/>
    <mergeCell ref="B25:H25"/>
    <mergeCell ref="B28:H28"/>
  </mergeCells>
  <hyperlinks>
    <hyperlink ref="B59" r:id="rId1"/>
    <hyperlink ref="B60" r:id="rId2"/>
    <hyperlink ref="B61" r:id="rId3"/>
    <hyperlink ref="B62" r:id="rId4"/>
  </hyperlinks>
  <pageMargins left="0.7" right="0.7" top="0.75" bottom="0.75" header="0.3" footer="0.3"/>
  <pageSetup paperSize="9"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17</vt:i4>
      </vt:variant>
      <vt:variant>
        <vt:lpstr>Именованные диапазоны</vt:lpstr>
      </vt:variant>
      <vt:variant>
        <vt:i4>1</vt:i4>
      </vt:variant>
    </vt:vector>
  </HeadingPairs>
  <TitlesOfParts>
    <vt:vector size="18" baseType="lpstr">
      <vt:lpstr>ІНВ+ПАНЕЛІ+АККУ</vt:lpstr>
      <vt:lpstr>ЗАРЯДНІ СТАНЦІЇ</vt:lpstr>
      <vt:lpstr>HEMSTEDT</vt:lpstr>
      <vt:lpstr>HEMSTEDT DI SI</vt:lpstr>
      <vt:lpstr>FENIX ULTRA</vt:lpstr>
      <vt:lpstr>FENIX</vt:lpstr>
      <vt:lpstr>IN-THERM</vt:lpstr>
      <vt:lpstr>IN-THERM COMFORT</vt:lpstr>
      <vt:lpstr>АЛЮМАТИ</vt:lpstr>
      <vt:lpstr>ТЕРМОСТАТИ</vt:lpstr>
      <vt:lpstr>ПЛІВКОВА ПІДЛОГА</vt:lpstr>
      <vt:lpstr>САМРЕГ+КОМПЛ</vt:lpstr>
      <vt:lpstr>НАГРІВАЛЬНІ КИЛИМКИ</vt:lpstr>
      <vt:lpstr>ЗВП</vt:lpstr>
      <vt:lpstr>ІЧ ПАНЕЛІ FENIX</vt:lpstr>
      <vt:lpstr>ІЧ ПАНЕЛІ BILUX</vt:lpstr>
      <vt:lpstr>ІНФОРМАЦІЯ</vt:lpstr>
      <vt:lpstr>'ЗАРЯДНІ СТАНЦІЇ'!Область_печати</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Пользователь Windows</cp:lastModifiedBy>
  <dcterms:created xsi:type="dcterms:W3CDTF">2006-09-16T00:00:00Z</dcterms:created>
  <dcterms:modified xsi:type="dcterms:W3CDTF">2026-08-13T11:04:12Z</dcterms:modified>
</cp:coreProperties>
</file>