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30" windowWidth="19230" windowHeight="11595"/>
  </bookViews>
  <sheets>
    <sheet name="STATUS UPDATE" sheetId="1" r:id="rId1"/>
    <sheet name="RISKS ISSUES" sheetId="2" r:id="rId2"/>
    <sheet name="COMMENTARY" sheetId="3" r:id="rId3"/>
    <sheet name="MILESTONES" sheetId="5" r:id="rId4"/>
    <sheet name="How the Formulas work" sheetId="6" r:id="rId5"/>
  </sheets>
  <definedNames>
    <definedName name="Answers" localSheetId="3">#REF!</definedName>
    <definedName name="Answers">#REF!</definedName>
  </definedNames>
  <calcPr calcId="125725"/>
</workbook>
</file>

<file path=xl/calcChain.xml><?xml version="1.0" encoding="utf-8"?>
<calcChain xmlns="http://schemas.openxmlformats.org/spreadsheetml/2006/main">
  <c r="F16" i="2"/>
  <c r="A35" i="1" s="1" a="1"/>
  <c r="A35" s="1"/>
  <c r="F35" s="1"/>
  <c r="M32" i="5"/>
  <c r="A22" i="1" s="1" a="1"/>
  <c r="A22" s="1"/>
  <c r="F22" s="1"/>
  <c r="H28" i="3"/>
  <c r="A15" i="1" s="1" a="1"/>
  <c r="A15" s="1"/>
  <c r="L15" s="1"/>
  <c r="D7" i="5"/>
  <c r="D9"/>
  <c r="D10"/>
  <c r="D12"/>
  <c r="D15"/>
  <c r="D16"/>
  <c r="D17"/>
  <c r="D18"/>
  <c r="D19"/>
  <c r="D20"/>
  <c r="D21"/>
  <c r="D22"/>
  <c r="D23"/>
  <c r="D24"/>
  <c r="D25"/>
  <c r="D28"/>
  <c r="D29"/>
  <c r="D6"/>
  <c r="E7" i="3"/>
  <c r="D11" i="5" s="1"/>
  <c r="E8" i="3"/>
  <c r="E9"/>
  <c r="D13" i="5" s="1"/>
  <c r="E10" i="3"/>
  <c r="D14" i="5" s="1"/>
  <c r="E11" i="3"/>
  <c r="E12"/>
  <c r="E13"/>
  <c r="E14"/>
  <c r="E15"/>
  <c r="E16"/>
  <c r="E17"/>
  <c r="E18"/>
  <c r="E19"/>
  <c r="E20"/>
  <c r="E21"/>
  <c r="E22"/>
  <c r="D26" i="5" s="1"/>
  <c r="E23" i="3"/>
  <c r="D27" i="5" s="1"/>
  <c r="E24" i="3"/>
  <c r="E25"/>
  <c r="E5"/>
  <c r="E6"/>
  <c r="E3"/>
  <c r="E4"/>
  <c r="D8" i="5" s="1"/>
  <c r="E2" i="3"/>
  <c r="O7" i="5"/>
  <c r="O8"/>
  <c r="O9"/>
  <c r="O10"/>
  <c r="O11"/>
  <c r="O12"/>
  <c r="O13"/>
  <c r="O14"/>
  <c r="O15"/>
  <c r="O16"/>
  <c r="O17"/>
  <c r="O18"/>
  <c r="O19"/>
  <c r="O20"/>
  <c r="O21"/>
  <c r="O22"/>
  <c r="O23"/>
  <c r="O24"/>
  <c r="O25"/>
  <c r="O26"/>
  <c r="O27"/>
  <c r="O28"/>
  <c r="O29"/>
  <c r="O6"/>
  <c r="B7"/>
  <c r="C7"/>
  <c r="B8"/>
  <c r="C8"/>
  <c r="B9"/>
  <c r="C9"/>
  <c r="B10"/>
  <c r="C10"/>
  <c r="B11"/>
  <c r="C11"/>
  <c r="B12"/>
  <c r="C12"/>
  <c r="B13"/>
  <c r="C13"/>
  <c r="B14"/>
  <c r="C14"/>
  <c r="B15"/>
  <c r="C15"/>
  <c r="B16"/>
  <c r="C16"/>
  <c r="B17"/>
  <c r="C17"/>
  <c r="B18"/>
  <c r="C18"/>
  <c r="B19"/>
  <c r="C19"/>
  <c r="B20"/>
  <c r="C20"/>
  <c r="B21"/>
  <c r="C21"/>
  <c r="B22"/>
  <c r="C22"/>
  <c r="B23"/>
  <c r="C23"/>
  <c r="B24"/>
  <c r="C24"/>
  <c r="B25"/>
  <c r="C25"/>
  <c r="B26"/>
  <c r="C26"/>
  <c r="B27"/>
  <c r="C27"/>
  <c r="B28"/>
  <c r="C28"/>
  <c r="B29"/>
  <c r="C29"/>
  <c r="C6"/>
  <c r="B6"/>
  <c r="C35" i="1" l="1"/>
  <c r="D35"/>
  <c r="E35"/>
  <c r="B35"/>
  <c r="A30" a="1"/>
  <c r="A30" s="1"/>
  <c r="C22"/>
  <c r="A23" a="1"/>
  <c r="A23" s="1"/>
  <c r="G22"/>
  <c r="A21" a="1"/>
  <c r="A21" s="1"/>
  <c r="E22"/>
  <c r="L22"/>
  <c r="D22"/>
  <c r="K22"/>
  <c r="B22"/>
  <c r="J22"/>
  <c r="I22"/>
  <c r="H22"/>
  <c r="A24" a="1"/>
  <c r="A24" s="1"/>
  <c r="C15"/>
  <c r="B15"/>
  <c r="A26" a="1"/>
  <c r="A26" s="1"/>
  <c r="A28" a="1"/>
  <c r="A28" s="1"/>
  <c r="A29" a="1"/>
  <c r="A29" s="1"/>
  <c r="A25" a="1"/>
  <c r="A25" s="1"/>
  <c r="A27" a="1"/>
  <c r="A27" s="1"/>
  <c r="A36" a="1"/>
  <c r="A36" s="1"/>
  <c r="A37" a="1"/>
  <c r="A37" s="1"/>
  <c r="A39" a="1"/>
  <c r="A39" s="1"/>
  <c r="A38" a="1"/>
  <c r="A38" s="1"/>
  <c r="A16" a="1"/>
  <c r="A16" s="1"/>
  <c r="A14" a="1"/>
  <c r="A14" s="1"/>
  <c r="D15"/>
  <c r="I15"/>
  <c r="E15"/>
  <c r="E38" l="1"/>
  <c r="D38"/>
  <c r="C38"/>
  <c r="B38"/>
  <c r="F38"/>
  <c r="E37"/>
  <c r="D37"/>
  <c r="F37"/>
  <c r="C37"/>
  <c r="B37"/>
  <c r="E36"/>
  <c r="D36"/>
  <c r="C36"/>
  <c r="B36"/>
  <c r="F36"/>
  <c r="D23"/>
  <c r="F23"/>
  <c r="G23"/>
  <c r="H23"/>
  <c r="L23"/>
  <c r="J23"/>
  <c r="B23"/>
  <c r="K23"/>
  <c r="C23"/>
  <c r="E23"/>
  <c r="I23"/>
  <c r="J28"/>
  <c r="B28"/>
  <c r="D28"/>
  <c r="E28"/>
  <c r="F28"/>
  <c r="G28"/>
  <c r="H28"/>
  <c r="I28"/>
  <c r="L28"/>
  <c r="K28"/>
  <c r="C28"/>
  <c r="H21"/>
  <c r="J21"/>
  <c r="B21"/>
  <c r="K21"/>
  <c r="C21"/>
  <c r="D21"/>
  <c r="E21"/>
  <c r="L21"/>
  <c r="F21"/>
  <c r="G21"/>
  <c r="I21"/>
  <c r="L29"/>
  <c r="H29"/>
  <c r="J29"/>
  <c r="B29"/>
  <c r="K29"/>
  <c r="C29"/>
  <c r="D29"/>
  <c r="E29"/>
  <c r="F29"/>
  <c r="G29"/>
  <c r="I29"/>
  <c r="H25"/>
  <c r="J25"/>
  <c r="B25"/>
  <c r="K25"/>
  <c r="C25"/>
  <c r="L25"/>
  <c r="D25"/>
  <c r="E25"/>
  <c r="F25"/>
  <c r="G25"/>
  <c r="I25"/>
  <c r="F26"/>
  <c r="H26"/>
  <c r="L26"/>
  <c r="I26"/>
  <c r="J26"/>
  <c r="B26"/>
  <c r="K26"/>
  <c r="D26"/>
  <c r="E26"/>
  <c r="G26"/>
  <c r="C26"/>
  <c r="J24"/>
  <c r="B24"/>
  <c r="D24"/>
  <c r="E24"/>
  <c r="G24"/>
  <c r="H24"/>
  <c r="I24"/>
  <c r="K24"/>
  <c r="C24"/>
  <c r="F24"/>
  <c r="L24"/>
  <c r="F30"/>
  <c r="H30"/>
  <c r="I30"/>
  <c r="J30"/>
  <c r="B30"/>
  <c r="K30"/>
  <c r="C30"/>
  <c r="D30"/>
  <c r="L30"/>
  <c r="E30"/>
  <c r="G30"/>
  <c r="D27"/>
  <c r="L27"/>
  <c r="F27"/>
  <c r="G27"/>
  <c r="H27"/>
  <c r="I27"/>
  <c r="J27"/>
  <c r="B27"/>
  <c r="K27"/>
  <c r="C27"/>
  <c r="E27"/>
  <c r="D14"/>
  <c r="C14"/>
  <c r="B14"/>
  <c r="B16"/>
  <c r="C16"/>
  <c r="C39"/>
  <c r="E39"/>
  <c r="F39"/>
  <c r="B39"/>
  <c r="D39"/>
  <c r="L16"/>
  <c r="E16"/>
  <c r="L14"/>
  <c r="I14"/>
  <c r="E14"/>
  <c r="D16"/>
  <c r="I16"/>
  <c r="A20" a="1"/>
  <c r="A20" s="1"/>
  <c r="F5" i="5" l="1"/>
  <c r="F20" i="1" s="1"/>
  <c r="G20" s="1"/>
  <c r="H20" s="1"/>
  <c r="I20" s="1"/>
  <c r="J20" s="1"/>
  <c r="K20" s="1"/>
  <c r="E3" i="5"/>
  <c r="G5" l="1"/>
  <c r="H5" s="1"/>
  <c r="I5" s="1"/>
  <c r="J5" s="1"/>
  <c r="K5" s="1"/>
  <c r="K11" s="1"/>
  <c r="G15"/>
  <c r="F8"/>
  <c r="F27"/>
  <c r="F11"/>
  <c r="F15"/>
  <c r="G23"/>
  <c r="H16"/>
  <c r="G27"/>
  <c r="G19"/>
  <c r="I28"/>
  <c r="I8"/>
  <c r="J6"/>
  <c r="J28"/>
  <c r="J20"/>
  <c r="F18"/>
  <c r="F14"/>
  <c r="J12"/>
  <c r="H11"/>
  <c r="F10"/>
  <c r="I23"/>
  <c r="G22"/>
  <c r="I19"/>
  <c r="G18"/>
  <c r="G10"/>
  <c r="I7"/>
  <c r="H26"/>
  <c r="F25"/>
  <c r="F21"/>
  <c r="J19"/>
  <c r="H18"/>
  <c r="F17"/>
  <c r="H10"/>
  <c r="F9"/>
  <c r="J7"/>
  <c r="I26"/>
  <c r="G25"/>
  <c r="I22"/>
  <c r="G13"/>
  <c r="I10"/>
  <c r="G9"/>
  <c r="F6"/>
  <c r="H25"/>
  <c r="F24"/>
  <c r="F20"/>
  <c r="J18"/>
  <c r="J14"/>
  <c r="H13"/>
  <c r="F12"/>
  <c r="J10"/>
  <c r="I12"/>
  <c r="G6"/>
  <c r="G28"/>
  <c r="I25"/>
  <c r="G24"/>
  <c r="I21"/>
  <c r="G12"/>
  <c r="G16" l="1"/>
  <c r="J25"/>
  <c r="J22"/>
  <c r="G17"/>
  <c r="J15"/>
  <c r="I6"/>
  <c r="I27"/>
  <c r="F26"/>
  <c r="H9"/>
  <c r="K21"/>
  <c r="I13"/>
  <c r="J21"/>
  <c r="H21"/>
  <c r="I14"/>
  <c r="H14"/>
  <c r="J29"/>
  <c r="G26"/>
  <c r="J24"/>
  <c r="G29"/>
  <c r="G7"/>
  <c r="G20"/>
  <c r="J17"/>
  <c r="H17"/>
  <c r="F28"/>
  <c r="G21"/>
  <c r="F13"/>
  <c r="J23"/>
  <c r="G14"/>
  <c r="H7"/>
  <c r="H23"/>
  <c r="H6"/>
  <c r="F19"/>
  <c r="K25"/>
  <c r="I17"/>
  <c r="I16"/>
  <c r="F16"/>
  <c r="J26"/>
  <c r="I18"/>
  <c r="J11"/>
  <c r="H22"/>
  <c r="I11"/>
  <c r="I29"/>
  <c r="F22"/>
  <c r="H12"/>
  <c r="F23"/>
  <c r="K9"/>
  <c r="K10"/>
  <c r="K20"/>
  <c r="K27"/>
  <c r="K23"/>
  <c r="K24"/>
  <c r="K6"/>
  <c r="K16"/>
  <c r="K14"/>
  <c r="I9"/>
  <c r="K28"/>
  <c r="K8"/>
  <c r="K19"/>
  <c r="J9"/>
  <c r="J8"/>
  <c r="H19"/>
  <c r="H29"/>
  <c r="G8"/>
  <c r="H24"/>
  <c r="F7"/>
  <c r="K12"/>
  <c r="K17"/>
  <c r="K29"/>
  <c r="I24"/>
  <c r="J16"/>
  <c r="H27"/>
  <c r="H28"/>
  <c r="H8"/>
  <c r="G11"/>
  <c r="K13"/>
  <c r="K26"/>
  <c r="K15"/>
  <c r="J27"/>
  <c r="I15"/>
  <c r="I20"/>
  <c r="H15"/>
  <c r="H20"/>
  <c r="J13"/>
  <c r="F29"/>
  <c r="K22"/>
  <c r="K18"/>
  <c r="K7"/>
</calcChain>
</file>

<file path=xl/sharedStrings.xml><?xml version="1.0" encoding="utf-8"?>
<sst xmlns="http://schemas.openxmlformats.org/spreadsheetml/2006/main" count="320" uniqueCount="175">
  <si>
    <t>R</t>
  </si>
  <si>
    <t>A</t>
  </si>
  <si>
    <t>B</t>
  </si>
  <si>
    <t>G</t>
  </si>
  <si>
    <t>Owner</t>
  </si>
  <si>
    <t>Completion Date</t>
  </si>
  <si>
    <t>Include on front Page</t>
  </si>
  <si>
    <t>Milestone / Project Name</t>
  </si>
  <si>
    <t>Steve Jobs</t>
  </si>
  <si>
    <t>Release iPhone patch</t>
  </si>
  <si>
    <t>Michael Bluth</t>
  </si>
  <si>
    <t>Jeff Buckley</t>
  </si>
  <si>
    <t>Ron Swanson</t>
  </si>
  <si>
    <t>Nick Drake</t>
  </si>
  <si>
    <t>Leslie Knope</t>
  </si>
  <si>
    <t>Elliot Smith</t>
  </si>
  <si>
    <t>Kaki King</t>
  </si>
  <si>
    <t>Das Hoff</t>
  </si>
  <si>
    <t>Eva Cassidy</t>
  </si>
  <si>
    <t>Thom Yorke</t>
  </si>
  <si>
    <t>April Ludgate</t>
  </si>
  <si>
    <t>Tom Morello</t>
  </si>
  <si>
    <t>Alan Pacino</t>
  </si>
  <si>
    <t>Laura Marling</t>
  </si>
  <si>
    <t>Ann Perkins</t>
  </si>
  <si>
    <t>Amitabh Bachan</t>
  </si>
  <si>
    <t>Madhuri Dixit</t>
  </si>
  <si>
    <t>Tupac Shakur</t>
  </si>
  <si>
    <t>Meryl Streep</t>
  </si>
  <si>
    <t>Notorious BIG</t>
  </si>
  <si>
    <t>Jay Z</t>
  </si>
  <si>
    <t>Danny Carey</t>
  </si>
  <si>
    <t>Project Grace</t>
  </si>
  <si>
    <t>Source Mahogany for canoe</t>
  </si>
  <si>
    <t>Create new alternative tuning</t>
  </si>
  <si>
    <t>Outline scheme for new build</t>
  </si>
  <si>
    <t>Deliver very strange time signature to Maynard</t>
  </si>
  <si>
    <t>Hire someone to watch the throne</t>
  </si>
  <si>
    <t>Purchase production house</t>
  </si>
  <si>
    <t>Initiate project Comeback</t>
  </si>
  <si>
    <t>Watch Red Dwarf to research hard light holograms</t>
  </si>
  <si>
    <t>Write score for Good Will Hunting 2: Hunting Season</t>
  </si>
  <si>
    <t>Draft proposition to block Pawnchburger launch</t>
  </si>
  <si>
    <t>Prepare for Vet school mid terms</t>
  </si>
  <si>
    <t>Replace whammy bar on strat</t>
  </si>
  <si>
    <t>Get cough medicine: hoo aaah</t>
  </si>
  <si>
    <t>Return to incarnation as an Eagle</t>
  </si>
  <si>
    <t>Literally have a baby with Chris Trager</t>
  </si>
  <si>
    <t>Replace body of ovation to due pink noise</t>
  </si>
  <si>
    <t>Renew Deutsch Passport</t>
  </si>
  <si>
    <t>Project just cos you feel it, doesn't mean its there</t>
  </si>
  <si>
    <t>Ensure entourage love it when they call me big Poppa</t>
  </si>
  <si>
    <t>Prada Hunter</t>
  </si>
  <si>
    <t>Find something irreplaceable</t>
  </si>
  <si>
    <t>Maynard James K</t>
  </si>
  <si>
    <t>Project timeline for next release spans 10000 days</t>
  </si>
  <si>
    <t>Key Milestones/Project Progress</t>
  </si>
  <si>
    <t>Risk/Issue</t>
  </si>
  <si>
    <t>Description</t>
  </si>
  <si>
    <t>Date Raised</t>
  </si>
  <si>
    <t>Mitigating actions (Resolution plan)</t>
  </si>
  <si>
    <t>Risks and Issues</t>
  </si>
  <si>
    <t>Overall Status Update for Project/Programme X</t>
  </si>
  <si>
    <t>Overal RAG</t>
  </si>
  <si>
    <t>Main / Executive Commentary</t>
  </si>
  <si>
    <t>Project</t>
  </si>
  <si>
    <t>RAG/Trend</t>
  </si>
  <si>
    <t>Comment</t>
  </si>
  <si>
    <t>Path to green</t>
  </si>
  <si>
    <t>Key Exceptions</t>
  </si>
  <si>
    <t>Current RAG</t>
  </si>
  <si>
    <t>Previous RAG</t>
  </si>
  <si>
    <t>RAG/ Trend</t>
  </si>
  <si>
    <t>RAG / Trend</t>
  </si>
  <si>
    <t>Feed from Commentary (for conditional formatting to work)</t>
  </si>
  <si>
    <t>Trend</t>
  </si>
  <si>
    <t>Path to Green</t>
  </si>
  <si>
    <t>Risk</t>
  </si>
  <si>
    <t>Issue</t>
  </si>
  <si>
    <t>The only way to resolve this is to do exactly as stated in the following sentences</t>
  </si>
  <si>
    <t>This is a pretty serious Risk . It needs to be dealt with and escalated</t>
  </si>
  <si>
    <t>This is a pretty serious Issue . It needs to be dealt with and escalated</t>
  </si>
  <si>
    <t>It is absolutely essential to put commentary here as it is a Red RAG status so we need thorough explanation of what has happened</t>
  </si>
  <si>
    <t>Oh dear, Amber, we need an explanation of what has gone wrong. Ensure you don't stay in thos zone too long without reason. Many people view Amber as mismanaging</t>
  </si>
  <si>
    <t>Excellent, green is good, keep going, but you will be invovled in deep dives prior to delivery, consistent greens without much communication are not a good thing</t>
  </si>
  <si>
    <t>Well done, the project/milestone is complete!</t>
  </si>
  <si>
    <t>No need, we are green!</t>
  </si>
  <si>
    <t>No need, we have completed!</t>
  </si>
  <si>
    <t>In all likelihood we will need to rebaseline or rescope the project/milestone in order to progress</t>
  </si>
  <si>
    <t>What are the salient moves that need to be executed to get us back on track ASAP?</t>
  </si>
  <si>
    <t>Use this area for summary. Always begin with progression and positives then discuss key challenges and potential resolutions. Use actual names of people and do not create a culture of hiding from reporting RED/AMBER.</t>
  </si>
  <si>
    <t>Yes Count</t>
  </si>
  <si>
    <t>Start Date</t>
  </si>
  <si>
    <t>End Date</t>
  </si>
  <si>
    <t>Timeline Range</t>
  </si>
  <si>
    <t>There are no important formulas here. In column F (highlighted Yellow) there is Data Validation to assign a "Yes" for a row you want to bring to the front page</t>
  </si>
  <si>
    <t>There is a formula below the yellow highlighted are called 'Yes Count', this is a simple COUNTIF formula that helps you track how many "Yes's" you have checked</t>
  </si>
  <si>
    <t>But it doesn't do anything of consequence</t>
  </si>
  <si>
    <t>There is some Data Validation and conditional formatting in Columns C &amp; D, to assign the RAG status for each project/milestone</t>
  </si>
  <si>
    <t>The formula compares the 'Current Status' with the 'Previous Status' which you need to populate</t>
  </si>
  <si>
    <t>If you notice, the symbols are actually the characters 'h' , 'i' &amp; 'n'. I have simply changed the font to WINGDINGS3</t>
  </si>
  <si>
    <t>I have used a MATCH formula and defined my array as {R,A,G,B} the order is important, from worst (R) to best (B), The MATCH formula looks up the RAG status from column C</t>
  </si>
  <si>
    <t>It will generate a number which is the position of the RAG in column C in the Array, so if C2 = "R" then the MATCH result in 1, a "A" would give 2, ""G" =3 and "B" = 4</t>
  </si>
  <si>
    <t>IF(MATCH(C2,{"R","A","G","B"},0)-MATCH(D2,{"R","A","G","B"},0)&gt;0,"h",IF(MATCH(C2,{"R","A","G","B"},0)-MATCH(D2,{"R","A","G","B"},0)&lt;0,"i","n"))</t>
  </si>
  <si>
    <t>So we have converted the RAG statuses in columns C and D in to numbers from 1 to 4. The IF formula subtracts those two numbers generated.</t>
  </si>
  <si>
    <t>By subtracting those numbers, we either get:</t>
  </si>
  <si>
    <r>
      <t xml:space="preserve">A number greater than zero, in which case the IF will give us </t>
    </r>
    <r>
      <rPr>
        <b/>
        <sz val="11"/>
        <color theme="1"/>
        <rFont val="Wingdings 3"/>
        <family val="1"/>
        <charset val="2"/>
      </rPr>
      <t>h</t>
    </r>
  </si>
  <si>
    <r>
      <t xml:space="preserve">A number less than zero, in which case the IF will give us </t>
    </r>
    <r>
      <rPr>
        <b/>
        <sz val="11"/>
        <color theme="1"/>
        <rFont val="Wingdings 3"/>
        <family val="1"/>
        <charset val="2"/>
      </rPr>
      <t>i</t>
    </r>
  </si>
  <si>
    <r>
      <t xml:space="preserve">Otherwise it means the result is zero in which case the IF will give us </t>
    </r>
    <r>
      <rPr>
        <b/>
        <sz val="11"/>
        <color theme="1"/>
        <rFont val="Wingdings 3"/>
        <family val="1"/>
        <charset val="2"/>
      </rPr>
      <t>n</t>
    </r>
  </si>
  <si>
    <t>There are a number of ways to achieve the outcome to this formula, I will explain my logic and approach:</t>
  </si>
  <si>
    <t>This section will explain how the formulas in this template work</t>
  </si>
  <si>
    <t>A few notes</t>
  </si>
  <si>
    <t>Some of the formulas are advanced and look complicated, I urge you to persevere and read the guides/links to understand them. Get in touch if you are still struggling</t>
  </si>
  <si>
    <t xml:space="preserve">For those familiar with 'Named Ranges', you will notice, I have not used them, this is because not everyone is familiar with Named Ranges, I didn't want to </t>
  </si>
  <si>
    <t>create extra complexity and make it more difficult for people to learn/use the template. You can add them if you wish as it can improve the data management</t>
  </si>
  <si>
    <t>Skip to section explaining</t>
  </si>
  <si>
    <t>COMMENTARY Tab</t>
  </si>
  <si>
    <t>MILESTONES Tab</t>
  </si>
  <si>
    <t>STATUS UPDATE Tab</t>
  </si>
  <si>
    <t>Notice, how in column B,C and D I am just feeding the information from the COMMENTARY tab, this is to prevent duplication of static (not frequently changing) data</t>
  </si>
  <si>
    <t>Ideally, we want to merge this tab with the COMMENTARY tab, but we have created a standalone report too</t>
  </si>
  <si>
    <t>Start of with the 'Start' and 'End' dates in E2,E3. These will set the range for the 6 month view, by driving the months in F5 to K5</t>
  </si>
  <si>
    <t>You can only change the Start date, everything else will be based from that</t>
  </si>
  <si>
    <t>Once you have that set, the formula depends largely on the value of the 'Completion date' in Column E</t>
  </si>
  <si>
    <t>There are 6 formulas in each row, the all compare the completion date in Column E against the dates in the headers (F5 to K5)</t>
  </si>
  <si>
    <t xml:space="preserve">For example if we are looking at the formula in row 7, then the IF formula in F7 is looking to see if the completion date (E7) is between F5 and G5 </t>
  </si>
  <si>
    <t>i.e. Is completion date E7 greater than the start of the current month or less than the start of the next month, each of the 6 formulas do this: IF(AND($E7+1&gt;F$5,$E7&lt;G$5)...</t>
  </si>
  <si>
    <t>Here is an explanation of how the milestones grid and formula works:</t>
  </si>
  <si>
    <t>Here is how the formula for 'Trend' in Column E works</t>
  </si>
  <si>
    <r>
      <t>This is a symbol to show if the status has improved (</t>
    </r>
    <r>
      <rPr>
        <b/>
        <sz val="11"/>
        <color theme="1"/>
        <rFont val="Wingdings 3"/>
        <family val="1"/>
        <charset val="2"/>
      </rPr>
      <t>h</t>
    </r>
    <r>
      <rPr>
        <sz val="11"/>
        <color theme="1"/>
        <rFont val="Calibri"/>
        <family val="2"/>
        <scheme val="minor"/>
      </rPr>
      <t>), worsened (</t>
    </r>
    <r>
      <rPr>
        <b/>
        <sz val="11"/>
        <color theme="1"/>
        <rFont val="Wingdings 3"/>
        <family val="1"/>
        <charset val="2"/>
      </rPr>
      <t>i</t>
    </r>
    <r>
      <rPr>
        <sz val="11"/>
        <color theme="1"/>
        <rFont val="Calibri"/>
        <family val="2"/>
        <scheme val="minor"/>
      </rPr>
      <t>) or remains the same (</t>
    </r>
    <r>
      <rPr>
        <b/>
        <sz val="11"/>
        <color theme="1"/>
        <rFont val="Wingdings 3"/>
        <family val="1"/>
        <charset val="2"/>
      </rPr>
      <t>n</t>
    </r>
    <r>
      <rPr>
        <sz val="11"/>
        <color theme="1"/>
        <rFont val="Calibri"/>
        <family val="2"/>
        <scheme val="minor"/>
      </rPr>
      <t>) as last time</t>
    </r>
  </si>
  <si>
    <t>So Column D much more useful as we are conveying 2 bits of data in one cell (The current RAG status and whether it has improved) which is very efficient</t>
  </si>
  <si>
    <t>We also have the "Yes" column (H) as in the other tabs which will help us to feed information through to the STATUS UPDATE front page</t>
  </si>
  <si>
    <t>We also have the "Yes" column (M) as in the other tabs which will help us to feed information through to the STATUS UPDATE front page</t>
  </si>
  <si>
    <t>The status update consists of an area of merged cells towards the top where you can enter text as overall commentary, plus a RAG from the drop down</t>
  </si>
  <si>
    <t>RISKS ISSUES Tab</t>
  </si>
  <si>
    <t>Then there are 3 sections: Commentary, Milestones and Risks/Issues, each of these sections are populated by feeding data from the other 3 corresponding tabs/sheets</t>
  </si>
  <si>
    <t>I will explain the formulas in just one section as they are essentially the same, I will focus on the Milestones section</t>
  </si>
  <si>
    <t>The most important set of formulas are hidden by colouring the text white, in column A, if you change the colour of the text to black, you can see them</t>
  </si>
  <si>
    <t>The formulas here, look at the "Yes" column in the Milestones tab (Column M), the formula reads down that column</t>
  </si>
  <si>
    <t>http://chandoo.org/wp/2014/12/09/multiple-occurrences-lookup-and-extraction/</t>
  </si>
  <si>
    <t>Once we have the position numbers of the rows which have been marked "Yes" then, we use this information with a simple INDEX formula</t>
  </si>
  <si>
    <t>Where the row 'co-ordinate' is A21 which is our Array formula that locates the row position of "Yes's"</t>
  </si>
  <si>
    <t>And whenever it finds a "Yes" (as set by you) then it will note the position (row) number of that Yes in the grid, so this formula just notes where the "Yes's" occur</t>
  </si>
  <si>
    <t>For example if I write the formula =COLUMN() in cell F3, we get 6, because it just looks at the F and says, F is the 6th column...try it yourself!</t>
  </si>
  <si>
    <t>So recalling that INDEX is a lookup formula which needs row/ column coordinates we are telling it to look in MILESTONES!$A$6:$K$100 grid (look up array)</t>
  </si>
  <si>
    <t>As an example the formula in Cell B21 is: IFERROR(INDEX(MILESTONES!$A$6:$K$100,'STATUS UPDATE'!$A21,COLUMN()),""), let's break it down</t>
  </si>
  <si>
    <t>The Column co-ordinate is the formula COLUMN(), what does this mean? =COLUMN() is a formula that result in the number of the column you write that formula in</t>
  </si>
  <si>
    <t>Note: in other sections, sometimes there is a +1, -2 etc after the COLUMN(), just follow the formula to see why I have done that but it is usually</t>
  </si>
  <si>
    <t>account for non sequential columns in the tabs where the information is fed from</t>
  </si>
  <si>
    <t>Conditional Formatting of the grids</t>
  </si>
  <si>
    <t>The conditional formatting of the colours is set by feeding through the values of the colours into Column L and hiding them by setting text to white</t>
  </si>
  <si>
    <t>You can set the text to black to see the formulas, but again they are INDEX formulas just looking up the colour values</t>
  </si>
  <si>
    <t>There is numerous kinds of conditional formatting going on here, there is  a straightforward colour conditional formatting</t>
  </si>
  <si>
    <t>It affects the cell highlight, there is a similar conditional formatting which affects the grid, but this time it's the font colour which is affected</t>
  </si>
  <si>
    <t>The way I have achieved this is to use the setting which simply looks at the cell contents</t>
  </si>
  <si>
    <t>If the cell has something in it, it means we need to give it the illusion of automatically updating and increasing the table, so we write Cell Value &lt;&gt; ""</t>
  </si>
  <si>
    <t>If the cell is empty then there is no reason to have a table so it needs to look blank, this is done by saying Cell Value = "" then set the format to White color background</t>
  </si>
  <si>
    <t>the &lt;&gt; means 'does not equal', then we set the formatting to 'No Color' background and a full table border (outline) around the cell</t>
  </si>
  <si>
    <t>This conditional formatting really brings the template together as far the automatic feed throughs are concerned as you don't waste time formatting</t>
  </si>
  <si>
    <t>If you have any questions about the template, you can get in touch at :</t>
  </si>
  <si>
    <t>sohail.s.anwar@gmail.com</t>
  </si>
  <si>
    <t>There is a video which accompanies this tempaltes so you can get a better understanding, it can be found at:</t>
  </si>
  <si>
    <t>Connect with me on LinkedIn</t>
  </si>
  <si>
    <t>I'm Sohail Anwar, the best way to get in touch with me is</t>
  </si>
  <si>
    <t>If this is true, i.e. if the completion date does lie between these two then the formula will plot the diamond symbol</t>
  </si>
  <si>
    <t>The position of the diamond symbol is achieved through the use of the REPT formula (repeat), we simply repeat single spaces " " and add a "◆" on the end</t>
  </si>
  <si>
    <t>If you look at the REPT formula, I have set the number of times to repeat the " " as $E7-F$5,this will give us number of days (between 0 and 30 at most)</t>
  </si>
  <si>
    <t>I have optimsied the column width (11.43), the font /size (Arial 9 points) and the sheet magnification (85%)  to allow 0 to 30 different positions, this is not exact but it's 99% accurate!</t>
  </si>
  <si>
    <t>Finally, there is basic conditional formatting that affects the colour of the diamond symbol as in the screenshot below</t>
  </si>
  <si>
    <t>There is also a feed through of RAG statuses from the COMMENTARY tab in Column O to allow conditional formatting to be set in Column D</t>
  </si>
  <si>
    <t>It is an Array formula, it is quite tricky to explain here, but I have written an article on this particular formula that you can read here:</t>
  </si>
  <si>
    <t>So, why did I write this? It is because the sequence of columns in this section are matching the sequence of columns in the MILESTONE tab</t>
  </si>
  <si>
    <t>So, by writing COLUMN() as the column position, we can easily drag our formula and save time not changing the column numbers in the INDEX formula!</t>
  </si>
  <si>
    <t>One for the RAG status in column D, as you can see in the screenshot below, the we have simply set a formula to see what value is in L21 (B,R,A,G)</t>
  </si>
  <si>
    <t>The final conditional formatting is a very important one as it creates a very useful illusion of a table, which automatically appears and disappears</t>
  </si>
</sst>
</file>

<file path=xl/styles.xml><?xml version="1.0" encoding="utf-8"?>
<styleSheet xmlns="http://schemas.openxmlformats.org/spreadsheetml/2006/main">
  <numFmts count="1">
    <numFmt numFmtId="164" formatCode="mmm\ yyyy"/>
  </numFmts>
  <fonts count="18">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1"/>
      <color theme="1"/>
      <name val="Wingdings 3"/>
      <family val="1"/>
      <charset val="2"/>
    </font>
    <font>
      <sz val="9"/>
      <color theme="1"/>
      <name val="Arial"/>
      <family val="2"/>
    </font>
    <font>
      <sz val="14"/>
      <color theme="1"/>
      <name val="Arial"/>
      <family val="2"/>
    </font>
    <font>
      <sz val="12"/>
      <color theme="1"/>
      <name val="Wingdings 3"/>
      <family val="1"/>
      <charset val="2"/>
    </font>
    <font>
      <sz val="10"/>
      <color theme="1"/>
      <name val="Calibri"/>
      <family val="2"/>
      <scheme val="minor"/>
    </font>
    <font>
      <b/>
      <sz val="14"/>
      <color theme="1"/>
      <name val="Calibri"/>
      <family val="2"/>
      <scheme val="minor"/>
    </font>
    <font>
      <b/>
      <sz val="18"/>
      <color theme="1"/>
      <name val="Calibri"/>
      <family val="2"/>
      <scheme val="minor"/>
    </font>
    <font>
      <sz val="22"/>
      <color theme="1"/>
      <name val="Wingdings 3"/>
      <family val="1"/>
      <charset val="2"/>
    </font>
    <font>
      <sz val="8"/>
      <color theme="1"/>
      <name val="Arial"/>
      <family val="2"/>
    </font>
    <font>
      <b/>
      <sz val="11"/>
      <color theme="1"/>
      <name val="Wingdings 3"/>
      <family val="1"/>
      <charset val="2"/>
    </font>
    <font>
      <u/>
      <sz val="11"/>
      <color theme="1"/>
      <name val="Calibri"/>
      <family val="2"/>
      <scheme val="minor"/>
    </font>
    <font>
      <u/>
      <sz val="9.35"/>
      <color theme="10"/>
      <name val="Calibri"/>
      <family val="2"/>
    </font>
    <font>
      <b/>
      <i/>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auto="1"/>
      </top>
      <bottom style="thin">
        <color auto="1"/>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alignment vertical="top"/>
      <protection locked="0"/>
    </xf>
  </cellStyleXfs>
  <cellXfs count="82">
    <xf numFmtId="0" fontId="0" fillId="0" borderId="0" xfId="0"/>
    <xf numFmtId="14" fontId="0" fillId="0" borderId="0" xfId="0" applyNumberFormat="1"/>
    <xf numFmtId="14" fontId="0" fillId="0" borderId="1" xfId="0" applyNumberFormat="1" applyBorder="1"/>
    <xf numFmtId="0" fontId="3" fillId="0" borderId="0" xfId="0" applyFont="1" applyAlignment="1">
      <alignment horizontal="left" wrapText="1"/>
    </xf>
    <xf numFmtId="0" fontId="0" fillId="0" borderId="0" xfId="0" applyAlignment="1">
      <alignment horizontal="center" vertical="center" wrapText="1"/>
    </xf>
    <xf numFmtId="0" fontId="5"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xf>
    <xf numFmtId="0" fontId="0" fillId="0" borderId="0" xfId="0" applyBorder="1"/>
    <xf numFmtId="14" fontId="0" fillId="0" borderId="0" xfId="0" applyNumberFormat="1" applyBorder="1" applyAlignment="1">
      <alignment horizontal="center"/>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xf>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Border="1" applyAlignment="1"/>
    <xf numFmtId="0" fontId="5" fillId="0" borderId="1" xfId="0" applyFont="1" applyFill="1" applyBorder="1" applyAlignment="1">
      <alignment horizontal="center" vertical="center" wrapText="1"/>
    </xf>
    <xf numFmtId="0" fontId="2" fillId="0" borderId="0" xfId="0" applyFont="1"/>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left" wrapText="1"/>
    </xf>
    <xf numFmtId="0" fontId="4"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14" fontId="0" fillId="0" borderId="0" xfId="0" applyNumberFormat="1" applyBorder="1" applyAlignment="1">
      <alignment horizontal="left" wrapText="1"/>
    </xf>
    <xf numFmtId="14" fontId="0" fillId="0" borderId="0" xfId="0" applyNumberFormat="1" applyBorder="1" applyAlignment="1">
      <alignment horizontal="center" vertical="center" wrapText="1"/>
    </xf>
    <xf numFmtId="14" fontId="0" fillId="0" borderId="0" xfId="0" applyNumberFormat="1" applyBorder="1" applyAlignment="1">
      <alignment horizontal="left" vertical="center" wrapText="1" indent="1"/>
    </xf>
    <xf numFmtId="0" fontId="0" fillId="0" borderId="0" xfId="0" applyBorder="1" applyAlignment="1">
      <alignment horizontal="left"/>
    </xf>
    <xf numFmtId="14" fontId="0" fillId="0" borderId="0" xfId="0" applyNumberFormat="1" applyBorder="1" applyAlignment="1">
      <alignment horizontal="left" wrapText="1" indent="1"/>
    </xf>
    <xf numFmtId="0" fontId="12" fillId="0" borderId="0" xfId="0" applyFont="1" applyBorder="1"/>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xf>
    <xf numFmtId="0" fontId="11"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9"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left" wrapText="1"/>
    </xf>
    <xf numFmtId="14" fontId="1" fillId="0" borderId="1" xfId="0" applyNumberFormat="1" applyFont="1" applyBorder="1" applyAlignment="1">
      <alignment horizontal="left" wrapText="1"/>
    </xf>
    <xf numFmtId="0" fontId="14" fillId="0" borderId="0" xfId="0" applyFont="1"/>
    <xf numFmtId="0" fontId="15" fillId="0" borderId="0" xfId="1" applyAlignment="1" applyProtection="1"/>
    <xf numFmtId="0" fontId="9" fillId="0" borderId="0" xfId="0" applyFont="1"/>
    <xf numFmtId="0" fontId="0" fillId="0" borderId="12" xfId="0" applyBorder="1"/>
    <xf numFmtId="0" fontId="0" fillId="0" borderId="13" xfId="0" applyBorder="1"/>
    <xf numFmtId="0" fontId="0" fillId="0" borderId="3" xfId="0" applyBorder="1"/>
    <xf numFmtId="0" fontId="17" fillId="0" borderId="3" xfId="0" applyFont="1" applyBorder="1"/>
    <xf numFmtId="0" fontId="14" fillId="0" borderId="12" xfId="0" applyFont="1" applyBorder="1"/>
    <xf numFmtId="0" fontId="15" fillId="0" borderId="12" xfId="1" applyBorder="1" applyAlignment="1" applyProtection="1"/>
    <xf numFmtId="0" fontId="16" fillId="0" borderId="13" xfId="0" applyFont="1" applyBorder="1"/>
    <xf numFmtId="0" fontId="15" fillId="0" borderId="13" xfId="1" applyBorder="1" applyAlignment="1" applyProtection="1"/>
    <xf numFmtId="0" fontId="17" fillId="0" borderId="0" xfId="0" applyFont="1"/>
    <xf numFmtId="0" fontId="0" fillId="0" borderId="0" xfId="0" applyBorder="1" applyAlignment="1">
      <alignment horizontal="left" wrapText="1" indent="1"/>
    </xf>
    <xf numFmtId="14" fontId="8" fillId="0" borderId="0" xfId="0" applyNumberFormat="1" applyFont="1" applyBorder="1" applyAlignment="1">
      <alignment horizontal="left" wrapText="1" indent="1"/>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 xfId="0" applyFont="1" applyBorder="1" applyAlignment="1">
      <alignment horizont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164" fontId="1" fillId="0" borderId="1" xfId="0" applyNumberFormat="1" applyFont="1" applyBorder="1" applyAlignment="1">
      <alignment horizontal="center" vertical="center" wrapText="1"/>
    </xf>
    <xf numFmtId="0" fontId="6" fillId="2" borderId="3"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 xfId="0" applyBorder="1" applyAlignment="1">
      <alignment horizontal="center"/>
    </xf>
    <xf numFmtId="0" fontId="1" fillId="0" borderId="10" xfId="0" applyFont="1" applyBorder="1" applyAlignment="1">
      <alignment horizontal="center" vertical="center"/>
    </xf>
    <xf numFmtId="0" fontId="1" fillId="0" borderId="9" xfId="0" applyFont="1" applyBorder="1" applyAlignment="1">
      <alignment horizontal="center" vertical="center"/>
    </xf>
  </cellXfs>
  <cellStyles count="2">
    <cellStyle name="Hyperlink" xfId="1" builtinId="8"/>
    <cellStyle name="Normal" xfId="0" builtinId="0"/>
  </cellStyles>
  <dxfs count="54">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rgb="FF00B0F0"/>
        </patternFill>
      </fill>
    </dxf>
    <dxf>
      <fill>
        <patternFill>
          <bgColor rgb="FF00B050"/>
        </patternFill>
      </fill>
    </dxf>
    <dxf>
      <fill>
        <patternFill>
          <bgColor rgb="FFFFC000"/>
        </patternFill>
      </fill>
    </dxf>
    <dxf>
      <fill>
        <patternFill>
          <bgColor rgb="FFFF0000"/>
        </patternFill>
      </fill>
    </dxf>
    <dxf>
      <font>
        <color rgb="FF00B050"/>
      </font>
    </dxf>
    <dxf>
      <font>
        <color rgb="FF0070C0"/>
      </font>
    </dxf>
    <dxf>
      <font>
        <color rgb="FFFFC000"/>
      </font>
    </dxf>
    <dxf>
      <font>
        <color rgb="FFFF0000"/>
      </font>
    </dxf>
    <dxf>
      <fill>
        <patternFill>
          <bgColor rgb="FF00B0F0"/>
        </patternFill>
      </fill>
    </dxf>
    <dxf>
      <fill>
        <patternFill>
          <bgColor rgb="FF00B050"/>
        </patternFill>
      </fill>
    </dxf>
    <dxf>
      <fill>
        <patternFill>
          <bgColor rgb="FFFFC000"/>
        </patternFill>
      </fill>
    </dxf>
    <dxf>
      <fill>
        <patternFill>
          <bgColor rgb="FFFF0000"/>
        </patternFill>
      </fill>
    </dxf>
    <dxf>
      <border>
        <left style="thin">
          <color auto="1"/>
        </left>
        <right style="thin">
          <color auto="1"/>
        </right>
        <top style="thin">
          <color auto="1"/>
        </top>
        <bottom style="thin">
          <color auto="1"/>
        </bottom>
        <vertical/>
        <horizontal/>
      </border>
    </dxf>
    <dxf>
      <fill>
        <patternFill>
          <bgColor theme="0"/>
        </patternFill>
      </fill>
    </dxf>
    <dxf>
      <fill>
        <patternFill>
          <bgColor rgb="FF00B0F0"/>
        </patternFill>
      </fill>
    </dxf>
    <dxf>
      <fill>
        <patternFill>
          <bgColor rgb="FF00B050"/>
        </patternFill>
      </fill>
    </dxf>
    <dxf>
      <fill>
        <patternFill>
          <bgColor rgb="FFFFC000"/>
        </patternFill>
      </fill>
    </dxf>
    <dxf>
      <fill>
        <patternFill>
          <bgColor rgb="FFFF0000"/>
        </patternFill>
      </fill>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rgb="FF00B0F0"/>
        </patternFill>
      </fill>
    </dxf>
    <dxf>
      <fill>
        <patternFill>
          <bgColor rgb="FF00B050"/>
        </patternFill>
      </fill>
    </dxf>
    <dxf>
      <fill>
        <patternFill>
          <bgColor rgb="FFFFC000"/>
        </patternFill>
      </fill>
    </dxf>
    <dxf>
      <fill>
        <patternFill>
          <bgColor rgb="FFFF0000"/>
        </patternFill>
      </fill>
    </dxf>
    <dxf>
      <fill>
        <patternFill>
          <bgColor rgb="FF00B0F0"/>
        </patternFill>
      </fill>
    </dxf>
    <dxf>
      <fill>
        <patternFill>
          <bgColor rgb="FF00B050"/>
        </patternFill>
      </fill>
    </dxf>
    <dxf>
      <fill>
        <patternFill>
          <bgColor rgb="FFFFC000"/>
        </patternFill>
      </fill>
    </dxf>
    <dxf>
      <fill>
        <patternFill>
          <bgColor rgb="FFFF0000"/>
        </patternFill>
      </fill>
    </dxf>
    <dxf>
      <fill>
        <patternFill>
          <bgColor theme="0"/>
        </patternFill>
      </fill>
    </dxf>
    <dxf>
      <border>
        <left/>
        <right style="thin">
          <color auto="1"/>
        </right>
        <top style="thin">
          <color auto="1"/>
        </top>
        <bottom style="thin">
          <color auto="1"/>
        </bottom>
        <vertical/>
        <horizontal/>
      </border>
    </dxf>
    <dxf>
      <fill>
        <patternFill>
          <bgColor theme="0"/>
        </patternFill>
      </fill>
    </dxf>
    <dxf>
      <border>
        <left/>
        <right/>
        <top style="thin">
          <color auto="1"/>
        </top>
        <bottom style="thin">
          <color auto="1"/>
        </bottom>
        <vertical/>
        <horizontal/>
      </border>
    </dxf>
    <dxf>
      <font>
        <color rgb="FF00B050"/>
      </font>
    </dxf>
    <dxf>
      <font>
        <color rgb="FF0070C0"/>
      </font>
    </dxf>
    <dxf>
      <font>
        <color rgb="FFFFC000"/>
      </font>
    </dxf>
    <dxf>
      <font>
        <color rgb="FFFF000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585102</xdr:colOff>
      <xdr:row>11</xdr:row>
      <xdr:rowOff>163285</xdr:rowOff>
    </xdr:from>
    <xdr:to>
      <xdr:col>20</xdr:col>
      <xdr:colOff>116856</xdr:colOff>
      <xdr:row>17</xdr:row>
      <xdr:rowOff>95250</xdr:rowOff>
    </xdr:to>
    <xdr:sp macro="" textlink="">
      <xdr:nvSpPr>
        <xdr:cNvPr id="2" name="Rectangular Callout 1"/>
        <xdr:cNvSpPr/>
      </xdr:nvSpPr>
      <xdr:spPr>
        <a:xfrm>
          <a:off x="12668245" y="2204356"/>
          <a:ext cx="4430325" cy="2081894"/>
        </a:xfrm>
        <a:prstGeom prst="wedgeRectCallout">
          <a:avLst>
            <a:gd name="adj1" fmla="val -62587"/>
            <a:gd name="adj2" fmla="val -203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i="0" u="sng"/>
            <a:t>Key Exceptions [AUTOMATED FEED]</a:t>
          </a:r>
        </a:p>
        <a:p>
          <a:pPr algn="l"/>
          <a:r>
            <a:rPr lang="en-US" sz="1100"/>
            <a:t>-This reads directly from the COMMENTARY</a:t>
          </a:r>
          <a:r>
            <a:rPr lang="en-US" sz="1100" baseline="0"/>
            <a:t> tab </a:t>
          </a:r>
        </a:p>
        <a:p>
          <a:pPr algn="l"/>
          <a:r>
            <a:rPr lang="en-US" sz="1100"/>
            <a:t>-Use</a:t>
          </a:r>
          <a:r>
            <a:rPr lang="en-US" sz="1100" baseline="0"/>
            <a:t> this area to highlight the key concerns. By definition an Exception is something that has a RAG status of Amber or Red. It's less critical to discussion to focus on Greens since the due dilligence should have been done previously by the PMO to ensure all Greens are deserved</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latin typeface="+mn-lt"/>
              <a:ea typeface="+mn-ea"/>
              <a:cs typeface="+mn-cs"/>
            </a:rPr>
            <a:t>-There is only space for 3 entires, feel free to increase (insert rows and drag the formulas down) or decrease (delete rows). My tip is to not  overwhelm the audience</a:t>
          </a:r>
          <a:endParaRPr lang="en-US"/>
        </a:p>
        <a:p>
          <a:pPr algn="l"/>
          <a:endParaRPr lang="en-US" sz="1100"/>
        </a:p>
      </xdr:txBody>
    </xdr:sp>
    <xdr:clientData/>
  </xdr:twoCellAnchor>
  <xdr:twoCellAnchor>
    <xdr:from>
      <xdr:col>13</xdr:col>
      <xdr:colOff>16325</xdr:colOff>
      <xdr:row>1</xdr:row>
      <xdr:rowOff>138793</xdr:rowOff>
    </xdr:from>
    <xdr:to>
      <xdr:col>20</xdr:col>
      <xdr:colOff>105651</xdr:colOff>
      <xdr:row>9</xdr:row>
      <xdr:rowOff>166008</xdr:rowOff>
    </xdr:to>
    <xdr:sp macro="" textlink="">
      <xdr:nvSpPr>
        <xdr:cNvPr id="3" name="Rectangular Callout 2"/>
        <xdr:cNvSpPr/>
      </xdr:nvSpPr>
      <xdr:spPr>
        <a:xfrm>
          <a:off x="12711789" y="342900"/>
          <a:ext cx="4375576" cy="1578429"/>
        </a:xfrm>
        <a:prstGeom prst="wedgeRectCallout">
          <a:avLst>
            <a:gd name="adj1" fmla="val -64256"/>
            <a:gd name="adj2" fmla="val -19532"/>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u="sng"/>
            <a:t>Main / Executive Commentary [WRITE DIRECTLY IN HERE]</a:t>
          </a:r>
        </a:p>
        <a:p>
          <a:pPr algn="l"/>
          <a:r>
            <a:rPr lang="en-US" sz="1100"/>
            <a:t>-This section is the overall commentary</a:t>
          </a:r>
          <a:r>
            <a:rPr lang="en-US" sz="1100" baseline="0"/>
            <a:t> it should be  drafted by the Project Manager if you are using this as a project update or by a Programme Manager/Executive if this is  for a Programme/Portfolio level commentary</a:t>
          </a:r>
        </a:p>
        <a:p>
          <a:pPr algn="l"/>
          <a:r>
            <a:rPr lang="en-US" sz="1100" baseline="0"/>
            <a:t>-Select an overall RAG status from the dropdown when you click in Cell K5</a:t>
          </a:r>
        </a:p>
      </xdr:txBody>
    </xdr:sp>
    <xdr:clientData/>
  </xdr:twoCellAnchor>
  <xdr:twoCellAnchor>
    <xdr:from>
      <xdr:col>13</xdr:col>
      <xdr:colOff>15203</xdr:colOff>
      <xdr:row>21</xdr:row>
      <xdr:rowOff>27219</xdr:rowOff>
    </xdr:from>
    <xdr:to>
      <xdr:col>20</xdr:col>
      <xdr:colOff>128062</xdr:colOff>
      <xdr:row>30</xdr:row>
      <xdr:rowOff>40826</xdr:rowOff>
    </xdr:to>
    <xdr:sp macro="" textlink="">
      <xdr:nvSpPr>
        <xdr:cNvPr id="4" name="Rectangular Callout 3"/>
        <xdr:cNvSpPr/>
      </xdr:nvSpPr>
      <xdr:spPr>
        <a:xfrm>
          <a:off x="12710667" y="4884969"/>
          <a:ext cx="4399109" cy="1728107"/>
        </a:xfrm>
        <a:prstGeom prst="wedgeRectCallout">
          <a:avLst>
            <a:gd name="adj1" fmla="val -61599"/>
            <a:gd name="adj2" fmla="val -219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u="sng"/>
            <a:t>Key</a:t>
          </a:r>
          <a:r>
            <a:rPr lang="en-US" sz="1100" b="1" u="sng" baseline="0"/>
            <a:t> Milestones/Projects </a:t>
          </a:r>
          <a:r>
            <a:rPr lang="en-US" sz="1100" b="1" i="0" u="sng">
              <a:solidFill>
                <a:schemeClr val="lt1"/>
              </a:solidFill>
              <a:latin typeface="+mn-lt"/>
              <a:ea typeface="+mn-ea"/>
              <a:cs typeface="+mn-cs"/>
            </a:rPr>
            <a:t>[AUTOMATED FEED]</a:t>
          </a:r>
          <a:endParaRPr lang="en-US" sz="1100" b="1" u="sng" baseline="0"/>
        </a:p>
        <a:p>
          <a:pPr algn="l"/>
          <a:r>
            <a:rPr lang="en-US" sz="1100" b="0" u="none" baseline="0"/>
            <a:t>-This </a:t>
          </a:r>
          <a:r>
            <a:rPr lang="en-US" sz="1100" baseline="0"/>
            <a:t>reads directly from the MILESTONES tab.</a:t>
          </a:r>
          <a:endParaRPr lang="en-US" sz="1100" baseline="0">
            <a:solidFill>
              <a:schemeClr val="lt1"/>
            </a:solidFill>
            <a:latin typeface="+mn-lt"/>
            <a:ea typeface="+mn-ea"/>
            <a:cs typeface="+mn-cs"/>
          </a:endParaRPr>
        </a:p>
        <a:p>
          <a:pPr algn="l"/>
          <a:r>
            <a:rPr lang="en-US" sz="1100" baseline="0">
              <a:solidFill>
                <a:schemeClr val="lt1"/>
              </a:solidFill>
              <a:latin typeface="+mn-lt"/>
              <a:ea typeface="+mn-ea"/>
              <a:cs typeface="+mn-cs"/>
            </a:rPr>
            <a:t>-There is only space for 10 entries, feel free to increase (insert rows and drag the formulas down) or decrease (delete rows). My tip is to not  overwhelm the audience</a:t>
          </a:r>
        </a:p>
        <a:p>
          <a:pPr algn="l"/>
          <a:r>
            <a:rPr lang="en-US" sz="1100" baseline="0"/>
            <a:t>-Please note that for on screen viewing I have optimised the grid to display at 85% magnification (The Diamonds are 9point Arial Font). Printing is not affected. You will have to play around if you wish to adjust</a:t>
          </a:r>
          <a:endParaRPr lang="en-US" sz="1100"/>
        </a:p>
      </xdr:txBody>
    </xdr:sp>
    <xdr:clientData/>
  </xdr:twoCellAnchor>
  <xdr:twoCellAnchor>
    <xdr:from>
      <xdr:col>0</xdr:col>
      <xdr:colOff>27214</xdr:colOff>
      <xdr:row>40</xdr:row>
      <xdr:rowOff>95250</xdr:rowOff>
    </xdr:from>
    <xdr:to>
      <xdr:col>2</xdr:col>
      <xdr:colOff>40822</xdr:colOff>
      <xdr:row>48</xdr:row>
      <xdr:rowOff>149679</xdr:rowOff>
    </xdr:to>
    <xdr:sp macro="" textlink="">
      <xdr:nvSpPr>
        <xdr:cNvPr id="7" name="Rectangle 6"/>
        <xdr:cNvSpPr/>
      </xdr:nvSpPr>
      <xdr:spPr>
        <a:xfrm>
          <a:off x="27214" y="9116786"/>
          <a:ext cx="3510644" cy="157842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lt1"/>
              </a:solidFill>
              <a:latin typeface="+mn-lt"/>
              <a:ea typeface="+mn-ea"/>
              <a:cs typeface="+mn-cs"/>
            </a:rPr>
            <a:t>DO</a:t>
          </a:r>
          <a:r>
            <a:rPr lang="en-US" sz="1600" b="1" i="1" baseline="0">
              <a:solidFill>
                <a:schemeClr val="lt1"/>
              </a:solidFill>
              <a:latin typeface="+mn-lt"/>
              <a:ea typeface="+mn-ea"/>
              <a:cs typeface="+mn-cs"/>
            </a:rPr>
            <a:t> NOT delete, clear or write over  column A, it contains important formulas which help feed data in to the tables. I havecoloured the text white to hide it</a:t>
          </a:r>
          <a:endParaRPr lang="en-US" sz="1600" b="1" i="1">
            <a:solidFill>
              <a:schemeClr val="lt1"/>
            </a:solidFill>
            <a:latin typeface="+mn-lt"/>
            <a:ea typeface="+mn-ea"/>
            <a:cs typeface="+mn-cs"/>
          </a:endParaRPr>
        </a:p>
        <a:p>
          <a:pPr algn="ctr"/>
          <a:endParaRPr lang="en-US" sz="1600" i="1"/>
        </a:p>
      </xdr:txBody>
    </xdr:sp>
    <xdr:clientData/>
  </xdr:twoCellAnchor>
  <xdr:twoCellAnchor>
    <xdr:from>
      <xdr:col>6</xdr:col>
      <xdr:colOff>571400</xdr:colOff>
      <xdr:row>40</xdr:row>
      <xdr:rowOff>100353</xdr:rowOff>
    </xdr:from>
    <xdr:to>
      <xdr:col>11</xdr:col>
      <xdr:colOff>5684</xdr:colOff>
      <xdr:row>48</xdr:row>
      <xdr:rowOff>154782</xdr:rowOff>
    </xdr:to>
    <xdr:sp macro="" textlink="">
      <xdr:nvSpPr>
        <xdr:cNvPr id="9" name="Rectangle 8"/>
        <xdr:cNvSpPr/>
      </xdr:nvSpPr>
      <xdr:spPr>
        <a:xfrm>
          <a:off x="8310463" y="9101478"/>
          <a:ext cx="3482409" cy="157842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lt1"/>
              </a:solidFill>
              <a:latin typeface="+mn-lt"/>
              <a:ea typeface="+mn-ea"/>
              <a:cs typeface="+mn-cs"/>
            </a:rPr>
            <a:t>DO</a:t>
          </a:r>
          <a:r>
            <a:rPr lang="en-US" sz="1600" b="1" i="1" baseline="0">
              <a:solidFill>
                <a:schemeClr val="lt1"/>
              </a:solidFill>
              <a:latin typeface="+mn-lt"/>
              <a:ea typeface="+mn-ea"/>
              <a:cs typeface="+mn-cs"/>
            </a:rPr>
            <a:t> NOT delete, clear or write over  column L (L14 to L31) as it contains important formulas which help feed RAG data in to the Milestone table. I have coloured the text white to hide it</a:t>
          </a:r>
          <a:endParaRPr lang="en-US" sz="1600" b="1" i="1">
            <a:solidFill>
              <a:schemeClr val="lt1"/>
            </a:solidFill>
            <a:latin typeface="+mn-lt"/>
            <a:ea typeface="+mn-ea"/>
            <a:cs typeface="+mn-cs"/>
          </a:endParaRPr>
        </a:p>
        <a:p>
          <a:pPr algn="ctr"/>
          <a:endParaRPr lang="en-US" sz="1600" i="1"/>
        </a:p>
      </xdr:txBody>
    </xdr:sp>
    <xdr:clientData/>
  </xdr:twoCellAnchor>
  <xdr:twoCellAnchor>
    <xdr:from>
      <xdr:col>13</xdr:col>
      <xdr:colOff>15203</xdr:colOff>
      <xdr:row>34</xdr:row>
      <xdr:rowOff>226219</xdr:rowOff>
    </xdr:from>
    <xdr:to>
      <xdr:col>20</xdr:col>
      <xdr:colOff>128062</xdr:colOff>
      <xdr:row>38</xdr:row>
      <xdr:rowOff>59532</xdr:rowOff>
    </xdr:to>
    <xdr:sp macro="" textlink="">
      <xdr:nvSpPr>
        <xdr:cNvPr id="8" name="Rectangular Callout 7"/>
        <xdr:cNvSpPr/>
      </xdr:nvSpPr>
      <xdr:spPr>
        <a:xfrm>
          <a:off x="12612016" y="7191375"/>
          <a:ext cx="4363390" cy="1357313"/>
        </a:xfrm>
        <a:prstGeom prst="wedgeRectCallout">
          <a:avLst>
            <a:gd name="adj1" fmla="val -61599"/>
            <a:gd name="adj2" fmla="val -219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u="sng"/>
            <a:t>Key</a:t>
          </a:r>
          <a:r>
            <a:rPr lang="en-US" sz="1100" b="1" u="sng" baseline="0"/>
            <a:t> Risks and Issues </a:t>
          </a:r>
          <a:r>
            <a:rPr lang="en-US" sz="1100" b="1" i="0" u="sng">
              <a:solidFill>
                <a:schemeClr val="lt1"/>
              </a:solidFill>
              <a:latin typeface="+mn-lt"/>
              <a:ea typeface="+mn-ea"/>
              <a:cs typeface="+mn-cs"/>
            </a:rPr>
            <a:t>[AUTOMATED FEED]</a:t>
          </a:r>
          <a:endParaRPr lang="en-US" sz="1100" b="1" u="sng" baseline="0"/>
        </a:p>
        <a:p>
          <a:pPr algn="l"/>
          <a:r>
            <a:rPr lang="en-US" sz="1100" b="0" u="none" baseline="0"/>
            <a:t>-This </a:t>
          </a:r>
          <a:r>
            <a:rPr lang="en-US" sz="1100" baseline="0"/>
            <a:t>reads directly from the RISKS ISSUES tab</a:t>
          </a:r>
          <a:endParaRPr lang="en-US" sz="1100" baseline="0">
            <a:solidFill>
              <a:schemeClr val="lt1"/>
            </a:solidFill>
            <a:latin typeface="+mn-lt"/>
            <a:ea typeface="+mn-ea"/>
            <a:cs typeface="+mn-cs"/>
          </a:endParaRPr>
        </a:p>
        <a:p>
          <a:pPr algn="l"/>
          <a:r>
            <a:rPr lang="en-US" sz="1100" baseline="0">
              <a:solidFill>
                <a:schemeClr val="lt1"/>
              </a:solidFill>
              <a:latin typeface="+mn-lt"/>
              <a:ea typeface="+mn-ea"/>
              <a:cs typeface="+mn-cs"/>
            </a:rPr>
            <a:t>-There is only space for 5entries, feel free to increase (insert rows and drag the formulas down) or decrease (delete rows). My tip is to not  overwhelm the audience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593910</xdr:colOff>
      <xdr:row>66</xdr:row>
      <xdr:rowOff>56030</xdr:rowOff>
    </xdr:from>
    <xdr:to>
      <xdr:col>1</xdr:col>
      <xdr:colOff>6376145</xdr:colOff>
      <xdr:row>79</xdr:row>
      <xdr:rowOff>156883</xdr:rowOff>
    </xdr:to>
    <xdr:pic>
      <xdr:nvPicPr>
        <xdr:cNvPr id="3073" name="Picture 1"/>
        <xdr:cNvPicPr>
          <a:picLocks noChangeAspect="1" noChangeArrowheads="1"/>
        </xdr:cNvPicPr>
      </xdr:nvPicPr>
      <xdr:blipFill>
        <a:blip xmlns:r="http://schemas.openxmlformats.org/officeDocument/2006/relationships" r:embed="rId1" cstate="print"/>
        <a:srcRect l="1320" t="9227" r="1358" b="2345"/>
        <a:stretch>
          <a:fillRect/>
        </a:stretch>
      </xdr:blipFill>
      <xdr:spPr bwMode="auto">
        <a:xfrm>
          <a:off x="593910" y="11295530"/>
          <a:ext cx="5782235" cy="2577353"/>
        </a:xfrm>
        <a:prstGeom prst="rect">
          <a:avLst/>
        </a:prstGeom>
        <a:noFill/>
        <a:ln w="1">
          <a:noFill/>
          <a:miter lim="800000"/>
          <a:headEnd/>
          <a:tailEnd type="none" w="med" len="med"/>
        </a:ln>
        <a:effectLst/>
      </xdr:spPr>
    </xdr:pic>
    <xdr:clientData/>
  </xdr:twoCellAnchor>
  <xdr:twoCellAnchor editAs="oneCell">
    <xdr:from>
      <xdr:col>1</xdr:col>
      <xdr:colOff>67235</xdr:colOff>
      <xdr:row>114</xdr:row>
      <xdr:rowOff>78441</xdr:rowOff>
    </xdr:from>
    <xdr:to>
      <xdr:col>1</xdr:col>
      <xdr:colOff>5860676</xdr:colOff>
      <xdr:row>127</xdr:row>
      <xdr:rowOff>156882</xdr:rowOff>
    </xdr:to>
    <xdr:pic>
      <xdr:nvPicPr>
        <xdr:cNvPr id="3074" name="Picture 2"/>
        <xdr:cNvPicPr>
          <a:picLocks noChangeAspect="1" noChangeArrowheads="1"/>
        </xdr:cNvPicPr>
      </xdr:nvPicPr>
      <xdr:blipFill>
        <a:blip xmlns:r="http://schemas.openxmlformats.org/officeDocument/2006/relationships" r:embed="rId2" cstate="print"/>
        <a:srcRect l="1132" t="9227" r="1358" b="3114"/>
        <a:stretch>
          <a:fillRect/>
        </a:stretch>
      </xdr:blipFill>
      <xdr:spPr bwMode="auto">
        <a:xfrm>
          <a:off x="67235" y="20461941"/>
          <a:ext cx="5793441" cy="2554941"/>
        </a:xfrm>
        <a:prstGeom prst="rect">
          <a:avLst/>
        </a:prstGeom>
        <a:noFill/>
        <a:ln w="1">
          <a:noFill/>
          <a:miter lim="800000"/>
          <a:headEnd/>
          <a:tailEnd type="none" w="med" len="med"/>
        </a:ln>
        <a:effectLst/>
      </xdr:spPr>
    </xdr:pic>
    <xdr:clientData/>
  </xdr:twoCellAnchor>
  <xdr:twoCellAnchor editAs="oneCell">
    <xdr:from>
      <xdr:col>1</xdr:col>
      <xdr:colOff>33618</xdr:colOff>
      <xdr:row>133</xdr:row>
      <xdr:rowOff>145677</xdr:rowOff>
    </xdr:from>
    <xdr:to>
      <xdr:col>1</xdr:col>
      <xdr:colOff>5412441</xdr:colOff>
      <xdr:row>135</xdr:row>
      <xdr:rowOff>11206</xdr:rowOff>
    </xdr:to>
    <xdr:pic>
      <xdr:nvPicPr>
        <xdr:cNvPr id="3075" name="Picture 3"/>
        <xdr:cNvPicPr>
          <a:picLocks noChangeAspect="1" noChangeArrowheads="1"/>
        </xdr:cNvPicPr>
      </xdr:nvPicPr>
      <xdr:blipFill>
        <a:blip xmlns:r="http://schemas.openxmlformats.org/officeDocument/2006/relationships" r:embed="rId3" cstate="print"/>
        <a:srcRect l="3772" t="47290" r="5696" b="44252"/>
        <a:stretch>
          <a:fillRect/>
        </a:stretch>
      </xdr:blipFill>
      <xdr:spPr bwMode="auto">
        <a:xfrm>
          <a:off x="33618" y="24148677"/>
          <a:ext cx="5378823" cy="246529"/>
        </a:xfrm>
        <a:prstGeom prst="rect">
          <a:avLst/>
        </a:prstGeom>
        <a:noFill/>
        <a:ln w="1">
          <a:noFill/>
          <a:miter lim="800000"/>
          <a:headEnd/>
          <a:tailEnd type="none" w="med" len="med"/>
        </a:ln>
        <a:effectLst/>
      </xdr:spPr>
    </xdr:pic>
    <xdr:clientData/>
  </xdr:twoCellAnchor>
  <xdr:twoCellAnchor editAs="oneCell">
    <xdr:from>
      <xdr:col>1</xdr:col>
      <xdr:colOff>29135</xdr:colOff>
      <xdr:row>137</xdr:row>
      <xdr:rowOff>22412</xdr:rowOff>
    </xdr:from>
    <xdr:to>
      <xdr:col>1</xdr:col>
      <xdr:colOff>5407958</xdr:colOff>
      <xdr:row>138</xdr:row>
      <xdr:rowOff>145676</xdr:rowOff>
    </xdr:to>
    <xdr:pic>
      <xdr:nvPicPr>
        <xdr:cNvPr id="6" name="Picture 3"/>
        <xdr:cNvPicPr>
          <a:picLocks noChangeAspect="1" noChangeArrowheads="1"/>
        </xdr:cNvPicPr>
      </xdr:nvPicPr>
      <xdr:blipFill>
        <a:blip xmlns:r="http://schemas.openxmlformats.org/officeDocument/2006/relationships" r:embed="rId3" cstate="print"/>
        <a:srcRect l="3772" t="35526" r="5696" b="53709"/>
        <a:stretch>
          <a:fillRect/>
        </a:stretch>
      </xdr:blipFill>
      <xdr:spPr bwMode="auto">
        <a:xfrm>
          <a:off x="29135" y="24787412"/>
          <a:ext cx="5378823" cy="31376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uk.linkedin.com/pub/sohail-anwar/75/b46/a46" TargetMode="External"/><Relationship Id="rId2" Type="http://schemas.openxmlformats.org/officeDocument/2006/relationships/hyperlink" Target="mailto:sohail.s.anwar@gmail.com" TargetMode="External"/><Relationship Id="rId1" Type="http://schemas.openxmlformats.org/officeDocument/2006/relationships/hyperlink" Target="http://chandoo.org/wp/2014/12/09/multiple-occurrences-lookup-and-extraction/" TargetMode="External"/><Relationship Id="rId6" Type="http://schemas.openxmlformats.org/officeDocument/2006/relationships/drawing" Target="../drawings/drawing2.xml"/><Relationship Id="rId5" Type="http://schemas.openxmlformats.org/officeDocument/2006/relationships/printerSettings" Target="../printerSettings/printerSettings5.bin"/><Relationship Id="rId4" Type="http://schemas.openxmlformats.org/officeDocument/2006/relationships/hyperlink" Target="mailto:sohail.s.anwar@gmail.com" TargetMode="External"/></Relationships>
</file>

<file path=xl/worksheets/sheet1.xml><?xml version="1.0" encoding="utf-8"?>
<worksheet xmlns="http://schemas.openxmlformats.org/spreadsheetml/2006/main" xmlns:r="http://schemas.openxmlformats.org/officeDocument/2006/relationships">
  <sheetPr codeName="Sheet1"/>
  <dimension ref="A1:L41"/>
  <sheetViews>
    <sheetView showGridLines="0" tabSelected="1" zoomScale="80" zoomScaleNormal="80" workbookViewId="0"/>
  </sheetViews>
  <sheetFormatPr defaultRowHeight="15"/>
  <cols>
    <col min="1" max="1" width="3.42578125" customWidth="1"/>
    <col min="2" max="2" width="49" customWidth="1"/>
    <col min="3" max="3" width="20.85546875" customWidth="1"/>
    <col min="4" max="4" width="16.140625" customWidth="1"/>
    <col min="5" max="5" width="14.5703125" customWidth="1"/>
    <col min="6" max="11" width="12.140625" customWidth="1"/>
    <col min="12" max="12" width="3" customWidth="1"/>
  </cols>
  <sheetData>
    <row r="1" spans="1:12" ht="13.5" customHeight="1" thickBot="1">
      <c r="A1" s="18"/>
    </row>
    <row r="2" spans="1:12" ht="25.5" customHeight="1" thickBot="1">
      <c r="A2" s="18"/>
      <c r="B2" s="60" t="s">
        <v>62</v>
      </c>
      <c r="C2" s="61"/>
      <c r="D2" s="61"/>
      <c r="E2" s="61"/>
      <c r="F2" s="61"/>
      <c r="G2" s="61"/>
      <c r="H2" s="61"/>
      <c r="I2" s="61"/>
      <c r="J2" s="61"/>
      <c r="K2" s="62"/>
    </row>
    <row r="3" spans="1:12" ht="6.75" customHeight="1">
      <c r="A3" s="18"/>
    </row>
    <row r="4" spans="1:12" ht="18.75" customHeight="1">
      <c r="A4" s="18"/>
      <c r="B4" s="67" t="s">
        <v>64</v>
      </c>
      <c r="C4" s="68"/>
      <c r="D4" s="68"/>
      <c r="E4" s="68"/>
      <c r="F4" s="68"/>
      <c r="G4" s="68"/>
      <c r="H4" s="68"/>
      <c r="I4" s="69"/>
      <c r="J4" s="63" t="s">
        <v>63</v>
      </c>
      <c r="K4" s="64"/>
    </row>
    <row r="5" spans="1:12">
      <c r="A5" s="18"/>
      <c r="B5" s="70" t="s">
        <v>90</v>
      </c>
      <c r="C5" s="71"/>
      <c r="D5" s="71"/>
      <c r="E5" s="71"/>
      <c r="F5" s="71"/>
      <c r="G5" s="71"/>
      <c r="H5" s="71"/>
      <c r="I5" s="72"/>
      <c r="J5" s="63"/>
      <c r="K5" s="65"/>
    </row>
    <row r="6" spans="1:12">
      <c r="A6" s="18"/>
      <c r="B6" s="73"/>
      <c r="C6" s="74"/>
      <c r="D6" s="74"/>
      <c r="E6" s="74"/>
      <c r="F6" s="74"/>
      <c r="G6" s="74"/>
      <c r="H6" s="74"/>
      <c r="I6" s="75"/>
      <c r="J6" s="63"/>
      <c r="K6" s="65"/>
    </row>
    <row r="7" spans="1:12">
      <c r="A7" s="18"/>
      <c r="B7" s="73"/>
      <c r="C7" s="74"/>
      <c r="D7" s="74"/>
      <c r="E7" s="74"/>
      <c r="F7" s="74"/>
      <c r="G7" s="74"/>
      <c r="H7" s="74"/>
      <c r="I7" s="75"/>
      <c r="J7" s="63"/>
      <c r="K7" s="65"/>
    </row>
    <row r="8" spans="1:12">
      <c r="A8" s="18"/>
      <c r="B8" s="76"/>
      <c r="C8" s="77"/>
      <c r="D8" s="77"/>
      <c r="E8" s="77"/>
      <c r="F8" s="77"/>
      <c r="G8" s="77"/>
      <c r="H8" s="77"/>
      <c r="I8" s="78"/>
      <c r="J8" s="63"/>
      <c r="K8" s="66"/>
    </row>
    <row r="9" spans="1:12" ht="6.75" customHeight="1" thickBot="1">
      <c r="A9" s="18"/>
    </row>
    <row r="10" spans="1:12" ht="15.75" thickBot="1">
      <c r="A10" s="18"/>
      <c r="B10" s="56" t="s">
        <v>69</v>
      </c>
      <c r="C10" s="57"/>
      <c r="D10" s="57"/>
      <c r="E10" s="57"/>
      <c r="F10" s="57"/>
      <c r="G10" s="57"/>
      <c r="H10" s="57"/>
      <c r="I10" s="57"/>
      <c r="J10" s="57"/>
      <c r="K10" s="58"/>
    </row>
    <row r="11" spans="1:12" ht="6.75" customHeight="1">
      <c r="A11" s="18"/>
    </row>
    <row r="12" spans="1:12">
      <c r="A12" s="18"/>
      <c r="B12" s="9" t="s">
        <v>65</v>
      </c>
      <c r="C12" s="9" t="s">
        <v>4</v>
      </c>
      <c r="D12" s="9" t="s">
        <v>66</v>
      </c>
      <c r="E12" s="79" t="s">
        <v>67</v>
      </c>
      <c r="F12" s="79"/>
      <c r="G12" s="79"/>
      <c r="H12" s="79"/>
      <c r="I12" s="79" t="s">
        <v>68</v>
      </c>
      <c r="J12" s="79"/>
      <c r="K12" s="79"/>
    </row>
    <row r="13" spans="1:12" ht="6.75" customHeight="1">
      <c r="A13" s="18"/>
    </row>
    <row r="14" spans="1:12" ht="44.25" customHeight="1">
      <c r="A14" s="18" t="str">
        <f t="array" ref="A14">IFERROR(SMALL(IF(COMMENTARY!$H$2:$H$100="Yes",ROW(COMMENTARY!$H$2:$H$100)),ROWS($A$14:A14))-1,"")</f>
        <v/>
      </c>
      <c r="B14" s="29" t="str">
        <f>IFERROR(INDEX(COMMENTARY!$A$2:$G$100,$A14,COLUMN()),"")</f>
        <v/>
      </c>
      <c r="C14" s="28" t="str">
        <f>IFERROR(INDEX(COMMENTARY!$A$2:$G$100,$A14,COLUMN()),"")</f>
        <v/>
      </c>
      <c r="D14" s="36" t="str">
        <f>IFERROR(INDEX(COMMENTARY!$A$2:$G$100,$A14,COLUMN()+1),"")</f>
        <v/>
      </c>
      <c r="E14" s="55" t="str">
        <f>IFERROR(INDEX(COMMENTARY!$A$2:$G$100,$A14,COLUMN()+1),"")</f>
        <v/>
      </c>
      <c r="F14" s="55"/>
      <c r="G14" s="55"/>
      <c r="H14" s="55"/>
      <c r="I14" s="55" t="str">
        <f>IFERROR(INDEX(COMMENTARY!$A$2:$G$100,$A14,COLUMN()-2),"")</f>
        <v/>
      </c>
      <c r="J14" s="55"/>
      <c r="K14" s="55"/>
      <c r="L14" s="18" t="str">
        <f>IFERROR(INDEX(COMMENTARY!$C$2:$C$100,$A14,1),"")</f>
        <v/>
      </c>
    </row>
    <row r="15" spans="1:12" ht="48" customHeight="1">
      <c r="A15" s="18" t="str">
        <f t="array" ref="A15">IFERROR(SMALL(IF(COMMENTARY!$H$2:$H$100="Yes",ROW(COMMENTARY!$H$2:$H$100)),ROWS($A$14:A15))-1,"")</f>
        <v/>
      </c>
      <c r="B15" s="29" t="str">
        <f>IFERROR(INDEX(COMMENTARY!$A$2:$G$100,$A15,COLUMN()),"")</f>
        <v/>
      </c>
      <c r="C15" s="28" t="str">
        <f>IFERROR(INDEX(COMMENTARY!$A$2:$G$100,$A15,COLUMN()),"")</f>
        <v/>
      </c>
      <c r="D15" s="36" t="str">
        <f>IFERROR(INDEX(COMMENTARY!$A$2:$G$100,$A15,COLUMN()+1),"")</f>
        <v/>
      </c>
      <c r="E15" s="55" t="str">
        <f>IFERROR(INDEX(COMMENTARY!$A$2:$G$100,$A15,COLUMN()+1),"")</f>
        <v/>
      </c>
      <c r="F15" s="55"/>
      <c r="G15" s="55"/>
      <c r="H15" s="55"/>
      <c r="I15" s="55" t="str">
        <f>IFERROR(INDEX(COMMENTARY!$A$2:$G$100,$A15,COLUMN()-2),"")</f>
        <v/>
      </c>
      <c r="J15" s="55"/>
      <c r="K15" s="55"/>
      <c r="L15" s="18" t="str">
        <f>IFERROR(INDEX(COMMENTARY!$C$2:$C$100,$A15,1),"")</f>
        <v/>
      </c>
    </row>
    <row r="16" spans="1:12" ht="48.75" customHeight="1">
      <c r="A16" s="18" t="str">
        <f t="array" ref="A16">IFERROR(SMALL(IF(COMMENTARY!$H$2:$H$100="Yes",ROW(COMMENTARY!$H$2:$H$100)),ROWS($A$14:A16))-1,"")</f>
        <v/>
      </c>
      <c r="B16" s="29" t="str">
        <f>IFERROR(INDEX(COMMENTARY!$A$2:$G$100,$A16,COLUMN()),"")</f>
        <v/>
      </c>
      <c r="C16" s="28" t="str">
        <f>IFERROR(INDEX(COMMENTARY!$A$2:$G$100,$A16,COLUMN()),"")</f>
        <v/>
      </c>
      <c r="D16" s="36" t="str">
        <f>IFERROR(INDEX(COMMENTARY!$A$2:$G$100,$A16,COLUMN()+1),"")</f>
        <v/>
      </c>
      <c r="E16" s="55" t="str">
        <f>IFERROR(INDEX(COMMENTARY!$A$2:$G$100,$A16,COLUMN()+1),"")</f>
        <v/>
      </c>
      <c r="F16" s="55"/>
      <c r="G16" s="55"/>
      <c r="H16" s="55"/>
      <c r="I16" s="55" t="str">
        <f>IFERROR(INDEX(COMMENTARY!$A$2:$G$100,$A16,COLUMN()-2),"")</f>
        <v/>
      </c>
      <c r="J16" s="55"/>
      <c r="K16" s="55"/>
      <c r="L16" s="18" t="str">
        <f>IFERROR(INDEX(COMMENTARY!$C$2:$C$100,$A16,1),"")</f>
        <v/>
      </c>
    </row>
    <row r="17" spans="1:12" ht="6" customHeight="1" thickBot="1">
      <c r="A17" s="18"/>
    </row>
    <row r="18" spans="1:12" ht="15.75" thickBot="1">
      <c r="A18" s="18"/>
      <c r="B18" s="56" t="s">
        <v>56</v>
      </c>
      <c r="C18" s="57"/>
      <c r="D18" s="57"/>
      <c r="E18" s="57"/>
      <c r="F18" s="57"/>
      <c r="G18" s="57"/>
      <c r="H18" s="57"/>
      <c r="I18" s="57"/>
      <c r="J18" s="57"/>
      <c r="K18" s="58"/>
    </row>
    <row r="19" spans="1:12" ht="6" customHeight="1">
      <c r="A19" s="18"/>
      <c r="B19" s="10"/>
      <c r="C19" s="10"/>
      <c r="D19" s="10"/>
      <c r="E19" s="10"/>
      <c r="F19" s="10"/>
      <c r="G19" s="10"/>
      <c r="H19" s="10"/>
      <c r="I19" s="10"/>
      <c r="J19" s="10"/>
      <c r="K19" s="10"/>
    </row>
    <row r="20" spans="1:12" ht="15" customHeight="1">
      <c r="A20" s="18" t="str">
        <f t="array" ref="A20">IFERROR(SMALL(IF(MILESTONES!$M$6:$M$29="Yes",ROW(MILESTONES!$M$6:$M$29)),ROW()+10),"")</f>
        <v/>
      </c>
      <c r="B20" s="12" t="s">
        <v>7</v>
      </c>
      <c r="C20" s="12" t="s">
        <v>4</v>
      </c>
      <c r="D20" s="12" t="s">
        <v>73</v>
      </c>
      <c r="E20" s="12" t="s">
        <v>5</v>
      </c>
      <c r="F20" s="13">
        <f>MILESTONES!F5</f>
        <v>42005</v>
      </c>
      <c r="G20" s="13">
        <f>DATE(YEAR(F20),MONTH(F20)+1,DAY(F20))</f>
        <v>42036</v>
      </c>
      <c r="H20" s="13">
        <f t="shared" ref="H20:K20" si="0">DATE(YEAR(G20),MONTH(G20)+1,DAY(G20))</f>
        <v>42064</v>
      </c>
      <c r="I20" s="13">
        <f t="shared" si="0"/>
        <v>42095</v>
      </c>
      <c r="J20" s="13">
        <f t="shared" si="0"/>
        <v>42125</v>
      </c>
      <c r="K20" s="13">
        <f t="shared" si="0"/>
        <v>42156</v>
      </c>
    </row>
    <row r="21" spans="1:12">
      <c r="A21" s="18" t="str">
        <f t="array" ref="A21">IFERROR(SMALL(IF(MILESTONES!$M$6:$M$100="Yes",ROW(MILESTONES!$M$6:$M$100)),ROWS($A$21:A21))-5,"")</f>
        <v/>
      </c>
      <c r="B21" s="10" t="str">
        <f>IFERROR(INDEX(MILESTONES!$A$6:$K$100,'STATUS UPDATE'!$A21,COLUMN()),"")</f>
        <v/>
      </c>
      <c r="C21" s="30" t="str">
        <f>IFERROR(INDEX(MILESTONES!$A$6:$K$100,'STATUS UPDATE'!$A21,COLUMN()),"")</f>
        <v/>
      </c>
      <c r="D21" s="37" t="str">
        <f>IFERROR(INDEX(MILESTONES!$A$6:$K$100,'STATUS UPDATE'!$A21,COLUMN()),"")</f>
        <v/>
      </c>
      <c r="E21" s="11" t="str">
        <f>IFERROR(INDEX(MILESTONES!$A$6:$K$100,'STATUS UPDATE'!$A21,COLUMN()),"")</f>
        <v/>
      </c>
      <c r="F21" s="32" t="str">
        <f>IFERROR(INDEX(MILESTONES!$A$6:$K$100,'STATUS UPDATE'!$A21,COLUMN()),"")</f>
        <v/>
      </c>
      <c r="G21" s="32" t="str">
        <f>IFERROR(INDEX(MILESTONES!$A$6:$K$100,'STATUS UPDATE'!$A21,COLUMN()),"")</f>
        <v/>
      </c>
      <c r="H21" s="32" t="str">
        <f>IFERROR(INDEX(MILESTONES!$A$6:$K$100,'STATUS UPDATE'!$A21,COLUMN()),"")</f>
        <v/>
      </c>
      <c r="I21" s="32" t="str">
        <f>IFERROR(INDEX(MILESTONES!$A$6:$K$100,'STATUS UPDATE'!$A21,COLUMN()),"")</f>
        <v/>
      </c>
      <c r="J21" s="32" t="str">
        <f>IFERROR(INDEX(MILESTONES!$A$6:$K$100,'STATUS UPDATE'!$A21,COLUMN()),"")</f>
        <v/>
      </c>
      <c r="K21" s="32" t="str">
        <f>IFERROR(INDEX(MILESTONES!$A$6:$K$100,'STATUS UPDATE'!$A21,COLUMN()),"")</f>
        <v/>
      </c>
      <c r="L21" s="18" t="str">
        <f>IFERROR(INDEX(MILESTONES!$A$6:$O$29,'STATUS UPDATE'!$A21,COLUMN()+3),"")</f>
        <v/>
      </c>
    </row>
    <row r="22" spans="1:12">
      <c r="A22" s="18" t="str">
        <f t="array" ref="A22">IFERROR(SMALL(IF(MILESTONES!$M$6:$M$100="Yes",ROW(MILESTONES!$M$6:$M$100)),ROWS($A$21:A22))-5,"")</f>
        <v/>
      </c>
      <c r="B22" s="10" t="str">
        <f>IFERROR(INDEX(MILESTONES!$A$6:$K$100,'STATUS UPDATE'!$A22,COLUMN()),"")</f>
        <v/>
      </c>
      <c r="C22" s="30" t="str">
        <f>IFERROR(INDEX(MILESTONES!$A$6:$K$100,'STATUS UPDATE'!$A22,COLUMN()),"")</f>
        <v/>
      </c>
      <c r="D22" s="37" t="str">
        <f>IFERROR(INDEX(MILESTONES!$A$6:$K$100,'STATUS UPDATE'!$A22,COLUMN()),"")</f>
        <v/>
      </c>
      <c r="E22" s="11" t="str">
        <f>IFERROR(INDEX(MILESTONES!$A$6:$K$100,'STATUS UPDATE'!$A22,COLUMN()),"")</f>
        <v/>
      </c>
      <c r="F22" s="32" t="str">
        <f>IFERROR(INDEX(MILESTONES!$A$6:$K$100,'STATUS UPDATE'!$A22,COLUMN()),"")</f>
        <v/>
      </c>
      <c r="G22" s="32" t="str">
        <f>IFERROR(INDEX(MILESTONES!$A$6:$K$100,'STATUS UPDATE'!$A22,COLUMN()),"")</f>
        <v/>
      </c>
      <c r="H22" s="32" t="str">
        <f>IFERROR(INDEX(MILESTONES!$A$6:$K$100,'STATUS UPDATE'!$A22,COLUMN()),"")</f>
        <v/>
      </c>
      <c r="I22" s="32" t="str">
        <f>IFERROR(INDEX(MILESTONES!$A$6:$K$100,'STATUS UPDATE'!$A22,COLUMN()),"")</f>
        <v/>
      </c>
      <c r="J22" s="32" t="str">
        <f>IFERROR(INDEX(MILESTONES!$A$6:$K$100,'STATUS UPDATE'!$A22,COLUMN()),"")</f>
        <v/>
      </c>
      <c r="K22" s="32" t="str">
        <f>IFERROR(INDEX(MILESTONES!$A$6:$K$100,'STATUS UPDATE'!$A22,COLUMN()),"")</f>
        <v/>
      </c>
      <c r="L22" s="18" t="str">
        <f>IFERROR(INDEX(MILESTONES!$A$6:$O$29,'STATUS UPDATE'!$A22,COLUMN()+3),"")</f>
        <v/>
      </c>
    </row>
    <row r="23" spans="1:12">
      <c r="A23" s="18" t="str">
        <f t="array" ref="A23">IFERROR(SMALL(IF(MILESTONES!$M$6:$M$100="Yes",ROW(MILESTONES!$M$6:$M$100)),ROWS($A$21:A23))-5,"")</f>
        <v/>
      </c>
      <c r="B23" s="10" t="str">
        <f>IFERROR(INDEX(MILESTONES!$A$6:$K$100,'STATUS UPDATE'!$A23,COLUMN()),"")</f>
        <v/>
      </c>
      <c r="C23" s="30" t="str">
        <f>IFERROR(INDEX(MILESTONES!$A$6:$K$100,'STATUS UPDATE'!$A23,COLUMN()),"")</f>
        <v/>
      </c>
      <c r="D23" s="37" t="str">
        <f>IFERROR(INDEX(MILESTONES!$A$6:$K$100,'STATUS UPDATE'!$A23,COLUMN()),"")</f>
        <v/>
      </c>
      <c r="E23" s="11" t="str">
        <f>IFERROR(INDEX(MILESTONES!$A$6:$K$100,'STATUS UPDATE'!$A23,COLUMN()),"")</f>
        <v/>
      </c>
      <c r="F23" s="32" t="str">
        <f>IFERROR(INDEX(MILESTONES!$A$6:$K$100,'STATUS UPDATE'!$A23,COLUMN()),"")</f>
        <v/>
      </c>
      <c r="G23" s="32" t="str">
        <f>IFERROR(INDEX(MILESTONES!$A$6:$K$100,'STATUS UPDATE'!$A23,COLUMN()),"")</f>
        <v/>
      </c>
      <c r="H23" s="32" t="str">
        <f>IFERROR(INDEX(MILESTONES!$A$6:$K$100,'STATUS UPDATE'!$A23,COLUMN()),"")</f>
        <v/>
      </c>
      <c r="I23" s="32" t="str">
        <f>IFERROR(INDEX(MILESTONES!$A$6:$K$100,'STATUS UPDATE'!$A23,COLUMN()),"")</f>
        <v/>
      </c>
      <c r="J23" s="32" t="str">
        <f>IFERROR(INDEX(MILESTONES!$A$6:$K$100,'STATUS UPDATE'!$A23,COLUMN()),"")</f>
        <v/>
      </c>
      <c r="K23" s="32" t="str">
        <f>IFERROR(INDEX(MILESTONES!$A$6:$K$100,'STATUS UPDATE'!$A23,COLUMN()),"")</f>
        <v/>
      </c>
      <c r="L23" s="18" t="str">
        <f>IFERROR(INDEX(MILESTONES!$A$6:$O$29,'STATUS UPDATE'!$A23,COLUMN()+3),"")</f>
        <v/>
      </c>
    </row>
    <row r="24" spans="1:12">
      <c r="A24" s="18" t="str">
        <f t="array" ref="A24">IFERROR(SMALL(IF(MILESTONES!$M$6:$M$100="Yes",ROW(MILESTONES!$M$6:$M$100)),ROWS($A$21:A24))-5,"")</f>
        <v/>
      </c>
      <c r="B24" s="10" t="str">
        <f>IFERROR(INDEX(MILESTONES!$A$6:$K$100,'STATUS UPDATE'!$A24,COLUMN()),"")</f>
        <v/>
      </c>
      <c r="C24" s="30" t="str">
        <f>IFERROR(INDEX(MILESTONES!$A$6:$K$100,'STATUS UPDATE'!$A24,COLUMN()),"")</f>
        <v/>
      </c>
      <c r="D24" s="37" t="str">
        <f>IFERROR(INDEX(MILESTONES!$A$6:$K$100,'STATUS UPDATE'!$A24,COLUMN()),"")</f>
        <v/>
      </c>
      <c r="E24" s="11" t="str">
        <f>IFERROR(INDEX(MILESTONES!$A$6:$K$100,'STATUS UPDATE'!$A24,COLUMN()),"")</f>
        <v/>
      </c>
      <c r="F24" s="32" t="str">
        <f>IFERROR(INDEX(MILESTONES!$A$6:$K$100,'STATUS UPDATE'!$A24,COLUMN()),"")</f>
        <v/>
      </c>
      <c r="G24" s="32" t="str">
        <f>IFERROR(INDEX(MILESTONES!$A$6:$K$100,'STATUS UPDATE'!$A24,COLUMN()),"")</f>
        <v/>
      </c>
      <c r="H24" s="32" t="str">
        <f>IFERROR(INDEX(MILESTONES!$A$6:$K$100,'STATUS UPDATE'!$A24,COLUMN()),"")</f>
        <v/>
      </c>
      <c r="I24" s="32" t="str">
        <f>IFERROR(INDEX(MILESTONES!$A$6:$K$100,'STATUS UPDATE'!$A24,COLUMN()),"")</f>
        <v/>
      </c>
      <c r="J24" s="32" t="str">
        <f>IFERROR(INDEX(MILESTONES!$A$6:$K$100,'STATUS UPDATE'!$A24,COLUMN()),"")</f>
        <v/>
      </c>
      <c r="K24" s="32" t="str">
        <f>IFERROR(INDEX(MILESTONES!$A$6:$K$100,'STATUS UPDATE'!$A24,COLUMN()),"")</f>
        <v/>
      </c>
      <c r="L24" s="18" t="str">
        <f>IFERROR(INDEX(MILESTONES!$A$6:$O$29,'STATUS UPDATE'!$A24,COLUMN()+3),"")</f>
        <v/>
      </c>
    </row>
    <row r="25" spans="1:12">
      <c r="A25" s="18" t="str">
        <f t="array" ref="A25">IFERROR(SMALL(IF(MILESTONES!$M$6:$M$100="Yes",ROW(MILESTONES!$M$6:$M$100)),ROWS($A$21:A25))-5,"")</f>
        <v/>
      </c>
      <c r="B25" s="10" t="str">
        <f>IFERROR(INDEX(MILESTONES!$A$6:$K$100,'STATUS UPDATE'!$A25,COLUMN()),"")</f>
        <v/>
      </c>
      <c r="C25" s="30" t="str">
        <f>IFERROR(INDEX(MILESTONES!$A$6:$K$100,'STATUS UPDATE'!$A25,COLUMN()),"")</f>
        <v/>
      </c>
      <c r="D25" s="37" t="str">
        <f>IFERROR(INDEX(MILESTONES!$A$6:$K$100,'STATUS UPDATE'!$A25,COLUMN()),"")</f>
        <v/>
      </c>
      <c r="E25" s="11" t="str">
        <f>IFERROR(INDEX(MILESTONES!$A$6:$K$100,'STATUS UPDATE'!$A25,COLUMN()),"")</f>
        <v/>
      </c>
      <c r="F25" s="32" t="str">
        <f>IFERROR(INDEX(MILESTONES!$A$6:$K$100,'STATUS UPDATE'!$A25,COLUMN()),"")</f>
        <v/>
      </c>
      <c r="G25" s="32" t="str">
        <f>IFERROR(INDEX(MILESTONES!$A$6:$K$100,'STATUS UPDATE'!$A25,COLUMN()),"")</f>
        <v/>
      </c>
      <c r="H25" s="32" t="str">
        <f>IFERROR(INDEX(MILESTONES!$A$6:$K$100,'STATUS UPDATE'!$A25,COLUMN()),"")</f>
        <v/>
      </c>
      <c r="I25" s="32" t="str">
        <f>IFERROR(INDEX(MILESTONES!$A$6:$K$100,'STATUS UPDATE'!$A25,COLUMN()),"")</f>
        <v/>
      </c>
      <c r="J25" s="32" t="str">
        <f>IFERROR(INDEX(MILESTONES!$A$6:$K$100,'STATUS UPDATE'!$A25,COLUMN()),"")</f>
        <v/>
      </c>
      <c r="K25" s="32" t="str">
        <f>IFERROR(INDEX(MILESTONES!$A$6:$K$100,'STATUS UPDATE'!$A25,COLUMN()),"")</f>
        <v/>
      </c>
      <c r="L25" s="18" t="str">
        <f>IFERROR(INDEX(MILESTONES!$A$6:$O$29,'STATUS UPDATE'!$A25,COLUMN()+3),"")</f>
        <v/>
      </c>
    </row>
    <row r="26" spans="1:12">
      <c r="A26" s="18" t="str">
        <f t="array" ref="A26">IFERROR(SMALL(IF(MILESTONES!$M$6:$M$100="Yes",ROW(MILESTONES!$M$6:$M$100)),ROWS($A$21:A26))-5,"")</f>
        <v/>
      </c>
      <c r="B26" s="10" t="str">
        <f>IFERROR(INDEX(MILESTONES!$A$6:$K$100,'STATUS UPDATE'!$A26,COLUMN()),"")</f>
        <v/>
      </c>
      <c r="C26" s="30" t="str">
        <f>IFERROR(INDEX(MILESTONES!$A$6:$K$100,'STATUS UPDATE'!$A26,COLUMN()),"")</f>
        <v/>
      </c>
      <c r="D26" s="37" t="str">
        <f>IFERROR(INDEX(MILESTONES!$A$6:$K$100,'STATUS UPDATE'!$A26,COLUMN()),"")</f>
        <v/>
      </c>
      <c r="E26" s="11" t="str">
        <f>IFERROR(INDEX(MILESTONES!$A$6:$K$100,'STATUS UPDATE'!$A26,COLUMN()),"")</f>
        <v/>
      </c>
      <c r="F26" s="32" t="str">
        <f>IFERROR(INDEX(MILESTONES!$A$6:$K$100,'STATUS UPDATE'!$A26,COLUMN()),"")</f>
        <v/>
      </c>
      <c r="G26" s="32" t="str">
        <f>IFERROR(INDEX(MILESTONES!$A$6:$K$100,'STATUS UPDATE'!$A26,COLUMN()),"")</f>
        <v/>
      </c>
      <c r="H26" s="32" t="str">
        <f>IFERROR(INDEX(MILESTONES!$A$6:$K$100,'STATUS UPDATE'!$A26,COLUMN()),"")</f>
        <v/>
      </c>
      <c r="I26" s="32" t="str">
        <f>IFERROR(INDEX(MILESTONES!$A$6:$K$100,'STATUS UPDATE'!$A26,COLUMN()),"")</f>
        <v/>
      </c>
      <c r="J26" s="32" t="str">
        <f>IFERROR(INDEX(MILESTONES!$A$6:$K$100,'STATUS UPDATE'!$A26,COLUMN()),"")</f>
        <v/>
      </c>
      <c r="K26" s="32" t="str">
        <f>IFERROR(INDEX(MILESTONES!$A$6:$K$100,'STATUS UPDATE'!$A26,COLUMN()),"")</f>
        <v/>
      </c>
      <c r="L26" s="18" t="str">
        <f>IFERROR(INDEX(MILESTONES!$A$6:$O$29,'STATUS UPDATE'!$A26,COLUMN()+3),"")</f>
        <v/>
      </c>
    </row>
    <row r="27" spans="1:12">
      <c r="A27" s="18" t="str">
        <f t="array" ref="A27">IFERROR(SMALL(IF(MILESTONES!$M$6:$M$100="Yes",ROW(MILESTONES!$M$6:$M$100)),ROWS($A$21:A27))-5,"")</f>
        <v/>
      </c>
      <c r="B27" s="10" t="str">
        <f>IFERROR(INDEX(MILESTONES!$A$6:$K$100,'STATUS UPDATE'!$A27,COLUMN()),"")</f>
        <v/>
      </c>
      <c r="C27" s="30" t="str">
        <f>IFERROR(INDEX(MILESTONES!$A$6:$K$100,'STATUS UPDATE'!$A27,COLUMN()),"")</f>
        <v/>
      </c>
      <c r="D27" s="37" t="str">
        <f>IFERROR(INDEX(MILESTONES!$A$6:$K$100,'STATUS UPDATE'!$A27,COLUMN()),"")</f>
        <v/>
      </c>
      <c r="E27" s="11" t="str">
        <f>IFERROR(INDEX(MILESTONES!$A$6:$K$100,'STATUS UPDATE'!$A27,COLUMN()),"")</f>
        <v/>
      </c>
      <c r="F27" s="32" t="str">
        <f>IFERROR(INDEX(MILESTONES!$A$6:$K$100,'STATUS UPDATE'!$A27,COLUMN()),"")</f>
        <v/>
      </c>
      <c r="G27" s="32" t="str">
        <f>IFERROR(INDEX(MILESTONES!$A$6:$K$100,'STATUS UPDATE'!$A27,COLUMN()),"")</f>
        <v/>
      </c>
      <c r="H27" s="32" t="str">
        <f>IFERROR(INDEX(MILESTONES!$A$6:$K$100,'STATUS UPDATE'!$A27,COLUMN()),"")</f>
        <v/>
      </c>
      <c r="I27" s="32" t="str">
        <f>IFERROR(INDEX(MILESTONES!$A$6:$K$100,'STATUS UPDATE'!$A27,COLUMN()),"")</f>
        <v/>
      </c>
      <c r="J27" s="32" t="str">
        <f>IFERROR(INDEX(MILESTONES!$A$6:$K$100,'STATUS UPDATE'!$A27,COLUMN()),"")</f>
        <v/>
      </c>
      <c r="K27" s="32" t="str">
        <f>IFERROR(INDEX(MILESTONES!$A$6:$K$100,'STATUS UPDATE'!$A27,COLUMN()),"")</f>
        <v/>
      </c>
      <c r="L27" s="18" t="str">
        <f>IFERROR(INDEX(MILESTONES!$A$6:$O$29,'STATUS UPDATE'!$A27,COLUMN()+3),"")</f>
        <v/>
      </c>
    </row>
    <row r="28" spans="1:12">
      <c r="A28" s="18" t="str">
        <f t="array" ref="A28">IFERROR(SMALL(IF(MILESTONES!$M$6:$M$100="Yes",ROW(MILESTONES!$M$6:$M$100)),ROWS($A$21:A28))-5,"")</f>
        <v/>
      </c>
      <c r="B28" s="10" t="str">
        <f>IFERROR(INDEX(MILESTONES!$A$6:$K$100,'STATUS UPDATE'!$A28,COLUMN()),"")</f>
        <v/>
      </c>
      <c r="C28" s="30" t="str">
        <f>IFERROR(INDEX(MILESTONES!$A$6:$K$100,'STATUS UPDATE'!$A28,COLUMN()),"")</f>
        <v/>
      </c>
      <c r="D28" s="37" t="str">
        <f>IFERROR(INDEX(MILESTONES!$A$6:$K$100,'STATUS UPDATE'!$A28,COLUMN()),"")</f>
        <v/>
      </c>
      <c r="E28" s="11" t="str">
        <f>IFERROR(INDEX(MILESTONES!$A$6:$K$100,'STATUS UPDATE'!$A28,COLUMN()),"")</f>
        <v/>
      </c>
      <c r="F28" s="32" t="str">
        <f>IFERROR(INDEX(MILESTONES!$A$6:$K$100,'STATUS UPDATE'!$A28,COLUMN()),"")</f>
        <v/>
      </c>
      <c r="G28" s="32" t="str">
        <f>IFERROR(INDEX(MILESTONES!$A$6:$K$100,'STATUS UPDATE'!$A28,COLUMN()),"")</f>
        <v/>
      </c>
      <c r="H28" s="32" t="str">
        <f>IFERROR(INDEX(MILESTONES!$A$6:$K$100,'STATUS UPDATE'!$A28,COLUMN()),"")</f>
        <v/>
      </c>
      <c r="I28" s="32" t="str">
        <f>IFERROR(INDEX(MILESTONES!$A$6:$K$100,'STATUS UPDATE'!$A28,COLUMN()),"")</f>
        <v/>
      </c>
      <c r="J28" s="32" t="str">
        <f>IFERROR(INDEX(MILESTONES!$A$6:$K$100,'STATUS UPDATE'!$A28,COLUMN()),"")</f>
        <v/>
      </c>
      <c r="K28" s="32" t="str">
        <f>IFERROR(INDEX(MILESTONES!$A$6:$K$100,'STATUS UPDATE'!$A28,COLUMN()),"")</f>
        <v/>
      </c>
      <c r="L28" s="18" t="str">
        <f>IFERROR(INDEX(MILESTONES!$A$6:$O$29,'STATUS UPDATE'!$A28,COLUMN()+3),"")</f>
        <v/>
      </c>
    </row>
    <row r="29" spans="1:12">
      <c r="A29" s="18" t="str">
        <f t="array" ref="A29">IFERROR(SMALL(IF(MILESTONES!$M$6:$M$100="Yes",ROW(MILESTONES!$M$6:$M$100)),ROWS($A$21:A29))-5,"")</f>
        <v/>
      </c>
      <c r="B29" s="10" t="str">
        <f>IFERROR(INDEX(MILESTONES!$A$6:$K$100,'STATUS UPDATE'!$A29,COLUMN()),"")</f>
        <v/>
      </c>
      <c r="C29" s="30" t="str">
        <f>IFERROR(INDEX(MILESTONES!$A$6:$K$100,'STATUS UPDATE'!$A29,COLUMN()),"")</f>
        <v/>
      </c>
      <c r="D29" s="37" t="str">
        <f>IFERROR(INDEX(MILESTONES!$A$6:$K$100,'STATUS UPDATE'!$A29,COLUMN()),"")</f>
        <v/>
      </c>
      <c r="E29" s="11" t="str">
        <f>IFERROR(INDEX(MILESTONES!$A$6:$K$100,'STATUS UPDATE'!$A29,COLUMN()),"")</f>
        <v/>
      </c>
      <c r="F29" s="32" t="str">
        <f>IFERROR(INDEX(MILESTONES!$A$6:$K$100,'STATUS UPDATE'!$A29,COLUMN()),"")</f>
        <v/>
      </c>
      <c r="G29" s="32" t="str">
        <f>IFERROR(INDEX(MILESTONES!$A$6:$K$100,'STATUS UPDATE'!$A29,COLUMN()),"")</f>
        <v/>
      </c>
      <c r="H29" s="32" t="str">
        <f>IFERROR(INDEX(MILESTONES!$A$6:$K$100,'STATUS UPDATE'!$A29,COLUMN()),"")</f>
        <v/>
      </c>
      <c r="I29" s="32" t="str">
        <f>IFERROR(INDEX(MILESTONES!$A$6:$K$100,'STATUS UPDATE'!$A29,COLUMN()),"")</f>
        <v/>
      </c>
      <c r="J29" s="32" t="str">
        <f>IFERROR(INDEX(MILESTONES!$A$6:$K$100,'STATUS UPDATE'!$A29,COLUMN()),"")</f>
        <v/>
      </c>
      <c r="K29" s="32" t="str">
        <f>IFERROR(INDEX(MILESTONES!$A$6:$K$100,'STATUS UPDATE'!$A29,COLUMN()),"")</f>
        <v/>
      </c>
      <c r="L29" s="18" t="str">
        <f>IFERROR(INDEX(MILESTONES!$A$6:$O$29,'STATUS UPDATE'!$A29,COLUMN()+3),"")</f>
        <v/>
      </c>
    </row>
    <row r="30" spans="1:12">
      <c r="A30" s="18" t="str">
        <f t="array" ref="A30">IFERROR(SMALL(IF(MILESTONES!$M$6:$M$100="Yes",ROW(MILESTONES!$M$6:$M$100)),ROWS($A$21:A30))-5,"")</f>
        <v/>
      </c>
      <c r="B30" s="10" t="str">
        <f>IFERROR(INDEX(MILESTONES!$A$6:$K$100,'STATUS UPDATE'!$A30,COLUMN()),"")</f>
        <v/>
      </c>
      <c r="C30" s="30" t="str">
        <f>IFERROR(INDEX(MILESTONES!$A$6:$K$100,'STATUS UPDATE'!$A30,COLUMN()),"")</f>
        <v/>
      </c>
      <c r="D30" s="37" t="str">
        <f>IFERROR(INDEX(MILESTONES!$A$6:$K$100,'STATUS UPDATE'!$A30,COLUMN()),"")</f>
        <v/>
      </c>
      <c r="E30" s="11" t="str">
        <f>IFERROR(INDEX(MILESTONES!$A$6:$K$100,'STATUS UPDATE'!$A30,COLUMN()),"")</f>
        <v/>
      </c>
      <c r="F30" s="32" t="str">
        <f>IFERROR(INDEX(MILESTONES!$A$6:$K$100,'STATUS UPDATE'!$A30,COLUMN()),"")</f>
        <v/>
      </c>
      <c r="G30" s="32" t="str">
        <f>IFERROR(INDEX(MILESTONES!$A$6:$K$100,'STATUS UPDATE'!$A30,COLUMN()),"")</f>
        <v/>
      </c>
      <c r="H30" s="32" t="str">
        <f>IFERROR(INDEX(MILESTONES!$A$6:$K$100,'STATUS UPDATE'!$A30,COLUMN()),"")</f>
        <v/>
      </c>
      <c r="I30" s="32" t="str">
        <f>IFERROR(INDEX(MILESTONES!$A$6:$K$100,'STATUS UPDATE'!$A30,COLUMN()),"")</f>
        <v/>
      </c>
      <c r="J30" s="32" t="str">
        <f>IFERROR(INDEX(MILESTONES!$A$6:$K$100,'STATUS UPDATE'!$A30,COLUMN()),"")</f>
        <v/>
      </c>
      <c r="K30" s="32" t="str">
        <f>IFERROR(INDEX(MILESTONES!$A$6:$K$100,'STATUS UPDATE'!$A30,COLUMN()),"")</f>
        <v/>
      </c>
      <c r="L30" s="18" t="str">
        <f>IFERROR(INDEX(MILESTONES!$A$6:$O$29,'STATUS UPDATE'!$A30,COLUMN()+3),"")</f>
        <v/>
      </c>
    </row>
    <row r="31" spans="1:12" ht="6" customHeight="1" thickBot="1">
      <c r="A31" s="18"/>
    </row>
    <row r="32" spans="1:12" ht="15" customHeight="1" thickBot="1">
      <c r="A32" s="18"/>
      <c r="B32" s="56" t="s">
        <v>61</v>
      </c>
      <c r="C32" s="57"/>
      <c r="D32" s="57"/>
      <c r="E32" s="57"/>
      <c r="F32" s="57"/>
      <c r="G32" s="57"/>
      <c r="H32" s="57"/>
      <c r="I32" s="57"/>
      <c r="J32" s="57"/>
      <c r="K32" s="58"/>
    </row>
    <row r="33" spans="1:11" ht="6" customHeight="1">
      <c r="A33" s="18"/>
    </row>
    <row r="34" spans="1:11">
      <c r="A34" s="18"/>
      <c r="B34" s="15" t="s">
        <v>58</v>
      </c>
      <c r="C34" s="15" t="s">
        <v>4</v>
      </c>
      <c r="D34" s="15" t="s">
        <v>57</v>
      </c>
      <c r="E34" s="15" t="s">
        <v>59</v>
      </c>
      <c r="F34" s="59" t="s">
        <v>60</v>
      </c>
      <c r="G34" s="59"/>
      <c r="H34" s="59"/>
      <c r="I34" s="59"/>
      <c r="J34" s="59"/>
      <c r="K34" s="59"/>
    </row>
    <row r="35" spans="1:11" ht="30" customHeight="1">
      <c r="A35" s="18" t="str">
        <f t="array" ref="A35">IFERROR(SMALL(IF('RISKS ISSUES'!$F$2:$F$100="Yes",ROW('RISKS ISSUES'!$F$2:$F$100)),ROWS($A$35:A35))-1,"")</f>
        <v/>
      </c>
      <c r="B35" s="31" t="str">
        <f>IFERROR(INDEX('RISKS ISSUES'!$A$2:$F$100,$A35,COLUMN()-1),"")</f>
        <v/>
      </c>
      <c r="C35" s="31" t="str">
        <f>IFERROR(INDEX('RISKS ISSUES'!$A$2:$F$100,$A35,COLUMN()-1),"")</f>
        <v/>
      </c>
      <c r="D35" s="31" t="str">
        <f>IFERROR(INDEX('RISKS ISSUES'!$A$2:$F$100,$A35,COLUMN()-1),"")</f>
        <v/>
      </c>
      <c r="E35" s="31" t="str">
        <f>IFERROR(INDEX('RISKS ISSUES'!$A$2:$F$100,$A35,COLUMN()-1),"")</f>
        <v/>
      </c>
      <c r="F35" s="54" t="str">
        <f>IFERROR(INDEX('RISKS ISSUES'!$A$2:$F$100,$A35,COLUMN()-1),"")</f>
        <v/>
      </c>
      <c r="G35" s="54"/>
      <c r="H35" s="54"/>
      <c r="I35" s="54"/>
      <c r="J35" s="54"/>
      <c r="K35" s="54"/>
    </row>
    <row r="36" spans="1:11" ht="30" customHeight="1">
      <c r="A36" s="18" t="str">
        <f t="array" ref="A36">IFERROR(SMALL(IF('RISKS ISSUES'!$F$2:$F$100="Yes",ROW('RISKS ISSUES'!$F$2:$F$100)),ROWS($A$35:A36))-1,"")</f>
        <v/>
      </c>
      <c r="B36" s="31" t="str">
        <f>IFERROR(INDEX('RISKS ISSUES'!$A$2:$F$100,$A36,COLUMN()-1),"")</f>
        <v/>
      </c>
      <c r="C36" s="31" t="str">
        <f>IFERROR(INDEX('RISKS ISSUES'!$A$2:$F$100,$A36,COLUMN()-1),"")</f>
        <v/>
      </c>
      <c r="D36" s="31" t="str">
        <f>IFERROR(INDEX('RISKS ISSUES'!$A$2:$F$100,$A36,COLUMN()-1),"")</f>
        <v/>
      </c>
      <c r="E36" s="31" t="str">
        <f>IFERROR(INDEX('RISKS ISSUES'!$A$2:$F$100,$A36,COLUMN()-1),"")</f>
        <v/>
      </c>
      <c r="F36" s="54" t="str">
        <f>IFERROR(INDEX('RISKS ISSUES'!$A$2:$F$100,$A36,COLUMN()-1),"")</f>
        <v/>
      </c>
      <c r="G36" s="54"/>
      <c r="H36" s="54"/>
      <c r="I36" s="54"/>
      <c r="J36" s="54"/>
      <c r="K36" s="54"/>
    </row>
    <row r="37" spans="1:11" ht="30" customHeight="1">
      <c r="A37" s="18" t="str">
        <f t="array" ref="A37">IFERROR(SMALL(IF('RISKS ISSUES'!$F$2:$F$100="Yes",ROW('RISKS ISSUES'!$F$2:$F$100)),ROWS($A$35:A37))-1,"")</f>
        <v/>
      </c>
      <c r="B37" s="31" t="str">
        <f>IFERROR(INDEX('RISKS ISSUES'!$A$2:$F$100,$A37,COLUMN()-1),"")</f>
        <v/>
      </c>
      <c r="C37" s="31" t="str">
        <f>IFERROR(INDEX('RISKS ISSUES'!$A$2:$F$100,$A37,COLUMN()-1),"")</f>
        <v/>
      </c>
      <c r="D37" s="31" t="str">
        <f>IFERROR(INDEX('RISKS ISSUES'!$A$2:$F$100,$A37,COLUMN()-1),"")</f>
        <v/>
      </c>
      <c r="E37" s="31" t="str">
        <f>IFERROR(INDEX('RISKS ISSUES'!$A$2:$F$100,$A37,COLUMN()-1),"")</f>
        <v/>
      </c>
      <c r="F37" s="54" t="str">
        <f>IFERROR(INDEX('RISKS ISSUES'!$A$2:$F$100,$A37,COLUMN()-1),"")</f>
        <v/>
      </c>
      <c r="G37" s="54"/>
      <c r="H37" s="54"/>
      <c r="I37" s="54"/>
      <c r="J37" s="54"/>
      <c r="K37" s="54"/>
    </row>
    <row r="38" spans="1:11" ht="30" customHeight="1">
      <c r="A38" s="18" t="str">
        <f t="array" ref="A38">IFERROR(SMALL(IF('RISKS ISSUES'!$F$2:$F$100="Yes",ROW('RISKS ISSUES'!$F$2:$F$100)),ROWS($A$35:A38))-1,"")</f>
        <v/>
      </c>
      <c r="B38" s="31" t="str">
        <f>IFERROR(INDEX('RISKS ISSUES'!$A$2:$F$100,$A38,COLUMN()-1),"")</f>
        <v/>
      </c>
      <c r="C38" s="31" t="str">
        <f>IFERROR(INDEX('RISKS ISSUES'!$A$2:$F$100,$A38,COLUMN()-1),"")</f>
        <v/>
      </c>
      <c r="D38" s="31" t="str">
        <f>IFERROR(INDEX('RISKS ISSUES'!$A$2:$F$100,$A38,COLUMN()-1),"")</f>
        <v/>
      </c>
      <c r="E38" s="31" t="str">
        <f>IFERROR(INDEX('RISKS ISSUES'!$A$2:$F$100,$A38,COLUMN()-1),"")</f>
        <v/>
      </c>
      <c r="F38" s="54" t="str">
        <f>IFERROR(INDEX('RISKS ISSUES'!$A$2:$F$100,$A38,COLUMN()-1),"")</f>
        <v/>
      </c>
      <c r="G38" s="54"/>
      <c r="H38" s="54"/>
      <c r="I38" s="54"/>
      <c r="J38" s="54"/>
      <c r="K38" s="54"/>
    </row>
    <row r="39" spans="1:11">
      <c r="A39" s="18" t="str">
        <f t="array" ref="A39">IFERROR(SMALL(IF('RISKS ISSUES'!$F$2:$F$100="Yes",ROW('RISKS ISSUES'!$F$2:$F$100)),ROWS($A$35:A39))-1,"")</f>
        <v/>
      </c>
      <c r="B39" s="31" t="str">
        <f>IFERROR(INDEX('RISKS ISSUES'!$A$2:$F$100,$A39,COLUMN()),"")</f>
        <v/>
      </c>
      <c r="C39" s="28" t="str">
        <f>IFERROR(INDEX('RISKS ISSUES'!$A$2:$F$100,$A39,COLUMN()),"")</f>
        <v/>
      </c>
      <c r="D39" s="28" t="str">
        <f>IFERROR(INDEX('RISKS ISSUES'!$A$2:$F$100,$A39,COLUMN()),"")</f>
        <v/>
      </c>
      <c r="E39" s="28" t="str">
        <f>IFERROR(INDEX('RISKS ISSUES'!$A$2:$F$100,$A39,COLUMN()),"")</f>
        <v/>
      </c>
      <c r="F39" s="54" t="str">
        <f>IFERROR(INDEX('RISKS ISSUES'!$A$2:$F$100,$A39,COLUMN()),"")</f>
        <v/>
      </c>
      <c r="G39" s="54"/>
      <c r="H39" s="54"/>
      <c r="I39" s="54"/>
      <c r="J39" s="54"/>
      <c r="K39" s="54"/>
    </row>
    <row r="40" spans="1:11" ht="10.5" customHeight="1">
      <c r="A40" s="18"/>
      <c r="B40" s="27"/>
      <c r="C40" s="28"/>
      <c r="D40" s="28"/>
      <c r="E40" s="28"/>
      <c r="F40" s="23"/>
      <c r="G40" s="23"/>
      <c r="H40" s="23"/>
      <c r="I40" s="23"/>
      <c r="J40" s="23"/>
      <c r="K40" s="23"/>
    </row>
    <row r="41" spans="1:11">
      <c r="E41" s="10"/>
      <c r="F41" s="10"/>
      <c r="G41" s="10"/>
      <c r="H41" s="10"/>
      <c r="I41" s="10"/>
      <c r="J41" s="10"/>
      <c r="K41" s="10"/>
    </row>
  </sheetData>
  <mergeCells count="22">
    <mergeCell ref="B10:K10"/>
    <mergeCell ref="E12:H12"/>
    <mergeCell ref="I12:K12"/>
    <mergeCell ref="B2:K2"/>
    <mergeCell ref="J4:J8"/>
    <mergeCell ref="K4:K8"/>
    <mergeCell ref="B4:I4"/>
    <mergeCell ref="B5:I8"/>
    <mergeCell ref="F39:K39"/>
    <mergeCell ref="E14:H14"/>
    <mergeCell ref="I14:K14"/>
    <mergeCell ref="E15:H15"/>
    <mergeCell ref="I15:K15"/>
    <mergeCell ref="E16:H16"/>
    <mergeCell ref="I16:K16"/>
    <mergeCell ref="F36:K36"/>
    <mergeCell ref="F37:K37"/>
    <mergeCell ref="F38:K38"/>
    <mergeCell ref="F35:K35"/>
    <mergeCell ref="B18:K18"/>
    <mergeCell ref="F34:K34"/>
    <mergeCell ref="B32:K32"/>
  </mergeCells>
  <conditionalFormatting sqref="F21:K30">
    <cfRule type="expression" dxfId="53" priority="49">
      <formula>$L21="R"</formula>
    </cfRule>
    <cfRule type="expression" dxfId="52" priority="50">
      <formula>$L21="A"</formula>
    </cfRule>
    <cfRule type="expression" dxfId="51" priority="51">
      <formula>$L21="B"</formula>
    </cfRule>
    <cfRule type="expression" dxfId="50" priority="52">
      <formula>$L21="G"</formula>
    </cfRule>
  </conditionalFormatting>
  <conditionalFormatting sqref="F21:J30">
    <cfRule type="expression" dxfId="49" priority="45">
      <formula>$B21&lt;&gt;""</formula>
    </cfRule>
    <cfRule type="expression" dxfId="48" priority="46">
      <formula>$B21=""</formula>
    </cfRule>
  </conditionalFormatting>
  <conditionalFormatting sqref="K21:K30">
    <cfRule type="expression" dxfId="47" priority="41">
      <formula>$B21&lt;&gt;""</formula>
    </cfRule>
    <cfRule type="expression" dxfId="46" priority="42">
      <formula>$B21=""</formula>
    </cfRule>
  </conditionalFormatting>
  <conditionalFormatting sqref="K4">
    <cfRule type="cellIs" dxfId="45" priority="38" operator="equal">
      <formula>"R"</formula>
    </cfRule>
    <cfRule type="cellIs" dxfId="44" priority="39" operator="equal">
      <formula>"A"</formula>
    </cfRule>
    <cfRule type="cellIs" dxfId="43" priority="40" operator="equal">
      <formula>"G"</formula>
    </cfRule>
  </conditionalFormatting>
  <conditionalFormatting sqref="K4">
    <cfRule type="cellIs" dxfId="42" priority="37" operator="equal">
      <formula>"B"</formula>
    </cfRule>
  </conditionalFormatting>
  <conditionalFormatting sqref="D14:D16">
    <cfRule type="expression" dxfId="41" priority="32">
      <formula>L14="R"</formula>
    </cfRule>
    <cfRule type="expression" dxfId="40" priority="33">
      <formula>L14="A"</formula>
    </cfRule>
    <cfRule type="expression" dxfId="39" priority="34">
      <formula>L14="G"</formula>
    </cfRule>
  </conditionalFormatting>
  <conditionalFormatting sqref="D14:D16">
    <cfRule type="expression" dxfId="38" priority="31">
      <formula>L14="B"</formula>
    </cfRule>
  </conditionalFormatting>
  <conditionalFormatting sqref="B35:E40">
    <cfRule type="cellIs" dxfId="37" priority="29" operator="notEqual">
      <formula>""</formula>
    </cfRule>
    <cfRule type="cellIs" dxfId="36" priority="30" operator="equal">
      <formula>""</formula>
    </cfRule>
  </conditionalFormatting>
  <conditionalFormatting sqref="F35:F40">
    <cfRule type="cellIs" dxfId="35" priority="25" operator="notEqual">
      <formula>""</formula>
    </cfRule>
    <cfRule type="cellIs" dxfId="34" priority="26" operator="equal">
      <formula>""</formula>
    </cfRule>
  </conditionalFormatting>
  <conditionalFormatting sqref="G35:K40">
    <cfRule type="cellIs" dxfId="33" priority="23" operator="notEqual">
      <formula>""</formula>
    </cfRule>
    <cfRule type="cellIs" dxfId="32" priority="24" operator="equal">
      <formula>""</formula>
    </cfRule>
  </conditionalFormatting>
  <conditionalFormatting sqref="F14:H16">
    <cfRule type="expression" dxfId="31" priority="13">
      <formula>$E14&lt;&gt;""</formula>
    </cfRule>
    <cfRule type="expression" dxfId="30" priority="14">
      <formula>$E14=""</formula>
    </cfRule>
  </conditionalFormatting>
  <conditionalFormatting sqref="B21:C30 E21:E30 B14:C16 E14:E16 I14:K16">
    <cfRule type="cellIs" dxfId="29" priority="43" operator="notEqual">
      <formula>""</formula>
    </cfRule>
    <cfRule type="cellIs" dxfId="28" priority="44" operator="equal">
      <formula>""</formula>
    </cfRule>
  </conditionalFormatting>
  <conditionalFormatting sqref="D14:D16">
    <cfRule type="expression" dxfId="27" priority="8">
      <formula>L14&lt;&gt;""</formula>
    </cfRule>
    <cfRule type="expression" dxfId="26" priority="7">
      <formula>L14=""</formula>
    </cfRule>
  </conditionalFormatting>
  <conditionalFormatting sqref="D21:D30">
    <cfRule type="expression" dxfId="25" priority="4">
      <formula>L21="R"</formula>
    </cfRule>
    <cfRule type="expression" dxfId="24" priority="5">
      <formula>L21="A"</formula>
    </cfRule>
    <cfRule type="expression" dxfId="23" priority="6">
      <formula>L21="G"</formula>
    </cfRule>
  </conditionalFormatting>
  <conditionalFormatting sqref="D21:D30">
    <cfRule type="expression" dxfId="22" priority="3">
      <formula>L21="B"</formula>
    </cfRule>
  </conditionalFormatting>
  <conditionalFormatting sqref="D21:D30">
    <cfRule type="expression" dxfId="21" priority="1">
      <formula>L21=""</formula>
    </cfRule>
    <cfRule type="expression" dxfId="20" priority="2">
      <formula>L21&lt;&gt;""</formula>
    </cfRule>
  </conditionalFormatting>
  <dataValidations count="1">
    <dataValidation type="list" allowBlank="1" showInputMessage="1" showErrorMessage="1" sqref="K4:K8">
      <formula1>"R,A,G,B"</formula1>
    </dataValidation>
  </dataValidations>
  <pageMargins left="0.70866141732283472" right="0.70866141732283472" top="0.74803149606299213" bottom="0.74803149606299213"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sheetPr codeName="Sheet2"/>
  <dimension ref="A1:J16"/>
  <sheetViews>
    <sheetView zoomScale="85" zoomScaleNormal="85" workbookViewId="0">
      <selection activeCell="A35" sqref="A35"/>
    </sheetView>
  </sheetViews>
  <sheetFormatPr defaultRowHeight="15"/>
  <cols>
    <col min="1" max="1" width="63.5703125" customWidth="1"/>
    <col min="2" max="4" width="16" customWidth="1"/>
    <col min="5" max="5" width="40.140625" customWidth="1"/>
    <col min="6" max="6" width="12.28515625" customWidth="1"/>
  </cols>
  <sheetData>
    <row r="1" spans="1:10" ht="30">
      <c r="A1" s="22" t="s">
        <v>58</v>
      </c>
      <c r="B1" s="22" t="s">
        <v>4</v>
      </c>
      <c r="C1" s="22" t="s">
        <v>57</v>
      </c>
      <c r="D1" s="22" t="s">
        <v>59</v>
      </c>
      <c r="E1" s="22" t="s">
        <v>60</v>
      </c>
      <c r="F1" s="12" t="s">
        <v>6</v>
      </c>
      <c r="G1" s="16"/>
      <c r="H1" s="16"/>
      <c r="I1" s="16"/>
      <c r="J1" s="10"/>
    </row>
    <row r="2" spans="1:10" ht="30">
      <c r="A2" s="7" t="s">
        <v>80</v>
      </c>
      <c r="B2" s="20" t="s">
        <v>15</v>
      </c>
      <c r="C2" s="20" t="s">
        <v>77</v>
      </c>
      <c r="D2" s="21">
        <v>42017</v>
      </c>
      <c r="E2" s="8" t="s">
        <v>79</v>
      </c>
      <c r="F2" s="33"/>
    </row>
    <row r="3" spans="1:10" ht="30">
      <c r="A3" s="7" t="s">
        <v>81</v>
      </c>
      <c r="B3" s="20" t="s">
        <v>16</v>
      </c>
      <c r="C3" s="20" t="s">
        <v>78</v>
      </c>
      <c r="D3" s="21">
        <v>41994</v>
      </c>
      <c r="E3" s="8" t="s">
        <v>79</v>
      </c>
      <c r="F3" s="33"/>
    </row>
    <row r="4" spans="1:10" ht="30">
      <c r="A4" s="7" t="s">
        <v>80</v>
      </c>
      <c r="B4" s="20" t="s">
        <v>17</v>
      </c>
      <c r="C4" s="20" t="s">
        <v>77</v>
      </c>
      <c r="D4" s="21">
        <v>41988</v>
      </c>
      <c r="E4" s="8" t="s">
        <v>79</v>
      </c>
      <c r="F4" s="33"/>
    </row>
    <row r="5" spans="1:10" ht="30">
      <c r="A5" s="7" t="s">
        <v>81</v>
      </c>
      <c r="B5" s="20" t="s">
        <v>18</v>
      </c>
      <c r="C5" s="20" t="s">
        <v>78</v>
      </c>
      <c r="D5" s="21">
        <v>41977</v>
      </c>
      <c r="E5" s="8" t="s">
        <v>79</v>
      </c>
      <c r="F5" s="33"/>
    </row>
    <row r="6" spans="1:10" ht="30">
      <c r="A6" s="7" t="s">
        <v>80</v>
      </c>
      <c r="B6" s="20" t="s">
        <v>19</v>
      </c>
      <c r="C6" s="20" t="s">
        <v>77</v>
      </c>
      <c r="D6" s="21">
        <v>41964</v>
      </c>
      <c r="E6" s="8" t="s">
        <v>79</v>
      </c>
      <c r="F6" s="33"/>
    </row>
    <row r="7" spans="1:10" ht="30">
      <c r="A7" s="7" t="s">
        <v>80</v>
      </c>
      <c r="B7" s="20" t="s">
        <v>20</v>
      </c>
      <c r="C7" s="20" t="s">
        <v>77</v>
      </c>
      <c r="D7" s="21">
        <v>41958</v>
      </c>
      <c r="E7" s="8" t="s">
        <v>79</v>
      </c>
      <c r="F7" s="33"/>
    </row>
    <row r="8" spans="1:10" ht="30">
      <c r="A8" s="7" t="s">
        <v>80</v>
      </c>
      <c r="B8" s="20" t="s">
        <v>21</v>
      </c>
      <c r="C8" s="20" t="s">
        <v>77</v>
      </c>
      <c r="D8" s="21">
        <v>41925</v>
      </c>
      <c r="E8" s="8" t="s">
        <v>79</v>
      </c>
      <c r="F8" s="33"/>
    </row>
    <row r="9" spans="1:10" ht="30">
      <c r="A9" s="7" t="s">
        <v>81</v>
      </c>
      <c r="B9" s="20" t="s">
        <v>22</v>
      </c>
      <c r="C9" s="20" t="s">
        <v>78</v>
      </c>
      <c r="D9" s="21">
        <v>41909</v>
      </c>
      <c r="E9" s="8" t="s">
        <v>79</v>
      </c>
      <c r="F9" s="33"/>
    </row>
    <row r="10" spans="1:10" ht="30">
      <c r="A10" s="7" t="s">
        <v>80</v>
      </c>
      <c r="B10" s="20" t="s">
        <v>23</v>
      </c>
      <c r="C10" s="20" t="s">
        <v>77</v>
      </c>
      <c r="D10" s="21">
        <v>41890</v>
      </c>
      <c r="E10" s="8" t="s">
        <v>79</v>
      </c>
      <c r="F10" s="33"/>
    </row>
    <row r="11" spans="1:10" ht="30">
      <c r="A11" s="7" t="s">
        <v>80</v>
      </c>
      <c r="B11" s="20" t="s">
        <v>24</v>
      </c>
      <c r="C11" s="20" t="s">
        <v>77</v>
      </c>
      <c r="D11" s="21">
        <v>41860</v>
      </c>
      <c r="E11" s="8" t="s">
        <v>79</v>
      </c>
      <c r="F11" s="33"/>
    </row>
    <row r="12" spans="1:10" ht="30">
      <c r="A12" s="7" t="s">
        <v>80</v>
      </c>
      <c r="B12" s="20" t="s">
        <v>25</v>
      </c>
      <c r="C12" s="20" t="s">
        <v>77</v>
      </c>
      <c r="D12" s="21">
        <v>41856</v>
      </c>
      <c r="E12" s="8" t="s">
        <v>79</v>
      </c>
      <c r="F12" s="33"/>
    </row>
    <row r="15" spans="1:10">
      <c r="F15" s="14" t="s">
        <v>91</v>
      </c>
    </row>
    <row r="16" spans="1:10" ht="18.75">
      <c r="F16" s="38">
        <f>COUNTIF($F$2:$F$12,"Yes")</f>
        <v>0</v>
      </c>
    </row>
  </sheetData>
  <dataValidations count="1">
    <dataValidation type="list" allowBlank="1" showInputMessage="1" showErrorMessage="1" sqref="F2:F12">
      <formula1>"Yes"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3"/>
  <dimension ref="A1:H28"/>
  <sheetViews>
    <sheetView zoomScale="70" zoomScaleNormal="70" workbookViewId="0"/>
  </sheetViews>
  <sheetFormatPr defaultRowHeight="15"/>
  <cols>
    <col min="1" max="1" width="48.7109375" customWidth="1"/>
    <col min="2" max="2" width="16.28515625" bestFit="1" customWidth="1"/>
    <col min="6" max="7" width="55.42578125" customWidth="1"/>
    <col min="8" max="8" width="12" customWidth="1"/>
  </cols>
  <sheetData>
    <row r="1" spans="1:8" ht="30">
      <c r="A1" s="12" t="s">
        <v>7</v>
      </c>
      <c r="B1" s="12" t="s">
        <v>4</v>
      </c>
      <c r="C1" s="12" t="s">
        <v>70</v>
      </c>
      <c r="D1" s="12" t="s">
        <v>71</v>
      </c>
      <c r="E1" s="39" t="s">
        <v>75</v>
      </c>
      <c r="F1" s="39" t="s">
        <v>67</v>
      </c>
      <c r="G1" s="39" t="s">
        <v>76</v>
      </c>
      <c r="H1" s="12" t="s">
        <v>6</v>
      </c>
    </row>
    <row r="2" spans="1:8" ht="45">
      <c r="A2" s="25" t="s">
        <v>9</v>
      </c>
      <c r="B2" s="25" t="s">
        <v>8</v>
      </c>
      <c r="C2" s="17" t="s">
        <v>0</v>
      </c>
      <c r="D2" s="17" t="s">
        <v>0</v>
      </c>
      <c r="E2" s="24" t="str">
        <f>IF(MATCH(C2,{"R","A","G","B"},0)-MATCH(D2,{"R","A","G","B"},0)&gt;0,"h",IF(MATCH(C2,{"R","A","G","B"},0)-MATCH(D2,{"R","A","G","B"},0)&lt;0,"i","n"))</f>
        <v>n</v>
      </c>
      <c r="F2" s="26" t="s">
        <v>82</v>
      </c>
      <c r="G2" s="26" t="s">
        <v>88</v>
      </c>
      <c r="H2" s="33"/>
    </row>
    <row r="3" spans="1:8" ht="45">
      <c r="A3" s="25" t="s">
        <v>35</v>
      </c>
      <c r="B3" s="25" t="s">
        <v>10</v>
      </c>
      <c r="C3" s="17" t="s">
        <v>1</v>
      </c>
      <c r="D3" s="17" t="s">
        <v>1</v>
      </c>
      <c r="E3" s="24" t="str">
        <f>IF(MATCH(C3,{"R","A","G","B"},0)-MATCH(D3,{"R","A","G","B"},0)&gt;0,"h",IF(MATCH(C3,{"R","A","G","B"},0)-MATCH(D3,{"R","A","G","B"},0)&lt;0,"i","n"))</f>
        <v>n</v>
      </c>
      <c r="F3" s="26" t="s">
        <v>83</v>
      </c>
      <c r="G3" s="26" t="s">
        <v>89</v>
      </c>
      <c r="H3" s="33"/>
    </row>
    <row r="4" spans="1:8" ht="45">
      <c r="A4" s="25" t="s">
        <v>32</v>
      </c>
      <c r="B4" s="25" t="s">
        <v>11</v>
      </c>
      <c r="C4" s="17" t="s">
        <v>1</v>
      </c>
      <c r="D4" s="17" t="s">
        <v>1</v>
      </c>
      <c r="E4" s="24" t="str">
        <f>IF(MATCH(C4,{"R","A","G","B"},0)-MATCH(D4,{"R","A","G","B"},0)&gt;0,"h",IF(MATCH(C4,{"R","A","G","B"},0)-MATCH(D4,{"R","A","G","B"},0)&lt;0,"i","n"))</f>
        <v>n</v>
      </c>
      <c r="F4" s="26" t="s">
        <v>83</v>
      </c>
      <c r="G4" s="26" t="s">
        <v>89</v>
      </c>
      <c r="H4" s="33"/>
    </row>
    <row r="5" spans="1:8" ht="45">
      <c r="A5" s="25" t="s">
        <v>33</v>
      </c>
      <c r="B5" s="25" t="s">
        <v>12</v>
      </c>
      <c r="C5" s="17" t="s">
        <v>1</v>
      </c>
      <c r="D5" s="17" t="s">
        <v>1</v>
      </c>
      <c r="E5" s="24" t="str">
        <f>IF(MATCH(C5,{"R","A","G","B"},0)-MATCH(D5,{"R","A","G","B"},0)&gt;0,"h",IF(MATCH(C5,{"R","A","G","B"},0)-MATCH(D5,{"R","A","G","B"},0)&lt;0,"i","n"))</f>
        <v>n</v>
      </c>
      <c r="F5" s="26" t="s">
        <v>83</v>
      </c>
      <c r="G5" s="26" t="s">
        <v>89</v>
      </c>
      <c r="H5" s="33"/>
    </row>
    <row r="6" spans="1:8" ht="45">
      <c r="A6" s="25" t="s">
        <v>34</v>
      </c>
      <c r="B6" s="25" t="s">
        <v>13</v>
      </c>
      <c r="C6" s="17" t="s">
        <v>3</v>
      </c>
      <c r="D6" s="17" t="s">
        <v>1</v>
      </c>
      <c r="E6" s="24" t="str">
        <f>IF(MATCH(C6,{"R","A","G","B"},0)-MATCH(D6,{"R","A","G","B"},0)&gt;0,"h",IF(MATCH(C6,{"R","A","G","B"},0)-MATCH(D6,{"R","A","G","B"},0)&lt;0,"i","n"))</f>
        <v>h</v>
      </c>
      <c r="F6" s="26" t="s">
        <v>84</v>
      </c>
      <c r="G6" s="26" t="s">
        <v>86</v>
      </c>
      <c r="H6" s="33"/>
    </row>
    <row r="7" spans="1:8" ht="45">
      <c r="A7" s="25" t="s">
        <v>42</v>
      </c>
      <c r="B7" s="25" t="s">
        <v>14</v>
      </c>
      <c r="C7" s="17" t="s">
        <v>3</v>
      </c>
      <c r="D7" s="17" t="s">
        <v>3</v>
      </c>
      <c r="E7" s="24" t="str">
        <f>IF(MATCH(C7,{"R","A","G","B"},0)-MATCH(D7,{"R","A","G","B"},0)&gt;0,"h",IF(MATCH(C7,{"R","A","G","B"},0)-MATCH(D7,{"R","A","G","B"},0)&lt;0,"i","n"))</f>
        <v>n</v>
      </c>
      <c r="F7" s="26" t="s">
        <v>84</v>
      </c>
      <c r="G7" s="26" t="s">
        <v>86</v>
      </c>
      <c r="H7" s="33"/>
    </row>
    <row r="8" spans="1:8" ht="45">
      <c r="A8" s="25" t="s">
        <v>41</v>
      </c>
      <c r="B8" s="25" t="s">
        <v>15</v>
      </c>
      <c r="C8" s="17" t="s">
        <v>1</v>
      </c>
      <c r="D8" s="17" t="s">
        <v>1</v>
      </c>
      <c r="E8" s="24" t="str">
        <f>IF(MATCH(C8,{"R","A","G","B"},0)-MATCH(D8,{"R","A","G","B"},0)&gt;0,"h",IF(MATCH(C8,{"R","A","G","B"},0)-MATCH(D8,{"R","A","G","B"},0)&lt;0,"i","n"))</f>
        <v>n</v>
      </c>
      <c r="F8" s="26" t="s">
        <v>83</v>
      </c>
      <c r="G8" s="26" t="s">
        <v>89</v>
      </c>
      <c r="H8" s="33"/>
    </row>
    <row r="9" spans="1:8" ht="45">
      <c r="A9" s="25" t="s">
        <v>48</v>
      </c>
      <c r="B9" s="25" t="s">
        <v>16</v>
      </c>
      <c r="C9" s="17" t="s">
        <v>0</v>
      </c>
      <c r="D9" s="17" t="s">
        <v>0</v>
      </c>
      <c r="E9" s="24" t="str">
        <f>IF(MATCH(C9,{"R","A","G","B"},0)-MATCH(D9,{"R","A","G","B"},0)&gt;0,"h",IF(MATCH(C9,{"R","A","G","B"},0)-MATCH(D9,{"R","A","G","B"},0)&lt;0,"i","n"))</f>
        <v>n</v>
      </c>
      <c r="F9" s="26" t="s">
        <v>82</v>
      </c>
      <c r="G9" s="26" t="s">
        <v>88</v>
      </c>
      <c r="H9" s="33"/>
    </row>
    <row r="10" spans="1:8" ht="45">
      <c r="A10" s="25" t="s">
        <v>49</v>
      </c>
      <c r="B10" s="25" t="s">
        <v>17</v>
      </c>
      <c r="C10" s="17" t="s">
        <v>3</v>
      </c>
      <c r="D10" s="17" t="s">
        <v>0</v>
      </c>
      <c r="E10" s="24" t="str">
        <f>IF(MATCH(C10,{"R","A","G","B"},0)-MATCH(D10,{"R","A","G","B"},0)&gt;0,"h",IF(MATCH(C10,{"R","A","G","B"},0)-MATCH(D10,{"R","A","G","B"},0)&lt;0,"i","n"))</f>
        <v>h</v>
      </c>
      <c r="F10" s="26" t="s">
        <v>84</v>
      </c>
      <c r="G10" s="26" t="s">
        <v>86</v>
      </c>
      <c r="H10" s="33"/>
    </row>
    <row r="11" spans="1:8" ht="45">
      <c r="A11" s="25" t="s">
        <v>53</v>
      </c>
      <c r="B11" s="25" t="s">
        <v>18</v>
      </c>
      <c r="C11" s="17" t="s">
        <v>1</v>
      </c>
      <c r="D11" s="17" t="s">
        <v>1</v>
      </c>
      <c r="E11" s="24" t="str">
        <f>IF(MATCH(C11,{"R","A","G","B"},0)-MATCH(D11,{"R","A","G","B"},0)&gt;0,"h",IF(MATCH(C11,{"R","A","G","B"},0)-MATCH(D11,{"R","A","G","B"},0)&lt;0,"i","n"))</f>
        <v>n</v>
      </c>
      <c r="F11" s="26" t="s">
        <v>83</v>
      </c>
      <c r="G11" s="26" t="s">
        <v>89</v>
      </c>
      <c r="H11" s="33"/>
    </row>
    <row r="12" spans="1:8" ht="45">
      <c r="A12" s="25" t="s">
        <v>50</v>
      </c>
      <c r="B12" s="25" t="s">
        <v>19</v>
      </c>
      <c r="C12" s="17" t="s">
        <v>1</v>
      </c>
      <c r="D12" s="17" t="s">
        <v>3</v>
      </c>
      <c r="E12" s="24" t="str">
        <f>IF(MATCH(C12,{"R","A","G","B"},0)-MATCH(D12,{"R","A","G","B"},0)&gt;0,"h",IF(MATCH(C12,{"R","A","G","B"},0)-MATCH(D12,{"R","A","G","B"},0)&lt;0,"i","n"))</f>
        <v>i</v>
      </c>
      <c r="F12" s="26" t="s">
        <v>83</v>
      </c>
      <c r="G12" s="26" t="s">
        <v>89</v>
      </c>
      <c r="H12" s="33"/>
    </row>
    <row r="13" spans="1:8" ht="45">
      <c r="A13" s="25" t="s">
        <v>43</v>
      </c>
      <c r="B13" s="25" t="s">
        <v>20</v>
      </c>
      <c r="C13" s="17" t="s">
        <v>1</v>
      </c>
      <c r="D13" s="17" t="s">
        <v>1</v>
      </c>
      <c r="E13" s="24" t="str">
        <f>IF(MATCH(C13,{"R","A","G","B"},0)-MATCH(D13,{"R","A","G","B"},0)&gt;0,"h",IF(MATCH(C13,{"R","A","G","B"},0)-MATCH(D13,{"R","A","G","B"},0)&lt;0,"i","n"))</f>
        <v>n</v>
      </c>
      <c r="F13" s="26" t="s">
        <v>83</v>
      </c>
      <c r="G13" s="26" t="s">
        <v>89</v>
      </c>
      <c r="H13" s="33"/>
    </row>
    <row r="14" spans="1:8">
      <c r="A14" s="25" t="s">
        <v>44</v>
      </c>
      <c r="B14" s="25" t="s">
        <v>21</v>
      </c>
      <c r="C14" s="17" t="s">
        <v>2</v>
      </c>
      <c r="D14" s="17" t="s">
        <v>3</v>
      </c>
      <c r="E14" s="24" t="str">
        <f>IF(MATCH(C14,{"R","A","G","B"},0)-MATCH(D14,{"R","A","G","B"},0)&gt;0,"h",IF(MATCH(C14,{"R","A","G","B"},0)-MATCH(D14,{"R","A","G","B"},0)&lt;0,"i","n"))</f>
        <v>h</v>
      </c>
      <c r="F14" s="26" t="s">
        <v>85</v>
      </c>
      <c r="G14" s="26" t="s">
        <v>87</v>
      </c>
      <c r="H14" s="33"/>
    </row>
    <row r="15" spans="1:8">
      <c r="A15" s="25" t="s">
        <v>45</v>
      </c>
      <c r="B15" s="25" t="s">
        <v>22</v>
      </c>
      <c r="C15" s="17" t="s">
        <v>2</v>
      </c>
      <c r="D15" s="17" t="s">
        <v>1</v>
      </c>
      <c r="E15" s="24" t="str">
        <f>IF(MATCH(C15,{"R","A","G","B"},0)-MATCH(D15,{"R","A","G","B"},0)&gt;0,"h",IF(MATCH(C15,{"R","A","G","B"},0)-MATCH(D15,{"R","A","G","B"},0)&lt;0,"i","n"))</f>
        <v>h</v>
      </c>
      <c r="F15" s="26" t="s">
        <v>85</v>
      </c>
      <c r="G15" s="26" t="s">
        <v>87</v>
      </c>
      <c r="H15" s="33"/>
    </row>
    <row r="16" spans="1:8" ht="45">
      <c r="A16" s="25" t="s">
        <v>46</v>
      </c>
      <c r="B16" s="25" t="s">
        <v>23</v>
      </c>
      <c r="C16" s="17" t="s">
        <v>1</v>
      </c>
      <c r="D16" s="17" t="s">
        <v>1</v>
      </c>
      <c r="E16" s="24" t="str">
        <f>IF(MATCH(C16,{"R","A","G","B"},0)-MATCH(D16,{"R","A","G","B"},0)&gt;0,"h",IF(MATCH(C16,{"R","A","G","B"},0)-MATCH(D16,{"R","A","G","B"},0)&lt;0,"i","n"))</f>
        <v>n</v>
      </c>
      <c r="F16" s="26" t="s">
        <v>83</v>
      </c>
      <c r="G16" s="26" t="s">
        <v>89</v>
      </c>
      <c r="H16" s="33"/>
    </row>
    <row r="17" spans="1:8">
      <c r="A17" s="25" t="s">
        <v>47</v>
      </c>
      <c r="B17" s="25" t="s">
        <v>24</v>
      </c>
      <c r="C17" s="17" t="s">
        <v>2</v>
      </c>
      <c r="D17" s="17" t="s">
        <v>2</v>
      </c>
      <c r="E17" s="24" t="str">
        <f>IF(MATCH(C17,{"R","A","G","B"},0)-MATCH(D17,{"R","A","G","B"},0)&gt;0,"h",IF(MATCH(C17,{"R","A","G","B"},0)-MATCH(D17,{"R","A","G","B"},0)&lt;0,"i","n"))</f>
        <v>n</v>
      </c>
      <c r="F17" s="26" t="s">
        <v>85</v>
      </c>
      <c r="G17" s="26" t="s">
        <v>87</v>
      </c>
      <c r="H17" s="33"/>
    </row>
    <row r="18" spans="1:8" ht="45">
      <c r="A18" s="25" t="s">
        <v>38</v>
      </c>
      <c r="B18" s="25" t="s">
        <v>25</v>
      </c>
      <c r="C18" s="17" t="s">
        <v>0</v>
      </c>
      <c r="D18" s="17" t="s">
        <v>0</v>
      </c>
      <c r="E18" s="24" t="str">
        <f>IF(MATCH(C18,{"R","A","G","B"},0)-MATCH(D18,{"R","A","G","B"},0)&gt;0,"h",IF(MATCH(C18,{"R","A","G","B"},0)-MATCH(D18,{"R","A","G","B"},0)&lt;0,"i","n"))</f>
        <v>n</v>
      </c>
      <c r="F18" s="26" t="s">
        <v>82</v>
      </c>
      <c r="G18" s="26" t="s">
        <v>88</v>
      </c>
      <c r="H18" s="33"/>
    </row>
    <row r="19" spans="1:8" ht="45">
      <c r="A19" s="25" t="s">
        <v>39</v>
      </c>
      <c r="B19" s="25" t="s">
        <v>26</v>
      </c>
      <c r="C19" s="17" t="s">
        <v>1</v>
      </c>
      <c r="D19" s="17" t="s">
        <v>0</v>
      </c>
      <c r="E19" s="24" t="str">
        <f>IF(MATCH(C19,{"R","A","G","B"},0)-MATCH(D19,{"R","A","G","B"},0)&gt;0,"h",IF(MATCH(C19,{"R","A","G","B"},0)-MATCH(D19,{"R","A","G","B"},0)&lt;0,"i","n"))</f>
        <v>h</v>
      </c>
      <c r="F19" s="26" t="s">
        <v>83</v>
      </c>
      <c r="G19" s="26" t="s">
        <v>89</v>
      </c>
      <c r="H19" s="33"/>
    </row>
    <row r="20" spans="1:8" ht="45">
      <c r="A20" s="25" t="s">
        <v>40</v>
      </c>
      <c r="B20" s="25" t="s">
        <v>27</v>
      </c>
      <c r="C20" s="17" t="s">
        <v>1</v>
      </c>
      <c r="D20" s="17" t="s">
        <v>0</v>
      </c>
      <c r="E20" s="24" t="str">
        <f>IF(MATCH(C20,{"R","A","G","B"},0)-MATCH(D20,{"R","A","G","B"},0)&gt;0,"h",IF(MATCH(C20,{"R","A","G","B"},0)-MATCH(D20,{"R","A","G","B"},0)&lt;0,"i","n"))</f>
        <v>h</v>
      </c>
      <c r="F20" s="26" t="s">
        <v>83</v>
      </c>
      <c r="G20" s="26" t="s">
        <v>89</v>
      </c>
      <c r="H20" s="33"/>
    </row>
    <row r="21" spans="1:8" ht="45">
      <c r="A21" s="25" t="s">
        <v>52</v>
      </c>
      <c r="B21" s="25" t="s">
        <v>28</v>
      </c>
      <c r="C21" s="17" t="s">
        <v>3</v>
      </c>
      <c r="D21" s="17" t="s">
        <v>1</v>
      </c>
      <c r="E21" s="24" t="str">
        <f>IF(MATCH(C21,{"R","A","G","B"},0)-MATCH(D21,{"R","A","G","B"},0)&gt;0,"h",IF(MATCH(C21,{"R","A","G","B"},0)-MATCH(D21,{"R","A","G","B"},0)&lt;0,"i","n"))</f>
        <v>h</v>
      </c>
      <c r="F21" s="26" t="s">
        <v>84</v>
      </c>
      <c r="G21" s="26" t="s">
        <v>86</v>
      </c>
      <c r="H21" s="33"/>
    </row>
    <row r="22" spans="1:8" ht="45">
      <c r="A22" s="25" t="s">
        <v>51</v>
      </c>
      <c r="B22" s="25" t="s">
        <v>29</v>
      </c>
      <c r="C22" s="17" t="s">
        <v>3</v>
      </c>
      <c r="D22" s="17" t="s">
        <v>3</v>
      </c>
      <c r="E22" s="24" t="str">
        <f>IF(MATCH(C22,{"R","A","G","B"},0)-MATCH(D22,{"R","A","G","B"},0)&gt;0,"h",IF(MATCH(C22,{"R","A","G","B"},0)-MATCH(D22,{"R","A","G","B"},0)&lt;0,"i","n"))</f>
        <v>n</v>
      </c>
      <c r="F22" s="26" t="s">
        <v>84</v>
      </c>
      <c r="G22" s="26" t="s">
        <v>86</v>
      </c>
      <c r="H22" s="33"/>
    </row>
    <row r="23" spans="1:8" ht="45">
      <c r="A23" s="25" t="s">
        <v>37</v>
      </c>
      <c r="B23" s="25" t="s">
        <v>30</v>
      </c>
      <c r="C23" s="17" t="s">
        <v>1</v>
      </c>
      <c r="D23" s="17" t="s">
        <v>3</v>
      </c>
      <c r="E23" s="24" t="str">
        <f>IF(MATCH(C23,{"R","A","G","B"},0)-MATCH(D23,{"R","A","G","B"},0)&gt;0,"h",IF(MATCH(C23,{"R","A","G","B"},0)-MATCH(D23,{"R","A","G","B"},0)&lt;0,"i","n"))</f>
        <v>i</v>
      </c>
      <c r="F23" s="26" t="s">
        <v>83</v>
      </c>
      <c r="G23" s="26" t="s">
        <v>89</v>
      </c>
      <c r="H23" s="33"/>
    </row>
    <row r="24" spans="1:8">
      <c r="A24" s="25" t="s">
        <v>36</v>
      </c>
      <c r="B24" s="25" t="s">
        <v>31</v>
      </c>
      <c r="C24" s="17" t="s">
        <v>2</v>
      </c>
      <c r="D24" s="17" t="s">
        <v>2</v>
      </c>
      <c r="E24" s="24" t="str">
        <f>IF(MATCH(C24,{"R","A","G","B"},0)-MATCH(D24,{"R","A","G","B"},0)&gt;0,"h",IF(MATCH(C24,{"R","A","G","B"},0)-MATCH(D24,{"R","A","G","B"},0)&lt;0,"i","n"))</f>
        <v>n</v>
      </c>
      <c r="F24" s="26" t="s">
        <v>85</v>
      </c>
      <c r="G24" s="26" t="s">
        <v>87</v>
      </c>
      <c r="H24" s="33"/>
    </row>
    <row r="25" spans="1:8" ht="45">
      <c r="A25" s="25" t="s">
        <v>55</v>
      </c>
      <c r="B25" s="25" t="s">
        <v>54</v>
      </c>
      <c r="C25" s="17" t="s">
        <v>0</v>
      </c>
      <c r="D25" s="17" t="s">
        <v>0</v>
      </c>
      <c r="E25" s="24" t="str">
        <f>IF(MATCH(C25,{"R","A","G","B"},0)-MATCH(D25,{"R","A","G","B"},0)&gt;0,"h",IF(MATCH(C25,{"R","A","G","B"},0)-MATCH(D25,{"R","A","G","B"},0)&lt;0,"i","n"))</f>
        <v>n</v>
      </c>
      <c r="F25" s="26" t="s">
        <v>82</v>
      </c>
      <c r="G25" s="26" t="s">
        <v>88</v>
      </c>
      <c r="H25" s="33"/>
    </row>
    <row r="27" spans="1:8">
      <c r="H27" s="6" t="s">
        <v>91</v>
      </c>
    </row>
    <row r="28" spans="1:8" ht="18.75">
      <c r="H28" s="38">
        <f>COUNTIF($H$2:$H$25,"Yes")</f>
        <v>0</v>
      </c>
    </row>
  </sheetData>
  <conditionalFormatting sqref="C2:D25">
    <cfRule type="cellIs" dxfId="19" priority="2" operator="equal">
      <formula>"R"</formula>
    </cfRule>
    <cfRule type="cellIs" dxfId="18" priority="3" operator="equal">
      <formula>"A"</formula>
    </cfRule>
    <cfRule type="cellIs" dxfId="17" priority="4" operator="equal">
      <formula>"G"</formula>
    </cfRule>
  </conditionalFormatting>
  <conditionalFormatting sqref="C2:D25">
    <cfRule type="cellIs" dxfId="16" priority="1" operator="equal">
      <formula>"B"</formula>
    </cfRule>
  </conditionalFormatting>
  <dataValidations count="2">
    <dataValidation type="list" allowBlank="1" showInputMessage="1" showErrorMessage="1" sqref="C2:D25">
      <formula1>"R,A,G,B"</formula1>
    </dataValidation>
    <dataValidation type="list" allowBlank="1" showInputMessage="1" showErrorMessage="1" sqref="H2:H25">
      <formula1>"Yes"</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17"/>
  <dimension ref="A1:O32"/>
  <sheetViews>
    <sheetView zoomScale="85" zoomScaleNormal="85" workbookViewId="0"/>
  </sheetViews>
  <sheetFormatPr defaultRowHeight="15"/>
  <cols>
    <col min="2" max="2" width="49.42578125" customWidth="1"/>
    <col min="3" max="3" width="19.85546875" customWidth="1"/>
    <col min="4" max="4" width="10.42578125" customWidth="1"/>
    <col min="5" max="5" width="11.85546875" customWidth="1"/>
    <col min="6" max="11" width="12.140625" customWidth="1"/>
    <col min="12" max="12" width="3" customWidth="1"/>
    <col min="13" max="13" width="16" bestFit="1" customWidth="1"/>
    <col min="15" max="15" width="23.28515625" customWidth="1"/>
  </cols>
  <sheetData>
    <row r="1" spans="1:15" ht="25.5" customHeight="1">
      <c r="D1" s="80" t="s">
        <v>94</v>
      </c>
      <c r="E1" s="81"/>
      <c r="F1" s="3"/>
      <c r="G1" s="3"/>
      <c r="H1" s="3"/>
      <c r="I1" s="3"/>
      <c r="J1" s="3"/>
      <c r="K1" s="3"/>
    </row>
    <row r="2" spans="1:15" ht="15.75" customHeight="1">
      <c r="D2" s="40" t="s">
        <v>92</v>
      </c>
      <c r="E2" s="41">
        <v>42005</v>
      </c>
      <c r="G2" s="3"/>
      <c r="H2" s="3"/>
      <c r="I2" s="3"/>
      <c r="J2" s="3"/>
      <c r="K2" s="3"/>
    </row>
    <row r="3" spans="1:15" ht="15.75" customHeight="1">
      <c r="D3" s="40" t="s">
        <v>93</v>
      </c>
      <c r="E3" s="41">
        <f>DATE(YEAR(E2),MONTH(E2)+6,DAY(E2))</f>
        <v>42186</v>
      </c>
      <c r="G3" s="3"/>
      <c r="H3" s="3"/>
      <c r="I3" s="3"/>
      <c r="J3" s="3"/>
      <c r="K3" s="3"/>
    </row>
    <row r="4" spans="1:15" ht="19.5" customHeight="1">
      <c r="E4" s="3"/>
      <c r="F4" s="3"/>
      <c r="G4" s="3"/>
      <c r="H4" s="3"/>
      <c r="I4" s="3"/>
      <c r="J4" s="3"/>
      <c r="K4" s="3"/>
    </row>
    <row r="5" spans="1:15" ht="46.5" customHeight="1">
      <c r="A5" s="4"/>
      <c r="B5" s="12" t="s">
        <v>7</v>
      </c>
      <c r="C5" s="12" t="s">
        <v>4</v>
      </c>
      <c r="D5" s="12" t="s">
        <v>72</v>
      </c>
      <c r="E5" s="12" t="s">
        <v>5</v>
      </c>
      <c r="F5" s="13">
        <f>E2</f>
        <v>42005</v>
      </c>
      <c r="G5" s="13">
        <f>DATE(YEAR(F5),MONTH(F5)+1,DAY(F5))</f>
        <v>42036</v>
      </c>
      <c r="H5" s="13">
        <f t="shared" ref="H5:K5" si="0">DATE(YEAR(G5),MONTH(G5)+1,DAY(G5))</f>
        <v>42064</v>
      </c>
      <c r="I5" s="13">
        <f t="shared" si="0"/>
        <v>42095</v>
      </c>
      <c r="J5" s="13">
        <f t="shared" si="0"/>
        <v>42125</v>
      </c>
      <c r="K5" s="13">
        <f t="shared" si="0"/>
        <v>42156</v>
      </c>
      <c r="L5" s="1"/>
      <c r="M5" s="33" t="s">
        <v>6</v>
      </c>
      <c r="O5" s="34" t="s">
        <v>74</v>
      </c>
    </row>
    <row r="6" spans="1:15">
      <c r="B6" s="6" t="str">
        <f>COMMENTARY!A2</f>
        <v>Release iPhone patch</v>
      </c>
      <c r="C6" s="6" t="str">
        <f>COMMENTARY!B2</f>
        <v>Steve Jobs</v>
      </c>
      <c r="D6" s="19" t="str">
        <f>COMMENTARY!E2</f>
        <v>n</v>
      </c>
      <c r="E6" s="2">
        <v>42166</v>
      </c>
      <c r="F6" s="5" t="str">
        <f t="shared" ref="F6:J6" si="1">IF(AND($E6+1&gt;F$5,$E6&lt;G$5),REPT(" ",$E6-F$5)&amp;"◆","")</f>
        <v/>
      </c>
      <c r="G6" s="5" t="str">
        <f t="shared" si="1"/>
        <v/>
      </c>
      <c r="H6" s="5" t="str">
        <f t="shared" si="1"/>
        <v/>
      </c>
      <c r="I6" s="5" t="str">
        <f t="shared" si="1"/>
        <v/>
      </c>
      <c r="J6" s="5" t="str">
        <f t="shared" si="1"/>
        <v/>
      </c>
      <c r="K6" s="5" t="str">
        <f t="shared" ref="K6:K29" si="2">IF(AND($E6+1&gt;K$5,$E6&lt;E$3),REPT(" ",$E6-K$5)&amp;"◆","")</f>
        <v xml:space="preserve">          ◆</v>
      </c>
      <c r="M6" s="33"/>
      <c r="O6" s="35" t="str">
        <f>COMMENTARY!C2</f>
        <v>R</v>
      </c>
    </row>
    <row r="7" spans="1:15">
      <c r="B7" s="6" t="str">
        <f>COMMENTARY!A3</f>
        <v>Outline scheme for new build</v>
      </c>
      <c r="C7" s="6" t="str">
        <f>COMMENTARY!B3</f>
        <v>Michael Bluth</v>
      </c>
      <c r="D7" s="19" t="str">
        <f>COMMENTARY!E3</f>
        <v>n</v>
      </c>
      <c r="E7" s="2">
        <v>42074</v>
      </c>
      <c r="F7" s="5" t="str">
        <f t="shared" ref="F7:J16" si="3">IF(AND($E7+1&gt;F$5,$E7&lt;G$5),REPT(" ",$E7-F$5)&amp;"◆","")</f>
        <v/>
      </c>
      <c r="G7" s="5" t="str">
        <f t="shared" si="3"/>
        <v/>
      </c>
      <c r="H7" s="5" t="str">
        <f t="shared" si="3"/>
        <v xml:space="preserve">          ◆</v>
      </c>
      <c r="I7" s="5" t="str">
        <f t="shared" si="3"/>
        <v/>
      </c>
      <c r="J7" s="5" t="str">
        <f t="shared" si="3"/>
        <v/>
      </c>
      <c r="K7" s="5" t="str">
        <f t="shared" si="2"/>
        <v/>
      </c>
      <c r="M7" s="33"/>
      <c r="O7" s="35" t="str">
        <f>COMMENTARY!C3</f>
        <v>A</v>
      </c>
    </row>
    <row r="8" spans="1:15">
      <c r="B8" s="6" t="str">
        <f>COMMENTARY!A4</f>
        <v>Project Grace</v>
      </c>
      <c r="C8" s="6" t="str">
        <f>COMMENTARY!B4</f>
        <v>Jeff Buckley</v>
      </c>
      <c r="D8" s="19" t="str">
        <f>COMMENTARY!E4</f>
        <v>n</v>
      </c>
      <c r="E8" s="2">
        <v>42070</v>
      </c>
      <c r="F8" s="5" t="str">
        <f t="shared" si="3"/>
        <v/>
      </c>
      <c r="G8" s="5" t="str">
        <f t="shared" si="3"/>
        <v/>
      </c>
      <c r="H8" s="5" t="str">
        <f t="shared" si="3"/>
        <v xml:space="preserve">      ◆</v>
      </c>
      <c r="I8" s="5" t="str">
        <f t="shared" si="3"/>
        <v/>
      </c>
      <c r="J8" s="5" t="str">
        <f t="shared" si="3"/>
        <v/>
      </c>
      <c r="K8" s="5" t="str">
        <f t="shared" si="2"/>
        <v/>
      </c>
      <c r="M8" s="33"/>
      <c r="O8" s="35" t="str">
        <f>COMMENTARY!C4</f>
        <v>A</v>
      </c>
    </row>
    <row r="9" spans="1:15">
      <c r="B9" s="6" t="str">
        <f>COMMENTARY!A5</f>
        <v>Source Mahogany for canoe</v>
      </c>
      <c r="C9" s="6" t="str">
        <f>COMMENTARY!B5</f>
        <v>Ron Swanson</v>
      </c>
      <c r="D9" s="19" t="str">
        <f>COMMENTARY!E5</f>
        <v>n</v>
      </c>
      <c r="E9" s="2">
        <v>42078</v>
      </c>
      <c r="F9" s="5" t="str">
        <f t="shared" si="3"/>
        <v/>
      </c>
      <c r="G9" s="5" t="str">
        <f t="shared" si="3"/>
        <v/>
      </c>
      <c r="H9" s="5" t="str">
        <f t="shared" si="3"/>
        <v xml:space="preserve">              ◆</v>
      </c>
      <c r="I9" s="5" t="str">
        <f t="shared" si="3"/>
        <v/>
      </c>
      <c r="J9" s="5" t="str">
        <f t="shared" si="3"/>
        <v/>
      </c>
      <c r="K9" s="5" t="str">
        <f t="shared" si="2"/>
        <v/>
      </c>
      <c r="M9" s="33"/>
      <c r="O9" s="35" t="str">
        <f>COMMENTARY!C5</f>
        <v>A</v>
      </c>
    </row>
    <row r="10" spans="1:15">
      <c r="B10" s="6" t="str">
        <f>COMMENTARY!A6</f>
        <v>Create new alternative tuning</v>
      </c>
      <c r="C10" s="6" t="str">
        <f>COMMENTARY!B6</f>
        <v>Nick Drake</v>
      </c>
      <c r="D10" s="19" t="str">
        <f>COMMENTARY!E6</f>
        <v>h</v>
      </c>
      <c r="E10" s="2">
        <v>42151</v>
      </c>
      <c r="F10" s="5" t="str">
        <f t="shared" si="3"/>
        <v/>
      </c>
      <c r="G10" s="5" t="str">
        <f t="shared" si="3"/>
        <v/>
      </c>
      <c r="H10" s="5" t="str">
        <f t="shared" si="3"/>
        <v/>
      </c>
      <c r="I10" s="5" t="str">
        <f t="shared" si="3"/>
        <v/>
      </c>
      <c r="J10" s="5" t="str">
        <f t="shared" si="3"/>
        <v xml:space="preserve">                          ◆</v>
      </c>
      <c r="K10" s="5" t="str">
        <f t="shared" si="2"/>
        <v/>
      </c>
      <c r="M10" s="33"/>
      <c r="O10" s="35" t="str">
        <f>COMMENTARY!C6</f>
        <v>G</v>
      </c>
    </row>
    <row r="11" spans="1:15">
      <c r="B11" s="6" t="str">
        <f>COMMENTARY!A7</f>
        <v>Draft proposition to block Pawnchburger launch</v>
      </c>
      <c r="C11" s="6" t="str">
        <f>COMMENTARY!B7</f>
        <v>Leslie Knope</v>
      </c>
      <c r="D11" s="19" t="str">
        <f>COMMENTARY!E7</f>
        <v>n</v>
      </c>
      <c r="E11" s="2">
        <v>42025</v>
      </c>
      <c r="F11" s="5" t="str">
        <f t="shared" si="3"/>
        <v xml:space="preserve">                    ◆</v>
      </c>
      <c r="G11" s="5" t="str">
        <f t="shared" si="3"/>
        <v/>
      </c>
      <c r="H11" s="5" t="str">
        <f t="shared" si="3"/>
        <v/>
      </c>
      <c r="I11" s="5" t="str">
        <f t="shared" si="3"/>
        <v/>
      </c>
      <c r="J11" s="5" t="str">
        <f t="shared" si="3"/>
        <v/>
      </c>
      <c r="K11" s="5" t="str">
        <f t="shared" si="2"/>
        <v/>
      </c>
      <c r="M11" s="33"/>
      <c r="O11" s="35" t="str">
        <f>COMMENTARY!C7</f>
        <v>G</v>
      </c>
    </row>
    <row r="12" spans="1:15">
      <c r="B12" s="6" t="str">
        <f>COMMENTARY!A8</f>
        <v>Write score for Good Will Hunting 2: Hunting Season</v>
      </c>
      <c r="C12" s="6" t="str">
        <f>COMMENTARY!B8</f>
        <v>Elliot Smith</v>
      </c>
      <c r="D12" s="19" t="str">
        <f>COMMENTARY!E8</f>
        <v>n</v>
      </c>
      <c r="E12" s="2">
        <v>42064</v>
      </c>
      <c r="F12" s="5" t="str">
        <f t="shared" si="3"/>
        <v/>
      </c>
      <c r="G12" s="5" t="str">
        <f t="shared" si="3"/>
        <v/>
      </c>
      <c r="H12" s="5" t="str">
        <f t="shared" si="3"/>
        <v>◆</v>
      </c>
      <c r="I12" s="5" t="str">
        <f t="shared" si="3"/>
        <v/>
      </c>
      <c r="J12" s="5" t="str">
        <f t="shared" si="3"/>
        <v/>
      </c>
      <c r="K12" s="5" t="str">
        <f t="shared" si="2"/>
        <v/>
      </c>
      <c r="M12" s="33"/>
      <c r="O12" s="35" t="str">
        <f>COMMENTARY!C8</f>
        <v>A</v>
      </c>
    </row>
    <row r="13" spans="1:15">
      <c r="B13" s="6" t="str">
        <f>COMMENTARY!A9</f>
        <v>Replace body of ovation to due pink noise</v>
      </c>
      <c r="C13" s="6" t="str">
        <f>COMMENTARY!B9</f>
        <v>Kaki King</v>
      </c>
      <c r="D13" s="19" t="str">
        <f>COMMENTARY!E9</f>
        <v>n</v>
      </c>
      <c r="E13" s="2">
        <v>42150</v>
      </c>
      <c r="F13" s="5" t="str">
        <f t="shared" si="3"/>
        <v/>
      </c>
      <c r="G13" s="5" t="str">
        <f t="shared" si="3"/>
        <v/>
      </c>
      <c r="H13" s="5" t="str">
        <f t="shared" si="3"/>
        <v/>
      </c>
      <c r="I13" s="5" t="str">
        <f t="shared" si="3"/>
        <v/>
      </c>
      <c r="J13" s="5" t="str">
        <f t="shared" si="3"/>
        <v xml:space="preserve">                         ◆</v>
      </c>
      <c r="K13" s="5" t="str">
        <f t="shared" si="2"/>
        <v/>
      </c>
      <c r="M13" s="33"/>
      <c r="O13" s="35" t="str">
        <f>COMMENTARY!C9</f>
        <v>R</v>
      </c>
    </row>
    <row r="14" spans="1:15">
      <c r="B14" s="6" t="str">
        <f>COMMENTARY!A10</f>
        <v>Renew Deutsch Passport</v>
      </c>
      <c r="C14" s="6" t="str">
        <f>COMMENTARY!B10</f>
        <v>Das Hoff</v>
      </c>
      <c r="D14" s="19" t="str">
        <f>COMMENTARY!E10</f>
        <v>h</v>
      </c>
      <c r="E14" s="2">
        <v>42104</v>
      </c>
      <c r="F14" s="5" t="str">
        <f t="shared" si="3"/>
        <v/>
      </c>
      <c r="G14" s="5" t="str">
        <f t="shared" si="3"/>
        <v/>
      </c>
      <c r="H14" s="5" t="str">
        <f t="shared" si="3"/>
        <v/>
      </c>
      <c r="I14" s="5" t="str">
        <f t="shared" si="3"/>
        <v xml:space="preserve">         ◆</v>
      </c>
      <c r="J14" s="5" t="str">
        <f t="shared" si="3"/>
        <v/>
      </c>
      <c r="K14" s="5" t="str">
        <f t="shared" si="2"/>
        <v/>
      </c>
      <c r="M14" s="33"/>
      <c r="O14" s="35" t="str">
        <f>COMMENTARY!C10</f>
        <v>G</v>
      </c>
    </row>
    <row r="15" spans="1:15">
      <c r="B15" s="6" t="str">
        <f>COMMENTARY!A11</f>
        <v>Find something irreplaceable</v>
      </c>
      <c r="C15" s="6" t="str">
        <f>COMMENTARY!B11</f>
        <v>Eva Cassidy</v>
      </c>
      <c r="D15" s="19" t="str">
        <f>COMMENTARY!E11</f>
        <v>n</v>
      </c>
      <c r="E15" s="2">
        <v>42011</v>
      </c>
      <c r="F15" s="5" t="str">
        <f t="shared" si="3"/>
        <v xml:space="preserve">      ◆</v>
      </c>
      <c r="G15" s="5" t="str">
        <f t="shared" si="3"/>
        <v/>
      </c>
      <c r="H15" s="5" t="str">
        <f t="shared" si="3"/>
        <v/>
      </c>
      <c r="I15" s="5" t="str">
        <f t="shared" si="3"/>
        <v/>
      </c>
      <c r="J15" s="5" t="str">
        <f t="shared" si="3"/>
        <v/>
      </c>
      <c r="K15" s="5" t="str">
        <f t="shared" si="2"/>
        <v/>
      </c>
      <c r="M15" s="33"/>
      <c r="O15" s="35" t="str">
        <f>COMMENTARY!C11</f>
        <v>A</v>
      </c>
    </row>
    <row r="16" spans="1:15">
      <c r="B16" s="6" t="str">
        <f>COMMENTARY!A12</f>
        <v>Project just cos you feel it, doesn't mean its there</v>
      </c>
      <c r="C16" s="6" t="str">
        <f>COMMENTARY!B12</f>
        <v>Thom Yorke</v>
      </c>
      <c r="D16" s="19" t="str">
        <f>COMMENTARY!E12</f>
        <v>i</v>
      </c>
      <c r="E16" s="2">
        <v>42086</v>
      </c>
      <c r="F16" s="5" t="str">
        <f t="shared" si="3"/>
        <v/>
      </c>
      <c r="G16" s="5" t="str">
        <f t="shared" si="3"/>
        <v/>
      </c>
      <c r="H16" s="5" t="str">
        <f t="shared" si="3"/>
        <v xml:space="preserve">                      ◆</v>
      </c>
      <c r="I16" s="5" t="str">
        <f t="shared" si="3"/>
        <v/>
      </c>
      <c r="J16" s="5" t="str">
        <f t="shared" si="3"/>
        <v/>
      </c>
      <c r="K16" s="5" t="str">
        <f t="shared" si="2"/>
        <v/>
      </c>
      <c r="M16" s="33"/>
      <c r="O16" s="35" t="str">
        <f>COMMENTARY!C12</f>
        <v>A</v>
      </c>
    </row>
    <row r="17" spans="2:15">
      <c r="B17" s="6" t="str">
        <f>COMMENTARY!A13</f>
        <v>Prepare for Vet school mid terms</v>
      </c>
      <c r="C17" s="6" t="str">
        <f>COMMENTARY!B13</f>
        <v>April Ludgate</v>
      </c>
      <c r="D17" s="19" t="str">
        <f>COMMENTARY!E13</f>
        <v>n</v>
      </c>
      <c r="E17" s="2">
        <v>42043</v>
      </c>
      <c r="F17" s="5" t="str">
        <f t="shared" ref="F17:J26" si="4">IF(AND($E17+1&gt;F$5,$E17&lt;G$5),REPT(" ",$E17-F$5)&amp;"◆","")</f>
        <v/>
      </c>
      <c r="G17" s="5" t="str">
        <f t="shared" si="4"/>
        <v xml:space="preserve">       ◆</v>
      </c>
      <c r="H17" s="5" t="str">
        <f t="shared" si="4"/>
        <v/>
      </c>
      <c r="I17" s="5" t="str">
        <f t="shared" si="4"/>
        <v/>
      </c>
      <c r="J17" s="5" t="str">
        <f t="shared" si="4"/>
        <v/>
      </c>
      <c r="K17" s="5" t="str">
        <f t="shared" si="2"/>
        <v/>
      </c>
      <c r="M17" s="33"/>
      <c r="O17" s="35" t="str">
        <f>COMMENTARY!C13</f>
        <v>A</v>
      </c>
    </row>
    <row r="18" spans="2:15">
      <c r="B18" s="6" t="str">
        <f>COMMENTARY!A14</f>
        <v>Replace whammy bar on strat</v>
      </c>
      <c r="C18" s="6" t="str">
        <f>COMMENTARY!B14</f>
        <v>Tom Morello</v>
      </c>
      <c r="D18" s="19" t="str">
        <f>COMMENTARY!E14</f>
        <v>h</v>
      </c>
      <c r="E18" s="2">
        <v>42041</v>
      </c>
      <c r="F18" s="5" t="str">
        <f t="shared" si="4"/>
        <v/>
      </c>
      <c r="G18" s="5" t="str">
        <f t="shared" si="4"/>
        <v xml:space="preserve">     ◆</v>
      </c>
      <c r="H18" s="5" t="str">
        <f t="shared" si="4"/>
        <v/>
      </c>
      <c r="I18" s="5" t="str">
        <f t="shared" si="4"/>
        <v/>
      </c>
      <c r="J18" s="5" t="str">
        <f t="shared" si="4"/>
        <v/>
      </c>
      <c r="K18" s="5" t="str">
        <f t="shared" si="2"/>
        <v/>
      </c>
      <c r="M18" s="33"/>
      <c r="O18" s="35" t="str">
        <f>COMMENTARY!C14</f>
        <v>B</v>
      </c>
    </row>
    <row r="19" spans="2:15">
      <c r="B19" s="6" t="str">
        <f>COMMENTARY!A15</f>
        <v>Get cough medicine: hoo aaah</v>
      </c>
      <c r="C19" s="6" t="str">
        <f>COMMENTARY!B15</f>
        <v>Alan Pacino</v>
      </c>
      <c r="D19" s="19" t="str">
        <f>COMMENTARY!E15</f>
        <v>h</v>
      </c>
      <c r="E19" s="2">
        <v>42168</v>
      </c>
      <c r="F19" s="5" t="str">
        <f t="shared" si="4"/>
        <v/>
      </c>
      <c r="G19" s="5" t="str">
        <f t="shared" si="4"/>
        <v/>
      </c>
      <c r="H19" s="5" t="str">
        <f t="shared" si="4"/>
        <v/>
      </c>
      <c r="I19" s="5" t="str">
        <f t="shared" si="4"/>
        <v/>
      </c>
      <c r="J19" s="5" t="str">
        <f t="shared" si="4"/>
        <v/>
      </c>
      <c r="K19" s="5" t="str">
        <f t="shared" si="2"/>
        <v xml:space="preserve">            ◆</v>
      </c>
      <c r="M19" s="33"/>
      <c r="O19" s="35" t="str">
        <f>COMMENTARY!C15</f>
        <v>B</v>
      </c>
    </row>
    <row r="20" spans="2:15">
      <c r="B20" s="6" t="str">
        <f>COMMENTARY!A16</f>
        <v>Return to incarnation as an Eagle</v>
      </c>
      <c r="C20" s="6" t="str">
        <f>COMMENTARY!B16</f>
        <v>Laura Marling</v>
      </c>
      <c r="D20" s="19" t="str">
        <f>COMMENTARY!E16</f>
        <v>n</v>
      </c>
      <c r="E20" s="2">
        <v>42109</v>
      </c>
      <c r="F20" s="5" t="str">
        <f t="shared" si="4"/>
        <v/>
      </c>
      <c r="G20" s="5" t="str">
        <f t="shared" si="4"/>
        <v/>
      </c>
      <c r="H20" s="5" t="str">
        <f t="shared" si="4"/>
        <v/>
      </c>
      <c r="I20" s="5" t="str">
        <f t="shared" si="4"/>
        <v xml:space="preserve">              ◆</v>
      </c>
      <c r="J20" s="5" t="str">
        <f t="shared" si="4"/>
        <v/>
      </c>
      <c r="K20" s="5" t="str">
        <f t="shared" si="2"/>
        <v/>
      </c>
      <c r="M20" s="33"/>
      <c r="O20" s="35" t="str">
        <f>COMMENTARY!C16</f>
        <v>A</v>
      </c>
    </row>
    <row r="21" spans="2:15">
      <c r="B21" s="6" t="str">
        <f>COMMENTARY!A17</f>
        <v>Literally have a baby with Chris Trager</v>
      </c>
      <c r="C21" s="6" t="str">
        <f>COMMENTARY!B17</f>
        <v>Ann Perkins</v>
      </c>
      <c r="D21" s="19" t="str">
        <f>COMMENTARY!E17</f>
        <v>n</v>
      </c>
      <c r="E21" s="2">
        <v>42009</v>
      </c>
      <c r="F21" s="5" t="str">
        <f t="shared" si="4"/>
        <v xml:space="preserve">    ◆</v>
      </c>
      <c r="G21" s="5" t="str">
        <f t="shared" si="4"/>
        <v/>
      </c>
      <c r="H21" s="5" t="str">
        <f t="shared" si="4"/>
        <v/>
      </c>
      <c r="I21" s="5" t="str">
        <f t="shared" si="4"/>
        <v/>
      </c>
      <c r="J21" s="5" t="str">
        <f t="shared" si="4"/>
        <v/>
      </c>
      <c r="K21" s="5" t="str">
        <f t="shared" si="2"/>
        <v/>
      </c>
      <c r="M21" s="33"/>
      <c r="O21" s="35" t="str">
        <f>COMMENTARY!C17</f>
        <v>B</v>
      </c>
    </row>
    <row r="22" spans="2:15">
      <c r="B22" s="6" t="str">
        <f>COMMENTARY!A18</f>
        <v>Purchase production house</v>
      </c>
      <c r="C22" s="6" t="str">
        <f>COMMENTARY!B18</f>
        <v>Amitabh Bachan</v>
      </c>
      <c r="D22" s="19" t="str">
        <f>COMMENTARY!E18</f>
        <v>n</v>
      </c>
      <c r="E22" s="2">
        <v>42144</v>
      </c>
      <c r="F22" s="5" t="str">
        <f t="shared" si="4"/>
        <v/>
      </c>
      <c r="G22" s="5" t="str">
        <f t="shared" si="4"/>
        <v/>
      </c>
      <c r="H22" s="5" t="str">
        <f t="shared" si="4"/>
        <v/>
      </c>
      <c r="I22" s="5" t="str">
        <f t="shared" si="4"/>
        <v/>
      </c>
      <c r="J22" s="5" t="str">
        <f t="shared" si="4"/>
        <v xml:space="preserve">                   ◆</v>
      </c>
      <c r="K22" s="5" t="str">
        <f t="shared" si="2"/>
        <v/>
      </c>
      <c r="M22" s="33"/>
      <c r="O22" s="35" t="str">
        <f>COMMENTARY!C18</f>
        <v>R</v>
      </c>
    </row>
    <row r="23" spans="2:15">
      <c r="B23" s="6" t="str">
        <f>COMMENTARY!A19</f>
        <v>Initiate project Comeback</v>
      </c>
      <c r="C23" s="6" t="str">
        <f>COMMENTARY!B19</f>
        <v>Madhuri Dixit</v>
      </c>
      <c r="D23" s="19" t="str">
        <f>COMMENTARY!E19</f>
        <v>h</v>
      </c>
      <c r="E23" s="2">
        <v>42064</v>
      </c>
      <c r="F23" s="5" t="str">
        <f t="shared" si="4"/>
        <v/>
      </c>
      <c r="G23" s="5" t="str">
        <f t="shared" si="4"/>
        <v/>
      </c>
      <c r="H23" s="5" t="str">
        <f t="shared" si="4"/>
        <v>◆</v>
      </c>
      <c r="I23" s="5" t="str">
        <f t="shared" si="4"/>
        <v/>
      </c>
      <c r="J23" s="5" t="str">
        <f t="shared" si="4"/>
        <v/>
      </c>
      <c r="K23" s="5" t="str">
        <f t="shared" si="2"/>
        <v/>
      </c>
      <c r="M23" s="33"/>
      <c r="O23" s="35" t="str">
        <f>COMMENTARY!C19</f>
        <v>A</v>
      </c>
    </row>
    <row r="24" spans="2:15">
      <c r="B24" s="6" t="str">
        <f>COMMENTARY!A20</f>
        <v>Watch Red Dwarf to research hard light holograms</v>
      </c>
      <c r="C24" s="6" t="str">
        <f>COMMENTARY!B20</f>
        <v>Tupac Shakur</v>
      </c>
      <c r="D24" s="19" t="str">
        <f>COMMENTARY!E20</f>
        <v>h</v>
      </c>
      <c r="E24" s="2">
        <v>42121</v>
      </c>
      <c r="F24" s="5" t="str">
        <f t="shared" si="4"/>
        <v/>
      </c>
      <c r="G24" s="5" t="str">
        <f t="shared" si="4"/>
        <v/>
      </c>
      <c r="H24" s="5" t="str">
        <f t="shared" si="4"/>
        <v/>
      </c>
      <c r="I24" s="5" t="str">
        <f t="shared" si="4"/>
        <v xml:space="preserve">                          ◆</v>
      </c>
      <c r="J24" s="5" t="str">
        <f t="shared" si="4"/>
        <v/>
      </c>
      <c r="K24" s="5" t="str">
        <f t="shared" si="2"/>
        <v/>
      </c>
      <c r="M24" s="33"/>
      <c r="O24" s="35" t="str">
        <f>COMMENTARY!C20</f>
        <v>A</v>
      </c>
    </row>
    <row r="25" spans="2:15">
      <c r="B25" s="6" t="str">
        <f>COMMENTARY!A21</f>
        <v>Prada Hunter</v>
      </c>
      <c r="C25" s="6" t="str">
        <f>COMMENTARY!B21</f>
        <v>Meryl Streep</v>
      </c>
      <c r="D25" s="19" t="str">
        <f>COMMENTARY!E21</f>
        <v>h</v>
      </c>
      <c r="E25" s="2">
        <v>42121</v>
      </c>
      <c r="F25" s="5" t="str">
        <f t="shared" si="4"/>
        <v/>
      </c>
      <c r="G25" s="5" t="str">
        <f t="shared" si="4"/>
        <v/>
      </c>
      <c r="H25" s="5" t="str">
        <f t="shared" si="4"/>
        <v/>
      </c>
      <c r="I25" s="5" t="str">
        <f t="shared" si="4"/>
        <v xml:space="preserve">                          ◆</v>
      </c>
      <c r="J25" s="5" t="str">
        <f t="shared" si="4"/>
        <v/>
      </c>
      <c r="K25" s="5" t="str">
        <f t="shared" si="2"/>
        <v/>
      </c>
      <c r="M25" s="33"/>
      <c r="O25" s="35" t="str">
        <f>COMMENTARY!C21</f>
        <v>G</v>
      </c>
    </row>
    <row r="26" spans="2:15">
      <c r="B26" s="6" t="str">
        <f>COMMENTARY!A22</f>
        <v>Ensure entourage love it when they call me big Poppa</v>
      </c>
      <c r="C26" s="6" t="str">
        <f>COMMENTARY!B22</f>
        <v>Notorious BIG</v>
      </c>
      <c r="D26" s="19" t="str">
        <f>COMMENTARY!E22</f>
        <v>n</v>
      </c>
      <c r="E26" s="2">
        <v>42120</v>
      </c>
      <c r="F26" s="5" t="str">
        <f t="shared" si="4"/>
        <v/>
      </c>
      <c r="G26" s="5" t="str">
        <f t="shared" si="4"/>
        <v/>
      </c>
      <c r="H26" s="5" t="str">
        <f t="shared" si="4"/>
        <v/>
      </c>
      <c r="I26" s="5" t="str">
        <f t="shared" si="4"/>
        <v xml:space="preserve">                         ◆</v>
      </c>
      <c r="J26" s="5" t="str">
        <f t="shared" si="4"/>
        <v/>
      </c>
      <c r="K26" s="5" t="str">
        <f t="shared" si="2"/>
        <v/>
      </c>
      <c r="M26" s="33"/>
      <c r="O26" s="35" t="str">
        <f>COMMENTARY!C22</f>
        <v>G</v>
      </c>
    </row>
    <row r="27" spans="2:15">
      <c r="B27" s="6" t="str">
        <f>COMMENTARY!A23</f>
        <v>Hire someone to watch the throne</v>
      </c>
      <c r="C27" s="6" t="str">
        <f>COMMENTARY!B23</f>
        <v>Jay Z</v>
      </c>
      <c r="D27" s="19" t="str">
        <f>COMMENTARY!E23</f>
        <v>i</v>
      </c>
      <c r="E27" s="2">
        <v>42120</v>
      </c>
      <c r="F27" s="5" t="str">
        <f t="shared" ref="F27:J29" si="5">IF(AND($E27+1&gt;F$5,$E27&lt;G$5),REPT(" ",$E27-F$5)&amp;"◆","")</f>
        <v/>
      </c>
      <c r="G27" s="5" t="str">
        <f t="shared" si="5"/>
        <v/>
      </c>
      <c r="H27" s="5" t="str">
        <f t="shared" si="5"/>
        <v/>
      </c>
      <c r="I27" s="5" t="str">
        <f t="shared" si="5"/>
        <v xml:space="preserve">                         ◆</v>
      </c>
      <c r="J27" s="5" t="str">
        <f t="shared" si="5"/>
        <v/>
      </c>
      <c r="K27" s="5" t="str">
        <f t="shared" si="2"/>
        <v/>
      </c>
      <c r="M27" s="33"/>
      <c r="O27" s="35" t="str">
        <f>COMMENTARY!C23</f>
        <v>A</v>
      </c>
    </row>
    <row r="28" spans="2:15">
      <c r="B28" s="6" t="str">
        <f>COMMENTARY!A24</f>
        <v>Deliver very strange time signature to Maynard</v>
      </c>
      <c r="C28" s="6" t="str">
        <f>COMMENTARY!B24</f>
        <v>Danny Carey</v>
      </c>
      <c r="D28" s="19" t="str">
        <f>COMMENTARY!E24</f>
        <v>n</v>
      </c>
      <c r="E28" s="2">
        <v>42119</v>
      </c>
      <c r="F28" s="5" t="str">
        <f t="shared" si="5"/>
        <v/>
      </c>
      <c r="G28" s="5" t="str">
        <f t="shared" si="5"/>
        <v/>
      </c>
      <c r="H28" s="5" t="str">
        <f t="shared" si="5"/>
        <v/>
      </c>
      <c r="I28" s="5" t="str">
        <f t="shared" si="5"/>
        <v xml:space="preserve">                        ◆</v>
      </c>
      <c r="J28" s="5" t="str">
        <f t="shared" si="5"/>
        <v/>
      </c>
      <c r="K28" s="5" t="str">
        <f t="shared" si="2"/>
        <v/>
      </c>
      <c r="M28" s="33"/>
      <c r="O28" s="35" t="str">
        <f>COMMENTARY!C24</f>
        <v>B</v>
      </c>
    </row>
    <row r="29" spans="2:15">
      <c r="B29" s="6" t="str">
        <f>COMMENTARY!A25</f>
        <v>Project timeline for next release spans 10000 days</v>
      </c>
      <c r="C29" s="6" t="str">
        <f>COMMENTARY!B25</f>
        <v>Maynard James K</v>
      </c>
      <c r="D29" s="19" t="str">
        <f>COMMENTARY!E25</f>
        <v>n</v>
      </c>
      <c r="E29" s="2">
        <v>42007</v>
      </c>
      <c r="F29" s="5" t="str">
        <f t="shared" si="5"/>
        <v xml:space="preserve">  ◆</v>
      </c>
      <c r="G29" s="5" t="str">
        <f t="shared" si="5"/>
        <v/>
      </c>
      <c r="H29" s="5" t="str">
        <f t="shared" si="5"/>
        <v/>
      </c>
      <c r="I29" s="5" t="str">
        <f t="shared" si="5"/>
        <v/>
      </c>
      <c r="J29" s="5" t="str">
        <f t="shared" si="5"/>
        <v/>
      </c>
      <c r="K29" s="5" t="str">
        <f t="shared" si="2"/>
        <v/>
      </c>
      <c r="M29" s="33"/>
      <c r="O29" s="35" t="str">
        <f>COMMENTARY!C25</f>
        <v>R</v>
      </c>
    </row>
    <row r="31" spans="2:15">
      <c r="M31" s="14" t="s">
        <v>91</v>
      </c>
    </row>
    <row r="32" spans="2:15" ht="18.75">
      <c r="M32" s="38">
        <f>COUNTIF($M$6:$M$29,"Yes")</f>
        <v>0</v>
      </c>
    </row>
  </sheetData>
  <mergeCells count="1">
    <mergeCell ref="D1:E1"/>
  </mergeCells>
  <conditionalFormatting sqref="F6:K29">
    <cfRule type="expression" dxfId="15" priority="9">
      <formula>$O6="R"</formula>
    </cfRule>
    <cfRule type="expression" dxfId="14" priority="10">
      <formula>$O6="A"</formula>
    </cfRule>
    <cfRule type="expression" dxfId="13" priority="11">
      <formula>$O6="B"</formula>
    </cfRule>
    <cfRule type="expression" dxfId="12" priority="12">
      <formula>$O6="G"</formula>
    </cfRule>
  </conditionalFormatting>
  <conditionalFormatting sqref="D6:D29">
    <cfRule type="expression" dxfId="11" priority="6">
      <formula>O6="R"</formula>
    </cfRule>
    <cfRule type="expression" dxfId="10" priority="7">
      <formula>O6="A"</formula>
    </cfRule>
    <cfRule type="expression" dxfId="9" priority="8">
      <formula>O6="G"</formula>
    </cfRule>
  </conditionalFormatting>
  <conditionalFormatting sqref="D6:D29">
    <cfRule type="expression" dxfId="8" priority="5">
      <formula>O6="B"</formula>
    </cfRule>
  </conditionalFormatting>
  <dataValidations count="1">
    <dataValidation type="list" allowBlank="1" showInputMessage="1" showErrorMessage="1" sqref="M6:M29">
      <formula1>"Yes"</formula1>
    </dataValidation>
  </dataValidations>
  <printOptions horizontalCentered="1" verticalCentered="1"/>
  <pageMargins left="0.7" right="0.7" top="0.75" bottom="0.75" header="0.3" footer="0.3"/>
  <pageSetup scale="90" orientation="landscape" r:id="rId1"/>
  <headerFooter>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sheetPr codeName="Sheet4"/>
  <dimension ref="B2:B145"/>
  <sheetViews>
    <sheetView showGridLines="0" zoomScale="85" zoomScaleNormal="85" workbookViewId="0">
      <selection activeCell="B6" sqref="B6"/>
    </sheetView>
  </sheetViews>
  <sheetFormatPr defaultRowHeight="15"/>
  <cols>
    <col min="1" max="1" width="6" customWidth="1"/>
    <col min="2" max="2" width="173.42578125" bestFit="1" customWidth="1"/>
  </cols>
  <sheetData>
    <row r="2" spans="2:2">
      <c r="B2" t="s">
        <v>163</v>
      </c>
    </row>
    <row r="3" spans="2:2">
      <c r="B3" s="43" t="s">
        <v>162</v>
      </c>
    </row>
    <row r="4" spans="2:2">
      <c r="B4" s="43" t="s">
        <v>160</v>
      </c>
    </row>
    <row r="6" spans="2:2">
      <c r="B6" t="s">
        <v>161</v>
      </c>
    </row>
    <row r="9" spans="2:2" ht="18.75">
      <c r="B9" s="44" t="s">
        <v>110</v>
      </c>
    </row>
    <row r="10" spans="2:2" ht="18.75">
      <c r="B10" s="44"/>
    </row>
    <row r="11" spans="2:2">
      <c r="B11" s="53" t="s">
        <v>111</v>
      </c>
    </row>
    <row r="13" spans="2:2">
      <c r="B13" t="s">
        <v>112</v>
      </c>
    </row>
    <row r="14" spans="2:2">
      <c r="B14" t="s">
        <v>113</v>
      </c>
    </row>
    <row r="15" spans="2:2">
      <c r="B15" t="s">
        <v>114</v>
      </c>
    </row>
    <row r="17" spans="2:2">
      <c r="B17" s="42" t="s">
        <v>115</v>
      </c>
    </row>
    <row r="19" spans="2:2">
      <c r="B19" s="43" t="s">
        <v>134</v>
      </c>
    </row>
    <row r="20" spans="2:2">
      <c r="B20" s="43" t="s">
        <v>116</v>
      </c>
    </row>
    <row r="21" spans="2:2">
      <c r="B21" s="43" t="s">
        <v>117</v>
      </c>
    </row>
    <row r="22" spans="2:2">
      <c r="B22" s="43" t="s">
        <v>118</v>
      </c>
    </row>
    <row r="24" spans="2:2">
      <c r="B24" s="48" t="s">
        <v>134</v>
      </c>
    </row>
    <row r="25" spans="2:2">
      <c r="B25" s="45"/>
    </row>
    <row r="26" spans="2:2">
      <c r="B26" s="45" t="s">
        <v>95</v>
      </c>
    </row>
    <row r="27" spans="2:2">
      <c r="B27" s="45" t="s">
        <v>96</v>
      </c>
    </row>
    <row r="28" spans="2:2">
      <c r="B28" s="46" t="s">
        <v>97</v>
      </c>
    </row>
    <row r="30" spans="2:2">
      <c r="B30" s="48" t="s">
        <v>116</v>
      </c>
    </row>
    <row r="31" spans="2:2">
      <c r="B31" s="45"/>
    </row>
    <row r="32" spans="2:2">
      <c r="B32" s="45" t="s">
        <v>98</v>
      </c>
    </row>
    <row r="33" spans="2:2">
      <c r="B33" s="45" t="s">
        <v>131</v>
      </c>
    </row>
    <row r="34" spans="2:2">
      <c r="B34" s="45"/>
    </row>
    <row r="35" spans="2:2">
      <c r="B35" s="49" t="s">
        <v>128</v>
      </c>
    </row>
    <row r="36" spans="2:2">
      <c r="B36" s="45" t="s">
        <v>129</v>
      </c>
    </row>
    <row r="37" spans="2:2">
      <c r="B37" s="45" t="s">
        <v>100</v>
      </c>
    </row>
    <row r="38" spans="2:2">
      <c r="B38" s="45" t="s">
        <v>99</v>
      </c>
    </row>
    <row r="39" spans="2:2">
      <c r="B39" s="45" t="s">
        <v>109</v>
      </c>
    </row>
    <row r="40" spans="2:2">
      <c r="B40" s="45" t="s">
        <v>103</v>
      </c>
    </row>
    <row r="41" spans="2:2">
      <c r="B41" s="45" t="s">
        <v>101</v>
      </c>
    </row>
    <row r="42" spans="2:2">
      <c r="B42" s="45" t="s">
        <v>102</v>
      </c>
    </row>
    <row r="43" spans="2:2">
      <c r="B43" s="45" t="s">
        <v>104</v>
      </c>
    </row>
    <row r="44" spans="2:2">
      <c r="B44" s="45" t="s">
        <v>105</v>
      </c>
    </row>
    <row r="45" spans="2:2">
      <c r="B45" s="45" t="s">
        <v>106</v>
      </c>
    </row>
    <row r="46" spans="2:2">
      <c r="B46" s="45" t="s">
        <v>107</v>
      </c>
    </row>
    <row r="47" spans="2:2">
      <c r="B47" s="46" t="s">
        <v>108</v>
      </c>
    </row>
    <row r="49" spans="2:2">
      <c r="B49" s="48" t="s">
        <v>117</v>
      </c>
    </row>
    <row r="50" spans="2:2">
      <c r="B50" s="45"/>
    </row>
    <row r="51" spans="2:2">
      <c r="B51" s="45" t="s">
        <v>119</v>
      </c>
    </row>
    <row r="52" spans="2:2">
      <c r="B52" s="45" t="s">
        <v>120</v>
      </c>
    </row>
    <row r="53" spans="2:2">
      <c r="B53" s="45"/>
    </row>
    <row r="54" spans="2:2">
      <c r="B54" s="49" t="s">
        <v>127</v>
      </c>
    </row>
    <row r="55" spans="2:2">
      <c r="B55" s="45" t="s">
        <v>121</v>
      </c>
    </row>
    <row r="56" spans="2:2">
      <c r="B56" s="45" t="s">
        <v>122</v>
      </c>
    </row>
    <row r="57" spans="2:2">
      <c r="B57" s="45" t="s">
        <v>123</v>
      </c>
    </row>
    <row r="58" spans="2:2">
      <c r="B58" s="45" t="s">
        <v>124</v>
      </c>
    </row>
    <row r="59" spans="2:2">
      <c r="B59" s="45" t="s">
        <v>125</v>
      </c>
    </row>
    <row r="60" spans="2:2">
      <c r="B60" s="45" t="s">
        <v>126</v>
      </c>
    </row>
    <row r="61" spans="2:2">
      <c r="B61" s="45" t="s">
        <v>164</v>
      </c>
    </row>
    <row r="62" spans="2:2">
      <c r="B62" s="45" t="s">
        <v>165</v>
      </c>
    </row>
    <row r="63" spans="2:2">
      <c r="B63" s="45" t="s">
        <v>166</v>
      </c>
    </row>
    <row r="64" spans="2:2">
      <c r="B64" s="45" t="s">
        <v>167</v>
      </c>
    </row>
    <row r="65" spans="2:2">
      <c r="B65" s="45" t="s">
        <v>168</v>
      </c>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2">
      <c r="B81" s="45"/>
    </row>
    <row r="82" spans="2:2">
      <c r="B82" s="45" t="s">
        <v>132</v>
      </c>
    </row>
    <row r="83" spans="2:2">
      <c r="B83" s="45" t="s">
        <v>169</v>
      </c>
    </row>
    <row r="84" spans="2:2">
      <c r="B84" s="45" t="s">
        <v>130</v>
      </c>
    </row>
    <row r="85" spans="2:2">
      <c r="B85" s="46"/>
    </row>
    <row r="87" spans="2:2">
      <c r="B87" s="48" t="s">
        <v>118</v>
      </c>
    </row>
    <row r="88" spans="2:2">
      <c r="B88" s="45"/>
    </row>
    <row r="89" spans="2:2">
      <c r="B89" s="45" t="s">
        <v>133</v>
      </c>
    </row>
    <row r="90" spans="2:2">
      <c r="B90" s="45" t="s">
        <v>135</v>
      </c>
    </row>
    <row r="91" spans="2:2">
      <c r="B91" s="45" t="s">
        <v>136</v>
      </c>
    </row>
    <row r="92" spans="2:2">
      <c r="B92" s="45"/>
    </row>
    <row r="93" spans="2:2">
      <c r="B93" s="45" t="s">
        <v>137</v>
      </c>
    </row>
    <row r="94" spans="2:2">
      <c r="B94" s="45" t="s">
        <v>138</v>
      </c>
    </row>
    <row r="95" spans="2:2">
      <c r="B95" s="45" t="s">
        <v>142</v>
      </c>
    </row>
    <row r="96" spans="2:2">
      <c r="B96" s="45" t="s">
        <v>170</v>
      </c>
    </row>
    <row r="97" spans="2:2">
      <c r="B97" s="50" t="s">
        <v>139</v>
      </c>
    </row>
    <row r="98" spans="2:2">
      <c r="B98" s="45" t="s">
        <v>140</v>
      </c>
    </row>
    <row r="99" spans="2:2">
      <c r="B99" s="45" t="s">
        <v>145</v>
      </c>
    </row>
    <row r="100" spans="2:2">
      <c r="B100" s="45" t="s">
        <v>144</v>
      </c>
    </row>
    <row r="101" spans="2:2">
      <c r="B101" s="45" t="s">
        <v>141</v>
      </c>
    </row>
    <row r="102" spans="2:2">
      <c r="B102" s="45" t="s">
        <v>146</v>
      </c>
    </row>
    <row r="103" spans="2:2">
      <c r="B103" s="45" t="s">
        <v>143</v>
      </c>
    </row>
    <row r="104" spans="2:2">
      <c r="B104" s="45" t="s">
        <v>171</v>
      </c>
    </row>
    <row r="105" spans="2:2">
      <c r="B105" s="45" t="s">
        <v>172</v>
      </c>
    </row>
    <row r="106" spans="2:2">
      <c r="B106" s="45" t="s">
        <v>147</v>
      </c>
    </row>
    <row r="107" spans="2:2">
      <c r="B107" s="45" t="s">
        <v>148</v>
      </c>
    </row>
    <row r="108" spans="2:2">
      <c r="B108" s="45"/>
    </row>
    <row r="109" spans="2:2">
      <c r="B109" s="49" t="s">
        <v>149</v>
      </c>
    </row>
    <row r="110" spans="2:2">
      <c r="B110" s="45" t="s">
        <v>150</v>
      </c>
    </row>
    <row r="111" spans="2:2">
      <c r="B111" s="45" t="s">
        <v>151</v>
      </c>
    </row>
    <row r="112" spans="2:2">
      <c r="B112" s="45" t="s">
        <v>152</v>
      </c>
    </row>
    <row r="113" spans="2:2">
      <c r="B113" s="45" t="s">
        <v>173</v>
      </c>
    </row>
    <row r="114" spans="2:2">
      <c r="B114" s="45"/>
    </row>
    <row r="115" spans="2:2">
      <c r="B115" s="45"/>
    </row>
    <row r="116" spans="2:2">
      <c r="B116" s="45"/>
    </row>
    <row r="117" spans="2:2">
      <c r="B117" s="45"/>
    </row>
    <row r="118" spans="2:2">
      <c r="B118" s="45"/>
    </row>
    <row r="119" spans="2:2">
      <c r="B119" s="45"/>
    </row>
    <row r="120" spans="2:2">
      <c r="B120" s="45"/>
    </row>
    <row r="121" spans="2:2">
      <c r="B121" s="45"/>
    </row>
    <row r="122" spans="2:2">
      <c r="B122" s="45"/>
    </row>
    <row r="123" spans="2:2">
      <c r="B123" s="45"/>
    </row>
    <row r="124" spans="2:2">
      <c r="B124" s="45"/>
    </row>
    <row r="125" spans="2:2">
      <c r="B125" s="45"/>
    </row>
    <row r="126" spans="2:2">
      <c r="B126" s="45"/>
    </row>
    <row r="127" spans="2:2">
      <c r="B127" s="45"/>
    </row>
    <row r="128" spans="2:2">
      <c r="B128" s="45"/>
    </row>
    <row r="129" spans="2:2">
      <c r="B129" s="45" t="s">
        <v>153</v>
      </c>
    </row>
    <row r="130" spans="2:2">
      <c r="B130" s="45"/>
    </row>
    <row r="131" spans="2:2">
      <c r="B131" s="45" t="s">
        <v>174</v>
      </c>
    </row>
    <row r="132" spans="2:2">
      <c r="B132" s="45" t="s">
        <v>154</v>
      </c>
    </row>
    <row r="133" spans="2:2">
      <c r="B133" s="45" t="s">
        <v>156</v>
      </c>
    </row>
    <row r="134" spans="2:2">
      <c r="B134" s="45"/>
    </row>
    <row r="135" spans="2:2">
      <c r="B135" s="45"/>
    </row>
    <row r="136" spans="2:2">
      <c r="B136" s="45"/>
    </row>
    <row r="137" spans="2:2">
      <c r="B137" s="45" t="s">
        <v>155</v>
      </c>
    </row>
    <row r="138" spans="2:2">
      <c r="B138" s="45"/>
    </row>
    <row r="139" spans="2:2">
      <c r="B139" s="45"/>
    </row>
    <row r="140" spans="2:2">
      <c r="B140" s="45" t="s">
        <v>157</v>
      </c>
    </row>
    <row r="141" spans="2:2">
      <c r="B141" s="45"/>
    </row>
    <row r="142" spans="2:2">
      <c r="B142" s="51" t="s">
        <v>158</v>
      </c>
    </row>
    <row r="144" spans="2:2">
      <c r="B144" s="47" t="s">
        <v>159</v>
      </c>
    </row>
    <row r="145" spans="2:2">
      <c r="B145" s="52" t="s">
        <v>160</v>
      </c>
    </row>
  </sheetData>
  <hyperlinks>
    <hyperlink ref="B97" r:id="rId1"/>
    <hyperlink ref="B145" r:id="rId2"/>
    <hyperlink ref="B3" r:id="rId3"/>
    <hyperlink ref="B4" r:id="rId4"/>
    <hyperlink ref="B19" location="'How the Formulas work'!B24" display="RISKS ISSUES Tab"/>
    <hyperlink ref="B20" location="'How the Formulas work'!B30" display="COMMENTARY Tab"/>
    <hyperlink ref="B21" location="'How the Formulas work'!B49" display="MILESTONES Tab"/>
    <hyperlink ref="B22" location="'How the Formulas work'!B87" display="STATUS UPDATE Tab"/>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 UPDATE</vt:lpstr>
      <vt:lpstr>RISKS ISSUES</vt:lpstr>
      <vt:lpstr>COMMENTARY</vt:lpstr>
      <vt:lpstr>MILESTONES</vt:lpstr>
      <vt:lpstr>How the Formulas work</vt:lpstr>
    </vt:vector>
  </TitlesOfParts>
  <Company>Deutsche 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anwasol</dc:creator>
  <cp:keywords>Public</cp:keywords>
  <cp:lastModifiedBy>anwasol</cp:lastModifiedBy>
  <cp:lastPrinted>2015-01-29T19:07:35Z</cp:lastPrinted>
  <dcterms:created xsi:type="dcterms:W3CDTF">2015-01-29T09:32:25Z</dcterms:created>
  <dcterms:modified xsi:type="dcterms:W3CDTF">2015-02-09T12:25:57Z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a60748f9-611d-4b51-a343-759df1ffdb1c</vt:lpwstr>
  </property>
  <property fmtid="{D5CDD505-2E9C-101B-9397-08002B2CF9AE}" pid="3" name="db.comClassification">
    <vt:lpwstr>Public</vt:lpwstr>
  </property>
</Properties>
</file>