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50" windowWidth="21555" windowHeight="10695" tabRatio="746" activeTab="10"/>
  </bookViews>
  <sheets>
    <sheet name="연습장" sheetId="5" r:id="rId1"/>
    <sheet name="미리 짜두는 배정표" sheetId="20" r:id="rId2"/>
    <sheet name="에반 +3" sheetId="30" r:id="rId3"/>
    <sheet name="에반 +2" sheetId="29" r:id="rId4"/>
    <sheet name="에반 +1" sheetId="31" r:id="rId5"/>
    <sheet name="에반 +0" sheetId="32" r:id="rId6"/>
    <sheet name="에반 -1" sheetId="36" r:id="rId7"/>
    <sheet name="에반 -2" sheetId="37" r:id="rId8"/>
    <sheet name="에반 -3" sheetId="38" r:id="rId9"/>
    <sheet name="about" sheetId="8" r:id="rId10"/>
    <sheet name="츠키무라케이님 방식" sheetId="28" r:id="rId11"/>
  </sheets>
  <definedNames>
    <definedName name="a_1" localSheetId="5">'에반 +0'!$X$29</definedName>
    <definedName name="a_1" localSheetId="4">'에반 +1'!$X$29</definedName>
    <definedName name="a_1" localSheetId="3">'에반 +2'!$X$29</definedName>
    <definedName name="a_1" localSheetId="2">'에반 +3'!$X$29</definedName>
    <definedName name="a_1" localSheetId="6">'에반 -1'!$X$29</definedName>
    <definedName name="a_1" localSheetId="7">'에반 -2'!$X$29</definedName>
    <definedName name="a_1" localSheetId="8">'에반 -3'!$X$29</definedName>
    <definedName name="a_1" localSheetId="10">'츠키무라케이님 방식'!$X$29</definedName>
    <definedName name="a_1">연습장!$X$29</definedName>
    <definedName name="a_10" localSheetId="5">'에반 +0'!$AG$29</definedName>
    <definedName name="a_10" localSheetId="4">'에반 +1'!$AG$29</definedName>
    <definedName name="a_10" localSheetId="3">'에반 +2'!$AG$29</definedName>
    <definedName name="a_10" localSheetId="2">'에반 +3'!$AG$29</definedName>
    <definedName name="a_10" localSheetId="6">'에반 -1'!$AG$29</definedName>
    <definedName name="a_10" localSheetId="7">'에반 -2'!$AG$29</definedName>
    <definedName name="a_10" localSheetId="8">'에반 -3'!$AG$29</definedName>
    <definedName name="a_10" localSheetId="10">'츠키무라케이님 방식'!$AG$29</definedName>
    <definedName name="a_10">연습장!$AG$29</definedName>
    <definedName name="a_2" localSheetId="5">'에반 +0'!$Y$29</definedName>
    <definedName name="a_2" localSheetId="4">'에반 +1'!$Y$29</definedName>
    <definedName name="a_2" localSheetId="3">'에반 +2'!$Y$29</definedName>
    <definedName name="a_2" localSheetId="2">'에반 +3'!$Y$29</definedName>
    <definedName name="a_2" localSheetId="6">'에반 -1'!$Y$29</definedName>
    <definedName name="a_2" localSheetId="7">'에반 -2'!$Y$29</definedName>
    <definedName name="a_2" localSheetId="8">'에반 -3'!$Y$29</definedName>
    <definedName name="a_2" localSheetId="10">'츠키무라케이님 방식'!$Y$29</definedName>
    <definedName name="a_2">연습장!$Y$29</definedName>
    <definedName name="a_3" localSheetId="5">'에반 +0'!$Z$29</definedName>
    <definedName name="a_3" localSheetId="4">'에반 +1'!$Z$29</definedName>
    <definedName name="a_3" localSheetId="3">'에반 +2'!$Z$29</definedName>
    <definedName name="a_3" localSheetId="2">'에반 +3'!$Z$29</definedName>
    <definedName name="a_3" localSheetId="6">'에반 -1'!$Z$29</definedName>
    <definedName name="a_3" localSheetId="7">'에반 -2'!$Z$29</definedName>
    <definedName name="a_3" localSheetId="8">'에반 -3'!$Z$29</definedName>
    <definedName name="a_3" localSheetId="10">'츠키무라케이님 방식'!$Z$29</definedName>
    <definedName name="a_3">연습장!$Z$29</definedName>
    <definedName name="a_4" localSheetId="5">'에반 +0'!$AA$29</definedName>
    <definedName name="a_4" localSheetId="4">'에반 +1'!$AA$29</definedName>
    <definedName name="a_4" localSheetId="3">'에반 +2'!$AA$29</definedName>
    <definedName name="a_4" localSheetId="2">'에반 +3'!$AA$29</definedName>
    <definedName name="a_4" localSheetId="6">'에반 -1'!$AA$29</definedName>
    <definedName name="a_4" localSheetId="7">'에반 -2'!$AA$29</definedName>
    <definedName name="a_4" localSheetId="8">'에반 -3'!$AA$29</definedName>
    <definedName name="a_4" localSheetId="10">'츠키무라케이님 방식'!$AA$29</definedName>
    <definedName name="a_4">연습장!$AA$29</definedName>
    <definedName name="a_5" localSheetId="5">'에반 +0'!$AB$29</definedName>
    <definedName name="a_5" localSheetId="4">'에반 +1'!$AB$29</definedName>
    <definedName name="a_5" localSheetId="3">'에반 +2'!$AB$29</definedName>
    <definedName name="a_5" localSheetId="2">'에반 +3'!$AB$29</definedName>
    <definedName name="a_5" localSheetId="6">'에반 -1'!$AB$29</definedName>
    <definedName name="a_5" localSheetId="7">'에반 -2'!$AB$29</definedName>
    <definedName name="a_5" localSheetId="8">'에반 -3'!$AB$29</definedName>
    <definedName name="a_5" localSheetId="10">'츠키무라케이님 방식'!$AB$29</definedName>
    <definedName name="a_5">연습장!$AB$29</definedName>
    <definedName name="a_6" localSheetId="5">'에반 +0'!$AC$29</definedName>
    <definedName name="a_6" localSheetId="4">'에반 +1'!$AC$29</definedName>
    <definedName name="a_6" localSheetId="3">'에반 +2'!$AC$29</definedName>
    <definedName name="a_6" localSheetId="2">'에반 +3'!$AC$29</definedName>
    <definedName name="a_6" localSheetId="6">'에반 -1'!$AC$29</definedName>
    <definedName name="a_6" localSheetId="7">'에반 -2'!$AC$29</definedName>
    <definedName name="a_6" localSheetId="8">'에반 -3'!$AC$29</definedName>
    <definedName name="a_6" localSheetId="10">'츠키무라케이님 방식'!$AC$29</definedName>
    <definedName name="a_6">연습장!$AC$29</definedName>
    <definedName name="a_7" localSheetId="5">'에반 +0'!$AD$29</definedName>
    <definedName name="a_7" localSheetId="4">'에반 +1'!$AD$29</definedName>
    <definedName name="a_7" localSheetId="3">'에반 +2'!$AD$29</definedName>
    <definedName name="a_7" localSheetId="2">'에반 +3'!$AD$29</definedName>
    <definedName name="a_7" localSheetId="6">'에반 -1'!$AD$29</definedName>
    <definedName name="a_7" localSheetId="7">'에반 -2'!$AD$29</definedName>
    <definedName name="a_7" localSheetId="8">'에반 -3'!$AD$29</definedName>
    <definedName name="a_7" localSheetId="10">'츠키무라케이님 방식'!$AD$29</definedName>
    <definedName name="a_7">연습장!$AD$29</definedName>
    <definedName name="a_8" localSheetId="5">'에반 +0'!$AE$29</definedName>
    <definedName name="a_8" localSheetId="4">'에반 +1'!$AE$29</definedName>
    <definedName name="a_8" localSheetId="3">'에반 +2'!$AE$29</definedName>
    <definedName name="a_8" localSheetId="2">'에반 +3'!$AE$29</definedName>
    <definedName name="a_8" localSheetId="6">'에반 -1'!$AE$29</definedName>
    <definedName name="a_8" localSheetId="7">'에반 -2'!$AE$29</definedName>
    <definedName name="a_8" localSheetId="8">'에반 -3'!$AE$29</definedName>
    <definedName name="a_8" localSheetId="10">'츠키무라케이님 방식'!$AE$29</definedName>
    <definedName name="a_8">연습장!$AE$29</definedName>
    <definedName name="a_9" localSheetId="5">'에반 +0'!$AF$29</definedName>
    <definedName name="a_9" localSheetId="4">'에반 +1'!$AF$29</definedName>
    <definedName name="a_9" localSheetId="3">'에반 +2'!$AF$29</definedName>
    <definedName name="a_9" localSheetId="2">'에반 +3'!$AF$29</definedName>
    <definedName name="a_9" localSheetId="6">'에반 -1'!$AF$29</definedName>
    <definedName name="a_9" localSheetId="7">'에반 -2'!$AF$29</definedName>
    <definedName name="a_9" localSheetId="8">'에반 -3'!$AF$29</definedName>
    <definedName name="a_9" localSheetId="10">'츠키무라케이님 방식'!$AF$29</definedName>
    <definedName name="a_9">연습장!$AF$29</definedName>
    <definedName name="c_1" localSheetId="5">'에반 +0'!$AA$22</definedName>
    <definedName name="c_1" localSheetId="4">'에반 +1'!$AA$22</definedName>
    <definedName name="c_1" localSheetId="3">'에반 +2'!$AA$22</definedName>
    <definedName name="c_1" localSheetId="2">'에반 +3'!$AA$22</definedName>
    <definedName name="c_1" localSheetId="6">'에반 -1'!$AA$22</definedName>
    <definedName name="c_1" localSheetId="7">'에반 -2'!$AA$22</definedName>
    <definedName name="c_1" localSheetId="8">'에반 -3'!$AA$22</definedName>
    <definedName name="c_1" localSheetId="10">'츠키무라케이님 방식'!$AA$22</definedName>
    <definedName name="c_1">연습장!$AA$22</definedName>
    <definedName name="c_2" localSheetId="5">'에반 +0'!$AB$22</definedName>
    <definedName name="c_2" localSheetId="4">'에반 +1'!$AB$22</definedName>
    <definedName name="c_2" localSheetId="3">'에반 +2'!$AB$22</definedName>
    <definedName name="c_2" localSheetId="2">'에반 +3'!$AB$22</definedName>
    <definedName name="c_2" localSheetId="6">'에반 -1'!$AB$22</definedName>
    <definedName name="c_2" localSheetId="7">'에반 -2'!$AB$22</definedName>
    <definedName name="c_2" localSheetId="8">'에반 -3'!$AB$22</definedName>
    <definedName name="c_2" localSheetId="10">'츠키무라케이님 방식'!$AB$22</definedName>
    <definedName name="c_2">연습장!$AB$22</definedName>
    <definedName name="c_3" localSheetId="5">'에반 +0'!$AC$22</definedName>
    <definedName name="c_3" localSheetId="4">'에반 +1'!$AC$22</definedName>
    <definedName name="c_3" localSheetId="3">'에반 +2'!$AC$22</definedName>
    <definedName name="c_3" localSheetId="2">'에반 +3'!$AC$22</definedName>
    <definedName name="c_3" localSheetId="6">'에반 -1'!$AC$22</definedName>
    <definedName name="c_3" localSheetId="7">'에반 -2'!$AC$22</definedName>
    <definedName name="c_3" localSheetId="8">'에반 -3'!$AC$22</definedName>
    <definedName name="c_3" localSheetId="10">'츠키무라케이님 방식'!$AC$22</definedName>
    <definedName name="c_3">연습장!$AC$22</definedName>
    <definedName name="c_4" localSheetId="5">'에반 +0'!$AD$22</definedName>
    <definedName name="c_4" localSheetId="4">'에반 +1'!$AD$22</definedName>
    <definedName name="c_4" localSheetId="3">'에반 +2'!$AD$22</definedName>
    <definedName name="c_4" localSheetId="2">'에반 +3'!$AD$22</definedName>
    <definedName name="c_4" localSheetId="6">'에반 -1'!$AD$22</definedName>
    <definedName name="c_4" localSheetId="7">'에반 -2'!$AD$22</definedName>
    <definedName name="c_4" localSheetId="8">'에반 -3'!$AD$22</definedName>
    <definedName name="c_4" localSheetId="10">'츠키무라케이님 방식'!$AD$22</definedName>
    <definedName name="c_4">연습장!$AD$22</definedName>
    <definedName name="cde" localSheetId="5">'에반 +0'!$YJ$19</definedName>
    <definedName name="cde" localSheetId="4">'에반 +1'!$YJ$19</definedName>
    <definedName name="cde" localSheetId="3">'에반 +2'!$YJ$19</definedName>
    <definedName name="cde" localSheetId="2">'에반 +3'!$YJ$19</definedName>
    <definedName name="cde" localSheetId="6">'에반 -1'!$YJ$19</definedName>
    <definedName name="cde" localSheetId="7">'에반 -2'!$YJ$19</definedName>
    <definedName name="cde" localSheetId="8">'에반 -3'!$YJ$19</definedName>
    <definedName name="cde" localSheetId="10">'츠키무라케이님 방식'!$YJ$19</definedName>
    <definedName name="cde">연습장!$YJ$19</definedName>
    <definedName name="combat" localSheetId="5">'에반 +0'!$Z$4:$Z$19,'에반 +0'!$AG$4:$AG$19</definedName>
    <definedName name="combat" localSheetId="4">'에반 +1'!$Z$4:$Z$19,'에반 +1'!$AG$4:$AG$19</definedName>
    <definedName name="combat" localSheetId="3">'에반 +2'!$Z$4:$Z$19,'에반 +2'!$AG$4:$AG$19</definedName>
    <definedName name="combat" localSheetId="2">'에반 +3'!$Z$4:$Z$19,'에반 +3'!$AG$4:$AG$19</definedName>
    <definedName name="combat" localSheetId="6">'에반 -1'!$Z$4:$Z$19,'에반 -1'!$AG$4:$AG$19</definedName>
    <definedName name="combat" localSheetId="7">'에반 -2'!$Z$4:$Z$19,'에반 -2'!$AG$4:$AG$19</definedName>
    <definedName name="combat" localSheetId="8">'에반 -3'!$Z$4:$Z$19,'에반 -3'!$AG$4:$AG$19</definedName>
    <definedName name="combat" localSheetId="10">'츠키무라케이님 방식'!$Z$4:$Z$19,'츠키무라케이님 방식'!$AG$4:$AG$19</definedName>
    <definedName name="combat">연습장!$Z$4:$Z$19,연습장!$AG$4:$AG$19</definedName>
    <definedName name="combatX" localSheetId="5">'에반 +0'!$Z$4:$Z$19,'에반 +0'!$AG$4:$AG$19,'에반 +0'!$Z$33</definedName>
    <definedName name="combatX" localSheetId="4">'에반 +1'!$Z$4:$Z$19,'에반 +1'!$AG$4:$AG$19,'에반 +1'!$Z$33</definedName>
    <definedName name="combatX" localSheetId="3">'에반 +2'!$Z$4:$Z$19,'에반 +2'!$AG$4:$AG$19,'에반 +2'!$Z$33</definedName>
    <definedName name="combatX" localSheetId="2">'에반 +3'!$Z$4:$Z$19,'에반 +3'!$AG$4:$AG$19,'에반 +3'!$Z$33</definedName>
    <definedName name="combatX" localSheetId="6">'에반 -1'!$Z$4:$Z$19,'에반 -1'!$AG$4:$AG$19,'에반 -1'!$Z$33</definedName>
    <definedName name="combatX" localSheetId="7">'에반 -2'!$Z$4:$Z$19,'에반 -2'!$AG$4:$AG$19,'에반 -2'!$Z$33</definedName>
    <definedName name="combatX" localSheetId="8">'에반 -3'!$Z$4:$Z$19,'에반 -3'!$AG$4:$AG$19,'에반 -3'!$Z$33</definedName>
    <definedName name="combatX" localSheetId="10">'츠키무라케이님 방식'!$Z$4:$Z$19,'츠키무라케이님 방식'!$AG$4:$AG$19,'츠키무라케이님 방식'!$Z$33</definedName>
    <definedName name="combatX">연습장!$Z$4:$Z$19,연습장!$AG$4:$AG$19,연습장!$Z$33</definedName>
    <definedName name="cond1" localSheetId="5">'에반 +0'!$V$5</definedName>
    <definedName name="cond1" localSheetId="4">'에반 +1'!$V$5</definedName>
    <definedName name="cond1" localSheetId="3">'에반 +2'!$V$5</definedName>
    <definedName name="cond1" localSheetId="2">'에반 +3'!$V$5</definedName>
    <definedName name="cond1" localSheetId="6">'에반 -1'!$V$5</definedName>
    <definedName name="cond1" localSheetId="7">'에반 -2'!$V$5</definedName>
    <definedName name="cond1" localSheetId="8">'에반 -3'!$V$5</definedName>
    <definedName name="cond1" localSheetId="10">'츠키무라케이님 방식'!$V$5</definedName>
    <definedName name="cond1">연습장!$V$5</definedName>
    <definedName name="cond2" localSheetId="5">'에반 +0'!$V$6</definedName>
    <definedName name="cond2" localSheetId="4">'에반 +1'!$V$6</definedName>
    <definedName name="cond2" localSheetId="3">'에반 +2'!$V$6</definedName>
    <definedName name="cond2" localSheetId="2">'에반 +3'!$V$6</definedName>
    <definedName name="cond2" localSheetId="6">'에반 -1'!$V$6</definedName>
    <definedName name="cond2" localSheetId="7">'에반 -2'!$V$6</definedName>
    <definedName name="cond2" localSheetId="8">'에반 -3'!$V$6</definedName>
    <definedName name="cond2" localSheetId="10">'츠키무라케이님 방식'!$V$6</definedName>
    <definedName name="cond2">연습장!$V$6</definedName>
    <definedName name="cond3" localSheetId="5">'에반 +0'!$V$7</definedName>
    <definedName name="cond3" localSheetId="4">'에반 +1'!$V$7</definedName>
    <definedName name="cond3" localSheetId="3">'에반 +2'!$V$7</definedName>
    <definedName name="cond3" localSheetId="2">'에반 +3'!$V$7</definedName>
    <definedName name="cond3" localSheetId="6">'에반 -1'!$V$7</definedName>
    <definedName name="cond3" localSheetId="7">'에반 -2'!$V$7</definedName>
    <definedName name="cond3" localSheetId="8">'에반 -3'!$V$7</definedName>
    <definedName name="cond3" localSheetId="10">'츠키무라케이님 방식'!$V$7</definedName>
    <definedName name="cond3">연습장!$V$7</definedName>
    <definedName name="cond4" localSheetId="5">'에반 +0'!$V$8</definedName>
    <definedName name="cond4" localSheetId="4">'에반 +1'!$V$8</definedName>
    <definedName name="cond4" localSheetId="3">'에반 +2'!$V$8</definedName>
    <definedName name="cond4" localSheetId="2">'에반 +3'!$V$8</definedName>
    <definedName name="cond4" localSheetId="6">'에반 -1'!$V$8</definedName>
    <definedName name="cond4" localSheetId="7">'에반 -2'!$V$8</definedName>
    <definedName name="cond4" localSheetId="8">'에반 -3'!$V$8</definedName>
    <definedName name="cond4" localSheetId="10">'츠키무라케이님 방식'!$V$8</definedName>
    <definedName name="cond4">연습장!$V$8</definedName>
    <definedName name="cond5" localSheetId="5">'에반 +0'!$V$9</definedName>
    <definedName name="cond5" localSheetId="4">'에반 +1'!$V$9</definedName>
    <definedName name="cond5" localSheetId="3">'에반 +2'!$V$9</definedName>
    <definedName name="cond5" localSheetId="2">'에반 +3'!$V$9</definedName>
    <definedName name="cond5" localSheetId="6">'에반 -1'!$V$9</definedName>
    <definedName name="cond5" localSheetId="7">'에반 -2'!$V$9</definedName>
    <definedName name="cond5" localSheetId="8">'에반 -3'!$V$9</definedName>
    <definedName name="cond5" localSheetId="10">'츠키무라케이님 방식'!$V$9</definedName>
    <definedName name="cond5">연습장!$V$9</definedName>
    <definedName name="cond6" localSheetId="5">'에반 +0'!$V$10</definedName>
    <definedName name="cond6" localSheetId="4">'에반 +1'!$V$10</definedName>
    <definedName name="cond6" localSheetId="3">'에반 +2'!$V$10</definedName>
    <definedName name="cond6" localSheetId="2">'에반 +3'!$V$10</definedName>
    <definedName name="cond6" localSheetId="6">'에반 -1'!$V$10</definedName>
    <definedName name="cond6" localSheetId="7">'에반 -2'!$V$10</definedName>
    <definedName name="cond6" localSheetId="8">'에반 -3'!$V$10</definedName>
    <definedName name="cond6" localSheetId="10">'츠키무라케이님 방식'!$V$10</definedName>
    <definedName name="cond6">연습장!$V$10</definedName>
    <definedName name="cond7" localSheetId="5">'에반 +0'!$V$4</definedName>
    <definedName name="cond7" localSheetId="4">'에반 +1'!$V$4</definedName>
    <definedName name="cond7" localSheetId="3">'에반 +2'!$V$4</definedName>
    <definedName name="cond7" localSheetId="2">'에반 +3'!$V$4</definedName>
    <definedName name="cond7" localSheetId="6">'에반 -1'!$V$4</definedName>
    <definedName name="cond7" localSheetId="7">'에반 -2'!$V$4</definedName>
    <definedName name="cond7" localSheetId="8">'에반 -3'!$V$4</definedName>
    <definedName name="cond7" localSheetId="10">'츠키무라케이님 방식'!$V$4</definedName>
    <definedName name="cond7">연습장!$V$4</definedName>
    <definedName name="d" localSheetId="5">'에반 +0'!$N$2</definedName>
    <definedName name="d" localSheetId="4">'에반 +1'!$N$2</definedName>
    <definedName name="d" localSheetId="3">'에반 +2'!$N$2</definedName>
    <definedName name="d" localSheetId="2">'에반 +3'!$N$2</definedName>
    <definedName name="d" localSheetId="6">'에반 -1'!$N$2</definedName>
    <definedName name="d" localSheetId="7">'에반 -2'!$N$2</definedName>
    <definedName name="d" localSheetId="8">'에반 -3'!$N$2</definedName>
    <definedName name="d" localSheetId="10">'츠키무라케이님 방식'!$N$2</definedName>
    <definedName name="d">연습장!$N$2</definedName>
    <definedName name="dummy" localSheetId="5">'에반 +0'!$X$21:$AB$29</definedName>
    <definedName name="dummy" localSheetId="4">'에반 +1'!$X$21:$AB$29</definedName>
    <definedName name="dummy" localSheetId="3">'에반 +2'!$X$21:$AB$29</definedName>
    <definedName name="dummy" localSheetId="2">'에반 +3'!$X$21:$AB$29</definedName>
    <definedName name="dummy" localSheetId="6">'에반 -1'!$X$21:$AB$29</definedName>
    <definedName name="dummy" localSheetId="7">'에반 -2'!$X$21:$AB$29</definedName>
    <definedName name="dummy" localSheetId="8">'에반 -3'!$X$21:$AB$29</definedName>
    <definedName name="dummy" localSheetId="10">'츠키무라케이님 방식'!$X$21:$AB$29</definedName>
    <definedName name="dummy">연습장!$X$21:$AB$29</definedName>
    <definedName name="enemy" localSheetId="5">'에반 +0'!$P$24</definedName>
    <definedName name="enemy" localSheetId="4">'에반 +1'!$P$24</definedName>
    <definedName name="enemy" localSheetId="3">'에반 +2'!$P$24</definedName>
    <definedName name="enemy" localSheetId="2">'에반 +3'!$P$24</definedName>
    <definedName name="enemy" localSheetId="6">'에반 -1'!$P$24</definedName>
    <definedName name="enemy" localSheetId="7">'에반 -2'!$P$24</definedName>
    <definedName name="enemy" localSheetId="8">'에반 -3'!$P$24</definedName>
    <definedName name="enemy" localSheetId="10">'츠키무라케이님 방식'!$P$24</definedName>
    <definedName name="enemy">연습장!$P$24</definedName>
    <definedName name="epsi" localSheetId="5">'에반 +0'!$A$2</definedName>
    <definedName name="epsi" localSheetId="4">'에반 +1'!$A$2</definedName>
    <definedName name="epsi" localSheetId="3">'에반 +2'!$A$2</definedName>
    <definedName name="epsi" localSheetId="2">'에반 +3'!$A$2</definedName>
    <definedName name="epsi" localSheetId="6">'에반 -1'!$A$2</definedName>
    <definedName name="epsi" localSheetId="7">'에반 -2'!$A$2</definedName>
    <definedName name="epsi" localSheetId="8">'에반 -3'!$A$2</definedName>
    <definedName name="epsi" localSheetId="10">'츠키무라케이님 방식'!$A$2</definedName>
    <definedName name="epsi">연습장!$A$2</definedName>
    <definedName name="horse" localSheetId="5">'에반 +0'!$G$77</definedName>
    <definedName name="horse" localSheetId="4">'에반 +1'!$G$77</definedName>
    <definedName name="horse" localSheetId="3">'에반 +2'!$G$77</definedName>
    <definedName name="horse" localSheetId="2">'에반 +3'!$G$77</definedName>
    <definedName name="horse" localSheetId="6">'에반 -1'!$G$77</definedName>
    <definedName name="horse" localSheetId="7">'에반 -2'!$G$77</definedName>
    <definedName name="horse" localSheetId="8">'에반 -3'!$G$77</definedName>
    <definedName name="horse" localSheetId="10">'츠키무라케이님 방식'!$G$77</definedName>
    <definedName name="horse">연습장!$G$120</definedName>
    <definedName name="horseAth" localSheetId="5">'에반 +0'!$C$39</definedName>
    <definedName name="horseAth" localSheetId="4">'에반 +1'!$C$39</definedName>
    <definedName name="horseAth" localSheetId="3">'에반 +2'!$C$39</definedName>
    <definedName name="horseAth" localSheetId="2">'에반 +3'!$C$39</definedName>
    <definedName name="horseAth" localSheetId="6">'에반 -1'!$C$39</definedName>
    <definedName name="horseAth" localSheetId="7">'에반 -2'!$C$39</definedName>
    <definedName name="horseAth" localSheetId="8">'에반 -3'!$C$39</definedName>
    <definedName name="horseAth" localSheetId="10">'츠키무라케이님 방식'!$C$39</definedName>
    <definedName name="horseAth">연습장!$C$39</definedName>
    <definedName name="horseC" localSheetId="5">'에반 +0'!$L$77</definedName>
    <definedName name="horseC" localSheetId="4">'에반 +1'!$L$77</definedName>
    <definedName name="horseC" localSheetId="3">'에반 +2'!$L$77</definedName>
    <definedName name="horseC" localSheetId="2">'에반 +3'!$L$77</definedName>
    <definedName name="horseC" localSheetId="6">'에반 -1'!$L$77</definedName>
    <definedName name="horseC" localSheetId="7">'에반 -2'!$L$77</definedName>
    <definedName name="horseC" localSheetId="8">'에반 -3'!$L$77</definedName>
    <definedName name="horseC" localSheetId="10">'츠키무라케이님 방식'!$L$77</definedName>
    <definedName name="horseC">연습장!$L$120</definedName>
    <definedName name="horseCB" localSheetId="5">'에반 +0'!$U$78</definedName>
    <definedName name="horseCB" localSheetId="4">'에반 +1'!$U$78</definedName>
    <definedName name="horseCB" localSheetId="3">'에반 +2'!$U$78</definedName>
    <definedName name="horseCB" localSheetId="2">'에반 +3'!$U$78</definedName>
    <definedName name="horseCB" localSheetId="6">'에반 -1'!$U$78</definedName>
    <definedName name="horseCB" localSheetId="7">'에반 -2'!$U$78</definedName>
    <definedName name="horseCB" localSheetId="8">'에반 -3'!$U$78</definedName>
    <definedName name="horseCB" localSheetId="10">'츠키무라케이님 방식'!$U$78</definedName>
    <definedName name="horseCB">연습장!$U$121</definedName>
    <definedName name="horseCB2" localSheetId="5">'에반 +0'!$U$79</definedName>
    <definedName name="horseCB2" localSheetId="4">'에반 +1'!$U$79</definedName>
    <definedName name="horseCB2" localSheetId="3">'에반 +2'!$U$79</definedName>
    <definedName name="horseCB2" localSheetId="2">'에반 +3'!$U$79</definedName>
    <definedName name="horseCB2" localSheetId="6">'에반 -1'!$U$79</definedName>
    <definedName name="horseCB2" localSheetId="7">'에반 -2'!$U$79</definedName>
    <definedName name="horseCB2" localSheetId="8">'에반 -3'!$U$79</definedName>
    <definedName name="horseCB2" localSheetId="10">'츠키무라케이님 방식'!$U$79</definedName>
    <definedName name="horseCB2">연습장!$U$122</definedName>
    <definedName name="horseM" localSheetId="5">'에반 +0'!$U$77</definedName>
    <definedName name="horseM" localSheetId="4">'에반 +1'!$U$77</definedName>
    <definedName name="horseM" localSheetId="3">'에반 +2'!$U$77</definedName>
    <definedName name="horseM" localSheetId="2">'에반 +3'!$U$77</definedName>
    <definedName name="horseM" localSheetId="6">'에반 -1'!$U$77</definedName>
    <definedName name="horseM" localSheetId="7">'에반 -2'!$U$77</definedName>
    <definedName name="horseM" localSheetId="8">'에반 -3'!$U$77</definedName>
    <definedName name="horseM" localSheetId="10">'츠키무라케이님 방식'!$U$77</definedName>
    <definedName name="horseM">연습장!$U$120</definedName>
    <definedName name="obsta" localSheetId="5">'에반 +0'!$E$77</definedName>
    <definedName name="obsta" localSheetId="4">'에반 +1'!$E$77</definedName>
    <definedName name="obsta" localSheetId="3">'에반 +2'!$E$77</definedName>
    <definedName name="obsta" localSheetId="2">'에반 +3'!$E$77</definedName>
    <definedName name="obsta" localSheetId="6">'에반 -1'!$E$77</definedName>
    <definedName name="obsta" localSheetId="7">'에반 -2'!$E$77</definedName>
    <definedName name="obsta" localSheetId="8">'에반 -3'!$E$77</definedName>
    <definedName name="obsta" localSheetId="10">'츠키무라케이님 방식'!$E$77</definedName>
    <definedName name="obsta">연습장!$E$120</definedName>
    <definedName name="obstaAth" localSheetId="5">'에반 +0'!$C$37</definedName>
    <definedName name="obstaAth" localSheetId="4">'에반 +1'!$C$37</definedName>
    <definedName name="obstaAth" localSheetId="3">'에반 +2'!$C$37</definedName>
    <definedName name="obstaAth" localSheetId="2">'에반 +3'!$C$37</definedName>
    <definedName name="obstaAth" localSheetId="6">'에반 -1'!$C$37</definedName>
    <definedName name="obstaAth" localSheetId="7">'에반 -2'!$C$37</definedName>
    <definedName name="obstaAth" localSheetId="8">'에반 -3'!$C$37</definedName>
    <definedName name="obstaAth" localSheetId="10">'츠키무라케이님 방식'!$C$37</definedName>
    <definedName name="obstaAth">연습장!$C$37</definedName>
    <definedName name="obstaC" localSheetId="5">'에반 +0'!$J$77</definedName>
    <definedName name="obstaC" localSheetId="4">'에반 +1'!$J$77</definedName>
    <definedName name="obstaC" localSheetId="3">'에반 +2'!$J$77</definedName>
    <definedName name="obstaC" localSheetId="2">'에반 +3'!$J$77</definedName>
    <definedName name="obstaC" localSheetId="6">'에반 -1'!$J$77</definedName>
    <definedName name="obstaC" localSheetId="7">'에반 -2'!$J$77</definedName>
    <definedName name="obstaC" localSheetId="8">'에반 -3'!$J$77</definedName>
    <definedName name="obstaC" localSheetId="10">'츠키무라케이님 방식'!$J$77</definedName>
    <definedName name="obstaC">연습장!$J$120</definedName>
    <definedName name="obstaCB" localSheetId="5">'에반 +0'!$S$78</definedName>
    <definedName name="obstaCB" localSheetId="4">'에반 +1'!$S$78</definedName>
    <definedName name="obstaCB" localSheetId="3">'에반 +2'!$S$78</definedName>
    <definedName name="obstaCB" localSheetId="2">'에반 +3'!$S$78</definedName>
    <definedName name="obstaCB" localSheetId="6">'에반 -1'!$S$78</definedName>
    <definedName name="obstaCB" localSheetId="7">'에반 -2'!$S$78</definedName>
    <definedName name="obstaCB" localSheetId="8">'에반 -3'!$S$78</definedName>
    <definedName name="obstaCB" localSheetId="10">'츠키무라케이님 방식'!$S$78</definedName>
    <definedName name="obstaCB">연습장!$S$121</definedName>
    <definedName name="obstaM" localSheetId="5">'에반 +0'!$S$77</definedName>
    <definedName name="obstaM" localSheetId="4">'에반 +1'!$S$77</definedName>
    <definedName name="obstaM" localSheetId="3">'에반 +2'!$S$77</definedName>
    <definedName name="obstaM" localSheetId="2">'에반 +3'!$S$77</definedName>
    <definedName name="obstaM" localSheetId="6">'에반 -1'!$S$77</definedName>
    <definedName name="obstaM" localSheetId="7">'에반 -2'!$S$77</definedName>
    <definedName name="obstaM" localSheetId="8">'에반 -3'!$S$77</definedName>
    <definedName name="obstaM" localSheetId="10">'츠키무라케이님 방식'!$S$77</definedName>
    <definedName name="obstaM">연습장!$S$120</definedName>
    <definedName name="obstaS" localSheetId="5">'에반 +0'!$E$79</definedName>
    <definedName name="obstaS" localSheetId="4">'에반 +1'!$E$79</definedName>
    <definedName name="obstaS" localSheetId="3">'에반 +2'!$E$79</definedName>
    <definedName name="obstaS" localSheetId="2">'에반 +3'!$E$79</definedName>
    <definedName name="obstaS" localSheetId="6">'에반 -1'!$E$79</definedName>
    <definedName name="obstaS" localSheetId="7">'에반 -2'!$E$79</definedName>
    <definedName name="obstaS" localSheetId="8">'에반 -3'!$E$79</definedName>
    <definedName name="obstaS" localSheetId="10">'츠키무라케이님 방식'!$E$79</definedName>
    <definedName name="obstaS">연습장!$E$122</definedName>
    <definedName name="roar" localSheetId="5">'에반 +0'!#REF!</definedName>
    <definedName name="roar" localSheetId="4">'에반 +1'!#REF!</definedName>
    <definedName name="roar" localSheetId="3">'에반 +2'!#REF!</definedName>
    <definedName name="roar" localSheetId="2">'에반 +3'!#REF!</definedName>
    <definedName name="roar" localSheetId="6">'에반 -1'!#REF!</definedName>
    <definedName name="roar" localSheetId="7">'에반 -2'!#REF!</definedName>
    <definedName name="roar" localSheetId="8">'에반 -3'!#REF!</definedName>
    <definedName name="roar" localSheetId="10">'츠키무라케이님 방식'!#REF!</definedName>
    <definedName name="roar">연습장!$X$49</definedName>
    <definedName name="run" localSheetId="5">'에반 +0'!$D$77</definedName>
    <definedName name="run" localSheetId="4">'에반 +1'!$D$77</definedName>
    <definedName name="run" localSheetId="3">'에반 +2'!$D$77</definedName>
    <definedName name="run" localSheetId="2">'에반 +3'!$D$77</definedName>
    <definedName name="run" localSheetId="6">'에반 -1'!$D$77</definedName>
    <definedName name="run" localSheetId="7">'에반 -2'!$D$77</definedName>
    <definedName name="run" localSheetId="8">'에반 -3'!$D$77</definedName>
    <definedName name="run" localSheetId="0">연습장!$D$120</definedName>
    <definedName name="run" localSheetId="10">'츠키무라케이님 방식'!$D$77</definedName>
    <definedName name="runAth" localSheetId="5">'에반 +0'!$C$36</definedName>
    <definedName name="runAth" localSheetId="4">'에반 +1'!$C$36</definedName>
    <definedName name="runAth" localSheetId="3">'에반 +2'!$C$36</definedName>
    <definedName name="runAth" localSheetId="2">'에반 +3'!$C$36</definedName>
    <definedName name="runAth" localSheetId="6">'에반 -1'!$C$36</definedName>
    <definedName name="runAth" localSheetId="7">'에반 -2'!$C$36</definedName>
    <definedName name="runAth" localSheetId="8">'에반 -3'!$C$36</definedName>
    <definedName name="runAth" localSheetId="10">'츠키무라케이님 방식'!$C$36</definedName>
    <definedName name="runAth">연습장!$C$36</definedName>
    <definedName name="runC" localSheetId="5">'에반 +0'!$I$77</definedName>
    <definedName name="runC" localSheetId="4">'에반 +1'!$I$77</definedName>
    <definedName name="runC" localSheetId="3">'에반 +2'!$I$77</definedName>
    <definedName name="runC" localSheetId="2">'에반 +3'!$I$77</definedName>
    <definedName name="runC" localSheetId="6">'에반 -1'!$I$77</definedName>
    <definedName name="runC" localSheetId="7">'에반 -2'!$I$77</definedName>
    <definedName name="runC" localSheetId="8">'에반 -3'!$I$77</definedName>
    <definedName name="runC" localSheetId="10">'츠키무라케이님 방식'!$I$77</definedName>
    <definedName name="runC">연습장!$I$120</definedName>
    <definedName name="runCB" localSheetId="5">'에반 +0'!$R$78</definedName>
    <definedName name="runCB" localSheetId="4">'에반 +1'!$R$78</definedName>
    <definedName name="runCB" localSheetId="3">'에반 +2'!$R$78</definedName>
    <definedName name="runCB" localSheetId="2">'에반 +3'!$R$78</definedName>
    <definedName name="runCB" localSheetId="6">'에반 -1'!$R$78</definedName>
    <definedName name="runCB" localSheetId="7">'에반 -2'!$R$78</definedName>
    <definedName name="runCB" localSheetId="8">'에반 -3'!$R$78</definedName>
    <definedName name="runCB" localSheetId="10">'츠키무라케이님 방식'!$R$78</definedName>
    <definedName name="runCB">연습장!$R$121</definedName>
    <definedName name="runM" localSheetId="5">'에반 +0'!$R$77</definedName>
    <definedName name="runM" localSheetId="4">'에반 +1'!$R$77</definedName>
    <definedName name="runM" localSheetId="3">'에반 +2'!$R$77</definedName>
    <definedName name="runM" localSheetId="2">'에반 +3'!$R$77</definedName>
    <definedName name="runM" localSheetId="6">'에반 -1'!$R$77</definedName>
    <definedName name="runM" localSheetId="7">'에반 -2'!$R$77</definedName>
    <definedName name="runM" localSheetId="8">'에반 -3'!$R$77</definedName>
    <definedName name="runM" localSheetId="10">'츠키무라케이님 방식'!$R$77</definedName>
    <definedName name="runM">연습장!$R$120</definedName>
    <definedName name="runS" localSheetId="5">'에반 +0'!$D$79</definedName>
    <definedName name="runS" localSheetId="4">'에반 +1'!$D$79</definedName>
    <definedName name="runS" localSheetId="3">'에반 +2'!$D$79</definedName>
    <definedName name="runS" localSheetId="2">'에반 +3'!$D$79</definedName>
    <definedName name="runS" localSheetId="6">'에반 -1'!$D$79</definedName>
    <definedName name="runS" localSheetId="7">'에반 -2'!$D$79</definedName>
    <definedName name="runS" localSheetId="8">'에반 -3'!$D$79</definedName>
    <definedName name="runS" localSheetId="10">'츠키무라케이님 방식'!$D$79</definedName>
    <definedName name="runS">연습장!$D$122</definedName>
    <definedName name="s_1" localSheetId="5">'에반 +0'!$X$22</definedName>
    <definedName name="s_1" localSheetId="4">'에반 +1'!$X$22</definedName>
    <definedName name="s_1" localSheetId="3">'에반 +2'!$X$22</definedName>
    <definedName name="s_1" localSheetId="2">'에반 +3'!$X$22</definedName>
    <definedName name="s_1" localSheetId="6">'에반 -1'!$X$22</definedName>
    <definedName name="s_1" localSheetId="7">'에반 -2'!$X$22</definedName>
    <definedName name="s_1" localSheetId="8">'에반 -3'!$X$22</definedName>
    <definedName name="s_1" localSheetId="10">'츠키무라케이님 방식'!$X$22</definedName>
    <definedName name="s_1">연습장!$X$22</definedName>
    <definedName name="s_2" localSheetId="5">'에반 +0'!$Y$22</definedName>
    <definedName name="s_2" localSheetId="4">'에반 +1'!$Y$22</definedName>
    <definedName name="s_2" localSheetId="3">'에반 +2'!$Y$22</definedName>
    <definedName name="s_2" localSheetId="2">'에반 +3'!$Y$22</definedName>
    <definedName name="s_2" localSheetId="6">'에반 -1'!$Y$22</definedName>
    <definedName name="s_2" localSheetId="7">'에반 -2'!$Y$22</definedName>
    <definedName name="s_2" localSheetId="8">'에반 -3'!$Y$22</definedName>
    <definedName name="s_2" localSheetId="10">'츠키무라케이님 방식'!$Y$22</definedName>
    <definedName name="s_2">연습장!$Y$22</definedName>
    <definedName name="s_3" localSheetId="5">'에반 +0'!$Z$22</definedName>
    <definedName name="s_3" localSheetId="4">'에반 +1'!$Z$22</definedName>
    <definedName name="s_3" localSheetId="3">'에반 +2'!$Z$22</definedName>
    <definedName name="s_3" localSheetId="2">'에반 +3'!$Z$22</definedName>
    <definedName name="s_3" localSheetId="6">'에반 -1'!$Z$22</definedName>
    <definedName name="s_3" localSheetId="7">'에반 -2'!$Z$22</definedName>
    <definedName name="s_3" localSheetId="8">'에반 -3'!$Z$22</definedName>
    <definedName name="s_3" localSheetId="10">'츠키무라케이님 방식'!$Z$22</definedName>
    <definedName name="s_3">연습장!$Z$22</definedName>
    <definedName name="s_4" localSheetId="5">'에반 +0'!#REF!</definedName>
    <definedName name="s_4" localSheetId="4">'에반 +1'!#REF!</definedName>
    <definedName name="s_4" localSheetId="3">'에반 +2'!#REF!</definedName>
    <definedName name="s_4" localSheetId="2">'에반 +3'!#REF!</definedName>
    <definedName name="s_4" localSheetId="6">'에반 -1'!#REF!</definedName>
    <definedName name="s_4" localSheetId="7">'에반 -2'!#REF!</definedName>
    <definedName name="s_4" localSheetId="8">'에반 -3'!#REF!</definedName>
    <definedName name="s_4" localSheetId="10">'츠키무라케이님 방식'!#REF!</definedName>
    <definedName name="s_4">연습장!#REF!</definedName>
    <definedName name="sc_1" localSheetId="5">'에반 +0'!$AE$22</definedName>
    <definedName name="sc_1" localSheetId="4">'에반 +1'!$AE$22</definedName>
    <definedName name="sc_1" localSheetId="3">'에반 +2'!$AE$22</definedName>
    <definedName name="sc_1" localSheetId="2">'에반 +3'!$AE$22</definedName>
    <definedName name="sc_1" localSheetId="6">'에반 -1'!$AE$22</definedName>
    <definedName name="sc_1" localSheetId="7">'에반 -2'!$AE$22</definedName>
    <definedName name="sc_1" localSheetId="8">'에반 -3'!$AE$22</definedName>
    <definedName name="sc_1" localSheetId="10">'츠키무라케이님 방식'!$AE$22</definedName>
    <definedName name="sc_1">연습장!$AE$22</definedName>
    <definedName name="sc_2" localSheetId="5">'에반 +0'!$AF$22</definedName>
    <definedName name="sc_2" localSheetId="4">'에반 +1'!$AF$22</definedName>
    <definedName name="sc_2" localSheetId="3">'에반 +2'!$AF$22</definedName>
    <definedName name="sc_2" localSheetId="2">'에반 +3'!$AF$22</definedName>
    <definedName name="sc_2" localSheetId="6">'에반 -1'!$AF$22</definedName>
    <definedName name="sc_2" localSheetId="7">'에반 -2'!$AF$22</definedName>
    <definedName name="sc_2" localSheetId="8">'에반 -3'!$AF$22</definedName>
    <definedName name="sc_2" localSheetId="10">'츠키무라케이님 방식'!$AF$22</definedName>
    <definedName name="sc_2">연습장!$AF$22</definedName>
    <definedName name="sc_3" localSheetId="5">'에반 +0'!$AG$22</definedName>
    <definedName name="sc_3" localSheetId="4">'에반 +1'!$AG$22</definedName>
    <definedName name="sc_3" localSheetId="3">'에반 +2'!$AG$22</definedName>
    <definedName name="sc_3" localSheetId="2">'에반 +3'!$AG$22</definedName>
    <definedName name="sc_3" localSheetId="6">'에반 -1'!$AG$22</definedName>
    <definedName name="sc_3" localSheetId="7">'에반 -2'!$AG$22</definedName>
    <definedName name="sc_3" localSheetId="8">'에반 -3'!$AG$22</definedName>
    <definedName name="sc_3" localSheetId="10">'츠키무라케이님 방식'!$AG$22</definedName>
    <definedName name="sc_3">연습장!$AG$22</definedName>
    <definedName name="sc_4" localSheetId="5">'에반 +0'!$AH$22</definedName>
    <definedName name="sc_4" localSheetId="4">'에반 +1'!$AH$22</definedName>
    <definedName name="sc_4" localSheetId="3">'에반 +2'!$AH$22</definedName>
    <definedName name="sc_4" localSheetId="2">'에반 +3'!$AH$22</definedName>
    <definedName name="sc_4" localSheetId="6">'에반 -1'!$AH$22</definedName>
    <definedName name="sc_4" localSheetId="7">'에반 -2'!$AH$22</definedName>
    <definedName name="sc_4" localSheetId="8">'에반 -3'!$AH$22</definedName>
    <definedName name="sc_4" localSheetId="10">'츠키무라케이님 방식'!$AH$22</definedName>
    <definedName name="sc_4">연습장!$AH$22</definedName>
    <definedName name="seo" localSheetId="5">'에반 +0'!$Z$4:$Z$31</definedName>
    <definedName name="seo" localSheetId="4">'에반 +1'!$Z$4:$Z$31</definedName>
    <definedName name="seo" localSheetId="3">'에반 +2'!$Z$4:$Z$31</definedName>
    <definedName name="seo" localSheetId="2">'에반 +3'!$Z$4:$Z$31</definedName>
    <definedName name="seo" localSheetId="6">'에반 -1'!$Z$4:$Z$31</definedName>
    <definedName name="seo" localSheetId="7">'에반 -2'!$Z$4:$Z$31</definedName>
    <definedName name="seo" localSheetId="8">'에반 -3'!$Z$4:$Z$31</definedName>
    <definedName name="seo" localSheetId="10">'츠키무라케이님 방식'!$Z$4:$Z$31</definedName>
    <definedName name="seo">연습장!$Z$4:$Z$31</definedName>
    <definedName name="tri" localSheetId="5">'에반 +0'!$F$77</definedName>
    <definedName name="tri" localSheetId="4">'에반 +1'!$F$77</definedName>
    <definedName name="tri" localSheetId="3">'에반 +2'!$F$77</definedName>
    <definedName name="tri" localSheetId="2">'에반 +3'!$F$77</definedName>
    <definedName name="tri" localSheetId="6">'에반 -1'!$F$77</definedName>
    <definedName name="tri" localSheetId="7">'에반 -2'!$F$77</definedName>
    <definedName name="tri" localSheetId="8">'에반 -3'!$F$77</definedName>
    <definedName name="tri" localSheetId="10">'츠키무라케이님 방식'!$F$77</definedName>
    <definedName name="tri">연습장!$F$120</definedName>
    <definedName name="triAth" localSheetId="5">'에반 +0'!$C$38</definedName>
    <definedName name="triAth" localSheetId="4">'에반 +1'!$C$38</definedName>
    <definedName name="triAth" localSheetId="3">'에반 +2'!$C$38</definedName>
    <definedName name="triAth" localSheetId="2">'에반 +3'!$C$38</definedName>
    <definedName name="triAth" localSheetId="6">'에반 -1'!$C$38</definedName>
    <definedName name="triAth" localSheetId="7">'에반 -2'!$C$38</definedName>
    <definedName name="triAth" localSheetId="8">'에반 -3'!$C$38</definedName>
    <definedName name="triAth" localSheetId="10">'츠키무라케이님 방식'!$C$38</definedName>
    <definedName name="triAth">연습장!$C$38</definedName>
    <definedName name="triC" localSheetId="5">'에반 +0'!$K$77</definedName>
    <definedName name="triC" localSheetId="4">'에반 +1'!$K$77</definedName>
    <definedName name="triC" localSheetId="3">'에반 +2'!$K$77</definedName>
    <definedName name="triC" localSheetId="2">'에반 +3'!$K$77</definedName>
    <definedName name="triC" localSheetId="6">'에반 -1'!$K$77</definedName>
    <definedName name="triC" localSheetId="7">'에반 -2'!$K$77</definedName>
    <definedName name="triC" localSheetId="8">'에반 -3'!$K$77</definedName>
    <definedName name="triC" localSheetId="10">'츠키무라케이님 방식'!$K$77</definedName>
    <definedName name="triC">연습장!$K$120</definedName>
    <definedName name="triCB" localSheetId="5">'에반 +0'!$T$78</definedName>
    <definedName name="triCB" localSheetId="4">'에반 +1'!$T$78</definedName>
    <definedName name="triCB" localSheetId="3">'에반 +2'!$T$78</definedName>
    <definedName name="triCB" localSheetId="2">'에반 +3'!$T$78</definedName>
    <definedName name="triCB" localSheetId="6">'에반 -1'!$T$78</definedName>
    <definedName name="triCB" localSheetId="7">'에반 -2'!$T$78</definedName>
    <definedName name="triCB" localSheetId="8">'에반 -3'!$T$78</definedName>
    <definedName name="triCB" localSheetId="10">'츠키무라케이님 방식'!$T$78</definedName>
    <definedName name="triCB">연습장!$T$121</definedName>
    <definedName name="triCB2" localSheetId="5">'에반 +0'!$T$79</definedName>
    <definedName name="triCB2" localSheetId="4">'에반 +1'!$T$79</definedName>
    <definedName name="triCB2" localSheetId="3">'에반 +2'!$T$79</definedName>
    <definedName name="triCB2" localSheetId="2">'에반 +3'!$T$79</definedName>
    <definedName name="triCB2" localSheetId="6">'에반 -1'!$T$79</definedName>
    <definedName name="triCB2" localSheetId="7">'에반 -2'!$T$79</definedName>
    <definedName name="triCB2" localSheetId="8">'에반 -3'!$T$79</definedName>
    <definedName name="triCB2" localSheetId="10">'츠키무라케이님 방식'!$T$79</definedName>
    <definedName name="triCB2">연습장!$T$122</definedName>
    <definedName name="triM" localSheetId="5">'에반 +0'!$T$77</definedName>
    <definedName name="triM" localSheetId="4">'에반 +1'!$T$77</definedName>
    <definedName name="triM" localSheetId="3">'에반 +2'!$T$77</definedName>
    <definedName name="triM" localSheetId="2">'에반 +3'!$T$77</definedName>
    <definedName name="triM" localSheetId="6">'에반 -1'!$T$77</definedName>
    <definedName name="triM" localSheetId="7">'에반 -2'!$T$77</definedName>
    <definedName name="triM" localSheetId="8">'에반 -3'!$T$77</definedName>
    <definedName name="triM" localSheetId="10">'츠키무라케이님 방식'!$T$77</definedName>
    <definedName name="triM">연습장!$T$120</definedName>
  </definedNames>
  <calcPr calcId="144525"/>
</workbook>
</file>

<file path=xl/calcChain.xml><?xml version="1.0" encoding="utf-8"?>
<calcChain xmlns="http://schemas.openxmlformats.org/spreadsheetml/2006/main">
  <c r="M35" i="38" l="1"/>
  <c r="L35" i="38"/>
  <c r="K35" i="38"/>
  <c r="J35" i="38"/>
  <c r="M34" i="38"/>
  <c r="L34" i="38"/>
  <c r="K34" i="38"/>
  <c r="J34" i="38"/>
  <c r="M33" i="38"/>
  <c r="L33" i="38"/>
  <c r="K33" i="38"/>
  <c r="J33" i="38"/>
  <c r="M32" i="38"/>
  <c r="L32" i="38"/>
  <c r="K32" i="38"/>
  <c r="J32" i="38"/>
  <c r="M31" i="38"/>
  <c r="L31" i="38"/>
  <c r="K31" i="38"/>
  <c r="J31" i="38"/>
  <c r="M30" i="38"/>
  <c r="L30" i="38"/>
  <c r="K30" i="38"/>
  <c r="J30" i="38"/>
  <c r="M29" i="38"/>
  <c r="L29" i="38"/>
  <c r="K29" i="38"/>
  <c r="J29" i="38"/>
  <c r="M28" i="38"/>
  <c r="L28" i="38"/>
  <c r="K28" i="38"/>
  <c r="J28" i="38"/>
  <c r="M27" i="38"/>
  <c r="L27" i="38"/>
  <c r="K27" i="38"/>
  <c r="J27" i="38"/>
  <c r="M26" i="38"/>
  <c r="L26" i="38"/>
  <c r="K26" i="38"/>
  <c r="J26" i="38"/>
  <c r="M25" i="38"/>
  <c r="L25" i="38"/>
  <c r="K25" i="38"/>
  <c r="J25" i="38"/>
  <c r="M24" i="38"/>
  <c r="L24" i="38"/>
  <c r="K24" i="38"/>
  <c r="J24" i="38"/>
  <c r="M23" i="38"/>
  <c r="L23" i="38"/>
  <c r="K23" i="38"/>
  <c r="J23" i="38"/>
  <c r="M22" i="38"/>
  <c r="L22" i="38"/>
  <c r="K22" i="38"/>
  <c r="J22" i="38"/>
  <c r="M21" i="38"/>
  <c r="L21" i="38"/>
  <c r="K21" i="38"/>
  <c r="J21" i="38"/>
  <c r="M20" i="38"/>
  <c r="L20" i="38"/>
  <c r="K20" i="38"/>
  <c r="J20" i="38"/>
  <c r="M19" i="38"/>
  <c r="L19" i="38"/>
  <c r="K19" i="38"/>
  <c r="J19" i="38"/>
  <c r="M18" i="38"/>
  <c r="L18" i="38"/>
  <c r="K18" i="38"/>
  <c r="J18" i="38"/>
  <c r="M17" i="38"/>
  <c r="L17" i="38"/>
  <c r="K17" i="38"/>
  <c r="J17" i="38"/>
  <c r="M16" i="38"/>
  <c r="L16" i="38"/>
  <c r="K16" i="38"/>
  <c r="J16" i="38"/>
  <c r="M15" i="38"/>
  <c r="L15" i="38"/>
  <c r="K15" i="38"/>
  <c r="J15" i="38"/>
  <c r="M14" i="38"/>
  <c r="L14" i="38"/>
  <c r="K14" i="38"/>
  <c r="J14" i="38"/>
  <c r="M13" i="38"/>
  <c r="L13" i="38"/>
  <c r="K13" i="38"/>
  <c r="J13" i="38"/>
  <c r="M12" i="38"/>
  <c r="L12" i="38"/>
  <c r="K12" i="38"/>
  <c r="J12" i="38"/>
  <c r="M11" i="38"/>
  <c r="L11" i="38"/>
  <c r="K11" i="38"/>
  <c r="J11" i="38"/>
  <c r="M10" i="38"/>
  <c r="L10" i="38"/>
  <c r="K10" i="38"/>
  <c r="J10" i="38"/>
  <c r="M9" i="38"/>
  <c r="L9" i="38"/>
  <c r="K9" i="38"/>
  <c r="J9" i="38"/>
  <c r="M8" i="38"/>
  <c r="L8" i="38"/>
  <c r="K8" i="38"/>
  <c r="J8" i="38"/>
  <c r="M7" i="38"/>
  <c r="L7" i="38"/>
  <c r="K7" i="38"/>
  <c r="J7" i="38"/>
  <c r="M6" i="38"/>
  <c r="L6" i="38"/>
  <c r="K6" i="38"/>
  <c r="J6" i="38"/>
  <c r="M5" i="38"/>
  <c r="L5" i="38"/>
  <c r="K5" i="38"/>
  <c r="J5" i="38"/>
  <c r="K6" i="20"/>
  <c r="K5" i="20"/>
  <c r="K4" i="20"/>
  <c r="K3" i="20"/>
  <c r="L23" i="36"/>
  <c r="M20" i="36"/>
  <c r="J20" i="36"/>
  <c r="M18" i="36"/>
  <c r="L16" i="36"/>
  <c r="M15" i="36"/>
  <c r="M13" i="36"/>
  <c r="M10" i="36"/>
  <c r="M9" i="36"/>
  <c r="M8" i="36"/>
  <c r="M7" i="36"/>
  <c r="M6" i="36"/>
  <c r="K6" i="36"/>
  <c r="M24" i="32"/>
  <c r="M20" i="32"/>
  <c r="J20" i="32"/>
  <c r="M18" i="32"/>
  <c r="L16" i="32"/>
  <c r="M11" i="32"/>
  <c r="M10" i="32"/>
  <c r="M9" i="32"/>
  <c r="M8" i="32"/>
  <c r="M7" i="32"/>
  <c r="L7" i="32"/>
  <c r="M6" i="32"/>
  <c r="K5" i="32"/>
  <c r="J7" i="31"/>
  <c r="J5" i="29"/>
  <c r="M20" i="31"/>
  <c r="K20" i="31"/>
  <c r="M20" i="29"/>
  <c r="K20" i="29"/>
  <c r="G76" i="38"/>
  <c r="F76" i="38"/>
  <c r="E76" i="38"/>
  <c r="D76" i="38"/>
  <c r="G75" i="38"/>
  <c r="F75" i="38"/>
  <c r="E75" i="38"/>
  <c r="D75" i="38"/>
  <c r="G74" i="38"/>
  <c r="F74" i="38"/>
  <c r="E74" i="38"/>
  <c r="D74" i="38"/>
  <c r="G73" i="38"/>
  <c r="F73" i="38"/>
  <c r="E73" i="38"/>
  <c r="D73" i="38"/>
  <c r="G72" i="38"/>
  <c r="F72" i="38"/>
  <c r="E72" i="38"/>
  <c r="D72" i="38"/>
  <c r="G71" i="38"/>
  <c r="F71" i="38"/>
  <c r="E71" i="38"/>
  <c r="D71" i="38"/>
  <c r="G70" i="38"/>
  <c r="F70" i="38"/>
  <c r="E70" i="38"/>
  <c r="D70" i="38"/>
  <c r="G69" i="38"/>
  <c r="F69" i="38"/>
  <c r="E69" i="38"/>
  <c r="D69" i="38"/>
  <c r="G68" i="38"/>
  <c r="F68" i="38"/>
  <c r="E68" i="38"/>
  <c r="D68" i="38"/>
  <c r="G67" i="38"/>
  <c r="F67" i="38"/>
  <c r="E67" i="38"/>
  <c r="D67" i="38"/>
  <c r="G66" i="38"/>
  <c r="F66" i="38"/>
  <c r="E66" i="38"/>
  <c r="D66" i="38"/>
  <c r="G65" i="38"/>
  <c r="F65" i="38"/>
  <c r="E65" i="38"/>
  <c r="D65" i="38"/>
  <c r="G64" i="38"/>
  <c r="F64" i="38"/>
  <c r="E64" i="38"/>
  <c r="D64" i="38"/>
  <c r="G63" i="38"/>
  <c r="F63" i="38"/>
  <c r="E63" i="38"/>
  <c r="D63" i="38"/>
  <c r="G62" i="38"/>
  <c r="F62" i="38"/>
  <c r="E62" i="38"/>
  <c r="D62" i="38"/>
  <c r="G61" i="38"/>
  <c r="F61" i="38"/>
  <c r="E61" i="38"/>
  <c r="D61" i="38"/>
  <c r="G60" i="38"/>
  <c r="F60" i="38"/>
  <c r="E60" i="38"/>
  <c r="D60" i="38"/>
  <c r="G59" i="38"/>
  <c r="F59" i="38"/>
  <c r="E59" i="38"/>
  <c r="D59" i="38"/>
  <c r="G58" i="38"/>
  <c r="F58" i="38"/>
  <c r="E58" i="38"/>
  <c r="D58" i="38"/>
  <c r="G57" i="38"/>
  <c r="F57" i="38"/>
  <c r="E57" i="38"/>
  <c r="D57" i="38"/>
  <c r="G56" i="38"/>
  <c r="F56" i="38"/>
  <c r="E56" i="38"/>
  <c r="D56" i="38"/>
  <c r="G55" i="38"/>
  <c r="F55" i="38"/>
  <c r="E55" i="38"/>
  <c r="D55" i="38"/>
  <c r="G54" i="38"/>
  <c r="F54" i="38"/>
  <c r="E54" i="38"/>
  <c r="D54" i="38"/>
  <c r="G53" i="38"/>
  <c r="F53" i="38"/>
  <c r="E53" i="38"/>
  <c r="D53" i="38"/>
  <c r="G52" i="38"/>
  <c r="F52" i="38"/>
  <c r="E52" i="38"/>
  <c r="D52" i="38"/>
  <c r="G51" i="38"/>
  <c r="F51" i="38"/>
  <c r="E51" i="38"/>
  <c r="D51" i="38"/>
  <c r="G50" i="38"/>
  <c r="F50" i="38"/>
  <c r="E50" i="38"/>
  <c r="D50" i="38"/>
  <c r="G49" i="38"/>
  <c r="F49" i="38"/>
  <c r="E49" i="38"/>
  <c r="D49" i="38"/>
  <c r="G48" i="38"/>
  <c r="F48" i="38"/>
  <c r="E48" i="38"/>
  <c r="D48" i="38"/>
  <c r="G47" i="38"/>
  <c r="F47" i="38"/>
  <c r="E47" i="38"/>
  <c r="D47" i="38"/>
  <c r="G46" i="38"/>
  <c r="F46" i="38"/>
  <c r="Y46" i="38" s="1"/>
  <c r="E46" i="38"/>
  <c r="X46" i="38" s="1"/>
  <c r="X47" i="38" s="1"/>
  <c r="X48" i="38" s="1"/>
  <c r="X49" i="38" s="1"/>
  <c r="D46" i="38"/>
  <c r="H30" i="38"/>
  <c r="H28" i="38"/>
  <c r="H21" i="38"/>
  <c r="AG18" i="38"/>
  <c r="Z18" i="38"/>
  <c r="AG17" i="38"/>
  <c r="Z17" i="38"/>
  <c r="AG16" i="38"/>
  <c r="Z16" i="38"/>
  <c r="AG15" i="38"/>
  <c r="Z15" i="38"/>
  <c r="AG14" i="38"/>
  <c r="Z14" i="38"/>
  <c r="AG13" i="38"/>
  <c r="Z13" i="38"/>
  <c r="AG12" i="38"/>
  <c r="Z12" i="38"/>
  <c r="AG11" i="38"/>
  <c r="Z11" i="38"/>
  <c r="AG10" i="38"/>
  <c r="Z10" i="38"/>
  <c r="AG9" i="38"/>
  <c r="Z9" i="38"/>
  <c r="AG8" i="38"/>
  <c r="Z8" i="38"/>
  <c r="AG7" i="38"/>
  <c r="Z7" i="38"/>
  <c r="H7" i="38"/>
  <c r="AG6" i="38"/>
  <c r="AF6" i="38" s="1"/>
  <c r="AE6" i="38" s="1"/>
  <c r="Z6" i="38"/>
  <c r="AG5" i="38"/>
  <c r="Z5" i="38"/>
  <c r="V5" i="38"/>
  <c r="H29" i="38" s="1"/>
  <c r="H5" i="38"/>
  <c r="AG4" i="38"/>
  <c r="Z4" i="38"/>
  <c r="C4" i="38"/>
  <c r="G76" i="37"/>
  <c r="F76" i="37"/>
  <c r="E76" i="37"/>
  <c r="D76" i="37"/>
  <c r="G75" i="37"/>
  <c r="F75" i="37"/>
  <c r="E75" i="37"/>
  <c r="D75" i="37"/>
  <c r="G74" i="37"/>
  <c r="F74" i="37"/>
  <c r="E74" i="37"/>
  <c r="D74" i="37"/>
  <c r="G73" i="37"/>
  <c r="F73" i="37"/>
  <c r="E73" i="37"/>
  <c r="D73" i="37"/>
  <c r="G72" i="37"/>
  <c r="F72" i="37"/>
  <c r="E72" i="37"/>
  <c r="D72" i="37"/>
  <c r="G71" i="37"/>
  <c r="F71" i="37"/>
  <c r="E71" i="37"/>
  <c r="D71" i="37"/>
  <c r="G70" i="37"/>
  <c r="F70" i="37"/>
  <c r="E70" i="37"/>
  <c r="D70" i="37"/>
  <c r="G69" i="37"/>
  <c r="F69" i="37"/>
  <c r="E69" i="37"/>
  <c r="D69" i="37"/>
  <c r="G68" i="37"/>
  <c r="F68" i="37"/>
  <c r="E68" i="37"/>
  <c r="D68" i="37"/>
  <c r="G67" i="37"/>
  <c r="F67" i="37"/>
  <c r="E67" i="37"/>
  <c r="D67" i="37"/>
  <c r="G66" i="37"/>
  <c r="F66" i="37"/>
  <c r="E66" i="37"/>
  <c r="D66" i="37"/>
  <c r="G65" i="37"/>
  <c r="F65" i="37"/>
  <c r="E65" i="37"/>
  <c r="D65" i="37"/>
  <c r="G64" i="37"/>
  <c r="F64" i="37"/>
  <c r="E64" i="37"/>
  <c r="D64" i="37"/>
  <c r="G63" i="37"/>
  <c r="F63" i="37"/>
  <c r="E63" i="37"/>
  <c r="D63" i="37"/>
  <c r="G62" i="37"/>
  <c r="F62" i="37"/>
  <c r="E62" i="37"/>
  <c r="D62" i="37"/>
  <c r="G61" i="37"/>
  <c r="F61" i="37"/>
  <c r="E61" i="37"/>
  <c r="D61" i="37"/>
  <c r="G60" i="37"/>
  <c r="F60" i="37"/>
  <c r="E60" i="37"/>
  <c r="D60" i="37"/>
  <c r="G59" i="37"/>
  <c r="F59" i="37"/>
  <c r="E59" i="37"/>
  <c r="D59" i="37"/>
  <c r="G58" i="37"/>
  <c r="F58" i="37"/>
  <c r="E58" i="37"/>
  <c r="D58" i="37"/>
  <c r="G57" i="37"/>
  <c r="F57" i="37"/>
  <c r="E57" i="37"/>
  <c r="D57" i="37"/>
  <c r="G56" i="37"/>
  <c r="F56" i="37"/>
  <c r="E56" i="37"/>
  <c r="D56" i="37"/>
  <c r="G55" i="37"/>
  <c r="F55" i="37"/>
  <c r="E55" i="37"/>
  <c r="D55" i="37"/>
  <c r="G54" i="37"/>
  <c r="F54" i="37"/>
  <c r="E54" i="37"/>
  <c r="D54" i="37"/>
  <c r="G53" i="37"/>
  <c r="F53" i="37"/>
  <c r="E53" i="37"/>
  <c r="D53" i="37"/>
  <c r="G52" i="37"/>
  <c r="F52" i="37"/>
  <c r="E52" i="37"/>
  <c r="D52" i="37"/>
  <c r="G51" i="37"/>
  <c r="F51" i="37"/>
  <c r="E51" i="37"/>
  <c r="D51" i="37"/>
  <c r="G50" i="37"/>
  <c r="F50" i="37"/>
  <c r="E50" i="37"/>
  <c r="D50" i="37"/>
  <c r="G49" i="37"/>
  <c r="F49" i="37"/>
  <c r="E49" i="37"/>
  <c r="D49" i="37"/>
  <c r="G48" i="37"/>
  <c r="F48" i="37"/>
  <c r="E48" i="37"/>
  <c r="D48" i="37"/>
  <c r="G47" i="37"/>
  <c r="F47" i="37"/>
  <c r="E47" i="37"/>
  <c r="D47" i="37"/>
  <c r="G46" i="37"/>
  <c r="Z46" i="37" s="1"/>
  <c r="F46" i="37"/>
  <c r="F77" i="37" s="1"/>
  <c r="E46" i="37"/>
  <c r="D46" i="37"/>
  <c r="H30" i="37"/>
  <c r="H28" i="37"/>
  <c r="K69" i="37" s="1"/>
  <c r="H21" i="37"/>
  <c r="AG18" i="37"/>
  <c r="Z18" i="37"/>
  <c r="AG17" i="37"/>
  <c r="Z17" i="37"/>
  <c r="AG16" i="37"/>
  <c r="Z16" i="37"/>
  <c r="AG15" i="37"/>
  <c r="Z15" i="37"/>
  <c r="AG14" i="37"/>
  <c r="Z14" i="37"/>
  <c r="AG13" i="37"/>
  <c r="Z13" i="37"/>
  <c r="AG12" i="37"/>
  <c r="Z12" i="37"/>
  <c r="AG11" i="37"/>
  <c r="Z11" i="37"/>
  <c r="AG10" i="37"/>
  <c r="Z10" i="37"/>
  <c r="AG9" i="37"/>
  <c r="Z9" i="37"/>
  <c r="AG8" i="37"/>
  <c r="Z8" i="37"/>
  <c r="AG7" i="37"/>
  <c r="Z7" i="37"/>
  <c r="H7" i="37"/>
  <c r="AG6" i="37"/>
  <c r="Z6" i="37"/>
  <c r="AG5" i="37"/>
  <c r="Z5" i="37"/>
  <c r="V5" i="37"/>
  <c r="H20" i="37" s="1"/>
  <c r="H5" i="37"/>
  <c r="AG4" i="37"/>
  <c r="Z4" i="37"/>
  <c r="C4" i="37"/>
  <c r="G76" i="36"/>
  <c r="F76" i="36"/>
  <c r="E76" i="36"/>
  <c r="D76" i="36"/>
  <c r="G75" i="36"/>
  <c r="F75" i="36"/>
  <c r="E75" i="36"/>
  <c r="D75" i="36"/>
  <c r="G74" i="36"/>
  <c r="F74" i="36"/>
  <c r="E74" i="36"/>
  <c r="D74" i="36"/>
  <c r="G73" i="36"/>
  <c r="F73" i="36"/>
  <c r="E73" i="36"/>
  <c r="D73" i="36"/>
  <c r="G72" i="36"/>
  <c r="F72" i="36"/>
  <c r="E72" i="36"/>
  <c r="D72" i="36"/>
  <c r="G71" i="36"/>
  <c r="F71" i="36"/>
  <c r="E71" i="36"/>
  <c r="D71" i="36"/>
  <c r="G70" i="36"/>
  <c r="F70" i="36"/>
  <c r="E70" i="36"/>
  <c r="D70" i="36"/>
  <c r="G69" i="36"/>
  <c r="F69" i="36"/>
  <c r="E69" i="36"/>
  <c r="D69" i="36"/>
  <c r="G68" i="36"/>
  <c r="F68" i="36"/>
  <c r="E68" i="36"/>
  <c r="D68" i="36"/>
  <c r="G67" i="36"/>
  <c r="F67" i="36"/>
  <c r="E67" i="36"/>
  <c r="D67" i="36"/>
  <c r="G66" i="36"/>
  <c r="F66" i="36"/>
  <c r="E66" i="36"/>
  <c r="D66" i="36"/>
  <c r="G65" i="36"/>
  <c r="F65" i="36"/>
  <c r="E65" i="36"/>
  <c r="D65" i="36"/>
  <c r="G64" i="36"/>
  <c r="F64" i="36"/>
  <c r="E64" i="36"/>
  <c r="D64" i="36"/>
  <c r="G63" i="36"/>
  <c r="F63" i="36"/>
  <c r="E63" i="36"/>
  <c r="D63" i="36"/>
  <c r="G62" i="36"/>
  <c r="F62" i="36"/>
  <c r="E62" i="36"/>
  <c r="D62" i="36"/>
  <c r="G61" i="36"/>
  <c r="F61" i="36"/>
  <c r="E61" i="36"/>
  <c r="D61" i="36"/>
  <c r="G60" i="36"/>
  <c r="F60" i="36"/>
  <c r="E60" i="36"/>
  <c r="D60" i="36"/>
  <c r="G59" i="36"/>
  <c r="F59" i="36"/>
  <c r="E59" i="36"/>
  <c r="D59" i="36"/>
  <c r="G58" i="36"/>
  <c r="F58" i="36"/>
  <c r="E58" i="36"/>
  <c r="D58" i="36"/>
  <c r="G57" i="36"/>
  <c r="F57" i="36"/>
  <c r="E57" i="36"/>
  <c r="D57" i="36"/>
  <c r="G56" i="36"/>
  <c r="F56" i="36"/>
  <c r="E56" i="36"/>
  <c r="D56" i="36"/>
  <c r="G55" i="36"/>
  <c r="F55" i="36"/>
  <c r="E55" i="36"/>
  <c r="D55" i="36"/>
  <c r="G54" i="36"/>
  <c r="F54" i="36"/>
  <c r="E54" i="36"/>
  <c r="D54" i="36"/>
  <c r="G53" i="36"/>
  <c r="F53" i="36"/>
  <c r="E53" i="36"/>
  <c r="D53" i="36"/>
  <c r="G52" i="36"/>
  <c r="F52" i="36"/>
  <c r="E52" i="36"/>
  <c r="D52" i="36"/>
  <c r="G51" i="36"/>
  <c r="F51" i="36"/>
  <c r="E51" i="36"/>
  <c r="D51" i="36"/>
  <c r="G50" i="36"/>
  <c r="F50" i="36"/>
  <c r="E50" i="36"/>
  <c r="D50" i="36"/>
  <c r="G49" i="36"/>
  <c r="F49" i="36"/>
  <c r="E49" i="36"/>
  <c r="D49" i="36"/>
  <c r="G48" i="36"/>
  <c r="F48" i="36"/>
  <c r="E48" i="36"/>
  <c r="D48" i="36"/>
  <c r="G47" i="36"/>
  <c r="F47" i="36"/>
  <c r="E47" i="36"/>
  <c r="D47" i="36"/>
  <c r="G46" i="36"/>
  <c r="F46" i="36"/>
  <c r="E46" i="36"/>
  <c r="D46" i="36"/>
  <c r="H30" i="36"/>
  <c r="H28" i="36"/>
  <c r="H21" i="36"/>
  <c r="AG18" i="36"/>
  <c r="Z18" i="36"/>
  <c r="AG17" i="36"/>
  <c r="Z17" i="36"/>
  <c r="AG16" i="36"/>
  <c r="Z16" i="36"/>
  <c r="AG15" i="36"/>
  <c r="Z15" i="36"/>
  <c r="AG14" i="36"/>
  <c r="Z14" i="36"/>
  <c r="AG13" i="36"/>
  <c r="Z13" i="36"/>
  <c r="AG12" i="36"/>
  <c r="Z12" i="36"/>
  <c r="AG11" i="36"/>
  <c r="Z11" i="36"/>
  <c r="AG10" i="36"/>
  <c r="Z10" i="36"/>
  <c r="AG9" i="36"/>
  <c r="Z9" i="36"/>
  <c r="AG8" i="36"/>
  <c r="Z8" i="36"/>
  <c r="AG7" i="36"/>
  <c r="Z7" i="36"/>
  <c r="H7" i="36"/>
  <c r="AG6" i="36"/>
  <c r="Z6" i="36"/>
  <c r="AG5" i="36"/>
  <c r="Z5" i="36"/>
  <c r="V5" i="36"/>
  <c r="H8" i="36" s="1"/>
  <c r="H5" i="36"/>
  <c r="AG4" i="36"/>
  <c r="Z4" i="36"/>
  <c r="C4" i="36"/>
  <c r="G76" i="32"/>
  <c r="F76" i="32"/>
  <c r="E76" i="32"/>
  <c r="D76" i="32"/>
  <c r="G75" i="32"/>
  <c r="F75" i="32"/>
  <c r="E75" i="32"/>
  <c r="D75" i="32"/>
  <c r="G74" i="32"/>
  <c r="F74" i="32"/>
  <c r="E74" i="32"/>
  <c r="D74" i="32"/>
  <c r="G73" i="32"/>
  <c r="F73" i="32"/>
  <c r="E73" i="32"/>
  <c r="D73" i="32"/>
  <c r="G72" i="32"/>
  <c r="F72" i="32"/>
  <c r="E72" i="32"/>
  <c r="D72" i="32"/>
  <c r="G71" i="32"/>
  <c r="F71" i="32"/>
  <c r="E71" i="32"/>
  <c r="D71" i="32"/>
  <c r="G70" i="32"/>
  <c r="F70" i="32"/>
  <c r="E70" i="32"/>
  <c r="D70" i="32"/>
  <c r="G69" i="32"/>
  <c r="F69" i="32"/>
  <c r="E69" i="32"/>
  <c r="D69" i="32"/>
  <c r="G68" i="32"/>
  <c r="F68" i="32"/>
  <c r="E68" i="32"/>
  <c r="D68" i="32"/>
  <c r="G67" i="32"/>
  <c r="F67" i="32"/>
  <c r="E67" i="32"/>
  <c r="D67" i="32"/>
  <c r="G66" i="32"/>
  <c r="F66" i="32"/>
  <c r="E66" i="32"/>
  <c r="D66" i="32"/>
  <c r="G65" i="32"/>
  <c r="F65" i="32"/>
  <c r="E65" i="32"/>
  <c r="D65" i="32"/>
  <c r="G64" i="32"/>
  <c r="F64" i="32"/>
  <c r="E64" i="32"/>
  <c r="D64" i="32"/>
  <c r="G63" i="32"/>
  <c r="F63" i="32"/>
  <c r="E63" i="32"/>
  <c r="D63" i="32"/>
  <c r="G62" i="32"/>
  <c r="F62" i="32"/>
  <c r="E62" i="32"/>
  <c r="D62" i="32"/>
  <c r="G61" i="32"/>
  <c r="F61" i="32"/>
  <c r="E61" i="32"/>
  <c r="D61" i="32"/>
  <c r="G60" i="32"/>
  <c r="F60" i="32"/>
  <c r="E60" i="32"/>
  <c r="D60" i="32"/>
  <c r="G59" i="32"/>
  <c r="F59" i="32"/>
  <c r="E59" i="32"/>
  <c r="D59" i="32"/>
  <c r="G58" i="32"/>
  <c r="F58" i="32"/>
  <c r="E58" i="32"/>
  <c r="D58" i="32"/>
  <c r="G57" i="32"/>
  <c r="F57" i="32"/>
  <c r="E57" i="32"/>
  <c r="D57" i="32"/>
  <c r="G56" i="32"/>
  <c r="F56" i="32"/>
  <c r="E56" i="32"/>
  <c r="D56" i="32"/>
  <c r="G55" i="32"/>
  <c r="F55" i="32"/>
  <c r="E55" i="32"/>
  <c r="D55" i="32"/>
  <c r="G54" i="32"/>
  <c r="F54" i="32"/>
  <c r="E54" i="32"/>
  <c r="D54" i="32"/>
  <c r="G53" i="32"/>
  <c r="F53" i="32"/>
  <c r="E53" i="32"/>
  <c r="D53" i="32"/>
  <c r="G52" i="32"/>
  <c r="F52" i="32"/>
  <c r="E52" i="32"/>
  <c r="D52" i="32"/>
  <c r="G51" i="32"/>
  <c r="F51" i="32"/>
  <c r="E51" i="32"/>
  <c r="D51" i="32"/>
  <c r="G50" i="32"/>
  <c r="F50" i="32"/>
  <c r="E50" i="32"/>
  <c r="D50" i="32"/>
  <c r="G49" i="32"/>
  <c r="F49" i="32"/>
  <c r="E49" i="32"/>
  <c r="D49" i="32"/>
  <c r="G48" i="32"/>
  <c r="F48" i="32"/>
  <c r="E48" i="32"/>
  <c r="D48" i="32"/>
  <c r="G47" i="32"/>
  <c r="F47" i="32"/>
  <c r="E47" i="32"/>
  <c r="D47" i="32"/>
  <c r="G46" i="32"/>
  <c r="F46" i="32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C38" i="32" s="1"/>
  <c r="E46" i="32"/>
  <c r="E79" i="32" s="1"/>
  <c r="D46" i="32"/>
  <c r="H30" i="32"/>
  <c r="H28" i="32"/>
  <c r="H21" i="32"/>
  <c r="AG18" i="32"/>
  <c r="Z18" i="32"/>
  <c r="AG17" i="32"/>
  <c r="Z17" i="32"/>
  <c r="AG16" i="32"/>
  <c r="Z16" i="32"/>
  <c r="AG15" i="32"/>
  <c r="Z15" i="32"/>
  <c r="AG14" i="32"/>
  <c r="Z14" i="32"/>
  <c r="AG13" i="32"/>
  <c r="Z13" i="32"/>
  <c r="AG12" i="32"/>
  <c r="Z12" i="32"/>
  <c r="AG11" i="32"/>
  <c r="Z11" i="32"/>
  <c r="AG10" i="32"/>
  <c r="Z10" i="32"/>
  <c r="AG9" i="32"/>
  <c r="Z9" i="32"/>
  <c r="AG8" i="32"/>
  <c r="Z8" i="32"/>
  <c r="AG7" i="32"/>
  <c r="Z7" i="32"/>
  <c r="H7" i="32"/>
  <c r="AG6" i="32"/>
  <c r="Z6" i="32"/>
  <c r="AG5" i="32"/>
  <c r="Z5" i="32"/>
  <c r="V5" i="32"/>
  <c r="H29" i="32" s="1"/>
  <c r="R70" i="32" s="1"/>
  <c r="H5" i="32"/>
  <c r="AG4" i="32"/>
  <c r="Z4" i="32"/>
  <c r="C4" i="32"/>
  <c r="K1" i="32"/>
  <c r="G76" i="31"/>
  <c r="F76" i="31"/>
  <c r="E76" i="31"/>
  <c r="D76" i="31"/>
  <c r="G75" i="31"/>
  <c r="F75" i="31"/>
  <c r="E75" i="31"/>
  <c r="D75" i="31"/>
  <c r="G74" i="31"/>
  <c r="F74" i="31"/>
  <c r="E74" i="31"/>
  <c r="D74" i="31"/>
  <c r="G73" i="31"/>
  <c r="F73" i="31"/>
  <c r="E73" i="31"/>
  <c r="D73" i="31"/>
  <c r="G72" i="31"/>
  <c r="F72" i="31"/>
  <c r="E72" i="31"/>
  <c r="D72" i="31"/>
  <c r="G71" i="31"/>
  <c r="F71" i="31"/>
  <c r="E71" i="31"/>
  <c r="D71" i="31"/>
  <c r="G70" i="31"/>
  <c r="F70" i="31"/>
  <c r="E70" i="31"/>
  <c r="D70" i="31"/>
  <c r="G69" i="31"/>
  <c r="F69" i="31"/>
  <c r="E69" i="31"/>
  <c r="D69" i="31"/>
  <c r="G68" i="31"/>
  <c r="F68" i="31"/>
  <c r="E68" i="31"/>
  <c r="D68" i="31"/>
  <c r="G67" i="31"/>
  <c r="F67" i="31"/>
  <c r="E67" i="31"/>
  <c r="D67" i="31"/>
  <c r="G66" i="31"/>
  <c r="F66" i="31"/>
  <c r="E66" i="31"/>
  <c r="D66" i="31"/>
  <c r="G65" i="31"/>
  <c r="F65" i="31"/>
  <c r="E65" i="31"/>
  <c r="D65" i="31"/>
  <c r="G64" i="31"/>
  <c r="F64" i="31"/>
  <c r="E64" i="31"/>
  <c r="D64" i="31"/>
  <c r="G63" i="31"/>
  <c r="F63" i="31"/>
  <c r="E63" i="31"/>
  <c r="D63" i="31"/>
  <c r="G62" i="31"/>
  <c r="F62" i="31"/>
  <c r="E62" i="31"/>
  <c r="D62" i="31"/>
  <c r="G61" i="31"/>
  <c r="F61" i="31"/>
  <c r="E61" i="31"/>
  <c r="D61" i="31"/>
  <c r="G60" i="31"/>
  <c r="F60" i="31"/>
  <c r="E60" i="31"/>
  <c r="D60" i="31"/>
  <c r="G59" i="31"/>
  <c r="F59" i="31"/>
  <c r="E59" i="31"/>
  <c r="D59" i="31"/>
  <c r="G58" i="31"/>
  <c r="F58" i="31"/>
  <c r="E58" i="31"/>
  <c r="D58" i="31"/>
  <c r="G57" i="31"/>
  <c r="F57" i="31"/>
  <c r="E57" i="31"/>
  <c r="D57" i="31"/>
  <c r="G56" i="31"/>
  <c r="F56" i="31"/>
  <c r="E56" i="31"/>
  <c r="D56" i="31"/>
  <c r="G55" i="31"/>
  <c r="F55" i="31"/>
  <c r="E55" i="31"/>
  <c r="D55" i="31"/>
  <c r="G54" i="31"/>
  <c r="F54" i="31"/>
  <c r="E54" i="31"/>
  <c r="D54" i="31"/>
  <c r="G53" i="31"/>
  <c r="F53" i="31"/>
  <c r="E53" i="31"/>
  <c r="D53" i="31"/>
  <c r="G52" i="31"/>
  <c r="F52" i="31"/>
  <c r="E52" i="31"/>
  <c r="D52" i="31"/>
  <c r="G51" i="31"/>
  <c r="F51" i="31"/>
  <c r="E51" i="31"/>
  <c r="D51" i="31"/>
  <c r="G50" i="31"/>
  <c r="F50" i="31"/>
  <c r="E50" i="31"/>
  <c r="D50" i="31"/>
  <c r="G49" i="31"/>
  <c r="F49" i="31"/>
  <c r="E49" i="31"/>
  <c r="D49" i="31"/>
  <c r="G48" i="31"/>
  <c r="F48" i="31"/>
  <c r="E48" i="31"/>
  <c r="D48" i="31"/>
  <c r="G47" i="31"/>
  <c r="F47" i="31"/>
  <c r="E47" i="31"/>
  <c r="D47" i="31"/>
  <c r="G46" i="31"/>
  <c r="F46" i="31"/>
  <c r="F77" i="31" s="1"/>
  <c r="E46" i="31"/>
  <c r="E79" i="31" s="1"/>
  <c r="D46" i="31"/>
  <c r="H30" i="31"/>
  <c r="H28" i="31"/>
  <c r="J69" i="31" s="1"/>
  <c r="H21" i="31"/>
  <c r="J62" i="31" s="1"/>
  <c r="AG18" i="31"/>
  <c r="Z18" i="31"/>
  <c r="AG17" i="31"/>
  <c r="Z17" i="31"/>
  <c r="AG16" i="31"/>
  <c r="Z16" i="31"/>
  <c r="AG15" i="31"/>
  <c r="Z15" i="31"/>
  <c r="AG14" i="31"/>
  <c r="Z14" i="31"/>
  <c r="AG13" i="31"/>
  <c r="Z13" i="31"/>
  <c r="AG12" i="31"/>
  <c r="Z12" i="31"/>
  <c r="AG11" i="31"/>
  <c r="Z11" i="31"/>
  <c r="AG10" i="31"/>
  <c r="Z10" i="31"/>
  <c r="AG9" i="31"/>
  <c r="Z9" i="31"/>
  <c r="AG8" i="31"/>
  <c r="Z8" i="31"/>
  <c r="AG7" i="31"/>
  <c r="Z7" i="31"/>
  <c r="H7" i="31"/>
  <c r="AG6" i="31"/>
  <c r="Z6" i="31"/>
  <c r="AG5" i="31"/>
  <c r="Z5" i="31"/>
  <c r="V5" i="31"/>
  <c r="H8" i="31" s="1"/>
  <c r="H5" i="31"/>
  <c r="AG4" i="31"/>
  <c r="Z4" i="31"/>
  <c r="C4" i="31"/>
  <c r="G76" i="30"/>
  <c r="F76" i="30"/>
  <c r="E76" i="30"/>
  <c r="D76" i="30"/>
  <c r="G75" i="30"/>
  <c r="F75" i="30"/>
  <c r="E75" i="30"/>
  <c r="D75" i="30"/>
  <c r="G74" i="30"/>
  <c r="F74" i="30"/>
  <c r="E74" i="30"/>
  <c r="D74" i="30"/>
  <c r="G73" i="30"/>
  <c r="F73" i="30"/>
  <c r="E73" i="30"/>
  <c r="D73" i="30"/>
  <c r="G72" i="30"/>
  <c r="F72" i="30"/>
  <c r="E72" i="30"/>
  <c r="D72" i="30"/>
  <c r="G71" i="30"/>
  <c r="F71" i="30"/>
  <c r="E71" i="30"/>
  <c r="D71" i="30"/>
  <c r="G70" i="30"/>
  <c r="F70" i="30"/>
  <c r="E70" i="30"/>
  <c r="D70" i="30"/>
  <c r="G69" i="30"/>
  <c r="F69" i="30"/>
  <c r="E69" i="30"/>
  <c r="D69" i="30"/>
  <c r="G68" i="30"/>
  <c r="F68" i="30"/>
  <c r="E68" i="30"/>
  <c r="D68" i="30"/>
  <c r="G67" i="30"/>
  <c r="F67" i="30"/>
  <c r="E67" i="30"/>
  <c r="D67" i="30"/>
  <c r="G66" i="30"/>
  <c r="F66" i="30"/>
  <c r="E66" i="30"/>
  <c r="D66" i="30"/>
  <c r="G65" i="30"/>
  <c r="F65" i="30"/>
  <c r="E65" i="30"/>
  <c r="D65" i="30"/>
  <c r="G64" i="30"/>
  <c r="F64" i="30"/>
  <c r="E64" i="30"/>
  <c r="D64" i="30"/>
  <c r="G63" i="30"/>
  <c r="F63" i="30"/>
  <c r="E63" i="30"/>
  <c r="D63" i="30"/>
  <c r="G62" i="30"/>
  <c r="F62" i="30"/>
  <c r="E62" i="30"/>
  <c r="D62" i="30"/>
  <c r="G61" i="30"/>
  <c r="F61" i="30"/>
  <c r="E61" i="30"/>
  <c r="D61" i="30"/>
  <c r="G60" i="30"/>
  <c r="F60" i="30"/>
  <c r="E60" i="30"/>
  <c r="D60" i="30"/>
  <c r="G59" i="30"/>
  <c r="F59" i="30"/>
  <c r="E59" i="30"/>
  <c r="D59" i="30"/>
  <c r="G58" i="30"/>
  <c r="F58" i="30"/>
  <c r="E58" i="30"/>
  <c r="D58" i="30"/>
  <c r="G57" i="30"/>
  <c r="F57" i="30"/>
  <c r="E57" i="30"/>
  <c r="D57" i="30"/>
  <c r="G56" i="30"/>
  <c r="F56" i="30"/>
  <c r="E56" i="30"/>
  <c r="D56" i="30"/>
  <c r="G55" i="30"/>
  <c r="F55" i="30"/>
  <c r="E55" i="30"/>
  <c r="D55" i="30"/>
  <c r="G54" i="30"/>
  <c r="F54" i="30"/>
  <c r="E54" i="30"/>
  <c r="D54" i="30"/>
  <c r="G53" i="30"/>
  <c r="F53" i="30"/>
  <c r="E53" i="30"/>
  <c r="D53" i="30"/>
  <c r="G52" i="30"/>
  <c r="F52" i="30"/>
  <c r="E52" i="30"/>
  <c r="D52" i="30"/>
  <c r="G51" i="30"/>
  <c r="F51" i="30"/>
  <c r="E51" i="30"/>
  <c r="D51" i="30"/>
  <c r="G50" i="30"/>
  <c r="F50" i="30"/>
  <c r="E50" i="30"/>
  <c r="D50" i="30"/>
  <c r="G49" i="30"/>
  <c r="F49" i="30"/>
  <c r="E49" i="30"/>
  <c r="D49" i="30"/>
  <c r="G48" i="30"/>
  <c r="F48" i="30"/>
  <c r="E48" i="30"/>
  <c r="D48" i="30"/>
  <c r="G47" i="30"/>
  <c r="F47" i="30"/>
  <c r="E47" i="30"/>
  <c r="D47" i="30"/>
  <c r="G46" i="30"/>
  <c r="F46" i="30"/>
  <c r="F77" i="30" s="1"/>
  <c r="E46" i="30"/>
  <c r="X46" i="30" s="1"/>
  <c r="X47" i="30" s="1"/>
  <c r="D46" i="30"/>
  <c r="H30" i="30"/>
  <c r="H28" i="30"/>
  <c r="H21" i="30"/>
  <c r="AG18" i="30"/>
  <c r="Z18" i="30"/>
  <c r="AG17" i="30"/>
  <c r="Z17" i="30"/>
  <c r="AG16" i="30"/>
  <c r="Z16" i="30"/>
  <c r="AG15" i="30"/>
  <c r="Z15" i="30"/>
  <c r="AG14" i="30"/>
  <c r="Z14" i="30"/>
  <c r="AG13" i="30"/>
  <c r="Z13" i="30"/>
  <c r="AG12" i="30"/>
  <c r="Z12" i="30"/>
  <c r="AG11" i="30"/>
  <c r="Z11" i="30"/>
  <c r="AG10" i="30"/>
  <c r="Z10" i="30"/>
  <c r="AG9" i="30"/>
  <c r="Z9" i="30"/>
  <c r="AG8" i="30"/>
  <c r="Z8" i="30"/>
  <c r="AG7" i="30"/>
  <c r="Z7" i="30"/>
  <c r="H7" i="30"/>
  <c r="AG6" i="30"/>
  <c r="Z6" i="30"/>
  <c r="AG5" i="30"/>
  <c r="Z5" i="30"/>
  <c r="V5" i="30"/>
  <c r="H5" i="30"/>
  <c r="AG4" i="30"/>
  <c r="Z4" i="30"/>
  <c r="C4" i="30"/>
  <c r="G76" i="29"/>
  <c r="F76" i="29"/>
  <c r="E76" i="29"/>
  <c r="D76" i="29"/>
  <c r="G75" i="29"/>
  <c r="F75" i="29"/>
  <c r="E75" i="29"/>
  <c r="D75" i="29"/>
  <c r="G74" i="29"/>
  <c r="F74" i="29"/>
  <c r="E74" i="29"/>
  <c r="D74" i="29"/>
  <c r="G73" i="29"/>
  <c r="F73" i="29"/>
  <c r="E73" i="29"/>
  <c r="D73" i="29"/>
  <c r="G72" i="29"/>
  <c r="F72" i="29"/>
  <c r="E72" i="29"/>
  <c r="D72" i="29"/>
  <c r="G71" i="29"/>
  <c r="F71" i="29"/>
  <c r="E71" i="29"/>
  <c r="D71" i="29"/>
  <c r="G70" i="29"/>
  <c r="F70" i="29"/>
  <c r="E70" i="29"/>
  <c r="D70" i="29"/>
  <c r="G69" i="29"/>
  <c r="F69" i="29"/>
  <c r="E69" i="29"/>
  <c r="D69" i="29"/>
  <c r="G68" i="29"/>
  <c r="F68" i="29"/>
  <c r="E68" i="29"/>
  <c r="D68" i="29"/>
  <c r="G67" i="29"/>
  <c r="F67" i="29"/>
  <c r="E67" i="29"/>
  <c r="D67" i="29"/>
  <c r="G66" i="29"/>
  <c r="F66" i="29"/>
  <c r="E66" i="29"/>
  <c r="D66" i="29"/>
  <c r="G65" i="29"/>
  <c r="F65" i="29"/>
  <c r="E65" i="29"/>
  <c r="D65" i="29"/>
  <c r="G64" i="29"/>
  <c r="F64" i="29"/>
  <c r="E64" i="29"/>
  <c r="D64" i="29"/>
  <c r="G63" i="29"/>
  <c r="F63" i="29"/>
  <c r="E63" i="29"/>
  <c r="D63" i="29"/>
  <c r="G62" i="29"/>
  <c r="F62" i="29"/>
  <c r="E62" i="29"/>
  <c r="D62" i="29"/>
  <c r="G61" i="29"/>
  <c r="F61" i="29"/>
  <c r="E61" i="29"/>
  <c r="D61" i="29"/>
  <c r="G60" i="29"/>
  <c r="F60" i="29"/>
  <c r="E60" i="29"/>
  <c r="D60" i="29"/>
  <c r="G59" i="29"/>
  <c r="F59" i="29"/>
  <c r="E59" i="29"/>
  <c r="D59" i="29"/>
  <c r="G58" i="29"/>
  <c r="F58" i="29"/>
  <c r="E58" i="29"/>
  <c r="D58" i="29"/>
  <c r="G57" i="29"/>
  <c r="F57" i="29"/>
  <c r="E57" i="29"/>
  <c r="D57" i="29"/>
  <c r="G56" i="29"/>
  <c r="F56" i="29"/>
  <c r="E56" i="29"/>
  <c r="D56" i="29"/>
  <c r="G55" i="29"/>
  <c r="F55" i="29"/>
  <c r="E55" i="29"/>
  <c r="D55" i="29"/>
  <c r="G54" i="29"/>
  <c r="F54" i="29"/>
  <c r="E54" i="29"/>
  <c r="D54" i="29"/>
  <c r="G53" i="29"/>
  <c r="F53" i="29"/>
  <c r="E53" i="29"/>
  <c r="D53" i="29"/>
  <c r="G52" i="29"/>
  <c r="F52" i="29"/>
  <c r="E52" i="29"/>
  <c r="D52" i="29"/>
  <c r="G51" i="29"/>
  <c r="F51" i="29"/>
  <c r="E51" i="29"/>
  <c r="D51" i="29"/>
  <c r="G50" i="29"/>
  <c r="F50" i="29"/>
  <c r="E50" i="29"/>
  <c r="D50" i="29"/>
  <c r="G49" i="29"/>
  <c r="F49" i="29"/>
  <c r="E49" i="29"/>
  <c r="D49" i="29"/>
  <c r="G48" i="29"/>
  <c r="F48" i="29"/>
  <c r="E48" i="29"/>
  <c r="D48" i="29"/>
  <c r="G47" i="29"/>
  <c r="F47" i="29"/>
  <c r="E47" i="29"/>
  <c r="D47" i="29"/>
  <c r="G46" i="29"/>
  <c r="G77" i="29" s="1"/>
  <c r="M10" i="29" s="1"/>
  <c r="F46" i="29"/>
  <c r="E46" i="29"/>
  <c r="D46" i="29"/>
  <c r="H30" i="29"/>
  <c r="H28" i="29"/>
  <c r="H21" i="29"/>
  <c r="AG18" i="29"/>
  <c r="Z18" i="29"/>
  <c r="AG17" i="29"/>
  <c r="Z17" i="29"/>
  <c r="AG16" i="29"/>
  <c r="Z16" i="29"/>
  <c r="AG15" i="29"/>
  <c r="Z15" i="29"/>
  <c r="AG14" i="29"/>
  <c r="Z14" i="29"/>
  <c r="AG13" i="29"/>
  <c r="Z13" i="29"/>
  <c r="AG12" i="29"/>
  <c r="Z12" i="29"/>
  <c r="AG11" i="29"/>
  <c r="Z11" i="29"/>
  <c r="AG10" i="29"/>
  <c r="Z10" i="29"/>
  <c r="AG9" i="29"/>
  <c r="Z9" i="29"/>
  <c r="AG8" i="29"/>
  <c r="Z8" i="29"/>
  <c r="AG7" i="29"/>
  <c r="Z7" i="29"/>
  <c r="H7" i="29"/>
  <c r="AG6" i="29"/>
  <c r="Z6" i="29"/>
  <c r="AG5" i="29"/>
  <c r="Z5" i="29"/>
  <c r="V5" i="29"/>
  <c r="H5" i="29"/>
  <c r="AG4" i="29"/>
  <c r="Z4" i="29"/>
  <c r="C4" i="29"/>
  <c r="AF7" i="38" l="1"/>
  <c r="AE7" i="38" s="1"/>
  <c r="AA11" i="38"/>
  <c r="AB11" i="38" s="1"/>
  <c r="AA13" i="38"/>
  <c r="AB13" i="38" s="1"/>
  <c r="AA15" i="38"/>
  <c r="AB15" i="38" s="1"/>
  <c r="H20" i="38"/>
  <c r="AF9" i="38"/>
  <c r="AE9" i="38" s="1"/>
  <c r="AA17" i="38"/>
  <c r="AB17" i="38" s="1"/>
  <c r="AF12" i="38"/>
  <c r="AE12" i="38" s="1"/>
  <c r="AA16" i="38"/>
  <c r="AB16" i="38" s="1"/>
  <c r="H8" i="38"/>
  <c r="AF15" i="38"/>
  <c r="AE15" i="38" s="1"/>
  <c r="AF4" i="38"/>
  <c r="AE4" i="38" s="1"/>
  <c r="AF5" i="38"/>
  <c r="AE5" i="38" s="1"/>
  <c r="AF8" i="38"/>
  <c r="AE8" i="38" s="1"/>
  <c r="AF10" i="38"/>
  <c r="AE10" i="38" s="1"/>
  <c r="U71" i="38"/>
  <c r="J46" i="38"/>
  <c r="K48" i="38"/>
  <c r="Y47" i="38"/>
  <c r="Y48" i="38" s="1"/>
  <c r="Y49" i="38" s="1"/>
  <c r="Y50" i="38" s="1"/>
  <c r="Y51" i="38" s="1"/>
  <c r="Y52" i="38" s="1"/>
  <c r="Y53" i="38" s="1"/>
  <c r="Y54" i="38" s="1"/>
  <c r="Y55" i="38" s="1"/>
  <c r="Y56" i="38" s="1"/>
  <c r="Y57" i="38" s="1"/>
  <c r="Y58" i="38" s="1"/>
  <c r="Y59" i="38" s="1"/>
  <c r="Y60" i="38" s="1"/>
  <c r="Y61" i="38" s="1"/>
  <c r="Y62" i="38" s="1"/>
  <c r="Y63" i="38" s="1"/>
  <c r="Y64" i="38" s="1"/>
  <c r="Y65" i="38" s="1"/>
  <c r="Y66" i="38" s="1"/>
  <c r="Y67" i="38" s="1"/>
  <c r="Y68" i="38" s="1"/>
  <c r="Y69" i="38" s="1"/>
  <c r="Y70" i="38" s="1"/>
  <c r="Y71" i="38" s="1"/>
  <c r="Y72" i="38" s="1"/>
  <c r="Y73" i="38" s="1"/>
  <c r="Y74" i="38" s="1"/>
  <c r="Y75" i="38" s="1"/>
  <c r="Y76" i="38" s="1"/>
  <c r="C38" i="38" s="1"/>
  <c r="K46" i="38"/>
  <c r="R69" i="38"/>
  <c r="R71" i="38"/>
  <c r="R62" i="38"/>
  <c r="X50" i="38"/>
  <c r="X51" i="38" s="1"/>
  <c r="X52" i="38" s="1"/>
  <c r="X53" i="38" s="1"/>
  <c r="X54" i="38" s="1"/>
  <c r="X55" i="38" s="1"/>
  <c r="X56" i="38" s="1"/>
  <c r="X57" i="38" s="1"/>
  <c r="X58" i="38" s="1"/>
  <c r="X59" i="38" s="1"/>
  <c r="X60" i="38" s="1"/>
  <c r="X61" i="38" s="1"/>
  <c r="X62" i="38" s="1"/>
  <c r="X63" i="38" s="1"/>
  <c r="X64" i="38" s="1"/>
  <c r="X65" i="38" s="1"/>
  <c r="X66" i="38" s="1"/>
  <c r="X67" i="38" s="1"/>
  <c r="X68" i="38" s="1"/>
  <c r="X69" i="38" s="1"/>
  <c r="X70" i="38" s="1"/>
  <c r="X71" i="38" s="1"/>
  <c r="X72" i="38" s="1"/>
  <c r="X73" i="38" s="1"/>
  <c r="X74" i="38" s="1"/>
  <c r="X75" i="38" s="1"/>
  <c r="X76" i="38" s="1"/>
  <c r="C37" i="38" s="1"/>
  <c r="J49" i="38"/>
  <c r="R61" i="38"/>
  <c r="D79" i="38"/>
  <c r="J1" i="38" s="1"/>
  <c r="G77" i="38"/>
  <c r="S48" i="38"/>
  <c r="U62" i="38"/>
  <c r="R48" i="38"/>
  <c r="J48" i="38"/>
  <c r="T61" i="38"/>
  <c r="T62" i="38"/>
  <c r="T69" i="38"/>
  <c r="S49" i="38"/>
  <c r="T48" i="38"/>
  <c r="I62" i="38"/>
  <c r="R70" i="38"/>
  <c r="K49" i="38"/>
  <c r="D79" i="37"/>
  <c r="L13" i="37"/>
  <c r="L15" i="37"/>
  <c r="U46" i="37"/>
  <c r="R69" i="32"/>
  <c r="R62" i="32"/>
  <c r="Z47" i="37"/>
  <c r="Z48" i="37" s="1"/>
  <c r="Z49" i="37" s="1"/>
  <c r="Z50" i="37" s="1"/>
  <c r="Z51" i="37" s="1"/>
  <c r="Z52" i="37" s="1"/>
  <c r="Z53" i="37" s="1"/>
  <c r="Z54" i="37" s="1"/>
  <c r="Z55" i="37" s="1"/>
  <c r="Z56" i="37" s="1"/>
  <c r="Z57" i="37" s="1"/>
  <c r="Z58" i="37" s="1"/>
  <c r="Z59" i="37" s="1"/>
  <c r="Z60" i="37" s="1"/>
  <c r="Z61" i="37" s="1"/>
  <c r="Z62" i="37" s="1"/>
  <c r="Z63" i="37" s="1"/>
  <c r="Z64" i="37" s="1"/>
  <c r="Z65" i="37" s="1"/>
  <c r="Z66" i="37" s="1"/>
  <c r="Z67" i="37" s="1"/>
  <c r="Z68" i="37" s="1"/>
  <c r="Z69" i="37" s="1"/>
  <c r="Z70" i="37" s="1"/>
  <c r="Z71" i="37" s="1"/>
  <c r="Z72" i="37" s="1"/>
  <c r="Z73" i="37" s="1"/>
  <c r="Z74" i="37" s="1"/>
  <c r="Z75" i="37" s="1"/>
  <c r="Z76" i="37" s="1"/>
  <c r="C39" i="37" s="1"/>
  <c r="U49" i="37"/>
  <c r="H8" i="37"/>
  <c r="L49" i="37" s="1"/>
  <c r="R62" i="37"/>
  <c r="W46" i="37"/>
  <c r="W47" i="37" s="1"/>
  <c r="W48" i="37" s="1"/>
  <c r="W49" i="37" s="1"/>
  <c r="W50" i="37" s="1"/>
  <c r="W51" i="37" s="1"/>
  <c r="W52" i="37" s="1"/>
  <c r="W53" i="37" s="1"/>
  <c r="W54" i="37" s="1"/>
  <c r="W55" i="37" s="1"/>
  <c r="W56" i="37" s="1"/>
  <c r="W57" i="37" s="1"/>
  <c r="W58" i="37" s="1"/>
  <c r="W59" i="37" s="1"/>
  <c r="W60" i="37" s="1"/>
  <c r="W61" i="37" s="1"/>
  <c r="W62" i="37" s="1"/>
  <c r="W63" i="37" s="1"/>
  <c r="W64" i="37" s="1"/>
  <c r="W65" i="37" s="1"/>
  <c r="W66" i="37" s="1"/>
  <c r="W67" i="37" s="1"/>
  <c r="W68" i="37" s="1"/>
  <c r="W69" i="37" s="1"/>
  <c r="W70" i="37" s="1"/>
  <c r="W71" i="37" s="1"/>
  <c r="W72" i="37" s="1"/>
  <c r="W73" i="37" s="1"/>
  <c r="W74" i="37" s="1"/>
  <c r="W75" i="37" s="1"/>
  <c r="W76" i="37" s="1"/>
  <c r="C36" i="37" s="1"/>
  <c r="S46" i="37"/>
  <c r="E79" i="36"/>
  <c r="G77" i="36"/>
  <c r="F77" i="36"/>
  <c r="G77" i="30"/>
  <c r="M9" i="29"/>
  <c r="M17" i="29"/>
  <c r="AA4" i="38"/>
  <c r="AB4" i="38" s="1"/>
  <c r="AA6" i="38"/>
  <c r="AB6" i="38" s="1"/>
  <c r="AA7" i="38"/>
  <c r="AB7" i="38" s="1"/>
  <c r="AA9" i="38"/>
  <c r="AB9" i="38" s="1"/>
  <c r="AF13" i="38"/>
  <c r="AE13" i="38" s="1"/>
  <c r="AF5" i="37"/>
  <c r="AE5" i="37" s="1"/>
  <c r="AF8" i="37"/>
  <c r="AE8" i="37" s="1"/>
  <c r="E79" i="38"/>
  <c r="E77" i="38"/>
  <c r="I71" i="38"/>
  <c r="AA4" i="36"/>
  <c r="AB4" i="36" s="1"/>
  <c r="AF7" i="37"/>
  <c r="AE7" i="37" s="1"/>
  <c r="AF14" i="37"/>
  <c r="AE14" i="37" s="1"/>
  <c r="AF16" i="37"/>
  <c r="AE16" i="37" s="1"/>
  <c r="R48" i="37"/>
  <c r="I49" i="37"/>
  <c r="R69" i="37"/>
  <c r="V6" i="38"/>
  <c r="AF11" i="38"/>
  <c r="AE11" i="38" s="1"/>
  <c r="AA12" i="38"/>
  <c r="AB12" i="38" s="1"/>
  <c r="H14" i="38"/>
  <c r="I55" i="38" s="1"/>
  <c r="AF14" i="38"/>
  <c r="AE14" i="38" s="1"/>
  <c r="AF17" i="38"/>
  <c r="AE17" i="38" s="1"/>
  <c r="AF18" i="38"/>
  <c r="AE18" i="38" s="1"/>
  <c r="F77" i="38"/>
  <c r="S46" i="38"/>
  <c r="R49" i="38"/>
  <c r="I61" i="38"/>
  <c r="I69" i="38"/>
  <c r="T70" i="38"/>
  <c r="AA12" i="37"/>
  <c r="AB12" i="37" s="1"/>
  <c r="AF17" i="37"/>
  <c r="AE17" i="37" s="1"/>
  <c r="AA5" i="38"/>
  <c r="AB5" i="38" s="1"/>
  <c r="AA8" i="38"/>
  <c r="AB8" i="38" s="1"/>
  <c r="AA10" i="38"/>
  <c r="AB10" i="38" s="1"/>
  <c r="AF16" i="38"/>
  <c r="AE16" i="38" s="1"/>
  <c r="AF4" i="37"/>
  <c r="AE4" i="37" s="1"/>
  <c r="AF10" i="37"/>
  <c r="AE10" i="37" s="1"/>
  <c r="L48" i="37"/>
  <c r="U49" i="38"/>
  <c r="T49" i="38"/>
  <c r="AF6" i="37"/>
  <c r="AE6" i="37" s="1"/>
  <c r="AF9" i="37"/>
  <c r="AE9" i="37" s="1"/>
  <c r="AF11" i="37"/>
  <c r="AE11" i="37" s="1"/>
  <c r="AF13" i="37"/>
  <c r="AE13" i="37" s="1"/>
  <c r="AA14" i="38"/>
  <c r="AB14" i="38" s="1"/>
  <c r="AA18" i="38"/>
  <c r="AB18" i="38" s="1"/>
  <c r="T46" i="38"/>
  <c r="U48" i="38"/>
  <c r="S61" i="38"/>
  <c r="S69" i="38"/>
  <c r="U70" i="38"/>
  <c r="L46" i="38"/>
  <c r="U46" i="38"/>
  <c r="Z46" i="38"/>
  <c r="Z47" i="38" s="1"/>
  <c r="Z48" i="38" s="1"/>
  <c r="Z49" i="38" s="1"/>
  <c r="Z50" i="38" s="1"/>
  <c r="Z51" i="38" s="1"/>
  <c r="Z52" i="38" s="1"/>
  <c r="Z53" i="38" s="1"/>
  <c r="Z54" i="38" s="1"/>
  <c r="Z55" i="38" s="1"/>
  <c r="Z56" i="38" s="1"/>
  <c r="Z57" i="38" s="1"/>
  <c r="Z58" i="38" s="1"/>
  <c r="Z59" i="38" s="1"/>
  <c r="Z60" i="38" s="1"/>
  <c r="Z61" i="38" s="1"/>
  <c r="Z62" i="38" s="1"/>
  <c r="Z63" i="38" s="1"/>
  <c r="Z64" i="38" s="1"/>
  <c r="Z65" i="38" s="1"/>
  <c r="Z66" i="38" s="1"/>
  <c r="Z67" i="38" s="1"/>
  <c r="Z68" i="38" s="1"/>
  <c r="Z69" i="38" s="1"/>
  <c r="Z70" i="38" s="1"/>
  <c r="Z71" i="38" s="1"/>
  <c r="Z72" i="38" s="1"/>
  <c r="Z73" i="38" s="1"/>
  <c r="Z74" i="38" s="1"/>
  <c r="Z75" i="38" s="1"/>
  <c r="Z76" i="38" s="1"/>
  <c r="C39" i="38" s="1"/>
  <c r="L48" i="38"/>
  <c r="L49" i="38"/>
  <c r="U61" i="38"/>
  <c r="U69" i="38"/>
  <c r="I70" i="38"/>
  <c r="S71" i="38"/>
  <c r="I46" i="38"/>
  <c r="R46" i="38"/>
  <c r="W46" i="38"/>
  <c r="W47" i="38" s="1"/>
  <c r="W48" i="38" s="1"/>
  <c r="W49" i="38" s="1"/>
  <c r="W50" i="38" s="1"/>
  <c r="W51" i="38" s="1"/>
  <c r="W52" i="38" s="1"/>
  <c r="W53" i="38" s="1"/>
  <c r="W54" i="38" s="1"/>
  <c r="W55" i="38" s="1"/>
  <c r="W56" i="38" s="1"/>
  <c r="W57" i="38" s="1"/>
  <c r="W58" i="38" s="1"/>
  <c r="W59" i="38" s="1"/>
  <c r="W60" i="38" s="1"/>
  <c r="W61" i="38" s="1"/>
  <c r="W62" i="38" s="1"/>
  <c r="W63" i="38" s="1"/>
  <c r="W64" i="38" s="1"/>
  <c r="W65" i="38" s="1"/>
  <c r="W66" i="38" s="1"/>
  <c r="W67" i="38" s="1"/>
  <c r="W68" i="38" s="1"/>
  <c r="W69" i="38" s="1"/>
  <c r="W70" i="38" s="1"/>
  <c r="W71" i="38" s="1"/>
  <c r="W72" i="38" s="1"/>
  <c r="W73" i="38" s="1"/>
  <c r="W74" i="38" s="1"/>
  <c r="W75" i="38" s="1"/>
  <c r="W76" i="38" s="1"/>
  <c r="C36" i="38" s="1"/>
  <c r="I48" i="38"/>
  <c r="I49" i="38"/>
  <c r="T55" i="38"/>
  <c r="S62" i="38"/>
  <c r="S70" i="38"/>
  <c r="T71" i="38"/>
  <c r="D77" i="38"/>
  <c r="J61" i="38"/>
  <c r="J62" i="38"/>
  <c r="J69" i="38"/>
  <c r="J70" i="38"/>
  <c r="J71" i="38"/>
  <c r="K55" i="38"/>
  <c r="K61" i="38"/>
  <c r="K62" i="38"/>
  <c r="K69" i="38"/>
  <c r="K70" i="38"/>
  <c r="K71" i="38"/>
  <c r="L61" i="38"/>
  <c r="L62" i="38"/>
  <c r="L69" i="38"/>
  <c r="L70" i="38"/>
  <c r="L71" i="38"/>
  <c r="J1" i="37"/>
  <c r="AF8" i="36"/>
  <c r="AE8" i="36" s="1"/>
  <c r="AA12" i="36"/>
  <c r="AB12" i="36" s="1"/>
  <c r="AA18" i="37"/>
  <c r="AB18" i="37" s="1"/>
  <c r="I48" i="37"/>
  <c r="AA10" i="36"/>
  <c r="AB10" i="36" s="1"/>
  <c r="AF10" i="36"/>
  <c r="AE10" i="36" s="1"/>
  <c r="AF11" i="36"/>
  <c r="AE11" i="36" s="1"/>
  <c r="S48" i="36"/>
  <c r="S49" i="36"/>
  <c r="S62" i="36"/>
  <c r="J69" i="36"/>
  <c r="S71" i="36"/>
  <c r="AA11" i="37"/>
  <c r="AB11" i="37" s="1"/>
  <c r="I46" i="37"/>
  <c r="T48" i="37"/>
  <c r="R71" i="37"/>
  <c r="I71" i="37"/>
  <c r="AA13" i="36"/>
  <c r="AB13" i="36" s="1"/>
  <c r="AF12" i="37"/>
  <c r="AE12" i="37" s="1"/>
  <c r="L46" i="37"/>
  <c r="R49" i="37"/>
  <c r="AF5" i="36"/>
  <c r="AE5" i="36" s="1"/>
  <c r="AF6" i="36"/>
  <c r="AE6" i="36" s="1"/>
  <c r="AF9" i="36"/>
  <c r="AE9" i="36" s="1"/>
  <c r="L1" i="37"/>
  <c r="AA4" i="37"/>
  <c r="AB4" i="37" s="1"/>
  <c r="AA5" i="37"/>
  <c r="AB5" i="37" s="1"/>
  <c r="AA6" i="37"/>
  <c r="AB6" i="37" s="1"/>
  <c r="AA7" i="37"/>
  <c r="AB7" i="37" s="1"/>
  <c r="AA8" i="37"/>
  <c r="AB8" i="37" s="1"/>
  <c r="AA9" i="37"/>
  <c r="AB9" i="37" s="1"/>
  <c r="AA10" i="37"/>
  <c r="AB10" i="37" s="1"/>
  <c r="AA14" i="37"/>
  <c r="AB14" i="37" s="1"/>
  <c r="AA16" i="37"/>
  <c r="AB16" i="37" s="1"/>
  <c r="AA17" i="37"/>
  <c r="AB17" i="37" s="1"/>
  <c r="AF18" i="37"/>
  <c r="AE18" i="37" s="1"/>
  <c r="H29" i="37"/>
  <c r="R70" i="37" s="1"/>
  <c r="K71" i="37"/>
  <c r="T71" i="37"/>
  <c r="E79" i="37"/>
  <c r="E77" i="37"/>
  <c r="J46" i="37"/>
  <c r="U48" i="37"/>
  <c r="S49" i="37"/>
  <c r="R61" i="37"/>
  <c r="I61" i="37"/>
  <c r="T62" i="37"/>
  <c r="K62" i="37"/>
  <c r="I69" i="37"/>
  <c r="D77" i="37"/>
  <c r="AF7" i="36"/>
  <c r="AE7" i="36" s="1"/>
  <c r="AA14" i="36"/>
  <c r="AB14" i="36" s="1"/>
  <c r="AA13" i="37"/>
  <c r="AB13" i="37" s="1"/>
  <c r="AF15" i="37"/>
  <c r="AE15" i="37" s="1"/>
  <c r="T49" i="37"/>
  <c r="I69" i="32"/>
  <c r="AF13" i="36"/>
  <c r="AE13" i="36" s="1"/>
  <c r="K61" i="37"/>
  <c r="T61" i="37"/>
  <c r="V6" i="37"/>
  <c r="H14" i="37"/>
  <c r="AA15" i="37"/>
  <c r="AB15" i="37" s="1"/>
  <c r="G77" i="37"/>
  <c r="R46" i="37"/>
  <c r="X46" i="37"/>
  <c r="X47" i="37" s="1"/>
  <c r="X48" i="37" s="1"/>
  <c r="X49" i="37" s="1"/>
  <c r="X50" i="37" s="1"/>
  <c r="X51" i="37" s="1"/>
  <c r="X52" i="37" s="1"/>
  <c r="X53" i="37" s="1"/>
  <c r="X54" i="37" s="1"/>
  <c r="X55" i="37" s="1"/>
  <c r="X56" i="37" s="1"/>
  <c r="X57" i="37" s="1"/>
  <c r="X58" i="37" s="1"/>
  <c r="X59" i="37" s="1"/>
  <c r="X60" i="37" s="1"/>
  <c r="X61" i="37" s="1"/>
  <c r="X62" i="37" s="1"/>
  <c r="X63" i="37" s="1"/>
  <c r="X64" i="37" s="1"/>
  <c r="X65" i="37" s="1"/>
  <c r="X66" i="37" s="1"/>
  <c r="X67" i="37" s="1"/>
  <c r="X68" i="37" s="1"/>
  <c r="X69" i="37" s="1"/>
  <c r="X70" i="37" s="1"/>
  <c r="X71" i="37" s="1"/>
  <c r="X72" i="37" s="1"/>
  <c r="X73" i="37" s="1"/>
  <c r="X74" i="37" s="1"/>
  <c r="X75" i="37" s="1"/>
  <c r="X76" i="37" s="1"/>
  <c r="C37" i="37" s="1"/>
  <c r="S48" i="37"/>
  <c r="I62" i="37"/>
  <c r="I70" i="37"/>
  <c r="K46" i="37"/>
  <c r="T46" i="37"/>
  <c r="Y46" i="37"/>
  <c r="Y47" i="37" s="1"/>
  <c r="Y48" i="37" s="1"/>
  <c r="Y49" i="37" s="1"/>
  <c r="Y50" i="37" s="1"/>
  <c r="Y51" i="37" s="1"/>
  <c r="Y52" i="37" s="1"/>
  <c r="Y53" i="37" s="1"/>
  <c r="Y54" i="37" s="1"/>
  <c r="Y55" i="37" s="1"/>
  <c r="Y56" i="37" s="1"/>
  <c r="Y57" i="37" s="1"/>
  <c r="Y58" i="37" s="1"/>
  <c r="Y59" i="37" s="1"/>
  <c r="Y60" i="37" s="1"/>
  <c r="Y61" i="37" s="1"/>
  <c r="Y62" i="37" s="1"/>
  <c r="Y63" i="37" s="1"/>
  <c r="Y64" i="37" s="1"/>
  <c r="Y65" i="37" s="1"/>
  <c r="Y66" i="37" s="1"/>
  <c r="Y67" i="37" s="1"/>
  <c r="Y68" i="37" s="1"/>
  <c r="Y69" i="37" s="1"/>
  <c r="Y70" i="37" s="1"/>
  <c r="Y71" i="37" s="1"/>
  <c r="Y72" i="37" s="1"/>
  <c r="Y73" i="37" s="1"/>
  <c r="Y74" i="37" s="1"/>
  <c r="Y75" i="37" s="1"/>
  <c r="Y76" i="37" s="1"/>
  <c r="C38" i="37" s="1"/>
  <c r="K48" i="37"/>
  <c r="K49" i="37"/>
  <c r="U61" i="37"/>
  <c r="S62" i="37"/>
  <c r="U69" i="37"/>
  <c r="T69" i="37"/>
  <c r="U71" i="37"/>
  <c r="J48" i="37"/>
  <c r="J49" i="37"/>
  <c r="S55" i="37"/>
  <c r="S61" i="37"/>
  <c r="U62" i="37"/>
  <c r="S69" i="37"/>
  <c r="S71" i="37"/>
  <c r="J55" i="37"/>
  <c r="J61" i="37"/>
  <c r="J62" i="37"/>
  <c r="J69" i="37"/>
  <c r="J70" i="37"/>
  <c r="J71" i="37"/>
  <c r="L55" i="37"/>
  <c r="L61" i="37"/>
  <c r="L62" i="37"/>
  <c r="L69" i="37"/>
  <c r="L71" i="37"/>
  <c r="K1" i="36"/>
  <c r="AA17" i="36"/>
  <c r="AB17" i="36" s="1"/>
  <c r="AA15" i="36"/>
  <c r="AB15" i="36" s="1"/>
  <c r="AF4" i="36"/>
  <c r="AE4" i="36" s="1"/>
  <c r="AA11" i="36"/>
  <c r="AB11" i="36" s="1"/>
  <c r="AF17" i="36"/>
  <c r="AE17" i="36" s="1"/>
  <c r="AF18" i="36"/>
  <c r="AE18" i="36" s="1"/>
  <c r="R48" i="36"/>
  <c r="R49" i="36"/>
  <c r="AA5" i="36"/>
  <c r="AB5" i="36" s="1"/>
  <c r="AA6" i="36"/>
  <c r="AB6" i="36" s="1"/>
  <c r="AA7" i="36"/>
  <c r="AB7" i="36" s="1"/>
  <c r="AA8" i="36"/>
  <c r="AB8" i="36" s="1"/>
  <c r="AA9" i="36"/>
  <c r="AB9" i="36" s="1"/>
  <c r="AF14" i="36"/>
  <c r="AE14" i="36" s="1"/>
  <c r="AF15" i="36"/>
  <c r="AE15" i="36" s="1"/>
  <c r="AA16" i="36"/>
  <c r="AB16" i="36" s="1"/>
  <c r="AF12" i="36"/>
  <c r="AE12" i="36" s="1"/>
  <c r="AF16" i="36"/>
  <c r="AE16" i="36" s="1"/>
  <c r="T48" i="36"/>
  <c r="T49" i="36"/>
  <c r="H29" i="36"/>
  <c r="S70" i="36" s="1"/>
  <c r="H20" i="36"/>
  <c r="J61" i="36" s="1"/>
  <c r="H14" i="36"/>
  <c r="S55" i="36" s="1"/>
  <c r="V6" i="36"/>
  <c r="AA18" i="36"/>
  <c r="AB18" i="36" s="1"/>
  <c r="U48" i="36"/>
  <c r="U49" i="36"/>
  <c r="J46" i="36"/>
  <c r="S46" i="36"/>
  <c r="X46" i="36"/>
  <c r="X47" i="36" s="1"/>
  <c r="X48" i="36" s="1"/>
  <c r="X49" i="36" s="1"/>
  <c r="X50" i="36" s="1"/>
  <c r="X51" i="36" s="1"/>
  <c r="X52" i="36" s="1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C37" i="36" s="1"/>
  <c r="J48" i="36"/>
  <c r="J49" i="36"/>
  <c r="S61" i="36"/>
  <c r="T62" i="36"/>
  <c r="S69" i="36"/>
  <c r="T70" i="36"/>
  <c r="U71" i="36"/>
  <c r="K46" i="36"/>
  <c r="T46" i="36"/>
  <c r="Y46" i="36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Y73" i="36" s="1"/>
  <c r="Y74" i="36" s="1"/>
  <c r="Y75" i="36" s="1"/>
  <c r="Y76" i="36" s="1"/>
  <c r="C38" i="36" s="1"/>
  <c r="K48" i="36"/>
  <c r="K49" i="36"/>
  <c r="T61" i="36"/>
  <c r="U62" i="36"/>
  <c r="T69" i="36"/>
  <c r="U70" i="36"/>
  <c r="R71" i="36"/>
  <c r="J71" i="36"/>
  <c r="L46" i="36"/>
  <c r="U46" i="36"/>
  <c r="Z46" i="36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C39" i="36" s="1"/>
  <c r="L48" i="36"/>
  <c r="L49" i="36"/>
  <c r="U61" i="36"/>
  <c r="R62" i="36"/>
  <c r="J62" i="36"/>
  <c r="U69" i="36"/>
  <c r="R70" i="36"/>
  <c r="J70" i="36"/>
  <c r="D79" i="36"/>
  <c r="D77" i="36"/>
  <c r="I46" i="36"/>
  <c r="R46" i="36"/>
  <c r="W46" i="36"/>
  <c r="W47" i="36" s="1"/>
  <c r="W48" i="36" s="1"/>
  <c r="W49" i="36" s="1"/>
  <c r="W50" i="36" s="1"/>
  <c r="W51" i="36" s="1"/>
  <c r="W52" i="36" s="1"/>
  <c r="W53" i="36" s="1"/>
  <c r="W54" i="36" s="1"/>
  <c r="W55" i="36" s="1"/>
  <c r="W56" i="36" s="1"/>
  <c r="W57" i="36" s="1"/>
  <c r="W58" i="36" s="1"/>
  <c r="W59" i="36" s="1"/>
  <c r="W60" i="36" s="1"/>
  <c r="W61" i="36" s="1"/>
  <c r="W62" i="36" s="1"/>
  <c r="W63" i="36" s="1"/>
  <c r="W64" i="36" s="1"/>
  <c r="W65" i="36" s="1"/>
  <c r="W66" i="36" s="1"/>
  <c r="W67" i="36" s="1"/>
  <c r="W68" i="36" s="1"/>
  <c r="W69" i="36" s="1"/>
  <c r="W70" i="36" s="1"/>
  <c r="W71" i="36" s="1"/>
  <c r="W72" i="36" s="1"/>
  <c r="W73" i="36" s="1"/>
  <c r="W74" i="36" s="1"/>
  <c r="W75" i="36" s="1"/>
  <c r="W76" i="36" s="1"/>
  <c r="C36" i="36" s="1"/>
  <c r="I48" i="36"/>
  <c r="I49" i="36"/>
  <c r="T55" i="36"/>
  <c r="R61" i="36"/>
  <c r="R69" i="36"/>
  <c r="T71" i="36"/>
  <c r="E77" i="36"/>
  <c r="I61" i="36"/>
  <c r="I62" i="36"/>
  <c r="I69" i="36"/>
  <c r="I71" i="36"/>
  <c r="K61" i="36"/>
  <c r="K62" i="36"/>
  <c r="K69" i="36"/>
  <c r="K70" i="36"/>
  <c r="K71" i="36"/>
  <c r="L61" i="36"/>
  <c r="L62" i="36"/>
  <c r="L69" i="36"/>
  <c r="L71" i="36"/>
  <c r="T48" i="32"/>
  <c r="G77" i="32"/>
  <c r="H8" i="32"/>
  <c r="K49" i="32" s="1"/>
  <c r="T46" i="32"/>
  <c r="R49" i="32"/>
  <c r="M10" i="30"/>
  <c r="X48" i="30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C37" i="30" s="1"/>
  <c r="G77" i="31"/>
  <c r="M9" i="31" s="1"/>
  <c r="M6" i="31"/>
  <c r="M11" i="31"/>
  <c r="M10" i="31"/>
  <c r="L1" i="31"/>
  <c r="L18" i="31"/>
  <c r="AA8" i="31"/>
  <c r="AB8" i="31" s="1"/>
  <c r="I49" i="32"/>
  <c r="T70" i="32"/>
  <c r="S48" i="31"/>
  <c r="S62" i="31"/>
  <c r="AA15" i="32"/>
  <c r="AB15" i="32" s="1"/>
  <c r="U48" i="32"/>
  <c r="T49" i="32"/>
  <c r="J69" i="32"/>
  <c r="I70" i="32"/>
  <c r="R71" i="32"/>
  <c r="K48" i="32"/>
  <c r="I62" i="32"/>
  <c r="AA13" i="32"/>
  <c r="AB13" i="32" s="1"/>
  <c r="R48" i="32"/>
  <c r="T69" i="32"/>
  <c r="AF11" i="31"/>
  <c r="AE11" i="31" s="1"/>
  <c r="AA5" i="32"/>
  <c r="AB5" i="32" s="1"/>
  <c r="AA8" i="32"/>
  <c r="AB8" i="32" s="1"/>
  <c r="AF6" i="32"/>
  <c r="AE6" i="32" s="1"/>
  <c r="AF9" i="32"/>
  <c r="AE9" i="32" s="1"/>
  <c r="AF14" i="32"/>
  <c r="AE14" i="32" s="1"/>
  <c r="AA17" i="32"/>
  <c r="AB17" i="32" s="1"/>
  <c r="AF10" i="31"/>
  <c r="AE10" i="31" s="1"/>
  <c r="AA4" i="32"/>
  <c r="AB4" i="32" s="1"/>
  <c r="AF8" i="32"/>
  <c r="AE8" i="32" s="1"/>
  <c r="AF10" i="32"/>
  <c r="AE10" i="32" s="1"/>
  <c r="AF13" i="32"/>
  <c r="AE13" i="32" s="1"/>
  <c r="AF15" i="32"/>
  <c r="AE15" i="32" s="1"/>
  <c r="AA16" i="32"/>
  <c r="AB16" i="32" s="1"/>
  <c r="AA18" i="32"/>
  <c r="AB18" i="32" s="1"/>
  <c r="D79" i="32"/>
  <c r="AF14" i="31"/>
  <c r="AE14" i="31" s="1"/>
  <c r="AA10" i="32"/>
  <c r="AB10" i="32" s="1"/>
  <c r="AF17" i="32"/>
  <c r="AE17" i="32" s="1"/>
  <c r="AF5" i="32"/>
  <c r="AE5" i="32" s="1"/>
  <c r="AA7" i="32"/>
  <c r="AB7" i="32" s="1"/>
  <c r="AF4" i="32"/>
  <c r="AE4" i="32" s="1"/>
  <c r="AA6" i="32"/>
  <c r="AB6" i="32" s="1"/>
  <c r="AF7" i="32"/>
  <c r="AE7" i="32" s="1"/>
  <c r="AA9" i="32"/>
  <c r="AB9" i="32" s="1"/>
  <c r="AF11" i="32"/>
  <c r="AE11" i="32" s="1"/>
  <c r="AF12" i="32"/>
  <c r="AE12" i="32" s="1"/>
  <c r="AA14" i="32"/>
  <c r="AB14" i="32" s="1"/>
  <c r="AF18" i="32"/>
  <c r="AE18" i="32" s="1"/>
  <c r="T62" i="32"/>
  <c r="AF5" i="31"/>
  <c r="AE5" i="31" s="1"/>
  <c r="AF9" i="31"/>
  <c r="AE9" i="31" s="1"/>
  <c r="AF16" i="32"/>
  <c r="AE16" i="32" s="1"/>
  <c r="I46" i="32"/>
  <c r="W46" i="32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C36" i="32" s="1"/>
  <c r="I48" i="32"/>
  <c r="I71" i="32"/>
  <c r="AF7" i="31"/>
  <c r="AE7" i="31" s="1"/>
  <c r="AF8" i="31"/>
  <c r="AE8" i="31" s="1"/>
  <c r="AA12" i="31"/>
  <c r="AB12" i="31" s="1"/>
  <c r="AF17" i="31"/>
  <c r="AE17" i="31" s="1"/>
  <c r="V6" i="32"/>
  <c r="AA12" i="32"/>
  <c r="AB12" i="32" s="1"/>
  <c r="H14" i="32"/>
  <c r="R55" i="32" s="1"/>
  <c r="K46" i="32"/>
  <c r="S48" i="32"/>
  <c r="U49" i="32"/>
  <c r="J55" i="32"/>
  <c r="J71" i="32"/>
  <c r="AF6" i="31"/>
  <c r="AE6" i="31" s="1"/>
  <c r="AF12" i="31"/>
  <c r="AE12" i="31" s="1"/>
  <c r="S49" i="31"/>
  <c r="S69" i="31"/>
  <c r="S71" i="31"/>
  <c r="AA11" i="32"/>
  <c r="AB11" i="32" s="1"/>
  <c r="H20" i="32"/>
  <c r="R61" i="32" s="1"/>
  <c r="F77" i="32"/>
  <c r="R46" i="32"/>
  <c r="S62" i="32"/>
  <c r="S70" i="32"/>
  <c r="T71" i="32"/>
  <c r="D77" i="32"/>
  <c r="L46" i="32"/>
  <c r="U46" i="32"/>
  <c r="Z46" i="32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C39" i="32" s="1"/>
  <c r="L48" i="32"/>
  <c r="L49" i="32"/>
  <c r="S61" i="32"/>
  <c r="J62" i="32"/>
  <c r="U69" i="32"/>
  <c r="S69" i="32"/>
  <c r="J70" i="32"/>
  <c r="U71" i="32"/>
  <c r="S71" i="32"/>
  <c r="J46" i="32"/>
  <c r="S46" i="32"/>
  <c r="X46" i="32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C37" i="32" s="1"/>
  <c r="J48" i="32"/>
  <c r="J49" i="32"/>
  <c r="U62" i="32"/>
  <c r="U70" i="32"/>
  <c r="E77" i="32"/>
  <c r="K62" i="32"/>
  <c r="K69" i="32"/>
  <c r="K70" i="32"/>
  <c r="K71" i="32"/>
  <c r="L62" i="32"/>
  <c r="L69" i="32"/>
  <c r="L70" i="32"/>
  <c r="L71" i="32"/>
  <c r="AA6" i="31"/>
  <c r="AB6" i="31" s="1"/>
  <c r="AA9" i="31"/>
  <c r="AB9" i="31" s="1"/>
  <c r="K1" i="31"/>
  <c r="AF16" i="31"/>
  <c r="AE16" i="31" s="1"/>
  <c r="AF4" i="31"/>
  <c r="AE4" i="31" s="1"/>
  <c r="AA11" i="31"/>
  <c r="AB11" i="31" s="1"/>
  <c r="AA17" i="31"/>
  <c r="AB17" i="31" s="1"/>
  <c r="R48" i="31"/>
  <c r="R49" i="31"/>
  <c r="AA4" i="31"/>
  <c r="AB4" i="31" s="1"/>
  <c r="AA7" i="31"/>
  <c r="AB7" i="31" s="1"/>
  <c r="AF15" i="31"/>
  <c r="AE15" i="31" s="1"/>
  <c r="AA13" i="31"/>
  <c r="AB13" i="31" s="1"/>
  <c r="AA15" i="31"/>
  <c r="AB15" i="31" s="1"/>
  <c r="AA16" i="31"/>
  <c r="AB16" i="31" s="1"/>
  <c r="AA18" i="31"/>
  <c r="AB18" i="31" s="1"/>
  <c r="T48" i="31"/>
  <c r="T49" i="31"/>
  <c r="AA5" i="31"/>
  <c r="AB5" i="31" s="1"/>
  <c r="AA10" i="31"/>
  <c r="AB10" i="31" s="1"/>
  <c r="AF13" i="31"/>
  <c r="AE13" i="31" s="1"/>
  <c r="AA14" i="31"/>
  <c r="AB14" i="31" s="1"/>
  <c r="H29" i="31"/>
  <c r="J70" i="31" s="1"/>
  <c r="H20" i="31"/>
  <c r="J61" i="31" s="1"/>
  <c r="V6" i="31"/>
  <c r="H14" i="31"/>
  <c r="S55" i="31" s="1"/>
  <c r="AF18" i="31"/>
  <c r="AE18" i="31" s="1"/>
  <c r="U48" i="31"/>
  <c r="U49" i="31"/>
  <c r="J46" i="31"/>
  <c r="S46" i="31"/>
  <c r="X46" i="3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C37" i="31" s="1"/>
  <c r="J48" i="31"/>
  <c r="J49" i="31"/>
  <c r="T62" i="31"/>
  <c r="U71" i="31"/>
  <c r="K46" i="31"/>
  <c r="T46" i="31"/>
  <c r="Y46" i="3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C38" i="31" s="1"/>
  <c r="K48" i="31"/>
  <c r="K49" i="31"/>
  <c r="U62" i="31"/>
  <c r="T69" i="31"/>
  <c r="R71" i="31"/>
  <c r="J71" i="31"/>
  <c r="L46" i="31"/>
  <c r="U46" i="31"/>
  <c r="Z46" i="3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C39" i="31" s="1"/>
  <c r="L48" i="31"/>
  <c r="L49" i="31"/>
  <c r="R62" i="31"/>
  <c r="U69" i="31"/>
  <c r="D79" i="31"/>
  <c r="D77" i="31"/>
  <c r="I46" i="31"/>
  <c r="R46" i="31"/>
  <c r="W46" i="3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C36" i="31" s="1"/>
  <c r="I48" i="31"/>
  <c r="I49" i="31"/>
  <c r="R69" i="31"/>
  <c r="T71" i="31"/>
  <c r="E77" i="31"/>
  <c r="I62" i="31"/>
  <c r="I69" i="31"/>
  <c r="I71" i="31"/>
  <c r="K62" i="31"/>
  <c r="K69" i="31"/>
  <c r="K71" i="31"/>
  <c r="L62" i="31"/>
  <c r="L69" i="31"/>
  <c r="L71" i="31"/>
  <c r="F77" i="29"/>
  <c r="AF4" i="30"/>
  <c r="AE4" i="30" s="1"/>
  <c r="AF15" i="30"/>
  <c r="AE15" i="30" s="1"/>
  <c r="S69" i="30"/>
  <c r="S71" i="30"/>
  <c r="T48" i="30"/>
  <c r="S62" i="30"/>
  <c r="L1" i="30"/>
  <c r="J48" i="30"/>
  <c r="S48" i="30"/>
  <c r="U48" i="30"/>
  <c r="R48" i="30"/>
  <c r="H29" i="30"/>
  <c r="R70" i="30" s="1"/>
  <c r="H20" i="30"/>
  <c r="T61" i="30" s="1"/>
  <c r="H8" i="30"/>
  <c r="S49" i="30" s="1"/>
  <c r="AF8" i="30"/>
  <c r="AE8" i="30" s="1"/>
  <c r="AF10" i="30"/>
  <c r="AE10" i="30" s="1"/>
  <c r="AF7" i="29"/>
  <c r="AE7" i="29" s="1"/>
  <c r="AF5" i="30"/>
  <c r="AE5" i="30" s="1"/>
  <c r="V6" i="30"/>
  <c r="AF12" i="30"/>
  <c r="AE12" i="30" s="1"/>
  <c r="AA18" i="30"/>
  <c r="AB18" i="30" s="1"/>
  <c r="E79" i="30"/>
  <c r="E77" i="30"/>
  <c r="S46" i="30"/>
  <c r="AA7" i="30"/>
  <c r="AB7" i="30" s="1"/>
  <c r="AA6" i="30"/>
  <c r="AB6" i="30" s="1"/>
  <c r="AA5" i="30"/>
  <c r="AB5" i="30" s="1"/>
  <c r="AA4" i="30"/>
  <c r="AB4" i="30" s="1"/>
  <c r="AA11" i="30"/>
  <c r="AB11" i="30" s="1"/>
  <c r="AF11" i="30"/>
  <c r="AE11" i="30" s="1"/>
  <c r="H14" i="30"/>
  <c r="S55" i="30" s="1"/>
  <c r="AA16" i="30"/>
  <c r="AB16" i="30" s="1"/>
  <c r="AA17" i="30"/>
  <c r="AB17" i="30" s="1"/>
  <c r="AF18" i="30"/>
  <c r="AE18" i="30" s="1"/>
  <c r="AA5" i="29"/>
  <c r="AB5" i="29" s="1"/>
  <c r="AF17" i="30"/>
  <c r="AE17" i="30" s="1"/>
  <c r="AF6" i="30"/>
  <c r="AE6" i="30" s="1"/>
  <c r="AF7" i="30"/>
  <c r="AE7" i="30" s="1"/>
  <c r="AF9" i="30"/>
  <c r="AE9" i="30" s="1"/>
  <c r="AA12" i="30"/>
  <c r="AB12" i="30" s="1"/>
  <c r="AA13" i="30"/>
  <c r="AB13" i="30" s="1"/>
  <c r="AF14" i="30"/>
  <c r="AE14" i="30" s="1"/>
  <c r="AA15" i="30"/>
  <c r="AB15" i="30" s="1"/>
  <c r="AF16" i="30"/>
  <c r="AE16" i="30" s="1"/>
  <c r="J46" i="30"/>
  <c r="D79" i="30"/>
  <c r="D77" i="30"/>
  <c r="I46" i="30"/>
  <c r="R46" i="30"/>
  <c r="W46" i="30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C36" i="30" s="1"/>
  <c r="I48" i="30"/>
  <c r="R62" i="30"/>
  <c r="R69" i="30"/>
  <c r="R71" i="30"/>
  <c r="K46" i="30"/>
  <c r="T46" i="30"/>
  <c r="Y46" i="30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C38" i="30" s="1"/>
  <c r="K48" i="30"/>
  <c r="T62" i="30"/>
  <c r="T69" i="30"/>
  <c r="T71" i="30"/>
  <c r="AA8" i="30"/>
  <c r="AB8" i="30" s="1"/>
  <c r="AA9" i="30"/>
  <c r="AB9" i="30" s="1"/>
  <c r="AA10" i="30"/>
  <c r="AB10" i="30" s="1"/>
  <c r="AF13" i="30"/>
  <c r="AE13" i="30" s="1"/>
  <c r="AA14" i="30"/>
  <c r="AB14" i="30" s="1"/>
  <c r="L46" i="30"/>
  <c r="U46" i="30"/>
  <c r="Z46" i="30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C39" i="30" s="1"/>
  <c r="L48" i="30"/>
  <c r="U62" i="30"/>
  <c r="U69" i="30"/>
  <c r="U71" i="30"/>
  <c r="I62" i="30"/>
  <c r="I69" i="30"/>
  <c r="I71" i="30"/>
  <c r="J62" i="30"/>
  <c r="J69" i="30"/>
  <c r="J71" i="30"/>
  <c r="K62" i="30"/>
  <c r="K69" i="30"/>
  <c r="K71" i="30"/>
  <c r="L62" i="30"/>
  <c r="L69" i="30"/>
  <c r="L71" i="30"/>
  <c r="M8" i="29"/>
  <c r="M14" i="29"/>
  <c r="M1" i="29"/>
  <c r="M6" i="29"/>
  <c r="M7" i="29"/>
  <c r="AA6" i="29"/>
  <c r="AB6" i="29" s="1"/>
  <c r="AA8" i="29"/>
  <c r="AB8" i="29" s="1"/>
  <c r="AA7" i="29"/>
  <c r="AB7" i="29" s="1"/>
  <c r="AF8" i="29"/>
  <c r="AE8" i="29" s="1"/>
  <c r="AA11" i="29"/>
  <c r="AB11" i="29" s="1"/>
  <c r="AA13" i="29"/>
  <c r="AB13" i="29" s="1"/>
  <c r="AF14" i="29"/>
  <c r="AE14" i="29" s="1"/>
  <c r="AF16" i="29"/>
  <c r="AE16" i="29" s="1"/>
  <c r="AA18" i="29"/>
  <c r="AB18" i="29" s="1"/>
  <c r="R48" i="29"/>
  <c r="H29" i="29"/>
  <c r="S70" i="29" s="1"/>
  <c r="H20" i="29"/>
  <c r="S61" i="29" s="1"/>
  <c r="H14" i="29"/>
  <c r="L55" i="29" s="1"/>
  <c r="H8" i="29"/>
  <c r="R49" i="29" s="1"/>
  <c r="V6" i="29"/>
  <c r="AF9" i="29"/>
  <c r="AE9" i="29" s="1"/>
  <c r="AF10" i="29"/>
  <c r="AE10" i="29" s="1"/>
  <c r="AA15" i="29"/>
  <c r="AB15" i="29" s="1"/>
  <c r="AF18" i="29"/>
  <c r="AE18" i="29" s="1"/>
  <c r="S48" i="29"/>
  <c r="AF17" i="29"/>
  <c r="AE17" i="29" s="1"/>
  <c r="AA14" i="29"/>
  <c r="AB14" i="29" s="1"/>
  <c r="AF13" i="29"/>
  <c r="AE13" i="29" s="1"/>
  <c r="AA16" i="29"/>
  <c r="AB16" i="29" s="1"/>
  <c r="AF15" i="29"/>
  <c r="AE15" i="29" s="1"/>
  <c r="AA12" i="29"/>
  <c r="AB12" i="29" s="1"/>
  <c r="AF11" i="29"/>
  <c r="AE11" i="29" s="1"/>
  <c r="AF4" i="29"/>
  <c r="AE4" i="29" s="1"/>
  <c r="AF5" i="29"/>
  <c r="AE5" i="29" s="1"/>
  <c r="AF6" i="29"/>
  <c r="AE6" i="29" s="1"/>
  <c r="AA17" i="29"/>
  <c r="AB17" i="29" s="1"/>
  <c r="T48" i="29"/>
  <c r="AA4" i="29"/>
  <c r="AB4" i="29" s="1"/>
  <c r="AA9" i="29"/>
  <c r="AB9" i="29" s="1"/>
  <c r="AA10" i="29"/>
  <c r="AB10" i="29" s="1"/>
  <c r="AF12" i="29"/>
  <c r="AE12" i="29" s="1"/>
  <c r="U48" i="29"/>
  <c r="U49" i="29"/>
  <c r="D79" i="29"/>
  <c r="D77" i="29"/>
  <c r="I46" i="29"/>
  <c r="R46" i="29"/>
  <c r="W46" i="29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C36" i="29" s="1"/>
  <c r="I48" i="29"/>
  <c r="R62" i="29"/>
  <c r="R69" i="29"/>
  <c r="R71" i="29"/>
  <c r="E79" i="29"/>
  <c r="E77" i="29"/>
  <c r="J46" i="29"/>
  <c r="S46" i="29"/>
  <c r="X46" i="29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C37" i="29" s="1"/>
  <c r="J48" i="29"/>
  <c r="J49" i="29"/>
  <c r="S62" i="29"/>
  <c r="S69" i="29"/>
  <c r="S71" i="29"/>
  <c r="K46" i="29"/>
  <c r="T46" i="29"/>
  <c r="Y46" i="29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C38" i="29" s="1"/>
  <c r="K48" i="29"/>
  <c r="T62" i="29"/>
  <c r="T69" i="29"/>
  <c r="T71" i="29"/>
  <c r="L46" i="29"/>
  <c r="U46" i="29"/>
  <c r="Z46" i="29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C39" i="29" s="1"/>
  <c r="L48" i="29"/>
  <c r="U62" i="29"/>
  <c r="U69" i="29"/>
  <c r="U71" i="29"/>
  <c r="I62" i="29"/>
  <c r="I69" i="29"/>
  <c r="I71" i="29"/>
  <c r="J61" i="29"/>
  <c r="J62" i="29"/>
  <c r="J69" i="29"/>
  <c r="J71" i="29"/>
  <c r="K61" i="29"/>
  <c r="K62" i="29"/>
  <c r="K69" i="29"/>
  <c r="K71" i="29"/>
  <c r="L62" i="29"/>
  <c r="L69" i="29"/>
  <c r="L71" i="29"/>
  <c r="G76" i="28"/>
  <c r="F76" i="28"/>
  <c r="E76" i="28"/>
  <c r="D76" i="28"/>
  <c r="G75" i="28"/>
  <c r="F75" i="28"/>
  <c r="E75" i="28"/>
  <c r="D75" i="28"/>
  <c r="G74" i="28"/>
  <c r="F74" i="28"/>
  <c r="E74" i="28"/>
  <c r="D74" i="28"/>
  <c r="G73" i="28"/>
  <c r="F73" i="28"/>
  <c r="E73" i="28"/>
  <c r="D73" i="28"/>
  <c r="G72" i="28"/>
  <c r="F72" i="28"/>
  <c r="E72" i="28"/>
  <c r="D72" i="28"/>
  <c r="G71" i="28"/>
  <c r="F71" i="28"/>
  <c r="E71" i="28"/>
  <c r="D71" i="28"/>
  <c r="G70" i="28"/>
  <c r="F70" i="28"/>
  <c r="E70" i="28"/>
  <c r="D70" i="28"/>
  <c r="G69" i="28"/>
  <c r="F69" i="28"/>
  <c r="E69" i="28"/>
  <c r="D69" i="28"/>
  <c r="G68" i="28"/>
  <c r="F68" i="28"/>
  <c r="E68" i="28"/>
  <c r="D68" i="28"/>
  <c r="G67" i="28"/>
  <c r="F67" i="28"/>
  <c r="E67" i="28"/>
  <c r="D67" i="28"/>
  <c r="G66" i="28"/>
  <c r="F66" i="28"/>
  <c r="E66" i="28"/>
  <c r="D66" i="28"/>
  <c r="G65" i="28"/>
  <c r="F65" i="28"/>
  <c r="E65" i="28"/>
  <c r="D65" i="28"/>
  <c r="G64" i="28"/>
  <c r="F64" i="28"/>
  <c r="E64" i="28"/>
  <c r="D64" i="28"/>
  <c r="G63" i="28"/>
  <c r="F63" i="28"/>
  <c r="E63" i="28"/>
  <c r="D63" i="28"/>
  <c r="G62" i="28"/>
  <c r="F62" i="28"/>
  <c r="E62" i="28"/>
  <c r="D62" i="28"/>
  <c r="G61" i="28"/>
  <c r="F61" i="28"/>
  <c r="E61" i="28"/>
  <c r="D61" i="28"/>
  <c r="G60" i="28"/>
  <c r="F60" i="28"/>
  <c r="E60" i="28"/>
  <c r="D60" i="28"/>
  <c r="G59" i="28"/>
  <c r="F59" i="28"/>
  <c r="E59" i="28"/>
  <c r="D59" i="28"/>
  <c r="G58" i="28"/>
  <c r="F58" i="28"/>
  <c r="E58" i="28"/>
  <c r="D58" i="28"/>
  <c r="G57" i="28"/>
  <c r="F57" i="28"/>
  <c r="E57" i="28"/>
  <c r="D57" i="28"/>
  <c r="G56" i="28"/>
  <c r="F56" i="28"/>
  <c r="E56" i="28"/>
  <c r="D56" i="28"/>
  <c r="G55" i="28"/>
  <c r="F55" i="28"/>
  <c r="E55" i="28"/>
  <c r="D55" i="28"/>
  <c r="G54" i="28"/>
  <c r="F54" i="28"/>
  <c r="E54" i="28"/>
  <c r="D54" i="28"/>
  <c r="G53" i="28"/>
  <c r="F53" i="28"/>
  <c r="E53" i="28"/>
  <c r="D53" i="28"/>
  <c r="G52" i="28"/>
  <c r="F52" i="28"/>
  <c r="E52" i="28"/>
  <c r="D52" i="28"/>
  <c r="G51" i="28"/>
  <c r="F51" i="28"/>
  <c r="E51" i="28"/>
  <c r="D51" i="28"/>
  <c r="G50" i="28"/>
  <c r="F50" i="28"/>
  <c r="E50" i="28"/>
  <c r="D50" i="28"/>
  <c r="G49" i="28"/>
  <c r="F49" i="28"/>
  <c r="E49" i="28"/>
  <c r="D49" i="28"/>
  <c r="G48" i="28"/>
  <c r="F48" i="28"/>
  <c r="E48" i="28"/>
  <c r="D48" i="28"/>
  <c r="G47" i="28"/>
  <c r="F47" i="28"/>
  <c r="E47" i="28"/>
  <c r="D47" i="28"/>
  <c r="G46" i="28"/>
  <c r="F46" i="28"/>
  <c r="F77" i="28" s="1"/>
  <c r="E46" i="28"/>
  <c r="D46" i="28"/>
  <c r="H30" i="28"/>
  <c r="H28" i="28"/>
  <c r="R69" i="28" s="1"/>
  <c r="H21" i="28"/>
  <c r="AG18" i="28"/>
  <c r="Z18" i="28"/>
  <c r="AG17" i="28"/>
  <c r="Z17" i="28"/>
  <c r="AG16" i="28"/>
  <c r="Z16" i="28"/>
  <c r="AG15" i="28"/>
  <c r="Z15" i="28"/>
  <c r="AG14" i="28"/>
  <c r="Z14" i="28"/>
  <c r="AG13" i="28"/>
  <c r="Z13" i="28"/>
  <c r="AG12" i="28"/>
  <c r="Z12" i="28"/>
  <c r="AG11" i="28"/>
  <c r="Z11" i="28"/>
  <c r="AG10" i="28"/>
  <c r="Z10" i="28"/>
  <c r="AG9" i="28"/>
  <c r="Z9" i="28"/>
  <c r="AG8" i="28"/>
  <c r="Z8" i="28"/>
  <c r="AG7" i="28"/>
  <c r="Z7" i="28"/>
  <c r="H7" i="28"/>
  <c r="K48" i="28" s="1"/>
  <c r="AG6" i="28"/>
  <c r="Z6" i="28"/>
  <c r="AG5" i="28"/>
  <c r="Z5" i="28"/>
  <c r="V5" i="28"/>
  <c r="H29" i="28" s="1"/>
  <c r="H5" i="28"/>
  <c r="AG4" i="28"/>
  <c r="Z4" i="28"/>
  <c r="C4" i="28"/>
  <c r="D89" i="5"/>
  <c r="E89" i="5"/>
  <c r="F89" i="5"/>
  <c r="G89" i="5"/>
  <c r="D90" i="5"/>
  <c r="E90" i="5"/>
  <c r="F90" i="5"/>
  <c r="G90" i="5"/>
  <c r="D91" i="5"/>
  <c r="E91" i="5"/>
  <c r="F91" i="5"/>
  <c r="G91" i="5"/>
  <c r="D92" i="5"/>
  <c r="E92" i="5"/>
  <c r="F92" i="5"/>
  <c r="G92" i="5"/>
  <c r="D93" i="5"/>
  <c r="E93" i="5"/>
  <c r="F93" i="5"/>
  <c r="G93" i="5"/>
  <c r="D94" i="5"/>
  <c r="E94" i="5"/>
  <c r="F94" i="5"/>
  <c r="G94" i="5"/>
  <c r="D95" i="5"/>
  <c r="E95" i="5"/>
  <c r="F95" i="5"/>
  <c r="G95" i="5"/>
  <c r="D96" i="5"/>
  <c r="E96" i="5"/>
  <c r="F96" i="5"/>
  <c r="G96" i="5"/>
  <c r="D97" i="5"/>
  <c r="E97" i="5"/>
  <c r="F97" i="5"/>
  <c r="G97" i="5"/>
  <c r="D98" i="5"/>
  <c r="E98" i="5"/>
  <c r="F98" i="5"/>
  <c r="G98" i="5"/>
  <c r="D99" i="5"/>
  <c r="E99" i="5"/>
  <c r="F99" i="5"/>
  <c r="G99" i="5"/>
  <c r="C4" i="5"/>
  <c r="G77" i="28" l="1"/>
  <c r="L7" i="28"/>
  <c r="S55" i="38"/>
  <c r="L55" i="38"/>
  <c r="J55" i="38"/>
  <c r="R55" i="38"/>
  <c r="M1" i="38"/>
  <c r="U55" i="38"/>
  <c r="K55" i="36"/>
  <c r="J55" i="36"/>
  <c r="U55" i="36"/>
  <c r="L1" i="36"/>
  <c r="R55" i="36"/>
  <c r="M7" i="37"/>
  <c r="M6" i="37"/>
  <c r="M23" i="37"/>
  <c r="M22" i="37"/>
  <c r="M20" i="37"/>
  <c r="M16" i="37"/>
  <c r="M10" i="37"/>
  <c r="M9" i="37"/>
  <c r="M8" i="37"/>
  <c r="T70" i="37"/>
  <c r="S49" i="32"/>
  <c r="L70" i="37"/>
  <c r="U70" i="37"/>
  <c r="S70" i="37"/>
  <c r="K70" i="37"/>
  <c r="M1" i="36"/>
  <c r="M1" i="30"/>
  <c r="M11" i="30"/>
  <c r="M6" i="30"/>
  <c r="M9" i="30"/>
  <c r="M17" i="30"/>
  <c r="M22" i="30"/>
  <c r="M7" i="30"/>
  <c r="M8" i="30"/>
  <c r="L1" i="38"/>
  <c r="K1" i="38"/>
  <c r="L49" i="29"/>
  <c r="X19" i="38"/>
  <c r="H35" i="38"/>
  <c r="H33" i="38"/>
  <c r="H18" i="38"/>
  <c r="H24" i="38"/>
  <c r="V7" i="38"/>
  <c r="J55" i="29"/>
  <c r="X19" i="36"/>
  <c r="K55" i="37"/>
  <c r="T55" i="37"/>
  <c r="M1" i="37"/>
  <c r="L49" i="30"/>
  <c r="L70" i="36"/>
  <c r="L55" i="36"/>
  <c r="I70" i="36"/>
  <c r="I55" i="36"/>
  <c r="U55" i="37"/>
  <c r="I55" i="37"/>
  <c r="K1" i="37"/>
  <c r="H24" i="37"/>
  <c r="V7" i="37"/>
  <c r="H35" i="37"/>
  <c r="H18" i="37"/>
  <c r="H33" i="37"/>
  <c r="X19" i="37"/>
  <c r="R55" i="37"/>
  <c r="R61" i="29"/>
  <c r="I61" i="29"/>
  <c r="T61" i="29"/>
  <c r="J1" i="36"/>
  <c r="H35" i="36"/>
  <c r="H33" i="36"/>
  <c r="H24" i="36"/>
  <c r="H18" i="36"/>
  <c r="V7" i="36"/>
  <c r="M7" i="31"/>
  <c r="M14" i="31"/>
  <c r="M8" i="31"/>
  <c r="M1" i="32"/>
  <c r="K61" i="32"/>
  <c r="M1" i="31"/>
  <c r="J70" i="30"/>
  <c r="I70" i="30"/>
  <c r="U70" i="30"/>
  <c r="K55" i="30"/>
  <c r="I70" i="31"/>
  <c r="I49" i="29"/>
  <c r="L70" i="30"/>
  <c r="K70" i="30"/>
  <c r="R55" i="30"/>
  <c r="S70" i="30"/>
  <c r="L70" i="31"/>
  <c r="K55" i="29"/>
  <c r="T55" i="29"/>
  <c r="S55" i="29"/>
  <c r="R55" i="29"/>
  <c r="I55" i="29"/>
  <c r="U55" i="29"/>
  <c r="L55" i="32"/>
  <c r="U55" i="32"/>
  <c r="R70" i="29"/>
  <c r="U49" i="30"/>
  <c r="U55" i="31"/>
  <c r="K55" i="32"/>
  <c r="U61" i="32"/>
  <c r="T55" i="32"/>
  <c r="J61" i="32"/>
  <c r="L61" i="32"/>
  <c r="S55" i="32"/>
  <c r="L1" i="32"/>
  <c r="X19" i="32"/>
  <c r="L61" i="29"/>
  <c r="U61" i="29"/>
  <c r="K49" i="29"/>
  <c r="T49" i="29"/>
  <c r="I55" i="30"/>
  <c r="T70" i="30"/>
  <c r="L61" i="31"/>
  <c r="K61" i="31"/>
  <c r="T61" i="32"/>
  <c r="I61" i="31"/>
  <c r="R61" i="31"/>
  <c r="U61" i="31"/>
  <c r="S61" i="31"/>
  <c r="H35" i="32"/>
  <c r="H33" i="32"/>
  <c r="H24" i="32"/>
  <c r="H18" i="32"/>
  <c r="V7" i="32"/>
  <c r="I55" i="32"/>
  <c r="I61" i="32"/>
  <c r="S61" i="30"/>
  <c r="T61" i="31"/>
  <c r="J1" i="32"/>
  <c r="L55" i="30"/>
  <c r="J55" i="30"/>
  <c r="U55" i="30"/>
  <c r="T55" i="30"/>
  <c r="K70" i="31"/>
  <c r="J1" i="31"/>
  <c r="R70" i="31"/>
  <c r="R55" i="31"/>
  <c r="H35" i="31"/>
  <c r="H33" i="31"/>
  <c r="H24" i="31"/>
  <c r="H18" i="31"/>
  <c r="V7" i="31"/>
  <c r="K61" i="30"/>
  <c r="I61" i="30"/>
  <c r="R61" i="30"/>
  <c r="L55" i="31"/>
  <c r="I55" i="31"/>
  <c r="U70" i="31"/>
  <c r="T70" i="31"/>
  <c r="X19" i="31"/>
  <c r="S70" i="31"/>
  <c r="T70" i="29"/>
  <c r="L61" i="30"/>
  <c r="J61" i="30"/>
  <c r="U61" i="30"/>
  <c r="K55" i="31"/>
  <c r="T55" i="31"/>
  <c r="J55" i="31"/>
  <c r="L21" i="29"/>
  <c r="L1" i="29"/>
  <c r="L70" i="29"/>
  <c r="J70" i="29"/>
  <c r="U70" i="29"/>
  <c r="K49" i="30"/>
  <c r="X19" i="30"/>
  <c r="J1" i="30"/>
  <c r="J49" i="30"/>
  <c r="H35" i="30"/>
  <c r="H33" i="30"/>
  <c r="H24" i="30"/>
  <c r="V7" i="30"/>
  <c r="H18" i="30"/>
  <c r="K70" i="29"/>
  <c r="I70" i="29"/>
  <c r="I49" i="30"/>
  <c r="T49" i="30"/>
  <c r="R49" i="30"/>
  <c r="K1" i="30"/>
  <c r="S49" i="29"/>
  <c r="X19" i="29"/>
  <c r="K1" i="29"/>
  <c r="J1" i="29"/>
  <c r="AF4" i="28"/>
  <c r="AE4" i="28" s="1"/>
  <c r="H35" i="29"/>
  <c r="H33" i="29"/>
  <c r="H24" i="29"/>
  <c r="H18" i="29"/>
  <c r="V7" i="29"/>
  <c r="AF5" i="28"/>
  <c r="AE5" i="28" s="1"/>
  <c r="AF12" i="28"/>
  <c r="AE12" i="28" s="1"/>
  <c r="AF8" i="28"/>
  <c r="AE8" i="28" s="1"/>
  <c r="AF10" i="28"/>
  <c r="AE10" i="28" s="1"/>
  <c r="AF7" i="28"/>
  <c r="AE7" i="28" s="1"/>
  <c r="AF9" i="28"/>
  <c r="AE9" i="28" s="1"/>
  <c r="AA12" i="28"/>
  <c r="AB12" i="28" s="1"/>
  <c r="AA13" i="28"/>
  <c r="AB13" i="28" s="1"/>
  <c r="R62" i="28"/>
  <c r="AF14" i="28"/>
  <c r="AE14" i="28" s="1"/>
  <c r="R70" i="28"/>
  <c r="AF6" i="28"/>
  <c r="AE6" i="28" s="1"/>
  <c r="T48" i="28"/>
  <c r="I62" i="28"/>
  <c r="R71" i="28"/>
  <c r="T62" i="28"/>
  <c r="R48" i="28"/>
  <c r="U71" i="28"/>
  <c r="V6" i="28"/>
  <c r="AA15" i="28"/>
  <c r="AB15" i="28" s="1"/>
  <c r="Y46" i="28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C38" i="28" s="1"/>
  <c r="AA17" i="28"/>
  <c r="AB17" i="28" s="1"/>
  <c r="AA11" i="28"/>
  <c r="AB11" i="28" s="1"/>
  <c r="AA16" i="28"/>
  <c r="AB16" i="28" s="1"/>
  <c r="AF18" i="28"/>
  <c r="AE18" i="28" s="1"/>
  <c r="S48" i="28"/>
  <c r="I69" i="28"/>
  <c r="AF11" i="28"/>
  <c r="AE11" i="28" s="1"/>
  <c r="H14" i="28"/>
  <c r="R55" i="28" s="1"/>
  <c r="AA18" i="28"/>
  <c r="AB18" i="28" s="1"/>
  <c r="H20" i="28"/>
  <c r="R61" i="28" s="1"/>
  <c r="T70" i="28"/>
  <c r="AA4" i="28"/>
  <c r="AB4" i="28" s="1"/>
  <c r="AA5" i="28"/>
  <c r="AB5" i="28" s="1"/>
  <c r="AA6" i="28"/>
  <c r="AB6" i="28" s="1"/>
  <c r="AA7" i="28"/>
  <c r="AB7" i="28" s="1"/>
  <c r="AA8" i="28"/>
  <c r="AB8" i="28" s="1"/>
  <c r="AA9" i="28"/>
  <c r="AB9" i="28" s="1"/>
  <c r="AA10" i="28"/>
  <c r="AB10" i="28" s="1"/>
  <c r="AF13" i="28"/>
  <c r="AE13" i="28" s="1"/>
  <c r="AA14" i="28"/>
  <c r="AB14" i="28" s="1"/>
  <c r="AF15" i="28"/>
  <c r="AE15" i="28" s="1"/>
  <c r="AF17" i="28"/>
  <c r="AE17" i="28" s="1"/>
  <c r="D79" i="28"/>
  <c r="K46" i="28"/>
  <c r="S69" i="28"/>
  <c r="I70" i="28"/>
  <c r="H8" i="28"/>
  <c r="U49" i="28" s="1"/>
  <c r="AF16" i="28"/>
  <c r="AE16" i="28" s="1"/>
  <c r="T46" i="28"/>
  <c r="U48" i="28"/>
  <c r="L46" i="28"/>
  <c r="U46" i="28"/>
  <c r="Z46" i="28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C39" i="28" s="1"/>
  <c r="L48" i="28"/>
  <c r="U62" i="28"/>
  <c r="T69" i="28"/>
  <c r="U70" i="28"/>
  <c r="I71" i="28"/>
  <c r="I46" i="28"/>
  <c r="R46" i="28"/>
  <c r="W46" i="28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C36" i="28" s="1"/>
  <c r="I48" i="28"/>
  <c r="U69" i="28"/>
  <c r="S71" i="28"/>
  <c r="E79" i="28"/>
  <c r="E77" i="28"/>
  <c r="J46" i="28"/>
  <c r="S46" i="28"/>
  <c r="X46" i="28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C37" i="28" s="1"/>
  <c r="J48" i="28"/>
  <c r="S62" i="28"/>
  <c r="S70" i="28"/>
  <c r="T71" i="28"/>
  <c r="D77" i="28"/>
  <c r="J62" i="28"/>
  <c r="J69" i="28"/>
  <c r="J70" i="28"/>
  <c r="J71" i="28"/>
  <c r="K62" i="28"/>
  <c r="K69" i="28"/>
  <c r="K70" i="28"/>
  <c r="K71" i="28"/>
  <c r="L62" i="28"/>
  <c r="L69" i="28"/>
  <c r="L70" i="28"/>
  <c r="L71" i="28"/>
  <c r="V5" i="5"/>
  <c r="Z33" i="5"/>
  <c r="Z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K20" i="28" l="1"/>
  <c r="M24" i="28"/>
  <c r="M23" i="28"/>
  <c r="M20" i="28"/>
  <c r="M11" i="28"/>
  <c r="M10" i="28"/>
  <c r="M9" i="28"/>
  <c r="M8" i="28"/>
  <c r="M7" i="28"/>
  <c r="M6" i="28"/>
  <c r="R59" i="38"/>
  <c r="U59" i="38"/>
  <c r="I59" i="38"/>
  <c r="S59" i="38"/>
  <c r="J59" i="38"/>
  <c r="L59" i="38"/>
  <c r="T59" i="38"/>
  <c r="K59" i="38"/>
  <c r="H25" i="38"/>
  <c r="H16" i="38"/>
  <c r="H31" i="38"/>
  <c r="V8" i="38"/>
  <c r="H27" i="38"/>
  <c r="R76" i="38"/>
  <c r="T76" i="38"/>
  <c r="K76" i="38"/>
  <c r="S76" i="38"/>
  <c r="I76" i="38"/>
  <c r="U76" i="38"/>
  <c r="J76" i="38"/>
  <c r="L76" i="38"/>
  <c r="T74" i="38"/>
  <c r="J74" i="38"/>
  <c r="L74" i="38"/>
  <c r="I74" i="38"/>
  <c r="S74" i="38"/>
  <c r="R74" i="38"/>
  <c r="U74" i="38"/>
  <c r="K74" i="38"/>
  <c r="R65" i="38"/>
  <c r="T65" i="38"/>
  <c r="S65" i="38"/>
  <c r="U65" i="38"/>
  <c r="I65" i="38"/>
  <c r="K65" i="38"/>
  <c r="J65" i="38"/>
  <c r="L65" i="38"/>
  <c r="R76" i="37"/>
  <c r="I76" i="37"/>
  <c r="J76" i="37"/>
  <c r="T76" i="37"/>
  <c r="U76" i="37"/>
  <c r="L76" i="37"/>
  <c r="S76" i="37"/>
  <c r="K76" i="37"/>
  <c r="V8" i="37"/>
  <c r="H19" i="37" s="1"/>
  <c r="H31" i="37"/>
  <c r="H27" i="37"/>
  <c r="H25" i="37"/>
  <c r="H16" i="37"/>
  <c r="R74" i="37"/>
  <c r="I74" i="37"/>
  <c r="U74" i="37"/>
  <c r="L74" i="37"/>
  <c r="S74" i="37"/>
  <c r="J74" i="37"/>
  <c r="T74" i="37"/>
  <c r="K74" i="37"/>
  <c r="K65" i="37"/>
  <c r="T65" i="37"/>
  <c r="I65" i="37"/>
  <c r="J65" i="37"/>
  <c r="U65" i="37"/>
  <c r="S65" i="37"/>
  <c r="L65" i="37"/>
  <c r="R65" i="37"/>
  <c r="K59" i="37"/>
  <c r="T59" i="37"/>
  <c r="R59" i="37"/>
  <c r="S59" i="37"/>
  <c r="L59" i="37"/>
  <c r="I59" i="37"/>
  <c r="U59" i="37"/>
  <c r="J59" i="37"/>
  <c r="S74" i="36"/>
  <c r="U74" i="36"/>
  <c r="K74" i="36"/>
  <c r="T74" i="36"/>
  <c r="R74" i="36"/>
  <c r="J74" i="36"/>
  <c r="I74" i="36"/>
  <c r="L74" i="36"/>
  <c r="S65" i="36"/>
  <c r="U65" i="36"/>
  <c r="J65" i="36"/>
  <c r="R65" i="36"/>
  <c r="I65" i="36"/>
  <c r="L65" i="36"/>
  <c r="T65" i="36"/>
  <c r="K65" i="36"/>
  <c r="H25" i="36"/>
  <c r="H16" i="36"/>
  <c r="H31" i="36"/>
  <c r="H27" i="36"/>
  <c r="V8" i="36"/>
  <c r="J76" i="36"/>
  <c r="I76" i="36"/>
  <c r="L76" i="36"/>
  <c r="U76" i="36"/>
  <c r="S76" i="36"/>
  <c r="K76" i="36"/>
  <c r="R76" i="36"/>
  <c r="T76" i="36"/>
  <c r="S59" i="36"/>
  <c r="U59" i="36"/>
  <c r="T59" i="36"/>
  <c r="R59" i="36"/>
  <c r="K59" i="36"/>
  <c r="J59" i="36"/>
  <c r="I59" i="36"/>
  <c r="L59" i="36"/>
  <c r="T55" i="28"/>
  <c r="J55" i="28"/>
  <c r="R74" i="32"/>
  <c r="I74" i="32"/>
  <c r="J74" i="32"/>
  <c r="K74" i="32"/>
  <c r="T74" i="32"/>
  <c r="U74" i="32"/>
  <c r="L74" i="32"/>
  <c r="S74" i="32"/>
  <c r="H31" i="32"/>
  <c r="H27" i="32"/>
  <c r="H25" i="32"/>
  <c r="V8" i="32"/>
  <c r="H16" i="32"/>
  <c r="I76" i="32"/>
  <c r="L76" i="32"/>
  <c r="T76" i="32"/>
  <c r="R76" i="32"/>
  <c r="K76" i="32"/>
  <c r="J76" i="32"/>
  <c r="U76" i="32"/>
  <c r="S76" i="32"/>
  <c r="R59" i="32"/>
  <c r="J59" i="32"/>
  <c r="T59" i="32"/>
  <c r="I59" i="32"/>
  <c r="U59" i="32"/>
  <c r="S59" i="32"/>
  <c r="L59" i="32"/>
  <c r="K59" i="32"/>
  <c r="R65" i="32"/>
  <c r="I65" i="32"/>
  <c r="T65" i="32"/>
  <c r="U65" i="32"/>
  <c r="J65" i="32"/>
  <c r="S65" i="32"/>
  <c r="K65" i="32"/>
  <c r="L65" i="32"/>
  <c r="H31" i="31"/>
  <c r="H27" i="31"/>
  <c r="V8" i="31"/>
  <c r="H25" i="31"/>
  <c r="H16" i="31"/>
  <c r="S76" i="31"/>
  <c r="R76" i="31"/>
  <c r="U76" i="31"/>
  <c r="J76" i="31"/>
  <c r="K76" i="31"/>
  <c r="T76" i="31"/>
  <c r="I76" i="31"/>
  <c r="L76" i="31"/>
  <c r="J59" i="31"/>
  <c r="K59" i="31"/>
  <c r="U59" i="31"/>
  <c r="I59" i="31"/>
  <c r="L59" i="31"/>
  <c r="S59" i="31"/>
  <c r="R59" i="31"/>
  <c r="T59" i="31"/>
  <c r="J65" i="31"/>
  <c r="R65" i="31"/>
  <c r="I65" i="31"/>
  <c r="L65" i="31"/>
  <c r="S65" i="31"/>
  <c r="K65" i="31"/>
  <c r="U65" i="31"/>
  <c r="T65" i="31"/>
  <c r="J74" i="31"/>
  <c r="I74" i="31"/>
  <c r="T74" i="31"/>
  <c r="U74" i="31"/>
  <c r="R74" i="31"/>
  <c r="S74" i="31"/>
  <c r="K74" i="31"/>
  <c r="L74" i="31"/>
  <c r="H25" i="30"/>
  <c r="H16" i="30"/>
  <c r="H27" i="30"/>
  <c r="H31" i="30"/>
  <c r="V8" i="30"/>
  <c r="T65" i="30"/>
  <c r="I65" i="30"/>
  <c r="K65" i="30"/>
  <c r="S65" i="30"/>
  <c r="R65" i="30"/>
  <c r="U65" i="30"/>
  <c r="J65" i="30"/>
  <c r="L65" i="30"/>
  <c r="U74" i="30"/>
  <c r="J74" i="30"/>
  <c r="L74" i="30"/>
  <c r="T74" i="30"/>
  <c r="I74" i="30"/>
  <c r="K74" i="30"/>
  <c r="S74" i="30"/>
  <c r="R74" i="30"/>
  <c r="R59" i="30"/>
  <c r="U59" i="30"/>
  <c r="J59" i="30"/>
  <c r="L59" i="30"/>
  <c r="S59" i="30"/>
  <c r="T59" i="30"/>
  <c r="I59" i="30"/>
  <c r="K59" i="30"/>
  <c r="I76" i="30"/>
  <c r="K76" i="30"/>
  <c r="S76" i="30"/>
  <c r="R76" i="30"/>
  <c r="U76" i="30"/>
  <c r="J76" i="30"/>
  <c r="L76" i="30"/>
  <c r="T76" i="30"/>
  <c r="R59" i="29"/>
  <c r="S59" i="29"/>
  <c r="U59" i="29"/>
  <c r="J59" i="29"/>
  <c r="L59" i="29"/>
  <c r="T59" i="29"/>
  <c r="I59" i="29"/>
  <c r="K59" i="29"/>
  <c r="T65" i="29"/>
  <c r="I65" i="29"/>
  <c r="K65" i="29"/>
  <c r="R65" i="29"/>
  <c r="S65" i="29"/>
  <c r="U65" i="29"/>
  <c r="J65" i="29"/>
  <c r="L65" i="29"/>
  <c r="T74" i="29"/>
  <c r="I74" i="29"/>
  <c r="K74" i="29"/>
  <c r="R74" i="29"/>
  <c r="S74" i="29"/>
  <c r="U74" i="29"/>
  <c r="J74" i="29"/>
  <c r="L74" i="29"/>
  <c r="H25" i="29"/>
  <c r="H16" i="29"/>
  <c r="H31" i="29"/>
  <c r="H27" i="29"/>
  <c r="V8" i="29"/>
  <c r="R76" i="29"/>
  <c r="S76" i="29"/>
  <c r="U76" i="29"/>
  <c r="J76" i="29"/>
  <c r="L76" i="29"/>
  <c r="T76" i="29"/>
  <c r="I76" i="29"/>
  <c r="K76" i="29"/>
  <c r="L55" i="28"/>
  <c r="S55" i="28"/>
  <c r="U55" i="28"/>
  <c r="K55" i="28"/>
  <c r="I55" i="28"/>
  <c r="U61" i="28"/>
  <c r="L61" i="28"/>
  <c r="J61" i="28"/>
  <c r="T61" i="28"/>
  <c r="K61" i="28"/>
  <c r="I61" i="28"/>
  <c r="L49" i="28"/>
  <c r="X19" i="28"/>
  <c r="S61" i="28"/>
  <c r="J49" i="28"/>
  <c r="K49" i="28"/>
  <c r="T49" i="28"/>
  <c r="H18" i="28"/>
  <c r="H35" i="28"/>
  <c r="H33" i="28"/>
  <c r="H24" i="28"/>
  <c r="V7" i="28"/>
  <c r="I49" i="28"/>
  <c r="R49" i="28"/>
  <c r="S49" i="28"/>
  <c r="AA33" i="5"/>
  <c r="AF14" i="5"/>
  <c r="AE14" i="5" s="1"/>
  <c r="AA14" i="5"/>
  <c r="AB14" i="5" s="1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R57" i="38" l="1"/>
  <c r="U57" i="38"/>
  <c r="I57" i="38"/>
  <c r="S57" i="38"/>
  <c r="K57" i="38"/>
  <c r="T57" i="38"/>
  <c r="J57" i="38"/>
  <c r="L57" i="38"/>
  <c r="R66" i="38"/>
  <c r="J66" i="38"/>
  <c r="L66" i="38"/>
  <c r="K66" i="38"/>
  <c r="I66" i="38"/>
  <c r="T66" i="38"/>
  <c r="U66" i="38"/>
  <c r="S66" i="38"/>
  <c r="H13" i="38"/>
  <c r="H26" i="38"/>
  <c r="H6" i="38"/>
  <c r="H23" i="38"/>
  <c r="V9" i="38"/>
  <c r="H19" i="38"/>
  <c r="H15" i="38"/>
  <c r="S68" i="38"/>
  <c r="T68" i="38"/>
  <c r="K68" i="38"/>
  <c r="U68" i="38"/>
  <c r="R68" i="38"/>
  <c r="I68" i="38"/>
  <c r="J68" i="38"/>
  <c r="L68" i="38"/>
  <c r="S72" i="38"/>
  <c r="T72" i="38"/>
  <c r="U72" i="38"/>
  <c r="K72" i="38"/>
  <c r="L72" i="38"/>
  <c r="I72" i="38"/>
  <c r="R72" i="38"/>
  <c r="J72" i="38"/>
  <c r="R72" i="37"/>
  <c r="T72" i="37"/>
  <c r="J72" i="37"/>
  <c r="K72" i="37"/>
  <c r="U72" i="37"/>
  <c r="L72" i="37"/>
  <c r="I72" i="37"/>
  <c r="S72" i="37"/>
  <c r="K57" i="37"/>
  <c r="T57" i="37"/>
  <c r="J57" i="37"/>
  <c r="U57" i="37"/>
  <c r="R57" i="37"/>
  <c r="S57" i="37"/>
  <c r="L57" i="37"/>
  <c r="I57" i="37"/>
  <c r="V9" i="37"/>
  <c r="H23" i="37"/>
  <c r="H26" i="37"/>
  <c r="H13" i="37"/>
  <c r="H15" i="37"/>
  <c r="H6" i="37"/>
  <c r="R66" i="37"/>
  <c r="I66" i="37"/>
  <c r="S66" i="37"/>
  <c r="L66" i="37"/>
  <c r="T66" i="37"/>
  <c r="J66" i="37"/>
  <c r="K66" i="37"/>
  <c r="U66" i="37"/>
  <c r="R68" i="37"/>
  <c r="J68" i="37"/>
  <c r="I68" i="37"/>
  <c r="T68" i="37"/>
  <c r="U68" i="37"/>
  <c r="L68" i="37"/>
  <c r="K68" i="37"/>
  <c r="S68" i="37"/>
  <c r="H26" i="36"/>
  <c r="H19" i="36"/>
  <c r="H23" i="36"/>
  <c r="H15" i="36"/>
  <c r="V9" i="36"/>
  <c r="H6" i="36"/>
  <c r="H13" i="36"/>
  <c r="U66" i="36"/>
  <c r="K66" i="36"/>
  <c r="T66" i="36"/>
  <c r="R66" i="36"/>
  <c r="S66" i="36"/>
  <c r="J66" i="36"/>
  <c r="I66" i="36"/>
  <c r="L66" i="36"/>
  <c r="J68" i="36"/>
  <c r="S68" i="36"/>
  <c r="I68" i="36"/>
  <c r="L68" i="36"/>
  <c r="K68" i="36"/>
  <c r="R68" i="36"/>
  <c r="T68" i="36"/>
  <c r="U68" i="36"/>
  <c r="J72" i="36"/>
  <c r="I72" i="36"/>
  <c r="L72" i="36"/>
  <c r="S72" i="36"/>
  <c r="U72" i="36"/>
  <c r="K72" i="36"/>
  <c r="R72" i="36"/>
  <c r="T72" i="36"/>
  <c r="U57" i="36"/>
  <c r="I57" i="36"/>
  <c r="L57" i="36"/>
  <c r="J57" i="36"/>
  <c r="S57" i="36"/>
  <c r="T57" i="36"/>
  <c r="R57" i="36"/>
  <c r="K57" i="36"/>
  <c r="R66" i="32"/>
  <c r="I66" i="32"/>
  <c r="J66" i="32"/>
  <c r="K66" i="32"/>
  <c r="U66" i="32"/>
  <c r="L66" i="32"/>
  <c r="T66" i="32"/>
  <c r="S66" i="32"/>
  <c r="R57" i="32"/>
  <c r="I57" i="32"/>
  <c r="T57" i="32"/>
  <c r="U57" i="32"/>
  <c r="S57" i="32"/>
  <c r="J57" i="32"/>
  <c r="K57" i="32"/>
  <c r="L57" i="32"/>
  <c r="L72" i="32"/>
  <c r="I72" i="32"/>
  <c r="S72" i="32"/>
  <c r="K72" i="32"/>
  <c r="J72" i="32"/>
  <c r="T72" i="32"/>
  <c r="R72" i="32"/>
  <c r="U72" i="32"/>
  <c r="I68" i="32"/>
  <c r="S68" i="32"/>
  <c r="L68" i="32"/>
  <c r="K68" i="32"/>
  <c r="R68" i="32"/>
  <c r="J68" i="32"/>
  <c r="U68" i="32"/>
  <c r="T68" i="32"/>
  <c r="H13" i="32"/>
  <c r="H6" i="32"/>
  <c r="H23" i="32"/>
  <c r="V9" i="32"/>
  <c r="H26" i="32"/>
  <c r="H19" i="32"/>
  <c r="H15" i="32"/>
  <c r="H26" i="31"/>
  <c r="H19" i="31"/>
  <c r="H23" i="31"/>
  <c r="V9" i="31"/>
  <c r="H15" i="31"/>
  <c r="H6" i="31"/>
  <c r="H13" i="31"/>
  <c r="R68" i="31"/>
  <c r="J68" i="31"/>
  <c r="T68" i="31"/>
  <c r="K68" i="31"/>
  <c r="S68" i="31"/>
  <c r="U68" i="31"/>
  <c r="I68" i="31"/>
  <c r="L68" i="31"/>
  <c r="S57" i="31"/>
  <c r="I57" i="31"/>
  <c r="L57" i="31"/>
  <c r="J57" i="31"/>
  <c r="R57" i="31"/>
  <c r="K57" i="31"/>
  <c r="T57" i="31"/>
  <c r="U57" i="31"/>
  <c r="J72" i="31"/>
  <c r="R72" i="31"/>
  <c r="T72" i="31"/>
  <c r="U72" i="31"/>
  <c r="K72" i="31"/>
  <c r="S72" i="31"/>
  <c r="I72" i="31"/>
  <c r="L72" i="31"/>
  <c r="J66" i="31"/>
  <c r="R66" i="31"/>
  <c r="S66" i="31"/>
  <c r="I66" i="31"/>
  <c r="L66" i="31"/>
  <c r="T66" i="31"/>
  <c r="U66" i="31"/>
  <c r="K66" i="31"/>
  <c r="T57" i="30"/>
  <c r="S57" i="30"/>
  <c r="I57" i="30"/>
  <c r="K57" i="30"/>
  <c r="R57" i="30"/>
  <c r="U57" i="30"/>
  <c r="J57" i="30"/>
  <c r="L57" i="30"/>
  <c r="I68" i="30"/>
  <c r="K68" i="30"/>
  <c r="R68" i="30"/>
  <c r="U68" i="30"/>
  <c r="J68" i="30"/>
  <c r="L68" i="30"/>
  <c r="S68" i="30"/>
  <c r="T68" i="30"/>
  <c r="H13" i="30"/>
  <c r="H26" i="30"/>
  <c r="H19" i="30"/>
  <c r="H15" i="30"/>
  <c r="H6" i="30"/>
  <c r="H23" i="30"/>
  <c r="V9" i="30"/>
  <c r="U66" i="30"/>
  <c r="J66" i="30"/>
  <c r="L66" i="30"/>
  <c r="T66" i="30"/>
  <c r="I66" i="30"/>
  <c r="K66" i="30"/>
  <c r="S66" i="30"/>
  <c r="R66" i="30"/>
  <c r="I72" i="30"/>
  <c r="K72" i="30"/>
  <c r="S72" i="30"/>
  <c r="R72" i="30"/>
  <c r="U72" i="30"/>
  <c r="J72" i="30"/>
  <c r="L72" i="30"/>
  <c r="T72" i="30"/>
  <c r="H13" i="29"/>
  <c r="H23" i="29"/>
  <c r="H26" i="29"/>
  <c r="H19" i="29"/>
  <c r="H15" i="29"/>
  <c r="V9" i="29"/>
  <c r="H6" i="29"/>
  <c r="T66" i="29"/>
  <c r="I66" i="29"/>
  <c r="K66" i="29"/>
  <c r="R66" i="29"/>
  <c r="S66" i="29"/>
  <c r="U66" i="29"/>
  <c r="J66" i="29"/>
  <c r="L66" i="29"/>
  <c r="R68" i="29"/>
  <c r="S68" i="29"/>
  <c r="U68" i="29"/>
  <c r="J68" i="29"/>
  <c r="L68" i="29"/>
  <c r="T68" i="29"/>
  <c r="I68" i="29"/>
  <c r="K68" i="29"/>
  <c r="R72" i="29"/>
  <c r="S72" i="29"/>
  <c r="U72" i="29"/>
  <c r="J72" i="29"/>
  <c r="L72" i="29"/>
  <c r="T72" i="29"/>
  <c r="I72" i="29"/>
  <c r="K72" i="29"/>
  <c r="T57" i="29"/>
  <c r="I57" i="29"/>
  <c r="K57" i="29"/>
  <c r="R57" i="29"/>
  <c r="S57" i="29"/>
  <c r="U57" i="29"/>
  <c r="J57" i="29"/>
  <c r="L57" i="29"/>
  <c r="R65" i="28"/>
  <c r="S65" i="28"/>
  <c r="T65" i="28"/>
  <c r="K65" i="28"/>
  <c r="I65" i="28"/>
  <c r="J65" i="28"/>
  <c r="L65" i="28"/>
  <c r="U65" i="28"/>
  <c r="R74" i="28"/>
  <c r="U74" i="28"/>
  <c r="S74" i="28"/>
  <c r="T74" i="28"/>
  <c r="K74" i="28"/>
  <c r="I74" i="28"/>
  <c r="J74" i="28"/>
  <c r="L74" i="28"/>
  <c r="I76" i="28"/>
  <c r="U76" i="28"/>
  <c r="T76" i="28"/>
  <c r="J76" i="28"/>
  <c r="L76" i="28"/>
  <c r="R76" i="28"/>
  <c r="K76" i="28"/>
  <c r="S76" i="28"/>
  <c r="H31" i="28"/>
  <c r="H27" i="28"/>
  <c r="H25" i="28"/>
  <c r="H16" i="28"/>
  <c r="V8" i="28"/>
  <c r="R59" i="28"/>
  <c r="S59" i="28"/>
  <c r="J59" i="28"/>
  <c r="L59" i="28"/>
  <c r="K59" i="28"/>
  <c r="T59" i="28"/>
  <c r="U59" i="28"/>
  <c r="I59" i="28"/>
  <c r="E122" i="5"/>
  <c r="D122" i="5"/>
  <c r="W89" i="5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C36" i="5" s="1"/>
  <c r="X89" i="5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C37" i="5" s="1"/>
  <c r="D120" i="5"/>
  <c r="F104" i="5"/>
  <c r="G104" i="5"/>
  <c r="J20" i="5" l="1"/>
  <c r="R60" i="38"/>
  <c r="K60" i="38"/>
  <c r="T60" i="38"/>
  <c r="I60" i="38"/>
  <c r="S60" i="38"/>
  <c r="U60" i="38"/>
  <c r="J60" i="38"/>
  <c r="L60" i="38"/>
  <c r="R67" i="38"/>
  <c r="T67" i="38"/>
  <c r="I67" i="38"/>
  <c r="J67" i="38"/>
  <c r="L67" i="38"/>
  <c r="U67" i="38"/>
  <c r="S67" i="38"/>
  <c r="K67" i="38"/>
  <c r="H10" i="38"/>
  <c r="H22" i="38"/>
  <c r="V10" i="38"/>
  <c r="H34" i="38"/>
  <c r="H9" i="38"/>
  <c r="R54" i="38"/>
  <c r="J54" i="38"/>
  <c r="L54" i="38"/>
  <c r="U54" i="38"/>
  <c r="T54" i="38"/>
  <c r="S54" i="38"/>
  <c r="I54" i="38"/>
  <c r="K54" i="38"/>
  <c r="K64" i="38"/>
  <c r="L64" i="38"/>
  <c r="R64" i="38"/>
  <c r="T64" i="38"/>
  <c r="U64" i="38"/>
  <c r="I64" i="38"/>
  <c r="S64" i="38"/>
  <c r="J64" i="38"/>
  <c r="R56" i="38"/>
  <c r="U56" i="38"/>
  <c r="K56" i="38"/>
  <c r="I56" i="38"/>
  <c r="S56" i="38"/>
  <c r="T56" i="38"/>
  <c r="J56" i="38"/>
  <c r="L56" i="38"/>
  <c r="J47" i="38"/>
  <c r="S47" i="38"/>
  <c r="K47" i="38"/>
  <c r="U47" i="38"/>
  <c r="I47" i="38"/>
  <c r="R47" i="38"/>
  <c r="T47" i="38"/>
  <c r="L47" i="38"/>
  <c r="R54" i="37"/>
  <c r="S54" i="37"/>
  <c r="L54" i="37"/>
  <c r="T54" i="37"/>
  <c r="I54" i="37"/>
  <c r="J54" i="37"/>
  <c r="U54" i="37"/>
  <c r="K54" i="37"/>
  <c r="H34" i="37"/>
  <c r="V10" i="37"/>
  <c r="H22" i="37"/>
  <c r="H10" i="37"/>
  <c r="H9" i="37"/>
  <c r="R60" i="37"/>
  <c r="I60" i="37"/>
  <c r="J60" i="37"/>
  <c r="U60" i="37"/>
  <c r="L60" i="37"/>
  <c r="T60" i="37"/>
  <c r="S60" i="37"/>
  <c r="K60" i="37"/>
  <c r="U47" i="37"/>
  <c r="L47" i="37"/>
  <c r="I47" i="37"/>
  <c r="S47" i="37"/>
  <c r="T47" i="37"/>
  <c r="J47" i="37"/>
  <c r="R47" i="37"/>
  <c r="K47" i="37"/>
  <c r="K67" i="37"/>
  <c r="T67" i="37"/>
  <c r="I67" i="37"/>
  <c r="S67" i="37"/>
  <c r="L67" i="37"/>
  <c r="R67" i="37"/>
  <c r="U67" i="37"/>
  <c r="J67" i="37"/>
  <c r="R56" i="37"/>
  <c r="J56" i="37"/>
  <c r="U56" i="37"/>
  <c r="L56" i="37"/>
  <c r="T56" i="37"/>
  <c r="I56" i="37"/>
  <c r="S56" i="37"/>
  <c r="K56" i="37"/>
  <c r="R64" i="37"/>
  <c r="I64" i="37"/>
  <c r="K64" i="37"/>
  <c r="J64" i="37"/>
  <c r="U64" i="37"/>
  <c r="L64" i="37"/>
  <c r="S64" i="37"/>
  <c r="T64" i="37"/>
  <c r="R47" i="36"/>
  <c r="K47" i="36"/>
  <c r="U47" i="36"/>
  <c r="I47" i="36"/>
  <c r="S47" i="36"/>
  <c r="T47" i="36"/>
  <c r="L47" i="36"/>
  <c r="J47" i="36"/>
  <c r="I60" i="36"/>
  <c r="L60" i="36"/>
  <c r="S60" i="36"/>
  <c r="R60" i="36"/>
  <c r="U60" i="36"/>
  <c r="J60" i="36"/>
  <c r="K60" i="36"/>
  <c r="T60" i="36"/>
  <c r="H22" i="36"/>
  <c r="H34" i="36"/>
  <c r="V10" i="36"/>
  <c r="H10" i="36"/>
  <c r="H9" i="36"/>
  <c r="R67" i="36"/>
  <c r="K67" i="36"/>
  <c r="U67" i="36"/>
  <c r="J67" i="36"/>
  <c r="T67" i="36"/>
  <c r="S67" i="36"/>
  <c r="I67" i="36"/>
  <c r="L67" i="36"/>
  <c r="R56" i="36"/>
  <c r="I56" i="36"/>
  <c r="L56" i="36"/>
  <c r="S56" i="36"/>
  <c r="J56" i="36"/>
  <c r="U56" i="36"/>
  <c r="K56" i="36"/>
  <c r="T56" i="36"/>
  <c r="U54" i="36"/>
  <c r="K54" i="36"/>
  <c r="R54" i="36"/>
  <c r="T54" i="36"/>
  <c r="J54" i="36"/>
  <c r="I54" i="36"/>
  <c r="L54" i="36"/>
  <c r="S54" i="36"/>
  <c r="S64" i="36"/>
  <c r="U64" i="36"/>
  <c r="I64" i="36"/>
  <c r="L64" i="36"/>
  <c r="R64" i="36"/>
  <c r="K64" i="36"/>
  <c r="J64" i="36"/>
  <c r="T64" i="36"/>
  <c r="S56" i="32"/>
  <c r="I56" i="32"/>
  <c r="L56" i="32"/>
  <c r="K56" i="32"/>
  <c r="R56" i="32"/>
  <c r="J56" i="32"/>
  <c r="T56" i="32"/>
  <c r="U56" i="32"/>
  <c r="L64" i="32"/>
  <c r="S64" i="32"/>
  <c r="J64" i="32"/>
  <c r="U64" i="32"/>
  <c r="I64" i="32"/>
  <c r="K64" i="32"/>
  <c r="T64" i="32"/>
  <c r="R64" i="32"/>
  <c r="S60" i="32"/>
  <c r="L60" i="32"/>
  <c r="R60" i="32"/>
  <c r="I60" i="32"/>
  <c r="J60" i="32"/>
  <c r="K60" i="32"/>
  <c r="U60" i="32"/>
  <c r="T60" i="32"/>
  <c r="R47" i="32"/>
  <c r="K47" i="32"/>
  <c r="S47" i="32"/>
  <c r="U47" i="32"/>
  <c r="I47" i="32"/>
  <c r="L47" i="32"/>
  <c r="T47" i="32"/>
  <c r="J47" i="32"/>
  <c r="J67" i="32"/>
  <c r="T67" i="32"/>
  <c r="U67" i="32"/>
  <c r="K67" i="32"/>
  <c r="R67" i="32"/>
  <c r="S67" i="32"/>
  <c r="I67" i="32"/>
  <c r="L67" i="32"/>
  <c r="S54" i="32"/>
  <c r="R54" i="32"/>
  <c r="U54" i="32"/>
  <c r="K54" i="32"/>
  <c r="L54" i="32"/>
  <c r="T54" i="32"/>
  <c r="I54" i="32"/>
  <c r="J54" i="32"/>
  <c r="H10" i="32"/>
  <c r="H34" i="32"/>
  <c r="V10" i="32"/>
  <c r="H22" i="32"/>
  <c r="H9" i="32"/>
  <c r="T56" i="31"/>
  <c r="S56" i="31"/>
  <c r="U56" i="31"/>
  <c r="K56" i="31"/>
  <c r="R56" i="31"/>
  <c r="J56" i="31"/>
  <c r="I56" i="31"/>
  <c r="L56" i="31"/>
  <c r="J67" i="31"/>
  <c r="K67" i="31"/>
  <c r="T67" i="31"/>
  <c r="S67" i="31"/>
  <c r="I67" i="31"/>
  <c r="L67" i="31"/>
  <c r="U67" i="31"/>
  <c r="R67" i="31"/>
  <c r="H22" i="31"/>
  <c r="H34" i="31"/>
  <c r="V10" i="31"/>
  <c r="H10" i="31"/>
  <c r="H9" i="31"/>
  <c r="J54" i="31"/>
  <c r="S54" i="31"/>
  <c r="T54" i="31"/>
  <c r="I54" i="31"/>
  <c r="L54" i="31"/>
  <c r="U54" i="31"/>
  <c r="R54" i="31"/>
  <c r="K54" i="31"/>
  <c r="S64" i="31"/>
  <c r="R64" i="31"/>
  <c r="J64" i="31"/>
  <c r="K64" i="31"/>
  <c r="T64" i="31"/>
  <c r="U64" i="31"/>
  <c r="I64" i="31"/>
  <c r="L64" i="31"/>
  <c r="S47" i="31"/>
  <c r="T47" i="31"/>
  <c r="L47" i="31"/>
  <c r="I47" i="31"/>
  <c r="K47" i="31"/>
  <c r="R47" i="31"/>
  <c r="U47" i="31"/>
  <c r="J47" i="31"/>
  <c r="J60" i="31"/>
  <c r="U60" i="31"/>
  <c r="K60" i="31"/>
  <c r="S60" i="31"/>
  <c r="R60" i="31"/>
  <c r="T60" i="31"/>
  <c r="I60" i="31"/>
  <c r="L60" i="31"/>
  <c r="S56" i="30"/>
  <c r="I56" i="30"/>
  <c r="K56" i="30"/>
  <c r="R56" i="30"/>
  <c r="U56" i="30"/>
  <c r="J56" i="30"/>
  <c r="L56" i="30"/>
  <c r="T56" i="30"/>
  <c r="S47" i="30"/>
  <c r="T47" i="30"/>
  <c r="J47" i="30"/>
  <c r="L47" i="30"/>
  <c r="U47" i="30"/>
  <c r="K47" i="30"/>
  <c r="R47" i="30"/>
  <c r="I47" i="30"/>
  <c r="U54" i="30"/>
  <c r="J54" i="30"/>
  <c r="L54" i="30"/>
  <c r="T54" i="30"/>
  <c r="I54" i="30"/>
  <c r="K54" i="30"/>
  <c r="S54" i="30"/>
  <c r="R54" i="30"/>
  <c r="H34" i="30"/>
  <c r="H22" i="30"/>
  <c r="H10" i="30"/>
  <c r="H9" i="30"/>
  <c r="V10" i="30"/>
  <c r="I60" i="30"/>
  <c r="K60" i="30"/>
  <c r="R60" i="30"/>
  <c r="U60" i="30"/>
  <c r="J60" i="30"/>
  <c r="L60" i="30"/>
  <c r="S60" i="30"/>
  <c r="T60" i="30"/>
  <c r="I64" i="30"/>
  <c r="K64" i="30"/>
  <c r="S64" i="30"/>
  <c r="R64" i="30"/>
  <c r="U64" i="30"/>
  <c r="J64" i="30"/>
  <c r="L64" i="30"/>
  <c r="T64" i="30"/>
  <c r="R67" i="30"/>
  <c r="U67" i="30"/>
  <c r="J67" i="30"/>
  <c r="L67" i="30"/>
  <c r="T67" i="30"/>
  <c r="S67" i="30"/>
  <c r="I67" i="30"/>
  <c r="K67" i="30"/>
  <c r="T47" i="29"/>
  <c r="R47" i="29"/>
  <c r="S47" i="29"/>
  <c r="K47" i="29"/>
  <c r="U47" i="29"/>
  <c r="I47" i="29"/>
  <c r="J47" i="29"/>
  <c r="L47" i="29"/>
  <c r="R67" i="29"/>
  <c r="S67" i="29"/>
  <c r="U67" i="29"/>
  <c r="J67" i="29"/>
  <c r="L67" i="29"/>
  <c r="T67" i="29"/>
  <c r="I67" i="29"/>
  <c r="K67" i="29"/>
  <c r="H34" i="29"/>
  <c r="H22" i="29"/>
  <c r="H10" i="29"/>
  <c r="H9" i="29"/>
  <c r="V10" i="29"/>
  <c r="R64" i="29"/>
  <c r="S64" i="29"/>
  <c r="U64" i="29"/>
  <c r="J64" i="29"/>
  <c r="L64" i="29"/>
  <c r="T64" i="29"/>
  <c r="I64" i="29"/>
  <c r="K64" i="29"/>
  <c r="R56" i="29"/>
  <c r="S56" i="29"/>
  <c r="U56" i="29"/>
  <c r="J56" i="29"/>
  <c r="L56" i="29"/>
  <c r="T56" i="29"/>
  <c r="I56" i="29"/>
  <c r="K56" i="29"/>
  <c r="T54" i="29"/>
  <c r="I54" i="29"/>
  <c r="K54" i="29"/>
  <c r="R54" i="29"/>
  <c r="S54" i="29"/>
  <c r="U54" i="29"/>
  <c r="J54" i="29"/>
  <c r="L54" i="29"/>
  <c r="R60" i="29"/>
  <c r="S60" i="29"/>
  <c r="U60" i="29"/>
  <c r="J60" i="29"/>
  <c r="L60" i="29"/>
  <c r="T60" i="29"/>
  <c r="I60" i="29"/>
  <c r="K60" i="29"/>
  <c r="R57" i="28"/>
  <c r="I57" i="28"/>
  <c r="K57" i="28"/>
  <c r="T57" i="28"/>
  <c r="J57" i="28"/>
  <c r="L57" i="28"/>
  <c r="S57" i="28"/>
  <c r="U57" i="28"/>
  <c r="H23" i="28"/>
  <c r="H26" i="28"/>
  <c r="H19" i="28"/>
  <c r="H15" i="28"/>
  <c r="H6" i="28"/>
  <c r="V9" i="28"/>
  <c r="H13" i="28"/>
  <c r="I72" i="28"/>
  <c r="J72" i="28"/>
  <c r="L72" i="28"/>
  <c r="S72" i="28"/>
  <c r="R72" i="28"/>
  <c r="U72" i="28"/>
  <c r="K72" i="28"/>
  <c r="T72" i="28"/>
  <c r="R66" i="28"/>
  <c r="I66" i="28"/>
  <c r="U66" i="28"/>
  <c r="K66" i="28"/>
  <c r="S66" i="28"/>
  <c r="T66" i="28"/>
  <c r="J66" i="28"/>
  <c r="L66" i="28"/>
  <c r="I68" i="28"/>
  <c r="U68" i="28"/>
  <c r="R68" i="28"/>
  <c r="J68" i="28"/>
  <c r="L68" i="28"/>
  <c r="T68" i="28"/>
  <c r="K68" i="28"/>
  <c r="S68" i="28"/>
  <c r="J1" i="5"/>
  <c r="K1" i="5"/>
  <c r="P24" i="8"/>
  <c r="P25" i="8" s="1"/>
  <c r="P26" i="8" s="1"/>
  <c r="P27" i="8" s="1"/>
  <c r="P28" i="8" s="1"/>
  <c r="P29" i="8" s="1"/>
  <c r="N36" i="8"/>
  <c r="K42" i="8"/>
  <c r="K37" i="8"/>
  <c r="K38" i="8"/>
  <c r="K39" i="8"/>
  <c r="K40" i="8"/>
  <c r="K41" i="8"/>
  <c r="K36" i="8"/>
  <c r="U75" i="38" l="1"/>
  <c r="R75" i="38"/>
  <c r="J75" i="38"/>
  <c r="L75" i="38"/>
  <c r="S75" i="38"/>
  <c r="K75" i="38"/>
  <c r="I75" i="38"/>
  <c r="T75" i="38"/>
  <c r="U63" i="38"/>
  <c r="R63" i="38"/>
  <c r="S63" i="38"/>
  <c r="I63" i="38"/>
  <c r="T63" i="38"/>
  <c r="J63" i="38"/>
  <c r="L63" i="38"/>
  <c r="K63" i="38"/>
  <c r="H12" i="38"/>
  <c r="H32" i="38"/>
  <c r="H17" i="38"/>
  <c r="H11" i="38"/>
  <c r="K50" i="38"/>
  <c r="J50" i="38"/>
  <c r="S50" i="38"/>
  <c r="R50" i="38"/>
  <c r="U50" i="38"/>
  <c r="T50" i="38"/>
  <c r="I50" i="38"/>
  <c r="L50" i="38"/>
  <c r="U51" i="38"/>
  <c r="I51" i="38"/>
  <c r="T51" i="38"/>
  <c r="J51" i="38"/>
  <c r="L51" i="38"/>
  <c r="R51" i="38"/>
  <c r="S51" i="38"/>
  <c r="K51" i="38"/>
  <c r="K63" i="37"/>
  <c r="T63" i="37"/>
  <c r="S63" i="37"/>
  <c r="L63" i="37"/>
  <c r="R63" i="37"/>
  <c r="U63" i="37"/>
  <c r="I63" i="37"/>
  <c r="J63" i="37"/>
  <c r="T50" i="37"/>
  <c r="I50" i="37"/>
  <c r="L50" i="37"/>
  <c r="K50" i="37"/>
  <c r="U50" i="37"/>
  <c r="J50" i="37"/>
  <c r="R50" i="37"/>
  <c r="S50" i="37"/>
  <c r="K75" i="37"/>
  <c r="S75" i="37"/>
  <c r="L75" i="37"/>
  <c r="T75" i="37"/>
  <c r="R75" i="37"/>
  <c r="U75" i="37"/>
  <c r="J75" i="37"/>
  <c r="I75" i="37"/>
  <c r="H32" i="37"/>
  <c r="H17" i="37"/>
  <c r="H12" i="37"/>
  <c r="H11" i="37"/>
  <c r="K51" i="37"/>
  <c r="T51" i="37"/>
  <c r="S51" i="37"/>
  <c r="L51" i="37"/>
  <c r="I51" i="37"/>
  <c r="R51" i="37"/>
  <c r="U51" i="37"/>
  <c r="J51" i="37"/>
  <c r="S50" i="36"/>
  <c r="K50" i="36"/>
  <c r="R50" i="36"/>
  <c r="U50" i="36"/>
  <c r="I50" i="36"/>
  <c r="L50" i="36"/>
  <c r="J50" i="36"/>
  <c r="T50" i="36"/>
  <c r="U63" i="36"/>
  <c r="R63" i="36"/>
  <c r="K63" i="36"/>
  <c r="J63" i="36"/>
  <c r="S63" i="36"/>
  <c r="T63" i="36"/>
  <c r="I63" i="36"/>
  <c r="L63" i="36"/>
  <c r="S51" i="36"/>
  <c r="R51" i="36"/>
  <c r="K51" i="36"/>
  <c r="U51" i="36"/>
  <c r="J51" i="36"/>
  <c r="T51" i="36"/>
  <c r="I51" i="36"/>
  <c r="L51" i="36"/>
  <c r="H32" i="36"/>
  <c r="H17" i="36"/>
  <c r="H11" i="36"/>
  <c r="H12" i="36"/>
  <c r="T75" i="36"/>
  <c r="S75" i="36"/>
  <c r="R75" i="36"/>
  <c r="K75" i="36"/>
  <c r="U75" i="36"/>
  <c r="J75" i="36"/>
  <c r="I75" i="36"/>
  <c r="L75" i="36"/>
  <c r="H17" i="32"/>
  <c r="H11" i="32"/>
  <c r="H32" i="32"/>
  <c r="H12" i="32"/>
  <c r="I75" i="32"/>
  <c r="J75" i="32"/>
  <c r="T75" i="32"/>
  <c r="K75" i="32"/>
  <c r="S75" i="32"/>
  <c r="U75" i="32"/>
  <c r="L75" i="32"/>
  <c r="R75" i="32"/>
  <c r="K50" i="32"/>
  <c r="U50" i="32"/>
  <c r="R50" i="32"/>
  <c r="L50" i="32"/>
  <c r="I50" i="32"/>
  <c r="J50" i="32"/>
  <c r="S50" i="32"/>
  <c r="T50" i="32"/>
  <c r="R51" i="32"/>
  <c r="J51" i="32"/>
  <c r="T51" i="32"/>
  <c r="U51" i="32"/>
  <c r="I51" i="32"/>
  <c r="S51" i="32"/>
  <c r="L51" i="32"/>
  <c r="K51" i="32"/>
  <c r="R63" i="32"/>
  <c r="I63" i="32"/>
  <c r="S63" i="32"/>
  <c r="J63" i="32"/>
  <c r="T63" i="32"/>
  <c r="U63" i="32"/>
  <c r="L63" i="32"/>
  <c r="K63" i="32"/>
  <c r="S50" i="31"/>
  <c r="L50" i="31"/>
  <c r="I50" i="31"/>
  <c r="J50" i="31"/>
  <c r="K50" i="31"/>
  <c r="T50" i="31"/>
  <c r="U50" i="31"/>
  <c r="R50" i="31"/>
  <c r="U51" i="31"/>
  <c r="J51" i="31"/>
  <c r="K51" i="31"/>
  <c r="T51" i="31"/>
  <c r="I51" i="31"/>
  <c r="L51" i="31"/>
  <c r="S51" i="31"/>
  <c r="R51" i="31"/>
  <c r="H32" i="31"/>
  <c r="H17" i="31"/>
  <c r="H11" i="31"/>
  <c r="H12" i="31"/>
  <c r="S63" i="31"/>
  <c r="J63" i="31"/>
  <c r="K63" i="31"/>
  <c r="T63" i="31"/>
  <c r="I63" i="31"/>
  <c r="L63" i="31"/>
  <c r="U63" i="31"/>
  <c r="R63" i="31"/>
  <c r="S75" i="31"/>
  <c r="J75" i="31"/>
  <c r="K75" i="31"/>
  <c r="I75" i="31"/>
  <c r="L75" i="31"/>
  <c r="U75" i="31"/>
  <c r="R75" i="31"/>
  <c r="T75" i="31"/>
  <c r="H12" i="30"/>
  <c r="H32" i="30"/>
  <c r="H17" i="30"/>
  <c r="H11" i="30"/>
  <c r="S75" i="30"/>
  <c r="R75" i="30"/>
  <c r="U75" i="30"/>
  <c r="J75" i="30"/>
  <c r="L75" i="30"/>
  <c r="T75" i="30"/>
  <c r="I75" i="30"/>
  <c r="K75" i="30"/>
  <c r="S63" i="30"/>
  <c r="R63" i="30"/>
  <c r="U63" i="30"/>
  <c r="J63" i="30"/>
  <c r="L63" i="30"/>
  <c r="T63" i="30"/>
  <c r="I63" i="30"/>
  <c r="K63" i="30"/>
  <c r="T50" i="30"/>
  <c r="L50" i="30"/>
  <c r="J50" i="30"/>
  <c r="K50" i="30"/>
  <c r="R50" i="30"/>
  <c r="S50" i="30"/>
  <c r="I50" i="30"/>
  <c r="U50" i="30"/>
  <c r="R51" i="30"/>
  <c r="U51" i="30"/>
  <c r="J51" i="30"/>
  <c r="L51" i="30"/>
  <c r="S51" i="30"/>
  <c r="T51" i="30"/>
  <c r="I51" i="30"/>
  <c r="K51" i="30"/>
  <c r="R63" i="29"/>
  <c r="S63" i="29"/>
  <c r="U63" i="29"/>
  <c r="J63" i="29"/>
  <c r="L63" i="29"/>
  <c r="T63" i="29"/>
  <c r="I63" i="29"/>
  <c r="K63" i="29"/>
  <c r="R51" i="29"/>
  <c r="S51" i="29"/>
  <c r="U51" i="29"/>
  <c r="J51" i="29"/>
  <c r="L51" i="29"/>
  <c r="T51" i="29"/>
  <c r="I51" i="29"/>
  <c r="K51" i="29"/>
  <c r="H12" i="29"/>
  <c r="H32" i="29"/>
  <c r="H17" i="29"/>
  <c r="H11" i="29"/>
  <c r="R75" i="29"/>
  <c r="S75" i="29"/>
  <c r="U75" i="29"/>
  <c r="J75" i="29"/>
  <c r="L75" i="29"/>
  <c r="T75" i="29"/>
  <c r="I75" i="29"/>
  <c r="K75" i="29"/>
  <c r="T50" i="29"/>
  <c r="K50" i="29"/>
  <c r="R50" i="29"/>
  <c r="S50" i="29"/>
  <c r="U50" i="29"/>
  <c r="I50" i="29"/>
  <c r="J50" i="29"/>
  <c r="L50" i="29"/>
  <c r="R54" i="28"/>
  <c r="U54" i="28"/>
  <c r="I54" i="28"/>
  <c r="S54" i="28"/>
  <c r="K54" i="28"/>
  <c r="T54" i="28"/>
  <c r="J54" i="28"/>
  <c r="L54" i="28"/>
  <c r="R60" i="28"/>
  <c r="S60" i="28"/>
  <c r="I60" i="28"/>
  <c r="T60" i="28"/>
  <c r="J60" i="28"/>
  <c r="L60" i="28"/>
  <c r="U60" i="28"/>
  <c r="K60" i="28"/>
  <c r="H22" i="28"/>
  <c r="H10" i="28"/>
  <c r="H9" i="28"/>
  <c r="V10" i="28"/>
  <c r="H34" i="28"/>
  <c r="R67" i="28"/>
  <c r="J67" i="28"/>
  <c r="L67" i="28"/>
  <c r="U67" i="28"/>
  <c r="K67" i="28"/>
  <c r="I67" i="28"/>
  <c r="T67" i="28"/>
  <c r="S67" i="28"/>
  <c r="S47" i="28"/>
  <c r="T47" i="28"/>
  <c r="R47" i="28"/>
  <c r="L47" i="28"/>
  <c r="K47" i="28"/>
  <c r="I47" i="28"/>
  <c r="J47" i="28"/>
  <c r="U47" i="28"/>
  <c r="T64" i="28"/>
  <c r="R64" i="28"/>
  <c r="U64" i="28"/>
  <c r="J64" i="28"/>
  <c r="L64" i="28"/>
  <c r="I64" i="28"/>
  <c r="S64" i="28"/>
  <c r="K64" i="28"/>
  <c r="R56" i="28"/>
  <c r="I56" i="28"/>
  <c r="S56" i="28"/>
  <c r="J56" i="28"/>
  <c r="L56" i="28"/>
  <c r="U56" i="28"/>
  <c r="K56" i="28"/>
  <c r="T56" i="28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3" i="5"/>
  <c r="F103" i="5"/>
  <c r="G102" i="5"/>
  <c r="F102" i="5"/>
  <c r="G101" i="5"/>
  <c r="F101" i="5"/>
  <c r="G100" i="5"/>
  <c r="F100" i="5"/>
  <c r="Z89" i="5"/>
  <c r="R73" i="38" l="1"/>
  <c r="I73" i="38"/>
  <c r="S73" i="38"/>
  <c r="U73" i="38"/>
  <c r="K73" i="38"/>
  <c r="T73" i="38"/>
  <c r="J73" i="38"/>
  <c r="L73" i="38"/>
  <c r="R53" i="38"/>
  <c r="I53" i="38"/>
  <c r="S53" i="38"/>
  <c r="U53" i="38"/>
  <c r="K53" i="38"/>
  <c r="T53" i="38"/>
  <c r="J53" i="38"/>
  <c r="L53" i="38"/>
  <c r="T52" i="38"/>
  <c r="K52" i="38"/>
  <c r="S52" i="38"/>
  <c r="I52" i="38"/>
  <c r="U52" i="38"/>
  <c r="R52" i="38"/>
  <c r="J52" i="38"/>
  <c r="L52" i="38"/>
  <c r="R58" i="38"/>
  <c r="I58" i="38"/>
  <c r="J58" i="38"/>
  <c r="L58" i="38"/>
  <c r="S58" i="38"/>
  <c r="T58" i="38"/>
  <c r="U58" i="38"/>
  <c r="K58" i="38"/>
  <c r="R58" i="37"/>
  <c r="T58" i="37"/>
  <c r="S58" i="37"/>
  <c r="L58" i="37"/>
  <c r="K58" i="37"/>
  <c r="J58" i="37"/>
  <c r="I58" i="37"/>
  <c r="U58" i="37"/>
  <c r="K73" i="37"/>
  <c r="T73" i="37"/>
  <c r="R73" i="37"/>
  <c r="U73" i="37"/>
  <c r="J73" i="37"/>
  <c r="I73" i="37"/>
  <c r="S73" i="37"/>
  <c r="L73" i="37"/>
  <c r="R52" i="37"/>
  <c r="T52" i="37"/>
  <c r="J52" i="37"/>
  <c r="K52" i="37"/>
  <c r="U52" i="37"/>
  <c r="L52" i="37"/>
  <c r="S52" i="37"/>
  <c r="I52" i="37"/>
  <c r="K53" i="37"/>
  <c r="T53" i="37"/>
  <c r="I53" i="37"/>
  <c r="J53" i="37"/>
  <c r="R53" i="37"/>
  <c r="S53" i="37"/>
  <c r="L53" i="37"/>
  <c r="U53" i="37"/>
  <c r="U58" i="36"/>
  <c r="K58" i="36"/>
  <c r="R58" i="36"/>
  <c r="J58" i="36"/>
  <c r="I58" i="36"/>
  <c r="L58" i="36"/>
  <c r="S58" i="36"/>
  <c r="T58" i="36"/>
  <c r="S73" i="36"/>
  <c r="U73" i="36"/>
  <c r="I73" i="36"/>
  <c r="L73" i="36"/>
  <c r="J73" i="36"/>
  <c r="T73" i="36"/>
  <c r="R73" i="36"/>
  <c r="K73" i="36"/>
  <c r="U53" i="36"/>
  <c r="R53" i="36"/>
  <c r="S53" i="36"/>
  <c r="I53" i="36"/>
  <c r="L53" i="36"/>
  <c r="J53" i="36"/>
  <c r="T53" i="36"/>
  <c r="K53" i="36"/>
  <c r="J52" i="36"/>
  <c r="I52" i="36"/>
  <c r="L52" i="36"/>
  <c r="S52" i="36"/>
  <c r="K52" i="36"/>
  <c r="R52" i="36"/>
  <c r="T52" i="36"/>
  <c r="U52" i="36"/>
  <c r="R53" i="32"/>
  <c r="U53" i="32"/>
  <c r="T53" i="32"/>
  <c r="S53" i="32"/>
  <c r="L53" i="32"/>
  <c r="J53" i="32"/>
  <c r="K53" i="32"/>
  <c r="I53" i="32"/>
  <c r="R73" i="32"/>
  <c r="L73" i="32"/>
  <c r="U73" i="32"/>
  <c r="I73" i="32"/>
  <c r="T73" i="32"/>
  <c r="S73" i="32"/>
  <c r="K73" i="32"/>
  <c r="J73" i="32"/>
  <c r="S52" i="32"/>
  <c r="J52" i="32"/>
  <c r="L52" i="32"/>
  <c r="T52" i="32"/>
  <c r="I52" i="32"/>
  <c r="K52" i="32"/>
  <c r="U52" i="32"/>
  <c r="R52" i="32"/>
  <c r="S58" i="32"/>
  <c r="R58" i="32"/>
  <c r="K58" i="32"/>
  <c r="U58" i="32"/>
  <c r="L58" i="32"/>
  <c r="I58" i="32"/>
  <c r="J58" i="32"/>
  <c r="T58" i="32"/>
  <c r="I53" i="31"/>
  <c r="L53" i="31"/>
  <c r="U53" i="31"/>
  <c r="K53" i="31"/>
  <c r="J53" i="31"/>
  <c r="S53" i="31"/>
  <c r="R53" i="31"/>
  <c r="T53" i="31"/>
  <c r="J58" i="31"/>
  <c r="I58" i="31"/>
  <c r="L58" i="31"/>
  <c r="U58" i="31"/>
  <c r="R58" i="31"/>
  <c r="S58" i="31"/>
  <c r="K58" i="31"/>
  <c r="T58" i="31"/>
  <c r="T52" i="31"/>
  <c r="K52" i="31"/>
  <c r="S52" i="31"/>
  <c r="J52" i="31"/>
  <c r="U52" i="31"/>
  <c r="I52" i="31"/>
  <c r="L52" i="31"/>
  <c r="R52" i="31"/>
  <c r="I73" i="31"/>
  <c r="L73" i="31"/>
  <c r="S73" i="31"/>
  <c r="R73" i="31"/>
  <c r="K73" i="31"/>
  <c r="T73" i="31"/>
  <c r="U73" i="31"/>
  <c r="J73" i="31"/>
  <c r="T73" i="30"/>
  <c r="I73" i="30"/>
  <c r="K73" i="30"/>
  <c r="S73" i="30"/>
  <c r="R73" i="30"/>
  <c r="U73" i="30"/>
  <c r="J73" i="30"/>
  <c r="L73" i="30"/>
  <c r="T53" i="30"/>
  <c r="I53" i="30"/>
  <c r="K53" i="30"/>
  <c r="R53" i="30"/>
  <c r="S53" i="30"/>
  <c r="U53" i="30"/>
  <c r="J53" i="30"/>
  <c r="L53" i="30"/>
  <c r="U58" i="30"/>
  <c r="J58" i="30"/>
  <c r="L58" i="30"/>
  <c r="S58" i="30"/>
  <c r="T58" i="30"/>
  <c r="I58" i="30"/>
  <c r="K58" i="30"/>
  <c r="R58" i="30"/>
  <c r="I52" i="30"/>
  <c r="K52" i="30"/>
  <c r="R52" i="30"/>
  <c r="S52" i="30"/>
  <c r="U52" i="30"/>
  <c r="J52" i="30"/>
  <c r="L52" i="30"/>
  <c r="T52" i="30"/>
  <c r="T58" i="29"/>
  <c r="I58" i="29"/>
  <c r="K58" i="29"/>
  <c r="R58" i="29"/>
  <c r="S58" i="29"/>
  <c r="U58" i="29"/>
  <c r="J58" i="29"/>
  <c r="L58" i="29"/>
  <c r="T73" i="29"/>
  <c r="I73" i="29"/>
  <c r="K73" i="29"/>
  <c r="R73" i="29"/>
  <c r="S73" i="29"/>
  <c r="U73" i="29"/>
  <c r="J73" i="29"/>
  <c r="L73" i="29"/>
  <c r="T53" i="29"/>
  <c r="I53" i="29"/>
  <c r="K53" i="29"/>
  <c r="R53" i="29"/>
  <c r="S53" i="29"/>
  <c r="U53" i="29"/>
  <c r="J53" i="29"/>
  <c r="L53" i="29"/>
  <c r="R52" i="29"/>
  <c r="S52" i="29"/>
  <c r="U52" i="29"/>
  <c r="J52" i="29"/>
  <c r="L52" i="29"/>
  <c r="T52" i="29"/>
  <c r="I52" i="29"/>
  <c r="K52" i="29"/>
  <c r="S75" i="28"/>
  <c r="J75" i="28"/>
  <c r="L75" i="28"/>
  <c r="R75" i="28"/>
  <c r="I75" i="28"/>
  <c r="T75" i="28"/>
  <c r="U75" i="28"/>
  <c r="K75" i="28"/>
  <c r="R63" i="28"/>
  <c r="U63" i="28"/>
  <c r="I63" i="28"/>
  <c r="T63" i="28"/>
  <c r="J63" i="28"/>
  <c r="L63" i="28"/>
  <c r="K63" i="28"/>
  <c r="S63" i="28"/>
  <c r="U50" i="28"/>
  <c r="J50" i="28"/>
  <c r="S50" i="28"/>
  <c r="L50" i="28"/>
  <c r="I50" i="28"/>
  <c r="R50" i="28"/>
  <c r="T50" i="28"/>
  <c r="K50" i="28"/>
  <c r="H11" i="28"/>
  <c r="H32" i="28"/>
  <c r="H12" i="28"/>
  <c r="H17" i="28"/>
  <c r="R51" i="28"/>
  <c r="I51" i="28"/>
  <c r="J51" i="28"/>
  <c r="L51" i="28"/>
  <c r="U51" i="28"/>
  <c r="K51" i="28"/>
  <c r="S51" i="28"/>
  <c r="T51" i="28"/>
  <c r="Y89" i="5"/>
  <c r="Y90" i="5" s="1"/>
  <c r="Y91" i="5" s="1"/>
  <c r="Y92" i="5" s="1"/>
  <c r="Y93" i="5" s="1"/>
  <c r="Y94" i="5" s="1"/>
  <c r="Y95" i="5" s="1"/>
  <c r="Y96" i="5" s="1"/>
  <c r="Y97" i="5" s="1"/>
  <c r="Y98" i="5" s="1"/>
  <c r="Y99" i="5" s="1"/>
  <c r="Y100" i="5" s="1"/>
  <c r="Y101" i="5" s="1"/>
  <c r="Y102" i="5" s="1"/>
  <c r="Y103" i="5" s="1"/>
  <c r="Y104" i="5" s="1"/>
  <c r="Y105" i="5" s="1"/>
  <c r="Y106" i="5" s="1"/>
  <c r="Y107" i="5" s="1"/>
  <c r="Y108" i="5" s="1"/>
  <c r="Y109" i="5" s="1"/>
  <c r="Y110" i="5" s="1"/>
  <c r="Y111" i="5" s="1"/>
  <c r="Y112" i="5" s="1"/>
  <c r="Y113" i="5" s="1"/>
  <c r="Y114" i="5" s="1"/>
  <c r="Y115" i="5" s="1"/>
  <c r="Y116" i="5" s="1"/>
  <c r="Y117" i="5" s="1"/>
  <c r="Y118" i="5" s="1"/>
  <c r="Y119" i="5" s="1"/>
  <c r="C38" i="5" s="1"/>
  <c r="Z90" i="5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103" i="5" s="1"/>
  <c r="Z104" i="5" s="1"/>
  <c r="Z105" i="5" s="1"/>
  <c r="Z106" i="5" s="1"/>
  <c r="Z107" i="5" s="1"/>
  <c r="Z108" i="5" s="1"/>
  <c r="Z109" i="5" s="1"/>
  <c r="Z110" i="5" s="1"/>
  <c r="Z111" i="5" s="1"/>
  <c r="Z112" i="5" s="1"/>
  <c r="Z113" i="5" s="1"/>
  <c r="Z114" i="5" s="1"/>
  <c r="Z115" i="5" s="1"/>
  <c r="Z116" i="5" s="1"/>
  <c r="Z117" i="5" s="1"/>
  <c r="Z118" i="5" s="1"/>
  <c r="Z119" i="5" s="1"/>
  <c r="C39" i="5" s="1"/>
  <c r="E120" i="5"/>
  <c r="G120" i="5"/>
  <c r="F120" i="5"/>
  <c r="M12" i="36" l="1"/>
  <c r="K11" i="36"/>
  <c r="K17" i="36"/>
  <c r="J12" i="31"/>
  <c r="U77" i="38"/>
  <c r="K77" i="38"/>
  <c r="T77" i="38"/>
  <c r="S78" i="38"/>
  <c r="S77" i="38"/>
  <c r="J77" i="38"/>
  <c r="T78" i="38"/>
  <c r="I77" i="38"/>
  <c r="L77" i="38"/>
  <c r="U79" i="38"/>
  <c r="K12" i="32"/>
  <c r="T78" i="37"/>
  <c r="I77" i="37"/>
  <c r="U78" i="36"/>
  <c r="I77" i="36"/>
  <c r="U78" i="38"/>
  <c r="R77" i="38"/>
  <c r="S78" i="37"/>
  <c r="K17" i="37" s="1"/>
  <c r="T77" i="37"/>
  <c r="T79" i="38"/>
  <c r="T78" i="36"/>
  <c r="U77" i="37"/>
  <c r="J77" i="37"/>
  <c r="K77" i="37"/>
  <c r="R78" i="38"/>
  <c r="L77" i="36"/>
  <c r="U79" i="37"/>
  <c r="T77" i="36"/>
  <c r="R78" i="37"/>
  <c r="J6" i="37" s="1"/>
  <c r="R78" i="36"/>
  <c r="R77" i="37"/>
  <c r="U78" i="37"/>
  <c r="J77" i="36"/>
  <c r="L77" i="37"/>
  <c r="T79" i="37"/>
  <c r="L11" i="37" s="1"/>
  <c r="S77" i="37"/>
  <c r="U79" i="36"/>
  <c r="M11" i="36" s="1"/>
  <c r="R77" i="36"/>
  <c r="T79" i="36"/>
  <c r="J77" i="31"/>
  <c r="K77" i="36"/>
  <c r="U77" i="36"/>
  <c r="S77" i="36"/>
  <c r="S78" i="36"/>
  <c r="K12" i="36" s="1"/>
  <c r="J77" i="32"/>
  <c r="I77" i="32"/>
  <c r="S78" i="32"/>
  <c r="K11" i="32" s="1"/>
  <c r="U78" i="31"/>
  <c r="U77" i="32"/>
  <c r="L77" i="32"/>
  <c r="R77" i="31"/>
  <c r="I77" i="31"/>
  <c r="R77" i="32"/>
  <c r="T77" i="32"/>
  <c r="T79" i="32"/>
  <c r="L17" i="32" s="1"/>
  <c r="T78" i="32"/>
  <c r="U79" i="32"/>
  <c r="R78" i="31"/>
  <c r="J17" i="31" s="1"/>
  <c r="K77" i="32"/>
  <c r="R78" i="32"/>
  <c r="U78" i="32"/>
  <c r="S77" i="32"/>
  <c r="K77" i="31"/>
  <c r="L77" i="31"/>
  <c r="S78" i="31"/>
  <c r="K19" i="31" s="1"/>
  <c r="S77" i="31"/>
  <c r="T79" i="31"/>
  <c r="U79" i="31"/>
  <c r="T77" i="31"/>
  <c r="T78" i="31"/>
  <c r="U77" i="31"/>
  <c r="T78" i="30"/>
  <c r="J77" i="30"/>
  <c r="K77" i="30"/>
  <c r="U77" i="30"/>
  <c r="I77" i="30"/>
  <c r="R77" i="30"/>
  <c r="T79" i="30"/>
  <c r="T77" i="30"/>
  <c r="L77" i="30"/>
  <c r="R78" i="30"/>
  <c r="J20" i="30" s="1"/>
  <c r="U79" i="30"/>
  <c r="S78" i="30"/>
  <c r="U78" i="30"/>
  <c r="S77" i="30"/>
  <c r="S77" i="29"/>
  <c r="I77" i="29"/>
  <c r="U79" i="29"/>
  <c r="M19" i="29" s="1"/>
  <c r="J77" i="29"/>
  <c r="L77" i="29"/>
  <c r="R77" i="29"/>
  <c r="U78" i="29"/>
  <c r="U77" i="29"/>
  <c r="T77" i="29"/>
  <c r="T79" i="29"/>
  <c r="R78" i="29"/>
  <c r="J11" i="29" s="1"/>
  <c r="K77" i="29"/>
  <c r="T78" i="29"/>
  <c r="S78" i="29"/>
  <c r="K19" i="29" s="1"/>
  <c r="M6" i="5"/>
  <c r="M10" i="5"/>
  <c r="M7" i="5"/>
  <c r="M8" i="5"/>
  <c r="M9" i="5"/>
  <c r="R53" i="28"/>
  <c r="I53" i="28"/>
  <c r="S53" i="28"/>
  <c r="U53" i="28"/>
  <c r="K53" i="28"/>
  <c r="J53" i="28"/>
  <c r="L53" i="28"/>
  <c r="T53" i="28"/>
  <c r="R73" i="28"/>
  <c r="K73" i="28"/>
  <c r="I73" i="28"/>
  <c r="J73" i="28"/>
  <c r="L73" i="28"/>
  <c r="S73" i="28"/>
  <c r="T73" i="28"/>
  <c r="U73" i="28"/>
  <c r="U52" i="28"/>
  <c r="S52" i="28"/>
  <c r="R52" i="28"/>
  <c r="J52" i="28"/>
  <c r="L52" i="28"/>
  <c r="I52" i="28"/>
  <c r="T52" i="28"/>
  <c r="K52" i="28"/>
  <c r="R58" i="28"/>
  <c r="S58" i="28"/>
  <c r="T58" i="28"/>
  <c r="K58" i="28"/>
  <c r="I58" i="28"/>
  <c r="U58" i="28"/>
  <c r="J58" i="28"/>
  <c r="L58" i="28"/>
  <c r="L1" i="5"/>
  <c r="M1" i="5"/>
  <c r="J28" i="36" l="1"/>
  <c r="J21" i="36"/>
  <c r="J30" i="36"/>
  <c r="J29" i="36"/>
  <c r="J8" i="36"/>
  <c r="J5" i="36"/>
  <c r="J7" i="36"/>
  <c r="J14" i="36"/>
  <c r="J18" i="36"/>
  <c r="J24" i="36"/>
  <c r="J35" i="36"/>
  <c r="J33" i="36"/>
  <c r="J16" i="36"/>
  <c r="J31" i="36"/>
  <c r="J27" i="36"/>
  <c r="J25" i="36"/>
  <c r="J6" i="36"/>
  <c r="J26" i="36"/>
  <c r="J15" i="36"/>
  <c r="J23" i="36"/>
  <c r="J19" i="36"/>
  <c r="J13" i="36"/>
  <c r="J9" i="36"/>
  <c r="J22" i="36"/>
  <c r="J34" i="36"/>
  <c r="J10" i="36"/>
  <c r="L30" i="36"/>
  <c r="L21" i="36"/>
  <c r="L29" i="36"/>
  <c r="L8" i="36"/>
  <c r="L14" i="36"/>
  <c r="L20" i="36"/>
  <c r="L7" i="36"/>
  <c r="L28" i="36"/>
  <c r="L5" i="36"/>
  <c r="L24" i="36"/>
  <c r="L18" i="36"/>
  <c r="L35" i="36"/>
  <c r="L33" i="36"/>
  <c r="L31" i="36"/>
  <c r="L25" i="36"/>
  <c r="L27" i="36"/>
  <c r="L15" i="36"/>
  <c r="L6" i="36"/>
  <c r="L19" i="36"/>
  <c r="L13" i="36"/>
  <c r="L26" i="36"/>
  <c r="L22" i="36"/>
  <c r="L34" i="36"/>
  <c r="L9" i="36"/>
  <c r="L10" i="36"/>
  <c r="J17" i="36"/>
  <c r="L17" i="36"/>
  <c r="K32" i="36"/>
  <c r="L32" i="36"/>
  <c r="J12" i="36"/>
  <c r="J32" i="36"/>
  <c r="J11" i="36"/>
  <c r="M28" i="36"/>
  <c r="M30" i="36"/>
  <c r="M21" i="36"/>
  <c r="M5" i="36"/>
  <c r="M29" i="36"/>
  <c r="M14" i="36"/>
  <c r="M24" i="36"/>
  <c r="M33" i="36"/>
  <c r="M35" i="36"/>
  <c r="M27" i="36"/>
  <c r="M16" i="36"/>
  <c r="M25" i="36"/>
  <c r="M31" i="36"/>
  <c r="M26" i="36"/>
  <c r="M23" i="36"/>
  <c r="M19" i="36"/>
  <c r="M34" i="36"/>
  <c r="M22" i="36"/>
  <c r="K20" i="36"/>
  <c r="K28" i="36"/>
  <c r="K30" i="36"/>
  <c r="K5" i="36"/>
  <c r="K14" i="36"/>
  <c r="K7" i="36"/>
  <c r="K21" i="36"/>
  <c r="K8" i="36"/>
  <c r="K29" i="36"/>
  <c r="K35" i="36"/>
  <c r="K33" i="36"/>
  <c r="K18" i="36"/>
  <c r="K24" i="36"/>
  <c r="K25" i="36"/>
  <c r="K31" i="36"/>
  <c r="K27" i="36"/>
  <c r="K16" i="36"/>
  <c r="K23" i="36"/>
  <c r="K19" i="36"/>
  <c r="K13" i="36"/>
  <c r="K15" i="36"/>
  <c r="K26" i="36"/>
  <c r="K9" i="36"/>
  <c r="K10" i="36"/>
  <c r="K34" i="36"/>
  <c r="K22" i="36"/>
  <c r="L12" i="36"/>
  <c r="M17" i="36"/>
  <c r="M32" i="36"/>
  <c r="L11" i="36"/>
  <c r="M21" i="31"/>
  <c r="M19" i="31"/>
  <c r="L20" i="31"/>
  <c r="L19" i="31"/>
  <c r="J28" i="31"/>
  <c r="J5" i="31"/>
  <c r="J30" i="31"/>
  <c r="J8" i="31"/>
  <c r="J21" i="31"/>
  <c r="J14" i="31"/>
  <c r="J20" i="31"/>
  <c r="J29" i="31"/>
  <c r="J18" i="31"/>
  <c r="J24" i="31"/>
  <c r="J35" i="31"/>
  <c r="J33" i="31"/>
  <c r="J25" i="31"/>
  <c r="J31" i="31"/>
  <c r="J27" i="31"/>
  <c r="J16" i="31"/>
  <c r="J6" i="31"/>
  <c r="J23" i="31"/>
  <c r="J15" i="31"/>
  <c r="J13" i="31"/>
  <c r="J26" i="31"/>
  <c r="J19" i="31"/>
  <c r="J34" i="31"/>
  <c r="J10" i="31"/>
  <c r="J22" i="31"/>
  <c r="J9" i="31"/>
  <c r="J11" i="31"/>
  <c r="J32" i="31"/>
  <c r="J28" i="29"/>
  <c r="J30" i="29"/>
  <c r="J8" i="29"/>
  <c r="J7" i="29"/>
  <c r="J21" i="29"/>
  <c r="J29" i="29"/>
  <c r="J14" i="29"/>
  <c r="J20" i="29"/>
  <c r="J35" i="29"/>
  <c r="J33" i="29"/>
  <c r="J24" i="29"/>
  <c r="J18" i="29"/>
  <c r="J31" i="29"/>
  <c r="J25" i="29"/>
  <c r="J16" i="29"/>
  <c r="J27" i="29"/>
  <c r="J19" i="29"/>
  <c r="J13" i="29"/>
  <c r="J15" i="29"/>
  <c r="J26" i="29"/>
  <c r="J23" i="29"/>
  <c r="J6" i="29"/>
  <c r="J34" i="29"/>
  <c r="J10" i="29"/>
  <c r="J22" i="29"/>
  <c r="J9" i="29"/>
  <c r="J17" i="29"/>
  <c r="J32" i="29"/>
  <c r="J12" i="29"/>
  <c r="K17" i="32"/>
  <c r="J29" i="32"/>
  <c r="J30" i="32"/>
  <c r="J21" i="32"/>
  <c r="J7" i="32"/>
  <c r="J28" i="32"/>
  <c r="J14" i="32"/>
  <c r="J5" i="32"/>
  <c r="J8" i="32"/>
  <c r="J18" i="32"/>
  <c r="J35" i="32"/>
  <c r="J33" i="32"/>
  <c r="J24" i="32"/>
  <c r="J27" i="32"/>
  <c r="J25" i="32"/>
  <c r="J31" i="32"/>
  <c r="J16" i="32"/>
  <c r="J26" i="32"/>
  <c r="J13" i="32"/>
  <c r="J23" i="32"/>
  <c r="J19" i="32"/>
  <c r="J15" i="32"/>
  <c r="J6" i="32"/>
  <c r="J34" i="32"/>
  <c r="J10" i="32"/>
  <c r="J9" i="32"/>
  <c r="J22" i="32"/>
  <c r="M5" i="32"/>
  <c r="M29" i="32"/>
  <c r="M30" i="32"/>
  <c r="M21" i="32"/>
  <c r="M28" i="32"/>
  <c r="M14" i="32"/>
  <c r="M33" i="32"/>
  <c r="M35" i="32"/>
  <c r="M27" i="32"/>
  <c r="M31" i="32"/>
  <c r="M16" i="32"/>
  <c r="M25" i="32"/>
  <c r="M13" i="32"/>
  <c r="M23" i="32"/>
  <c r="M19" i="32"/>
  <c r="M26" i="32"/>
  <c r="M15" i="32"/>
  <c r="M34" i="32"/>
  <c r="M22" i="32"/>
  <c r="M17" i="32"/>
  <c r="J32" i="32"/>
  <c r="L12" i="32"/>
  <c r="L32" i="32"/>
  <c r="M32" i="32"/>
  <c r="L11" i="32"/>
  <c r="J17" i="32"/>
  <c r="L8" i="32"/>
  <c r="L5" i="32"/>
  <c r="L28" i="32"/>
  <c r="L30" i="32"/>
  <c r="L29" i="32"/>
  <c r="L21" i="32"/>
  <c r="L14" i="32"/>
  <c r="L20" i="32"/>
  <c r="L35" i="32"/>
  <c r="L24" i="32"/>
  <c r="L33" i="32"/>
  <c r="L18" i="32"/>
  <c r="L27" i="32"/>
  <c r="L25" i="32"/>
  <c r="L31" i="32"/>
  <c r="L6" i="32"/>
  <c r="L23" i="32"/>
  <c r="L15" i="32"/>
  <c r="L13" i="32"/>
  <c r="L19" i="32"/>
  <c r="L26" i="32"/>
  <c r="L34" i="32"/>
  <c r="L22" i="32"/>
  <c r="L10" i="32"/>
  <c r="L9" i="32"/>
  <c r="K28" i="32"/>
  <c r="K7" i="32"/>
  <c r="K29" i="32"/>
  <c r="K20" i="32"/>
  <c r="K21" i="32"/>
  <c r="K30" i="32"/>
  <c r="K8" i="32"/>
  <c r="K14" i="32"/>
  <c r="K24" i="32"/>
  <c r="K18" i="32"/>
  <c r="K33" i="32"/>
  <c r="K35" i="32"/>
  <c r="K16" i="32"/>
  <c r="K31" i="32"/>
  <c r="K27" i="32"/>
  <c r="K25" i="32"/>
  <c r="K13" i="32"/>
  <c r="K26" i="32"/>
  <c r="K19" i="32"/>
  <c r="K23" i="32"/>
  <c r="K15" i="32"/>
  <c r="K6" i="32"/>
  <c r="K34" i="32"/>
  <c r="K10" i="32"/>
  <c r="K9" i="32"/>
  <c r="K22" i="32"/>
  <c r="J11" i="32"/>
  <c r="J12" i="32"/>
  <c r="K32" i="32"/>
  <c r="M12" i="32"/>
  <c r="M17" i="37"/>
  <c r="M11" i="37"/>
  <c r="L20" i="37"/>
  <c r="L7" i="37"/>
  <c r="L21" i="37"/>
  <c r="L5" i="37"/>
  <c r="L14" i="37"/>
  <c r="L18" i="37"/>
  <c r="L16" i="37"/>
  <c r="L23" i="37"/>
  <c r="L19" i="37"/>
  <c r="L22" i="37"/>
  <c r="M24" i="37"/>
  <c r="M21" i="37"/>
  <c r="M14" i="37"/>
  <c r="M18" i="37"/>
  <c r="M19" i="37"/>
  <c r="M13" i="37"/>
  <c r="M15" i="37"/>
  <c r="L12" i="37"/>
  <c r="L17" i="37"/>
  <c r="K20" i="37"/>
  <c r="K14" i="37"/>
  <c r="K7" i="37"/>
  <c r="K5" i="37"/>
  <c r="K21" i="37"/>
  <c r="K8" i="37"/>
  <c r="K18" i="37"/>
  <c r="K16" i="37"/>
  <c r="K19" i="37"/>
  <c r="K13" i="37"/>
  <c r="K15" i="37"/>
  <c r="K10" i="37"/>
  <c r="K9" i="37"/>
  <c r="K12" i="37"/>
  <c r="K35" i="37"/>
  <c r="K31" i="37"/>
  <c r="K27" i="37"/>
  <c r="K23" i="37"/>
  <c r="K11" i="37"/>
  <c r="K25" i="37"/>
  <c r="K34" i="37"/>
  <c r="K30" i="37"/>
  <c r="K26" i="37"/>
  <c r="K22" i="37"/>
  <c r="K33" i="37"/>
  <c r="K29" i="37"/>
  <c r="K32" i="37"/>
  <c r="K28" i="37"/>
  <c r="K24" i="37"/>
  <c r="K6" i="37"/>
  <c r="J12" i="37"/>
  <c r="J24" i="37"/>
  <c r="J16" i="37"/>
  <c r="J28" i="37"/>
  <c r="J8" i="37"/>
  <c r="J20" i="37"/>
  <c r="J32" i="37"/>
  <c r="J35" i="37"/>
  <c r="J21" i="37"/>
  <c r="J7" i="37"/>
  <c r="J31" i="37"/>
  <c r="J15" i="37"/>
  <c r="J26" i="37"/>
  <c r="J10" i="37"/>
  <c r="J33" i="37"/>
  <c r="J17" i="37"/>
  <c r="J27" i="37"/>
  <c r="J11" i="37"/>
  <c r="J22" i="37"/>
  <c r="J29" i="37"/>
  <c r="J13" i="37"/>
  <c r="J5" i="37"/>
  <c r="J34" i="37"/>
  <c r="J25" i="37"/>
  <c r="J9" i="37"/>
  <c r="J19" i="37"/>
  <c r="J30" i="37"/>
  <c r="J14" i="37"/>
  <c r="J23" i="37"/>
  <c r="J18" i="37"/>
  <c r="M33" i="37"/>
  <c r="M29" i="37"/>
  <c r="M25" i="37"/>
  <c r="M35" i="37"/>
  <c r="M5" i="37"/>
  <c r="M32" i="37"/>
  <c r="M28" i="37"/>
  <c r="M12" i="37"/>
  <c r="M27" i="37"/>
  <c r="M34" i="37"/>
  <c r="M30" i="37"/>
  <c r="M26" i="37"/>
  <c r="M31" i="37"/>
  <c r="L8" i="37"/>
  <c r="L24" i="37"/>
  <c r="L28" i="37"/>
  <c r="L32" i="37"/>
  <c r="L30" i="37"/>
  <c r="L9" i="37"/>
  <c r="L25" i="37"/>
  <c r="L29" i="37"/>
  <c r="L33" i="37"/>
  <c r="L10" i="37"/>
  <c r="L34" i="37"/>
  <c r="L27" i="37"/>
  <c r="L31" i="37"/>
  <c r="L35" i="37"/>
  <c r="L26" i="37"/>
  <c r="L6" i="37"/>
  <c r="M19" i="30"/>
  <c r="M20" i="30"/>
  <c r="J19" i="30"/>
  <c r="J5" i="30"/>
  <c r="J12" i="30"/>
  <c r="J32" i="30"/>
  <c r="L20" i="29"/>
  <c r="L19" i="29"/>
  <c r="L20" i="30"/>
  <c r="L19" i="30"/>
  <c r="J28" i="30"/>
  <c r="J7" i="30"/>
  <c r="J30" i="30"/>
  <c r="J29" i="30"/>
  <c r="J21" i="30"/>
  <c r="J14" i="30"/>
  <c r="J8" i="30"/>
  <c r="J35" i="30"/>
  <c r="J18" i="30"/>
  <c r="J33" i="30"/>
  <c r="J24" i="30"/>
  <c r="J16" i="30"/>
  <c r="J31" i="30"/>
  <c r="J25" i="30"/>
  <c r="J27" i="30"/>
  <c r="J15" i="30"/>
  <c r="J26" i="30"/>
  <c r="J23" i="30"/>
  <c r="J13" i="30"/>
  <c r="J6" i="30"/>
  <c r="J34" i="30"/>
  <c r="J22" i="30"/>
  <c r="J10" i="30"/>
  <c r="J9" i="30"/>
  <c r="J11" i="30"/>
  <c r="K20" i="30"/>
  <c r="K19" i="30"/>
  <c r="J17" i="30"/>
  <c r="M28" i="29"/>
  <c r="M18" i="31"/>
  <c r="M17" i="31"/>
  <c r="M15" i="31"/>
  <c r="M13" i="31"/>
  <c r="M23" i="31"/>
  <c r="M16" i="31"/>
  <c r="M24" i="31"/>
  <c r="M22" i="31"/>
  <c r="L11" i="31"/>
  <c r="L21" i="31"/>
  <c r="L22" i="31"/>
  <c r="L15" i="31"/>
  <c r="L23" i="31"/>
  <c r="L13" i="31"/>
  <c r="L16" i="31"/>
  <c r="L12" i="31"/>
  <c r="L6" i="31"/>
  <c r="L14" i="31"/>
  <c r="L17" i="31"/>
  <c r="L5" i="31"/>
  <c r="L7" i="31"/>
  <c r="L32" i="31"/>
  <c r="K11" i="31"/>
  <c r="K7" i="31"/>
  <c r="K18" i="31"/>
  <c r="K21" i="31"/>
  <c r="K13" i="31"/>
  <c r="K12" i="31"/>
  <c r="K6" i="31"/>
  <c r="K15" i="31"/>
  <c r="K10" i="31"/>
  <c r="K9" i="31"/>
  <c r="K5" i="31"/>
  <c r="K14" i="31"/>
  <c r="K17" i="31"/>
  <c r="K16" i="31"/>
  <c r="K8" i="31"/>
  <c r="K32" i="31"/>
  <c r="M28" i="31"/>
  <c r="M30" i="31"/>
  <c r="M5" i="31"/>
  <c r="M29" i="31"/>
  <c r="M33" i="31"/>
  <c r="M35" i="31"/>
  <c r="M27" i="31"/>
  <c r="M25" i="31"/>
  <c r="M31" i="31"/>
  <c r="M26" i="31"/>
  <c r="M34" i="31"/>
  <c r="M12" i="31"/>
  <c r="L30" i="31"/>
  <c r="L28" i="31"/>
  <c r="L8" i="31"/>
  <c r="L29" i="31"/>
  <c r="L24" i="31"/>
  <c r="L35" i="31"/>
  <c r="L33" i="31"/>
  <c r="L25" i="31"/>
  <c r="L27" i="31"/>
  <c r="L31" i="31"/>
  <c r="L26" i="31"/>
  <c r="L10" i="31"/>
  <c r="L34" i="31"/>
  <c r="L9" i="31"/>
  <c r="K30" i="31"/>
  <c r="K28" i="31"/>
  <c r="K29" i="31"/>
  <c r="K24" i="31"/>
  <c r="K35" i="31"/>
  <c r="K33" i="31"/>
  <c r="K31" i="31"/>
  <c r="K27" i="31"/>
  <c r="K25" i="31"/>
  <c r="K26" i="31"/>
  <c r="K23" i="31"/>
  <c r="K34" i="31"/>
  <c r="K22" i="31"/>
  <c r="M32" i="31"/>
  <c r="K32" i="29"/>
  <c r="L17" i="29"/>
  <c r="L7" i="29"/>
  <c r="M5" i="30"/>
  <c r="M21" i="30"/>
  <c r="M14" i="30"/>
  <c r="M18" i="30"/>
  <c r="M24" i="30"/>
  <c r="M16" i="30"/>
  <c r="M23" i="30"/>
  <c r="M13" i="30"/>
  <c r="M15" i="30"/>
  <c r="M12" i="30"/>
  <c r="K17" i="30"/>
  <c r="K7" i="30"/>
  <c r="L11" i="30"/>
  <c r="L21" i="30"/>
  <c r="L6" i="30"/>
  <c r="L35" i="30"/>
  <c r="L31" i="30"/>
  <c r="L32" i="30"/>
  <c r="L29" i="30"/>
  <c r="L10" i="30"/>
  <c r="L34" i="30"/>
  <c r="L23" i="30"/>
  <c r="L5" i="30"/>
  <c r="L7" i="30"/>
  <c r="L14" i="30"/>
  <c r="L18" i="30"/>
  <c r="L16" i="30"/>
  <c r="L13" i="30"/>
  <c r="L15" i="30"/>
  <c r="L22" i="30"/>
  <c r="L8" i="30"/>
  <c r="L26" i="30"/>
  <c r="L33" i="30"/>
  <c r="L28" i="30"/>
  <c r="L25" i="30"/>
  <c r="L30" i="30"/>
  <c r="K5" i="30"/>
  <c r="K14" i="30"/>
  <c r="K8" i="30"/>
  <c r="K21" i="30"/>
  <c r="K18" i="30"/>
  <c r="K16" i="30"/>
  <c r="K15" i="30"/>
  <c r="K13" i="30"/>
  <c r="K6" i="30"/>
  <c r="K9" i="30"/>
  <c r="K10" i="30"/>
  <c r="L12" i="30"/>
  <c r="L24" i="30"/>
  <c r="L27" i="30"/>
  <c r="M32" i="30"/>
  <c r="L9" i="30"/>
  <c r="K12" i="30"/>
  <c r="L17" i="30"/>
  <c r="K28" i="30"/>
  <c r="K30" i="30"/>
  <c r="K29" i="30"/>
  <c r="K24" i="30"/>
  <c r="K35" i="30"/>
  <c r="K33" i="30"/>
  <c r="K25" i="30"/>
  <c r="K27" i="30"/>
  <c r="K31" i="30"/>
  <c r="K26" i="30"/>
  <c r="K23" i="30"/>
  <c r="K22" i="30"/>
  <c r="K34" i="30"/>
  <c r="M29" i="30"/>
  <c r="M28" i="30"/>
  <c r="M30" i="30"/>
  <c r="M35" i="30"/>
  <c r="M33" i="30"/>
  <c r="M25" i="30"/>
  <c r="M27" i="30"/>
  <c r="M31" i="30"/>
  <c r="M26" i="30"/>
  <c r="M34" i="30"/>
  <c r="K11" i="30"/>
  <c r="K32" i="30"/>
  <c r="M13" i="29"/>
  <c r="M33" i="29"/>
  <c r="M32" i="29"/>
  <c r="M29" i="29"/>
  <c r="M22" i="29"/>
  <c r="M23" i="29"/>
  <c r="M12" i="29"/>
  <c r="M34" i="29"/>
  <c r="M15" i="29"/>
  <c r="M24" i="29"/>
  <c r="M16" i="29"/>
  <c r="M5" i="29"/>
  <c r="M18" i="29"/>
  <c r="M25" i="29"/>
  <c r="M27" i="29"/>
  <c r="M30" i="29"/>
  <c r="M11" i="29"/>
  <c r="M31" i="29"/>
  <c r="M21" i="29"/>
  <c r="M26" i="29"/>
  <c r="M35" i="29"/>
  <c r="K12" i="29"/>
  <c r="L12" i="29"/>
  <c r="L32" i="29"/>
  <c r="L11" i="29"/>
  <c r="K30" i="29"/>
  <c r="K28" i="29"/>
  <c r="K29" i="29"/>
  <c r="K5" i="29"/>
  <c r="K14" i="29"/>
  <c r="K21" i="29"/>
  <c r="K7" i="29"/>
  <c r="K8" i="29"/>
  <c r="K35" i="29"/>
  <c r="K18" i="29"/>
  <c r="K24" i="29"/>
  <c r="K33" i="29"/>
  <c r="K16" i="29"/>
  <c r="K31" i="29"/>
  <c r="K27" i="29"/>
  <c r="K25" i="29"/>
  <c r="K13" i="29"/>
  <c r="K23" i="29"/>
  <c r="K15" i="29"/>
  <c r="K6" i="29"/>
  <c r="K26" i="29"/>
  <c r="K34" i="29"/>
  <c r="K22" i="29"/>
  <c r="K9" i="29"/>
  <c r="K10" i="29"/>
  <c r="K17" i="29"/>
  <c r="K11" i="29"/>
  <c r="L30" i="29"/>
  <c r="L28" i="29"/>
  <c r="L5" i="29"/>
  <c r="L14" i="29"/>
  <c r="L8" i="29"/>
  <c r="L29" i="29"/>
  <c r="L24" i="29"/>
  <c r="L33" i="29"/>
  <c r="L35" i="29"/>
  <c r="L18" i="29"/>
  <c r="L27" i="29"/>
  <c r="L16" i="29"/>
  <c r="L25" i="29"/>
  <c r="L31" i="29"/>
  <c r="L15" i="29"/>
  <c r="L23" i="29"/>
  <c r="L26" i="29"/>
  <c r="L6" i="29"/>
  <c r="L13" i="29"/>
  <c r="L34" i="29"/>
  <c r="L22" i="29"/>
  <c r="L9" i="29"/>
  <c r="L10" i="29"/>
  <c r="U77" i="28"/>
  <c r="T77" i="28"/>
  <c r="R78" i="28"/>
  <c r="U79" i="28"/>
  <c r="L77" i="28"/>
  <c r="T78" i="28"/>
  <c r="I77" i="28"/>
  <c r="U78" i="28"/>
  <c r="S78" i="28"/>
  <c r="K77" i="28"/>
  <c r="J77" i="28"/>
  <c r="S77" i="28"/>
  <c r="R77" i="28"/>
  <c r="T79" i="28"/>
  <c r="AF11" i="5"/>
  <c r="AE11" i="5" s="1"/>
  <c r="AF15" i="5"/>
  <c r="AF18" i="5"/>
  <c r="AE18" i="5" s="1"/>
  <c r="AF17" i="5"/>
  <c r="AA18" i="5"/>
  <c r="AB18" i="5" s="1"/>
  <c r="AA17" i="5"/>
  <c r="AB17" i="5" s="1"/>
  <c r="AF13" i="5"/>
  <c r="AA5" i="5"/>
  <c r="AF10" i="5"/>
  <c r="AA7" i="5"/>
  <c r="AA10" i="5"/>
  <c r="AB10" i="5" s="1"/>
  <c r="AA13" i="5"/>
  <c r="AA16" i="5"/>
  <c r="AA9" i="5"/>
  <c r="AA6" i="5"/>
  <c r="AB6" i="5" s="1"/>
  <c r="AA11" i="5"/>
  <c r="AF9" i="5"/>
  <c r="AF16" i="5"/>
  <c r="AE16" i="5" s="1"/>
  <c r="AF12" i="5"/>
  <c r="AA15" i="5"/>
  <c r="AA8" i="5"/>
  <c r="AB8" i="5" s="1"/>
  <c r="AF7" i="5"/>
  <c r="AF6" i="5"/>
  <c r="AE6" i="5" s="1"/>
  <c r="AA12" i="5"/>
  <c r="AB12" i="5" s="1"/>
  <c r="AF8" i="5"/>
  <c r="AE8" i="5" s="1"/>
  <c r="AF5" i="5"/>
  <c r="AF4" i="5"/>
  <c r="AE4" i="5" s="1"/>
  <c r="AA4" i="5"/>
  <c r="K21" i="28" l="1"/>
  <c r="K17" i="28"/>
  <c r="K13" i="28"/>
  <c r="K8" i="28"/>
  <c r="K16" i="28"/>
  <c r="K12" i="28"/>
  <c r="K6" i="28"/>
  <c r="K19" i="28"/>
  <c r="K15" i="28"/>
  <c r="K10" i="28"/>
  <c r="K5" i="28"/>
  <c r="K18" i="28"/>
  <c r="K14" i="28"/>
  <c r="K9" i="28"/>
  <c r="K35" i="28"/>
  <c r="K31" i="28"/>
  <c r="K27" i="28"/>
  <c r="K23" i="28"/>
  <c r="K11" i="28"/>
  <c r="K7" i="28"/>
  <c r="K33" i="28"/>
  <c r="K25" i="28"/>
  <c r="K34" i="28"/>
  <c r="K30" i="28"/>
  <c r="K26" i="28"/>
  <c r="K22" i="28"/>
  <c r="K29" i="28"/>
  <c r="K32" i="28"/>
  <c r="K28" i="28"/>
  <c r="K24" i="28"/>
  <c r="M33" i="28"/>
  <c r="M29" i="28"/>
  <c r="M25" i="28"/>
  <c r="M21" i="28"/>
  <c r="M17" i="28"/>
  <c r="M13" i="28"/>
  <c r="M5" i="28"/>
  <c r="M35" i="28"/>
  <c r="M27" i="28"/>
  <c r="M19" i="28"/>
  <c r="M32" i="28"/>
  <c r="M28" i="28"/>
  <c r="M16" i="28"/>
  <c r="M12" i="28"/>
  <c r="M31" i="28"/>
  <c r="M15" i="28"/>
  <c r="M34" i="28"/>
  <c r="M30" i="28"/>
  <c r="M26" i="28"/>
  <c r="M22" i="28"/>
  <c r="M18" i="28"/>
  <c r="M14" i="28"/>
  <c r="J34" i="28"/>
  <c r="J30" i="28"/>
  <c r="J26" i="28"/>
  <c r="J22" i="28"/>
  <c r="J18" i="28"/>
  <c r="J14" i="28"/>
  <c r="J10" i="28"/>
  <c r="J6" i="28"/>
  <c r="J28" i="28"/>
  <c r="J20" i="28"/>
  <c r="J12" i="28"/>
  <c r="J33" i="28"/>
  <c r="J29" i="28"/>
  <c r="J25" i="28"/>
  <c r="J21" i="28"/>
  <c r="J17" i="28"/>
  <c r="J13" i="28"/>
  <c r="J9" i="28"/>
  <c r="J5" i="28"/>
  <c r="J32" i="28"/>
  <c r="J24" i="28"/>
  <c r="J16" i="28"/>
  <c r="J8" i="28"/>
  <c r="J35" i="28"/>
  <c r="J31" i="28"/>
  <c r="J27" i="28"/>
  <c r="J23" i="28"/>
  <c r="J19" i="28"/>
  <c r="J15" i="28"/>
  <c r="J11" i="28"/>
  <c r="J7" i="28"/>
  <c r="L32" i="28"/>
  <c r="L28" i="28"/>
  <c r="L24" i="28"/>
  <c r="L16" i="28"/>
  <c r="L12" i="28"/>
  <c r="L8" i="28"/>
  <c r="L15" i="28"/>
  <c r="L34" i="28"/>
  <c r="L26" i="28"/>
  <c r="L22" i="28"/>
  <c r="L14" i="28"/>
  <c r="L35" i="28"/>
  <c r="L31" i="28"/>
  <c r="L27" i="28"/>
  <c r="L23" i="28"/>
  <c r="L19" i="28"/>
  <c r="L11" i="28"/>
  <c r="L30" i="28"/>
  <c r="L18" i="28"/>
  <c r="L6" i="28"/>
  <c r="L33" i="28"/>
  <c r="L29" i="28"/>
  <c r="L25" i="28"/>
  <c r="L21" i="28"/>
  <c r="L17" i="28"/>
  <c r="L13" i="28"/>
  <c r="L9" i="28"/>
  <c r="L5" i="28"/>
  <c r="L10" i="28"/>
  <c r="L20" i="28"/>
  <c r="M4" i="38"/>
  <c r="S20" i="20" s="1"/>
  <c r="L4" i="38"/>
  <c r="S19" i="20" s="1"/>
  <c r="K4" i="38"/>
  <c r="S18" i="20" s="1"/>
  <c r="J4" i="38"/>
  <c r="S17" i="20" s="1"/>
  <c r="M4" i="37"/>
  <c r="S13" i="20" s="1"/>
  <c r="L4" i="37"/>
  <c r="S12" i="20" s="1"/>
  <c r="K4" i="37"/>
  <c r="S11" i="20" s="1"/>
  <c r="J4" i="37"/>
  <c r="S10" i="20" s="1"/>
  <c r="M4" i="36"/>
  <c r="S6" i="20" s="1"/>
  <c r="L4" i="36"/>
  <c r="S5" i="20" s="1"/>
  <c r="J4" i="36"/>
  <c r="S3" i="20" s="1"/>
  <c r="K4" i="36"/>
  <c r="S4" i="20" s="1"/>
  <c r="J4" i="32"/>
  <c r="K4" i="32"/>
  <c r="L4" i="32"/>
  <c r="M4" i="32"/>
  <c r="M4" i="31"/>
  <c r="C20" i="20" s="1"/>
  <c r="L4" i="31"/>
  <c r="C19" i="20" s="1"/>
  <c r="J4" i="31"/>
  <c r="C17" i="20" s="1"/>
  <c r="K4" i="31"/>
  <c r="C18" i="20" s="1"/>
  <c r="K4" i="30"/>
  <c r="C4" i="20" s="1"/>
  <c r="J4" i="30"/>
  <c r="C3" i="20" s="1"/>
  <c r="L4" i="30"/>
  <c r="C5" i="20" s="1"/>
  <c r="M4" i="30"/>
  <c r="C6" i="20" s="1"/>
  <c r="M4" i="29"/>
  <c r="C13" i="20" s="1"/>
  <c r="K4" i="29"/>
  <c r="C11" i="20" s="1"/>
  <c r="L4" i="29"/>
  <c r="C12" i="20" s="1"/>
  <c r="J4" i="29"/>
  <c r="C10" i="20" s="1"/>
  <c r="AE17" i="5"/>
  <c r="AE15" i="5"/>
  <c r="AE12" i="5"/>
  <c r="AE9" i="5"/>
  <c r="AB9" i="5"/>
  <c r="AB13" i="5"/>
  <c r="AB7" i="5"/>
  <c r="AB5" i="5"/>
  <c r="AB4" i="5"/>
  <c r="AE5" i="5"/>
  <c r="AE7" i="5"/>
  <c r="AB15" i="5"/>
  <c r="AB11" i="5"/>
  <c r="AB16" i="5"/>
  <c r="AE10" i="5"/>
  <c r="AE13" i="5"/>
  <c r="M4" i="28" l="1"/>
  <c r="K4" i="28"/>
  <c r="J4" i="28"/>
  <c r="L4" i="28"/>
  <c r="X19" i="5"/>
  <c r="H14" i="5"/>
  <c r="H8" i="5"/>
  <c r="H29" i="5"/>
  <c r="H20" i="5"/>
  <c r="V6" i="5"/>
  <c r="H18" i="5" s="1"/>
  <c r="U92" i="5" l="1"/>
  <c r="T92" i="5"/>
  <c r="S92" i="5"/>
  <c r="R92" i="5"/>
  <c r="S113" i="5"/>
  <c r="T113" i="5"/>
  <c r="U113" i="5"/>
  <c r="R113" i="5"/>
  <c r="U102" i="5"/>
  <c r="R102" i="5"/>
  <c r="S102" i="5"/>
  <c r="T102" i="5"/>
  <c r="U98" i="5"/>
  <c r="T98" i="5"/>
  <c r="S98" i="5"/>
  <c r="R98" i="5"/>
  <c r="T104" i="5"/>
  <c r="S104" i="5"/>
  <c r="U104" i="5"/>
  <c r="R104" i="5"/>
  <c r="I98" i="5"/>
  <c r="L98" i="5"/>
  <c r="J98" i="5"/>
  <c r="K98" i="5"/>
  <c r="I92" i="5"/>
  <c r="L92" i="5"/>
  <c r="J92" i="5"/>
  <c r="K92" i="5"/>
  <c r="H33" i="5"/>
  <c r="V7" i="5"/>
  <c r="V8" i="5" s="1"/>
  <c r="H19" i="5" s="1"/>
  <c r="K104" i="5"/>
  <c r="J104" i="5"/>
  <c r="I104" i="5"/>
  <c r="I113" i="5"/>
  <c r="J113" i="5"/>
  <c r="K113" i="5"/>
  <c r="I102" i="5"/>
  <c r="L104" i="5"/>
  <c r="H35" i="5"/>
  <c r="H24" i="5"/>
  <c r="K102" i="5"/>
  <c r="L102" i="5"/>
  <c r="J102" i="5"/>
  <c r="L113" i="5"/>
  <c r="T108" i="5" l="1"/>
  <c r="U108" i="5"/>
  <c r="S108" i="5"/>
  <c r="R108" i="5"/>
  <c r="S119" i="5"/>
  <c r="U119" i="5"/>
  <c r="R119" i="5"/>
  <c r="T119" i="5"/>
  <c r="R103" i="5"/>
  <c r="S103" i="5"/>
  <c r="U103" i="5"/>
  <c r="T103" i="5"/>
  <c r="J117" i="5"/>
  <c r="U117" i="5"/>
  <c r="T117" i="5"/>
  <c r="R117" i="5"/>
  <c r="S117" i="5"/>
  <c r="H13" i="5"/>
  <c r="I103" i="5"/>
  <c r="H25" i="5"/>
  <c r="H27" i="5"/>
  <c r="K117" i="5"/>
  <c r="L117" i="5"/>
  <c r="I117" i="5"/>
  <c r="V9" i="5"/>
  <c r="H9" i="5" s="1"/>
  <c r="H16" i="5"/>
  <c r="H15" i="5"/>
  <c r="H26" i="5"/>
  <c r="H23" i="5"/>
  <c r="H31" i="5"/>
  <c r="H6" i="5"/>
  <c r="I108" i="5"/>
  <c r="J108" i="5"/>
  <c r="L108" i="5"/>
  <c r="K108" i="5"/>
  <c r="K119" i="5"/>
  <c r="J119" i="5"/>
  <c r="I119" i="5"/>
  <c r="L119" i="5"/>
  <c r="U90" i="5" l="1"/>
  <c r="T90" i="5"/>
  <c r="S90" i="5"/>
  <c r="R90" i="5"/>
  <c r="R99" i="5"/>
  <c r="U99" i="5"/>
  <c r="T99" i="5"/>
  <c r="S99" i="5"/>
  <c r="K110" i="5"/>
  <c r="T110" i="5"/>
  <c r="S110" i="5"/>
  <c r="R110" i="5"/>
  <c r="U110" i="5"/>
  <c r="T109" i="5"/>
  <c r="R109" i="5"/>
  <c r="U109" i="5"/>
  <c r="S109" i="5"/>
  <c r="T115" i="5"/>
  <c r="S115" i="5"/>
  <c r="U115" i="5"/>
  <c r="R115" i="5"/>
  <c r="J100" i="5"/>
  <c r="U100" i="5"/>
  <c r="T100" i="5"/>
  <c r="R100" i="5"/>
  <c r="S100" i="5"/>
  <c r="R97" i="5"/>
  <c r="U97" i="5"/>
  <c r="T97" i="5"/>
  <c r="S97" i="5"/>
  <c r="J107" i="5"/>
  <c r="U107" i="5"/>
  <c r="T107" i="5"/>
  <c r="S107" i="5"/>
  <c r="R107" i="5"/>
  <c r="R93" i="5"/>
  <c r="U93" i="5"/>
  <c r="T93" i="5"/>
  <c r="S93" i="5"/>
  <c r="R111" i="5"/>
  <c r="S111" i="5"/>
  <c r="U111" i="5"/>
  <c r="T111" i="5"/>
  <c r="I111" i="5"/>
  <c r="K111" i="5"/>
  <c r="I93" i="5"/>
  <c r="L93" i="5"/>
  <c r="J93" i="5"/>
  <c r="K93" i="5"/>
  <c r="I90" i="5"/>
  <c r="K90" i="5"/>
  <c r="L90" i="5"/>
  <c r="J90" i="5"/>
  <c r="I99" i="5"/>
  <c r="J99" i="5"/>
  <c r="L99" i="5"/>
  <c r="K99" i="5"/>
  <c r="I97" i="5"/>
  <c r="L97" i="5"/>
  <c r="J97" i="5"/>
  <c r="K97" i="5"/>
  <c r="L107" i="5"/>
  <c r="V10" i="5"/>
  <c r="H12" i="5" s="1"/>
  <c r="L100" i="5"/>
  <c r="H22" i="5"/>
  <c r="L109" i="5"/>
  <c r="K109" i="5"/>
  <c r="H34" i="5"/>
  <c r="I109" i="5"/>
  <c r="J109" i="5"/>
  <c r="H10" i="5"/>
  <c r="K103" i="5"/>
  <c r="L111" i="5"/>
  <c r="J111" i="5"/>
  <c r="K115" i="5"/>
  <c r="J103" i="5"/>
  <c r="J115" i="5"/>
  <c r="I107" i="5"/>
  <c r="L103" i="5"/>
  <c r="I115" i="5"/>
  <c r="L115" i="5"/>
  <c r="K107" i="5"/>
  <c r="I100" i="5"/>
  <c r="K100" i="5"/>
  <c r="L110" i="5"/>
  <c r="I110" i="5"/>
  <c r="J110" i="5"/>
  <c r="S106" i="5" l="1"/>
  <c r="T106" i="5"/>
  <c r="U106" i="5"/>
  <c r="R106" i="5"/>
  <c r="T118" i="5"/>
  <c r="R118" i="5"/>
  <c r="U118" i="5"/>
  <c r="S118" i="5"/>
  <c r="U96" i="5"/>
  <c r="T96" i="5"/>
  <c r="S96" i="5"/>
  <c r="R96" i="5"/>
  <c r="R94" i="5"/>
  <c r="U94" i="5"/>
  <c r="T94" i="5"/>
  <c r="S94" i="5"/>
  <c r="H17" i="5"/>
  <c r="K101" i="5" s="1"/>
  <c r="K106" i="5"/>
  <c r="H11" i="5"/>
  <c r="J106" i="5"/>
  <c r="I106" i="5"/>
  <c r="H32" i="5"/>
  <c r="L106" i="5"/>
  <c r="I96" i="5"/>
  <c r="L96" i="5"/>
  <c r="J96" i="5"/>
  <c r="K96" i="5"/>
  <c r="I94" i="5"/>
  <c r="L94" i="5"/>
  <c r="J94" i="5"/>
  <c r="K94" i="5"/>
  <c r="I118" i="5"/>
  <c r="K118" i="5"/>
  <c r="J118" i="5"/>
  <c r="L118" i="5"/>
  <c r="H21" i="5"/>
  <c r="H30" i="5"/>
  <c r="H28" i="5"/>
  <c r="H7" i="5"/>
  <c r="H5" i="5"/>
  <c r="L101" i="5" l="1"/>
  <c r="J101" i="5"/>
  <c r="I101" i="5"/>
  <c r="R114" i="5"/>
  <c r="U114" i="5"/>
  <c r="T114" i="5"/>
  <c r="S114" i="5"/>
  <c r="K116" i="5"/>
  <c r="T116" i="5"/>
  <c r="R116" i="5"/>
  <c r="S116" i="5"/>
  <c r="U116" i="5"/>
  <c r="K95" i="5"/>
  <c r="U95" i="5"/>
  <c r="R95" i="5"/>
  <c r="T95" i="5"/>
  <c r="S95" i="5"/>
  <c r="S89" i="5"/>
  <c r="R89" i="5"/>
  <c r="U89" i="5"/>
  <c r="T89" i="5"/>
  <c r="S105" i="5"/>
  <c r="U105" i="5"/>
  <c r="T105" i="5"/>
  <c r="R105" i="5"/>
  <c r="R101" i="5"/>
  <c r="U101" i="5"/>
  <c r="T101" i="5"/>
  <c r="S101" i="5"/>
  <c r="R112" i="5"/>
  <c r="S112" i="5"/>
  <c r="T112" i="5"/>
  <c r="U112" i="5"/>
  <c r="T91" i="5"/>
  <c r="S91" i="5"/>
  <c r="R91" i="5"/>
  <c r="U91" i="5"/>
  <c r="I95" i="5"/>
  <c r="J95" i="5"/>
  <c r="L95" i="5"/>
  <c r="L116" i="5"/>
  <c r="J116" i="5"/>
  <c r="I116" i="5"/>
  <c r="I89" i="5"/>
  <c r="K89" i="5"/>
  <c r="L89" i="5"/>
  <c r="J89" i="5"/>
  <c r="I91" i="5"/>
  <c r="L91" i="5"/>
  <c r="J91" i="5"/>
  <c r="K91" i="5"/>
  <c r="K112" i="5"/>
  <c r="J112" i="5"/>
  <c r="L112" i="5"/>
  <c r="I112" i="5"/>
  <c r="I114" i="5"/>
  <c r="L114" i="5"/>
  <c r="J114" i="5"/>
  <c r="K114" i="5"/>
  <c r="I105" i="5"/>
  <c r="J105" i="5"/>
  <c r="L105" i="5"/>
  <c r="K105" i="5"/>
  <c r="R120" i="5" l="1"/>
  <c r="R121" i="5"/>
  <c r="T122" i="5"/>
  <c r="U122" i="5"/>
  <c r="M20" i="5" s="1"/>
  <c r="K120" i="5"/>
  <c r="I120" i="5"/>
  <c r="S120" i="5"/>
  <c r="S121" i="5"/>
  <c r="U120" i="5"/>
  <c r="U121" i="5"/>
  <c r="J120" i="5"/>
  <c r="L120" i="5"/>
  <c r="T120" i="5"/>
  <c r="T121" i="5"/>
  <c r="J8" i="5" l="1"/>
  <c r="J5" i="5"/>
  <c r="J21" i="5"/>
  <c r="J18" i="5"/>
  <c r="J13" i="5"/>
  <c r="J15" i="5"/>
  <c r="J12" i="5"/>
  <c r="J9" i="5"/>
  <c r="J6" i="5"/>
  <c r="J7" i="5"/>
  <c r="J16" i="5"/>
  <c r="J17" i="5"/>
  <c r="J14" i="5"/>
  <c r="J19" i="5"/>
  <c r="J10" i="5"/>
  <c r="J24" i="5"/>
  <c r="J25" i="5"/>
  <c r="J11" i="5"/>
  <c r="J27" i="5"/>
  <c r="J28" i="5"/>
  <c r="J29" i="5"/>
  <c r="J30" i="5"/>
  <c r="J31" i="5"/>
  <c r="J32" i="5"/>
  <c r="J34" i="5"/>
  <c r="J35" i="5"/>
  <c r="J22" i="5"/>
  <c r="J26" i="5"/>
  <c r="J33" i="5"/>
  <c r="J23" i="5"/>
  <c r="K8" i="5"/>
  <c r="K20" i="5"/>
  <c r="K19" i="5"/>
  <c r="L20" i="5"/>
  <c r="L19" i="5"/>
  <c r="M11" i="5"/>
  <c r="M19" i="5"/>
  <c r="M14" i="5"/>
  <c r="M21" i="5"/>
  <c r="L5" i="5"/>
  <c r="L7" i="5"/>
  <c r="L26" i="5"/>
  <c r="L25" i="5"/>
  <c r="L8" i="5"/>
  <c r="L31" i="5"/>
  <c r="L14" i="5"/>
  <c r="L29" i="5"/>
  <c r="L24" i="5"/>
  <c r="L13" i="5"/>
  <c r="L21" i="5"/>
  <c r="L32" i="5"/>
  <c r="L15" i="5"/>
  <c r="L27" i="5"/>
  <c r="L9" i="5"/>
  <c r="L35" i="5"/>
  <c r="L33" i="5"/>
  <c r="L16" i="5"/>
  <c r="L34" i="5"/>
  <c r="L28" i="5"/>
  <c r="L10" i="5"/>
  <c r="L30" i="5"/>
  <c r="L23" i="5"/>
  <c r="L12" i="5"/>
  <c r="L22" i="5"/>
  <c r="L6" i="5"/>
  <c r="L18" i="5"/>
  <c r="L11" i="5"/>
  <c r="L17" i="5"/>
  <c r="K28" i="5"/>
  <c r="K10" i="5"/>
  <c r="K29" i="5"/>
  <c r="K27" i="5"/>
  <c r="K9" i="5"/>
  <c r="K25" i="5"/>
  <c r="K22" i="5"/>
  <c r="K33" i="5"/>
  <c r="K24" i="5"/>
  <c r="K6" i="5"/>
  <c r="K16" i="5"/>
  <c r="K23" i="5"/>
  <c r="K12" i="5"/>
  <c r="K34" i="5"/>
  <c r="K18" i="5"/>
  <c r="K32" i="5"/>
  <c r="K14" i="5"/>
  <c r="K21" i="5"/>
  <c r="K5" i="5"/>
  <c r="K35" i="5"/>
  <c r="K30" i="5"/>
  <c r="K13" i="5"/>
  <c r="K7" i="5"/>
  <c r="K15" i="5"/>
  <c r="K31" i="5"/>
  <c r="K26" i="5"/>
  <c r="K11" i="5"/>
  <c r="K17" i="5"/>
  <c r="M34" i="5"/>
  <c r="M18" i="5"/>
  <c r="M33" i="5"/>
  <c r="M12" i="5"/>
  <c r="M35" i="5"/>
  <c r="M28" i="5"/>
  <c r="M30" i="5"/>
  <c r="M13" i="5"/>
  <c r="M23" i="5"/>
  <c r="M29" i="5"/>
  <c r="M24" i="5"/>
  <c r="M27" i="5"/>
  <c r="M22" i="5"/>
  <c r="M16" i="5"/>
  <c r="M31" i="5"/>
  <c r="M26" i="5"/>
  <c r="M25" i="5"/>
  <c r="M5" i="5"/>
  <c r="M15" i="5"/>
  <c r="M32" i="5"/>
  <c r="M17" i="5"/>
  <c r="J4" i="5" l="1"/>
  <c r="M4" i="5"/>
  <c r="L4" i="5"/>
  <c r="K4" i="5"/>
</calcChain>
</file>

<file path=xl/comments1.xml><?xml version="1.0" encoding="utf-8"?>
<comments xmlns="http://schemas.openxmlformats.org/spreadsheetml/2006/main">
  <authors>
    <author>user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솜씨가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체력이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솜씨보다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솜씨가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지력이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크다
이러한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염두에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분들은
</t>
        </r>
        <r>
          <rPr>
            <sz val="9"/>
            <color indexed="81"/>
            <rFont val="Tahoma"/>
            <family val="2"/>
          </rPr>
          <t xml:space="preserve">1.1 ~ 1.2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넣어보세요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소신으로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의미로운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여기시면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참고용으로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싶으시다면</t>
        </r>
        <r>
          <rPr>
            <sz val="9"/>
            <color indexed="81"/>
            <rFont val="Tahoma"/>
            <family val="2"/>
          </rPr>
          <t xml:space="preserve"> 1.1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주의해야할</t>
        </r>
        <r>
          <rPr>
            <sz val="9"/>
            <color indexed="81"/>
            <rFont val="Tahoma"/>
            <family val="2"/>
          </rPr>
          <t xml:space="preserve"> NPC </t>
        </r>
        <r>
          <rPr>
            <sz val="9"/>
            <color indexed="81"/>
            <rFont val="돋움"/>
            <family val="3"/>
            <charset val="129"/>
          </rPr>
          <t>안내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바라신다면</t>
        </r>
        <r>
          <rPr>
            <sz val="9"/>
            <color indexed="81"/>
            <rFont val="Tahoma"/>
            <family val="2"/>
          </rPr>
          <t xml:space="preserve"> 1.2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넣어주세요
</t>
        </r>
        <r>
          <rPr>
            <sz val="9"/>
            <color indexed="81"/>
            <rFont val="Tahoma"/>
            <family val="2"/>
          </rPr>
          <t>1.2</t>
        </r>
        <r>
          <rPr>
            <sz val="9"/>
            <color indexed="81"/>
            <rFont val="돋움"/>
            <family val="3"/>
            <charset val="129"/>
          </rPr>
          <t>라면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직관과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확인하여주세요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넣으면
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있어요
</t>
        </r>
        <r>
          <rPr>
            <sz val="9"/>
            <color indexed="81"/>
            <rFont val="돋움"/>
            <family val="3"/>
            <charset val="129"/>
          </rPr>
          <t>까먹고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알려드렸음</t>
        </r>
      </text>
    </comment>
    <comment ref="Z3" author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돋움"/>
            <family val="3"/>
            <charset val="129"/>
          </rPr>
          <t>경험대로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직관대로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이게끔
순위를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흉내하는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외에는
의미를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아니어요
미메시스</t>
        </r>
        <r>
          <rPr>
            <sz val="9"/>
            <color indexed="81"/>
            <rFont val="Tahoma"/>
            <family val="2"/>
          </rPr>
          <t>(memesis)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
이미테이트</t>
        </r>
        <r>
          <rPr>
            <sz val="9"/>
            <color indexed="81"/>
            <rFont val="Tahoma"/>
            <family val="2"/>
          </rPr>
          <t xml:space="preserve">(imitate), Ad-Hoc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가까워요</t>
        </r>
      </text>
    </comment>
    <comment ref="AC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표현이
유의미한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암시할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경우나
예상을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뒤엎은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연승이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뒤엣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스텟이
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 (3) </t>
        </r>
        <r>
          <rPr>
            <sz val="9"/>
            <color indexed="81"/>
            <rFont val="돋움"/>
            <family val="3"/>
            <charset val="129"/>
          </rPr>
          <t xml:space="preserve">이라도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야옹이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미믹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당합니다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 (4)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넘으면
오버스펙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입니당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 (8), 4 (5) </t>
        </r>
        <r>
          <rPr>
            <sz val="9"/>
            <color indexed="81"/>
            <rFont val="돋움"/>
            <family val="3"/>
            <charset val="129"/>
          </rPr>
          <t>넘으면
오버스펙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입니당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유저마다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해요</t>
        </r>
        <r>
          <rPr>
            <sz val="9"/>
            <color indexed="81"/>
            <rFont val="Tahoma"/>
            <family val="2"/>
          </rPr>
          <t>.
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vs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
드라마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제시해봅니다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외형은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똑같지만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샤말라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이라던가</t>
        </r>
        <r>
          <rPr>
            <sz val="9"/>
            <color indexed="81"/>
            <rFont val="Tahoma"/>
            <family val="2"/>
          </rPr>
          <t>..
(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종족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지지</t>
        </r>
        <r>
          <rPr>
            <sz val="9"/>
            <color indexed="81"/>
            <rFont val="Tahoma"/>
            <family val="2"/>
          </rPr>
          <t xml:space="preserve">...?.. </t>
        </r>
        <r>
          <rPr>
            <sz val="9"/>
            <color indexed="81"/>
            <rFont val="돋움"/>
            <family val="3"/>
            <charset val="129"/>
          </rPr>
          <t>확인해보고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있어도
드라마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녹록치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하겠더라구요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샤말라는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기량조사를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보통은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이구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가끔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보라색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조사해보니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였다면</t>
        </r>
        <r>
          <rPr>
            <sz val="9"/>
            <color indexed="81"/>
            <rFont val="Tahoma"/>
            <family val="2"/>
          </rPr>
          <t>, "=cond4"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"=cond2"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편집해주세요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샤말라가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유심히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관찰해서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인지</t>
        </r>
        <r>
          <rPr>
            <sz val="9"/>
            <color indexed="81"/>
            <rFont val="Tahoma"/>
            <family val="2"/>
          </rPr>
          <t>,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샤말라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타당한</t>
        </r>
        <r>
          <rPr>
            <sz val="9"/>
            <color indexed="81"/>
            <rFont val="Tahoma"/>
            <family val="2"/>
          </rPr>
          <t xml:space="preserve">_ </t>
        </r>
        <r>
          <rPr>
            <sz val="9"/>
            <color indexed="81"/>
            <rFont val="돋움"/>
            <family val="3"/>
            <charset val="129"/>
          </rPr>
          <t>배치를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시도해봤는데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힘들더군요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샤말라를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>-]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관찰해보세요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샤말라를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안질거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지거나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나오면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간주해보세요</t>
        </r>
        <r>
          <rPr>
            <sz val="9"/>
            <color indexed="81"/>
            <rFont val="Tahoma"/>
            <family val="2"/>
          </rPr>
          <t>...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우리팀의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보여줍니다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상대팀의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보여줍니다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꺼둔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추천합니다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실험적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시도입니다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경기력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됩니다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선택하지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3~5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</t>
        </r>
        <r>
          <rPr>
            <b/>
            <sz val="9"/>
            <color indexed="81"/>
            <rFont val="Tahoma"/>
            <family val="2"/>
          </rPr>
          <t>!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표시해줍니다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우리팀과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고려했을때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않읍니다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(1).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있으려나</t>
        </r>
        <r>
          <rPr>
            <sz val="9"/>
            <color indexed="81"/>
            <rFont val="Tahoma"/>
            <family val="2"/>
          </rPr>
          <t xml:space="preserve">..
(2).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합산보다도
훨씬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오버스펙일지도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모르겠어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대신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꺼림칙한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넣어야지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가져버려야지</t>
        </r>
        <r>
          <rPr>
            <sz val="9"/>
            <color indexed="81"/>
            <rFont val="Tahoma"/>
            <family val="2"/>
          </rPr>
          <t>)</t>
        </r>
      </text>
    </comment>
    <comment ref="X2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순위값을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넣었을때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만드는거는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5~30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같아요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주구장창했는데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안나요</t>
        </r>
        <r>
          <rPr>
            <sz val="9"/>
            <color indexed="81"/>
            <rFont val="Tahoma"/>
            <family val="2"/>
          </rPr>
          <t>.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미네르바의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부엉이는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무렵에야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황혼이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물든다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부엉이가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되었을까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고양이에게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부엉이란건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탐탁치않은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존재일까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동틀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무렵부터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쌩쌩거리던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독수리마저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지겨워져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떠나보냈을까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다가오는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어두운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지새우며
광활한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설레임으로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거두어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
한마리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도란도란한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지저귐을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있는걸까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데브캣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꼬시기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멘트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>?)</t>
        </r>
      </text>
    </comment>
  </commentList>
</comments>
</file>

<file path=xl/comments10.xml><?xml version="1.0" encoding="utf-8"?>
<comments xmlns="http://schemas.openxmlformats.org/spreadsheetml/2006/main">
  <authors>
    <author>user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솜씨가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체력이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솜씨보다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솜씨가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지력이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크다
이러한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염두에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분들은
</t>
        </r>
        <r>
          <rPr>
            <sz val="9"/>
            <color indexed="81"/>
            <rFont val="Tahoma"/>
            <family val="2"/>
          </rPr>
          <t xml:space="preserve">1.1 ~ 1.2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넣어보세요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소신으로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의미로운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여기시면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참고용으로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싶으시다면</t>
        </r>
        <r>
          <rPr>
            <sz val="9"/>
            <color indexed="81"/>
            <rFont val="Tahoma"/>
            <family val="2"/>
          </rPr>
          <t xml:space="preserve"> 1.1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주의해야할</t>
        </r>
        <r>
          <rPr>
            <sz val="9"/>
            <color indexed="81"/>
            <rFont val="Tahoma"/>
            <family val="2"/>
          </rPr>
          <t xml:space="preserve"> NPC </t>
        </r>
        <r>
          <rPr>
            <sz val="9"/>
            <color indexed="81"/>
            <rFont val="돋움"/>
            <family val="3"/>
            <charset val="129"/>
          </rPr>
          <t>안내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바라신다면</t>
        </r>
        <r>
          <rPr>
            <sz val="9"/>
            <color indexed="81"/>
            <rFont val="Tahoma"/>
            <family val="2"/>
          </rPr>
          <t xml:space="preserve"> 1.2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넣어주세요
</t>
        </r>
        <r>
          <rPr>
            <sz val="9"/>
            <color indexed="81"/>
            <rFont val="Tahoma"/>
            <family val="2"/>
          </rPr>
          <t>1.2</t>
        </r>
        <r>
          <rPr>
            <sz val="9"/>
            <color indexed="81"/>
            <rFont val="돋움"/>
            <family val="3"/>
            <charset val="129"/>
          </rPr>
          <t>라면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직관과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확인하여주세요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넣으면
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있어요
</t>
        </r>
        <r>
          <rPr>
            <sz val="9"/>
            <color indexed="81"/>
            <rFont val="돋움"/>
            <family val="3"/>
            <charset val="129"/>
          </rPr>
          <t>까먹고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알려드렸음</t>
        </r>
      </text>
    </comment>
    <comment ref="Z3" author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돋움"/>
            <family val="3"/>
            <charset val="129"/>
          </rPr>
          <t>경험대로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직관대로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이게끔
순위를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흉내하는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외에는
의미를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아니어요
미메시스</t>
        </r>
        <r>
          <rPr>
            <sz val="9"/>
            <color indexed="81"/>
            <rFont val="Tahoma"/>
            <family val="2"/>
          </rPr>
          <t>(memesis)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
이미테이트</t>
        </r>
        <r>
          <rPr>
            <sz val="9"/>
            <color indexed="81"/>
            <rFont val="Tahoma"/>
            <family val="2"/>
          </rPr>
          <t xml:space="preserve">(imitate), Ad-Hoc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가까워요</t>
        </r>
      </text>
    </comment>
    <comment ref="AC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표현이
유의미한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암시할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경우나
예상을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뒤엎은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연승이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뒤엣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스텟이
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 (3) </t>
        </r>
        <r>
          <rPr>
            <sz val="9"/>
            <color indexed="81"/>
            <rFont val="돋움"/>
            <family val="3"/>
            <charset val="129"/>
          </rPr>
          <t xml:space="preserve">이라도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야옹이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미믹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당합니다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 (4)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넘으면
오버스펙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입니당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 (8), 4 (6) </t>
        </r>
        <r>
          <rPr>
            <sz val="9"/>
            <color indexed="81"/>
            <rFont val="돋움"/>
            <family val="3"/>
            <charset val="129"/>
          </rPr>
          <t>넘으면
오버스펙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입니당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유저마다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해요</t>
        </r>
        <r>
          <rPr>
            <sz val="9"/>
            <color indexed="81"/>
            <rFont val="Tahoma"/>
            <family val="2"/>
          </rPr>
          <t>.
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vs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
드라마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제시해봅니다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외형은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똑같지만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샤말라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이라던가</t>
        </r>
        <r>
          <rPr>
            <sz val="9"/>
            <color indexed="81"/>
            <rFont val="Tahoma"/>
            <family val="2"/>
          </rPr>
          <t>..
(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종족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지지</t>
        </r>
        <r>
          <rPr>
            <sz val="9"/>
            <color indexed="81"/>
            <rFont val="Tahoma"/>
            <family val="2"/>
          </rPr>
          <t xml:space="preserve">...?.. </t>
        </r>
        <r>
          <rPr>
            <sz val="9"/>
            <color indexed="81"/>
            <rFont val="돋움"/>
            <family val="3"/>
            <charset val="129"/>
          </rPr>
          <t>확인해보고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있어도
드라마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녹록치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하겠더라구요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샤말라는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기량조사를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보통은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이구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가끔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보라색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조사해보니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였다면</t>
        </r>
        <r>
          <rPr>
            <sz val="9"/>
            <color indexed="81"/>
            <rFont val="Tahoma"/>
            <family val="2"/>
          </rPr>
          <t>, "=cond4"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"=cond2"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편집해주세요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샤말라가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유심히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관찰해서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인지</t>
        </r>
        <r>
          <rPr>
            <sz val="9"/>
            <color indexed="81"/>
            <rFont val="Tahoma"/>
            <family val="2"/>
          </rPr>
          <t>,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샤말라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타당한</t>
        </r>
        <r>
          <rPr>
            <sz val="9"/>
            <color indexed="81"/>
            <rFont val="Tahoma"/>
            <family val="2"/>
          </rPr>
          <t xml:space="preserve">_ </t>
        </r>
        <r>
          <rPr>
            <sz val="9"/>
            <color indexed="81"/>
            <rFont val="돋움"/>
            <family val="3"/>
            <charset val="129"/>
          </rPr>
          <t>배치를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시도해봤는데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힘들더군요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샤말라를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>-]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관찰해보세요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샤말라를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안질거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지거나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나오면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간주해보세요</t>
        </r>
        <r>
          <rPr>
            <sz val="9"/>
            <color indexed="81"/>
            <rFont val="Tahoma"/>
            <family val="2"/>
          </rPr>
          <t>...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우리팀의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보여줍니다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상대팀의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보여줍니다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꺼둔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추천합니다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실험적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시도입니다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경기력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됩니다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선택하지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3~5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</t>
        </r>
        <r>
          <rPr>
            <b/>
            <sz val="9"/>
            <color indexed="81"/>
            <rFont val="Tahoma"/>
            <family val="2"/>
          </rPr>
          <t>!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표시해줍니다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우리팀과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고려했을때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않읍니다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(1).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있으려나</t>
        </r>
        <r>
          <rPr>
            <sz val="9"/>
            <color indexed="81"/>
            <rFont val="Tahoma"/>
            <family val="2"/>
          </rPr>
          <t xml:space="preserve">..
(2).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합산보다도
훨씬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오버스펙일지도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모르겠어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대신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꺼림칙한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넣어야지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가져버려야지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솜씨가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체력이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솜씨보다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솜씨가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지력이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크다
이러한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염두에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분들은
</t>
        </r>
        <r>
          <rPr>
            <sz val="9"/>
            <color indexed="81"/>
            <rFont val="Tahoma"/>
            <family val="2"/>
          </rPr>
          <t xml:space="preserve">1.1 ~ 1.2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넣어보세요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소신으로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의미로운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여기시면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참고용으로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싶으시다면</t>
        </r>
        <r>
          <rPr>
            <sz val="9"/>
            <color indexed="81"/>
            <rFont val="Tahoma"/>
            <family val="2"/>
          </rPr>
          <t xml:space="preserve"> 1.1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주의해야할</t>
        </r>
        <r>
          <rPr>
            <sz val="9"/>
            <color indexed="81"/>
            <rFont val="Tahoma"/>
            <family val="2"/>
          </rPr>
          <t xml:space="preserve"> NPC </t>
        </r>
        <r>
          <rPr>
            <sz val="9"/>
            <color indexed="81"/>
            <rFont val="돋움"/>
            <family val="3"/>
            <charset val="129"/>
          </rPr>
          <t>안내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바라신다면</t>
        </r>
        <r>
          <rPr>
            <sz val="9"/>
            <color indexed="81"/>
            <rFont val="Tahoma"/>
            <family val="2"/>
          </rPr>
          <t xml:space="preserve"> 1.2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넣어주세요
</t>
        </r>
        <r>
          <rPr>
            <sz val="9"/>
            <color indexed="81"/>
            <rFont val="Tahoma"/>
            <family val="2"/>
          </rPr>
          <t>1.2</t>
        </r>
        <r>
          <rPr>
            <sz val="9"/>
            <color indexed="81"/>
            <rFont val="돋움"/>
            <family val="3"/>
            <charset val="129"/>
          </rPr>
          <t>라면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직관과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확인하여주세요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넣으면
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있어요
</t>
        </r>
        <r>
          <rPr>
            <sz val="9"/>
            <color indexed="81"/>
            <rFont val="돋움"/>
            <family val="3"/>
            <charset val="129"/>
          </rPr>
          <t>까먹고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알려드렸음</t>
        </r>
      </text>
    </comment>
    <comment ref="Z3" author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돋움"/>
            <family val="3"/>
            <charset val="129"/>
          </rPr>
          <t>경험대로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직관대로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이게끔
순위를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흉내하는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외에는
의미를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아니어요
미메시스</t>
        </r>
        <r>
          <rPr>
            <sz val="9"/>
            <color indexed="81"/>
            <rFont val="Tahoma"/>
            <family val="2"/>
          </rPr>
          <t>(memesis)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
이미테이트</t>
        </r>
        <r>
          <rPr>
            <sz val="9"/>
            <color indexed="81"/>
            <rFont val="Tahoma"/>
            <family val="2"/>
          </rPr>
          <t xml:space="preserve">(imitate), Ad-Hoc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가까워요</t>
        </r>
      </text>
    </comment>
    <comment ref="AC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표현이
유의미한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암시할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경우나
예상을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뒤엎은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연승이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뒤엣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스텟이
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 (3) </t>
        </r>
        <r>
          <rPr>
            <sz val="9"/>
            <color indexed="81"/>
            <rFont val="돋움"/>
            <family val="3"/>
            <charset val="129"/>
          </rPr>
          <t xml:space="preserve">이라도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야옹이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미믹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당합니다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 (4)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넘으면
오버스펙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입니당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 (8), 4 (5) </t>
        </r>
        <r>
          <rPr>
            <sz val="9"/>
            <color indexed="81"/>
            <rFont val="돋움"/>
            <family val="3"/>
            <charset val="129"/>
          </rPr>
          <t>넘으면
오버스펙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입니당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유저마다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해요</t>
        </r>
        <r>
          <rPr>
            <sz val="9"/>
            <color indexed="81"/>
            <rFont val="Tahoma"/>
            <family val="2"/>
          </rPr>
          <t>.
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vs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
드라마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제시해봅니다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외형은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똑같지만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샤말라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이라던가</t>
        </r>
        <r>
          <rPr>
            <sz val="9"/>
            <color indexed="81"/>
            <rFont val="Tahoma"/>
            <family val="2"/>
          </rPr>
          <t>..
(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종족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지지</t>
        </r>
        <r>
          <rPr>
            <sz val="9"/>
            <color indexed="81"/>
            <rFont val="Tahoma"/>
            <family val="2"/>
          </rPr>
          <t xml:space="preserve">...?.. </t>
        </r>
        <r>
          <rPr>
            <sz val="9"/>
            <color indexed="81"/>
            <rFont val="돋움"/>
            <family val="3"/>
            <charset val="129"/>
          </rPr>
          <t>확인해보고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있어도
드라마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녹록치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하겠더라구요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샤말라는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기량조사를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보통은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이구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가끔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보라색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조사해보니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였다면</t>
        </r>
        <r>
          <rPr>
            <sz val="9"/>
            <color indexed="81"/>
            <rFont val="Tahoma"/>
            <family val="2"/>
          </rPr>
          <t>, "=cond4"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"=cond2"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편집해주세요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샤말라가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유심히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관찰해서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인지</t>
        </r>
        <r>
          <rPr>
            <sz val="9"/>
            <color indexed="81"/>
            <rFont val="Tahoma"/>
            <family val="2"/>
          </rPr>
          <t>,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샤말라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타당한</t>
        </r>
        <r>
          <rPr>
            <sz val="9"/>
            <color indexed="81"/>
            <rFont val="Tahoma"/>
            <family val="2"/>
          </rPr>
          <t xml:space="preserve">_ </t>
        </r>
        <r>
          <rPr>
            <sz val="9"/>
            <color indexed="81"/>
            <rFont val="돋움"/>
            <family val="3"/>
            <charset val="129"/>
          </rPr>
          <t>배치를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시도해봤는데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힘들더군요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샤말라를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>-]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관찰해보세요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샤말라를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안질거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지거나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나오면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간주해보세요</t>
        </r>
        <r>
          <rPr>
            <sz val="9"/>
            <color indexed="81"/>
            <rFont val="Tahoma"/>
            <family val="2"/>
          </rPr>
          <t>...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우리팀의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보여줍니다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상대팀의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보여줍니다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꺼둔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추천합니다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실험적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시도입니다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경기력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됩니다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선택하지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3~5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</t>
        </r>
        <r>
          <rPr>
            <b/>
            <sz val="9"/>
            <color indexed="81"/>
            <rFont val="Tahoma"/>
            <family val="2"/>
          </rPr>
          <t>!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표시해줍니다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우리팀과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고려했을때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않읍니다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(1).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있으려나</t>
        </r>
        <r>
          <rPr>
            <sz val="9"/>
            <color indexed="81"/>
            <rFont val="Tahoma"/>
            <family val="2"/>
          </rPr>
          <t xml:space="preserve">..
(2).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합산보다도
훨씬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오버스펙일지도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모르겠어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대신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꺼림칙한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넣어야지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가져버려야지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솜씨가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체력이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솜씨보다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솜씨가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지력이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크다
이러한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염두에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분들은
</t>
        </r>
        <r>
          <rPr>
            <sz val="9"/>
            <color indexed="81"/>
            <rFont val="Tahoma"/>
            <family val="2"/>
          </rPr>
          <t xml:space="preserve">1.1 ~ 1.2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넣어보세요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소신으로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의미로운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여기시면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참고용으로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싶으시다면</t>
        </r>
        <r>
          <rPr>
            <sz val="9"/>
            <color indexed="81"/>
            <rFont val="Tahoma"/>
            <family val="2"/>
          </rPr>
          <t xml:space="preserve"> 1.1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주의해야할</t>
        </r>
        <r>
          <rPr>
            <sz val="9"/>
            <color indexed="81"/>
            <rFont val="Tahoma"/>
            <family val="2"/>
          </rPr>
          <t xml:space="preserve"> NPC </t>
        </r>
        <r>
          <rPr>
            <sz val="9"/>
            <color indexed="81"/>
            <rFont val="돋움"/>
            <family val="3"/>
            <charset val="129"/>
          </rPr>
          <t>안내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바라신다면</t>
        </r>
        <r>
          <rPr>
            <sz val="9"/>
            <color indexed="81"/>
            <rFont val="Tahoma"/>
            <family val="2"/>
          </rPr>
          <t xml:space="preserve"> 1.2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넣어주세요
</t>
        </r>
        <r>
          <rPr>
            <sz val="9"/>
            <color indexed="81"/>
            <rFont val="Tahoma"/>
            <family val="2"/>
          </rPr>
          <t>1.2</t>
        </r>
        <r>
          <rPr>
            <sz val="9"/>
            <color indexed="81"/>
            <rFont val="돋움"/>
            <family val="3"/>
            <charset val="129"/>
          </rPr>
          <t>라면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직관과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확인하여주세요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넣으면
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있어요
</t>
        </r>
        <r>
          <rPr>
            <sz val="9"/>
            <color indexed="81"/>
            <rFont val="돋움"/>
            <family val="3"/>
            <charset val="129"/>
          </rPr>
          <t>까먹고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알려드렸음</t>
        </r>
      </text>
    </comment>
    <comment ref="Z3" author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돋움"/>
            <family val="3"/>
            <charset val="129"/>
          </rPr>
          <t>경험대로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직관대로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이게끔
순위를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흉내하는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외에는
의미를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아니어요
미메시스</t>
        </r>
        <r>
          <rPr>
            <sz val="9"/>
            <color indexed="81"/>
            <rFont val="Tahoma"/>
            <family val="2"/>
          </rPr>
          <t>(memesis)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
이미테이트</t>
        </r>
        <r>
          <rPr>
            <sz val="9"/>
            <color indexed="81"/>
            <rFont val="Tahoma"/>
            <family val="2"/>
          </rPr>
          <t xml:space="preserve">(imitate), Ad-Hoc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가까워요</t>
        </r>
      </text>
    </comment>
    <comment ref="AC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표현이
유의미한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암시할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경우나
예상을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뒤엎은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연승이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뒤엣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스텟이
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 (3) </t>
        </r>
        <r>
          <rPr>
            <sz val="9"/>
            <color indexed="81"/>
            <rFont val="돋움"/>
            <family val="3"/>
            <charset val="129"/>
          </rPr>
          <t xml:space="preserve">이라도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야옹이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미믹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당합니다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 (4)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넘으면
오버스펙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입니당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 (8), 4 (5) </t>
        </r>
        <r>
          <rPr>
            <sz val="9"/>
            <color indexed="81"/>
            <rFont val="돋움"/>
            <family val="3"/>
            <charset val="129"/>
          </rPr>
          <t>넘으면
오버스펙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입니당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유저마다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해요</t>
        </r>
        <r>
          <rPr>
            <sz val="9"/>
            <color indexed="81"/>
            <rFont val="Tahoma"/>
            <family val="2"/>
          </rPr>
          <t>.
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vs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
드라마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제시해봅니다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외형은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똑같지만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샤말라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이라던가</t>
        </r>
        <r>
          <rPr>
            <sz val="9"/>
            <color indexed="81"/>
            <rFont val="Tahoma"/>
            <family val="2"/>
          </rPr>
          <t>..
(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종족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지지</t>
        </r>
        <r>
          <rPr>
            <sz val="9"/>
            <color indexed="81"/>
            <rFont val="Tahoma"/>
            <family val="2"/>
          </rPr>
          <t xml:space="preserve">...?.. </t>
        </r>
        <r>
          <rPr>
            <sz val="9"/>
            <color indexed="81"/>
            <rFont val="돋움"/>
            <family val="3"/>
            <charset val="129"/>
          </rPr>
          <t>확인해보고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있어도
드라마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녹록치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하겠더라구요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샤말라는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기량조사를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보통은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이구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가끔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보라색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조사해보니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였다면</t>
        </r>
        <r>
          <rPr>
            <sz val="9"/>
            <color indexed="81"/>
            <rFont val="Tahoma"/>
            <family val="2"/>
          </rPr>
          <t>, "=cond4"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"=cond2"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편집해주세요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샤말라가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유심히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관찰해서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인지</t>
        </r>
        <r>
          <rPr>
            <sz val="9"/>
            <color indexed="81"/>
            <rFont val="Tahoma"/>
            <family val="2"/>
          </rPr>
          <t>,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샤말라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타당한</t>
        </r>
        <r>
          <rPr>
            <sz val="9"/>
            <color indexed="81"/>
            <rFont val="Tahoma"/>
            <family val="2"/>
          </rPr>
          <t xml:space="preserve">_ </t>
        </r>
        <r>
          <rPr>
            <sz val="9"/>
            <color indexed="81"/>
            <rFont val="돋움"/>
            <family val="3"/>
            <charset val="129"/>
          </rPr>
          <t>배치를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시도해봤는데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힘들더군요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샤말라를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>-]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관찰해보세요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샤말라를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안질거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지거나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나오면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간주해보세요</t>
        </r>
        <r>
          <rPr>
            <sz val="9"/>
            <color indexed="81"/>
            <rFont val="Tahoma"/>
            <family val="2"/>
          </rPr>
          <t>...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우리팀의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보여줍니다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상대팀의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보여줍니다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꺼둔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추천합니다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실험적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시도입니다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경기력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됩니다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선택하지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3~5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</t>
        </r>
        <r>
          <rPr>
            <b/>
            <sz val="9"/>
            <color indexed="81"/>
            <rFont val="Tahoma"/>
            <family val="2"/>
          </rPr>
          <t>!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표시해줍니다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우리팀과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고려했을때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않읍니다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(1).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있으려나</t>
        </r>
        <r>
          <rPr>
            <sz val="9"/>
            <color indexed="81"/>
            <rFont val="Tahoma"/>
            <family val="2"/>
          </rPr>
          <t xml:space="preserve">..
(2).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합산보다도
훨씬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오버스펙일지도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모르겠어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대신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꺼림칙한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넣어야지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가져버려야지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솜씨가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체력이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솜씨보다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솜씨가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지력이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크다
이러한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염두에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분들은
</t>
        </r>
        <r>
          <rPr>
            <sz val="9"/>
            <color indexed="81"/>
            <rFont val="Tahoma"/>
            <family val="2"/>
          </rPr>
          <t xml:space="preserve">1.1 ~ 1.2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넣어보세요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소신으로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의미로운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여기시면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참고용으로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싶으시다면</t>
        </r>
        <r>
          <rPr>
            <sz val="9"/>
            <color indexed="81"/>
            <rFont val="Tahoma"/>
            <family val="2"/>
          </rPr>
          <t xml:space="preserve"> 1.1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주의해야할</t>
        </r>
        <r>
          <rPr>
            <sz val="9"/>
            <color indexed="81"/>
            <rFont val="Tahoma"/>
            <family val="2"/>
          </rPr>
          <t xml:space="preserve"> NPC </t>
        </r>
        <r>
          <rPr>
            <sz val="9"/>
            <color indexed="81"/>
            <rFont val="돋움"/>
            <family val="3"/>
            <charset val="129"/>
          </rPr>
          <t>안내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바라신다면</t>
        </r>
        <r>
          <rPr>
            <sz val="9"/>
            <color indexed="81"/>
            <rFont val="Tahoma"/>
            <family val="2"/>
          </rPr>
          <t xml:space="preserve"> 1.2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넣어주세요
</t>
        </r>
        <r>
          <rPr>
            <sz val="9"/>
            <color indexed="81"/>
            <rFont val="Tahoma"/>
            <family val="2"/>
          </rPr>
          <t>1.2</t>
        </r>
        <r>
          <rPr>
            <sz val="9"/>
            <color indexed="81"/>
            <rFont val="돋움"/>
            <family val="3"/>
            <charset val="129"/>
          </rPr>
          <t>라면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직관과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확인하여주세요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넣으면
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있어요
</t>
        </r>
        <r>
          <rPr>
            <sz val="9"/>
            <color indexed="81"/>
            <rFont val="돋움"/>
            <family val="3"/>
            <charset val="129"/>
          </rPr>
          <t>까먹고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알려드렸음</t>
        </r>
      </text>
    </comment>
    <comment ref="Z3" author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돋움"/>
            <family val="3"/>
            <charset val="129"/>
          </rPr>
          <t>경험대로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직관대로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이게끔
순위를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흉내하는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외에는
의미를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아니어요
미메시스</t>
        </r>
        <r>
          <rPr>
            <sz val="9"/>
            <color indexed="81"/>
            <rFont val="Tahoma"/>
            <family val="2"/>
          </rPr>
          <t>(memesis)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
이미테이트</t>
        </r>
        <r>
          <rPr>
            <sz val="9"/>
            <color indexed="81"/>
            <rFont val="Tahoma"/>
            <family val="2"/>
          </rPr>
          <t xml:space="preserve">(imitate), Ad-Hoc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가까워요</t>
        </r>
      </text>
    </comment>
    <comment ref="AC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표현이
유의미한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암시할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경우나
예상을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뒤엎은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연승이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뒤엣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스텟이
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 (3) </t>
        </r>
        <r>
          <rPr>
            <sz val="9"/>
            <color indexed="81"/>
            <rFont val="돋움"/>
            <family val="3"/>
            <charset val="129"/>
          </rPr>
          <t xml:space="preserve">이라도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야옹이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미믹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당합니다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 (4)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넘으면
오버스펙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입니당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 (8), 4 (5) </t>
        </r>
        <r>
          <rPr>
            <sz val="9"/>
            <color indexed="81"/>
            <rFont val="돋움"/>
            <family val="3"/>
            <charset val="129"/>
          </rPr>
          <t>넘으면
오버스펙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입니당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유저마다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해요</t>
        </r>
        <r>
          <rPr>
            <sz val="9"/>
            <color indexed="81"/>
            <rFont val="Tahoma"/>
            <family val="2"/>
          </rPr>
          <t>.
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vs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
드라마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제시해봅니다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외형은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똑같지만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샤말라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이라던가</t>
        </r>
        <r>
          <rPr>
            <sz val="9"/>
            <color indexed="81"/>
            <rFont val="Tahoma"/>
            <family val="2"/>
          </rPr>
          <t>..
(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종족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지지</t>
        </r>
        <r>
          <rPr>
            <sz val="9"/>
            <color indexed="81"/>
            <rFont val="Tahoma"/>
            <family val="2"/>
          </rPr>
          <t xml:space="preserve">...?.. </t>
        </r>
        <r>
          <rPr>
            <sz val="9"/>
            <color indexed="81"/>
            <rFont val="돋움"/>
            <family val="3"/>
            <charset val="129"/>
          </rPr>
          <t>확인해보고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있어도
드라마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녹록치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하겠더라구요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샤말라는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기량조사를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보통은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이구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가끔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보라색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조사해보니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였다면</t>
        </r>
        <r>
          <rPr>
            <sz val="9"/>
            <color indexed="81"/>
            <rFont val="Tahoma"/>
            <family val="2"/>
          </rPr>
          <t>, "=cond4"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"=cond2"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편집해주세요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샤말라가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유심히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관찰해서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인지</t>
        </r>
        <r>
          <rPr>
            <sz val="9"/>
            <color indexed="81"/>
            <rFont val="Tahoma"/>
            <family val="2"/>
          </rPr>
          <t>,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샤말라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타당한</t>
        </r>
        <r>
          <rPr>
            <sz val="9"/>
            <color indexed="81"/>
            <rFont val="Tahoma"/>
            <family val="2"/>
          </rPr>
          <t xml:space="preserve">_ </t>
        </r>
        <r>
          <rPr>
            <sz val="9"/>
            <color indexed="81"/>
            <rFont val="돋움"/>
            <family val="3"/>
            <charset val="129"/>
          </rPr>
          <t>배치를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시도해봤는데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힘들더군요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샤말라를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>-]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관찰해보세요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샤말라를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안질거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지거나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나오면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간주해보세요</t>
        </r>
        <r>
          <rPr>
            <sz val="9"/>
            <color indexed="81"/>
            <rFont val="Tahoma"/>
            <family val="2"/>
          </rPr>
          <t>...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우리팀의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보여줍니다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상대팀의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보여줍니다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꺼둔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추천합니다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실험적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시도입니다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경기력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됩니다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선택하지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3~5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</t>
        </r>
        <r>
          <rPr>
            <b/>
            <sz val="9"/>
            <color indexed="81"/>
            <rFont val="Tahoma"/>
            <family val="2"/>
          </rPr>
          <t>!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표시해줍니다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우리팀과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고려했을때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않읍니다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(1).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있으려나</t>
        </r>
        <r>
          <rPr>
            <sz val="9"/>
            <color indexed="81"/>
            <rFont val="Tahoma"/>
            <family val="2"/>
          </rPr>
          <t xml:space="preserve">..
(2).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합산보다도
훨씬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오버스펙일지도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모르겠어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대신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꺼림칙한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넣어야지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가져버려야지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솜씨가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체력이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솜씨보다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솜씨가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지력이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크다
이러한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염두에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분들은
</t>
        </r>
        <r>
          <rPr>
            <sz val="9"/>
            <color indexed="81"/>
            <rFont val="Tahoma"/>
            <family val="2"/>
          </rPr>
          <t xml:space="preserve">1.1 ~ 1.2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넣어보세요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소신으로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의미로운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여기시면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참고용으로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싶으시다면</t>
        </r>
        <r>
          <rPr>
            <sz val="9"/>
            <color indexed="81"/>
            <rFont val="Tahoma"/>
            <family val="2"/>
          </rPr>
          <t xml:space="preserve"> 1.1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주의해야할</t>
        </r>
        <r>
          <rPr>
            <sz val="9"/>
            <color indexed="81"/>
            <rFont val="Tahoma"/>
            <family val="2"/>
          </rPr>
          <t xml:space="preserve"> NPC </t>
        </r>
        <r>
          <rPr>
            <sz val="9"/>
            <color indexed="81"/>
            <rFont val="돋움"/>
            <family val="3"/>
            <charset val="129"/>
          </rPr>
          <t>안내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바라신다면</t>
        </r>
        <r>
          <rPr>
            <sz val="9"/>
            <color indexed="81"/>
            <rFont val="Tahoma"/>
            <family val="2"/>
          </rPr>
          <t xml:space="preserve"> 1.2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넣어주세요
</t>
        </r>
        <r>
          <rPr>
            <sz val="9"/>
            <color indexed="81"/>
            <rFont val="Tahoma"/>
            <family val="2"/>
          </rPr>
          <t>1.2</t>
        </r>
        <r>
          <rPr>
            <sz val="9"/>
            <color indexed="81"/>
            <rFont val="돋움"/>
            <family val="3"/>
            <charset val="129"/>
          </rPr>
          <t>라면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직관과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확인하여주세요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넣으면
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있어요
</t>
        </r>
        <r>
          <rPr>
            <sz val="9"/>
            <color indexed="81"/>
            <rFont val="돋움"/>
            <family val="3"/>
            <charset val="129"/>
          </rPr>
          <t>까먹고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알려드렸음</t>
        </r>
      </text>
    </comment>
    <comment ref="Z3" author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돋움"/>
            <family val="3"/>
            <charset val="129"/>
          </rPr>
          <t>경험대로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직관대로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이게끔
순위를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흉내하는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외에는
의미를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아니어요
미메시스</t>
        </r>
        <r>
          <rPr>
            <sz val="9"/>
            <color indexed="81"/>
            <rFont val="Tahoma"/>
            <family val="2"/>
          </rPr>
          <t>(memesis)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
이미테이트</t>
        </r>
        <r>
          <rPr>
            <sz val="9"/>
            <color indexed="81"/>
            <rFont val="Tahoma"/>
            <family val="2"/>
          </rPr>
          <t xml:space="preserve">(imitate), Ad-Hoc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가까워요</t>
        </r>
      </text>
    </comment>
    <comment ref="AC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표현이
유의미한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암시할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경우나
예상을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뒤엎은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연승이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뒤엣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스텟이
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 (3) </t>
        </r>
        <r>
          <rPr>
            <sz val="9"/>
            <color indexed="81"/>
            <rFont val="돋움"/>
            <family val="3"/>
            <charset val="129"/>
          </rPr>
          <t xml:space="preserve">이라도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야옹이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미믹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당합니다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 (4)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넘으면
오버스펙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입니당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 (8), 4 (5) </t>
        </r>
        <r>
          <rPr>
            <sz val="9"/>
            <color indexed="81"/>
            <rFont val="돋움"/>
            <family val="3"/>
            <charset val="129"/>
          </rPr>
          <t>넘으면
오버스펙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입니당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유저마다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해요</t>
        </r>
        <r>
          <rPr>
            <sz val="9"/>
            <color indexed="81"/>
            <rFont val="Tahoma"/>
            <family val="2"/>
          </rPr>
          <t>.
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vs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
드라마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제시해봅니다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외형은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똑같지만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샤말라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이라던가</t>
        </r>
        <r>
          <rPr>
            <sz val="9"/>
            <color indexed="81"/>
            <rFont val="Tahoma"/>
            <family val="2"/>
          </rPr>
          <t>..
(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종족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지지</t>
        </r>
        <r>
          <rPr>
            <sz val="9"/>
            <color indexed="81"/>
            <rFont val="Tahoma"/>
            <family val="2"/>
          </rPr>
          <t xml:space="preserve">...?.. </t>
        </r>
        <r>
          <rPr>
            <sz val="9"/>
            <color indexed="81"/>
            <rFont val="돋움"/>
            <family val="3"/>
            <charset val="129"/>
          </rPr>
          <t>확인해보고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있어도
드라마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녹록치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하겠더라구요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샤말라는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기량조사를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보통은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이구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가끔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보라색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조사해보니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였다면</t>
        </r>
        <r>
          <rPr>
            <sz val="9"/>
            <color indexed="81"/>
            <rFont val="Tahoma"/>
            <family val="2"/>
          </rPr>
          <t>, "=cond4"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"=cond2"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편집해주세요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샤말라가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유심히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관찰해서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인지</t>
        </r>
        <r>
          <rPr>
            <sz val="9"/>
            <color indexed="81"/>
            <rFont val="Tahoma"/>
            <family val="2"/>
          </rPr>
          <t>,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샤말라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타당한</t>
        </r>
        <r>
          <rPr>
            <sz val="9"/>
            <color indexed="81"/>
            <rFont val="Tahoma"/>
            <family val="2"/>
          </rPr>
          <t xml:space="preserve">_ </t>
        </r>
        <r>
          <rPr>
            <sz val="9"/>
            <color indexed="81"/>
            <rFont val="돋움"/>
            <family val="3"/>
            <charset val="129"/>
          </rPr>
          <t>배치를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시도해봤는데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힘들더군요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샤말라를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>-]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관찰해보세요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샤말라를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안질거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지거나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나오면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간주해보세요</t>
        </r>
        <r>
          <rPr>
            <sz val="9"/>
            <color indexed="81"/>
            <rFont val="Tahoma"/>
            <family val="2"/>
          </rPr>
          <t>...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우리팀의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보여줍니다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상대팀의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보여줍니다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꺼둔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추천합니다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실험적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시도입니다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경기력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됩니다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선택하지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3~5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</t>
        </r>
        <r>
          <rPr>
            <b/>
            <sz val="9"/>
            <color indexed="81"/>
            <rFont val="Tahoma"/>
            <family val="2"/>
          </rPr>
          <t>!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표시해줍니다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우리팀과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고려했을때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않읍니다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(1).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있으려나</t>
        </r>
        <r>
          <rPr>
            <sz val="9"/>
            <color indexed="81"/>
            <rFont val="Tahoma"/>
            <family val="2"/>
          </rPr>
          <t xml:space="preserve">..
(2).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합산보다도
훨씬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오버스펙일지도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모르겠어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대신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꺼림칙한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넣어야지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가져버려야지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솜씨가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체력이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솜씨보다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솜씨가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지력이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크다
이러한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염두에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분들은
</t>
        </r>
        <r>
          <rPr>
            <sz val="9"/>
            <color indexed="81"/>
            <rFont val="Tahoma"/>
            <family val="2"/>
          </rPr>
          <t xml:space="preserve">1.1 ~ 1.2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넣어보세요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소신으로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의미로운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여기시면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참고용으로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싶으시다면</t>
        </r>
        <r>
          <rPr>
            <sz val="9"/>
            <color indexed="81"/>
            <rFont val="Tahoma"/>
            <family val="2"/>
          </rPr>
          <t xml:space="preserve"> 1.1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주의해야할</t>
        </r>
        <r>
          <rPr>
            <sz val="9"/>
            <color indexed="81"/>
            <rFont val="Tahoma"/>
            <family val="2"/>
          </rPr>
          <t xml:space="preserve"> NPC </t>
        </r>
        <r>
          <rPr>
            <sz val="9"/>
            <color indexed="81"/>
            <rFont val="돋움"/>
            <family val="3"/>
            <charset val="129"/>
          </rPr>
          <t>안내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바라신다면</t>
        </r>
        <r>
          <rPr>
            <sz val="9"/>
            <color indexed="81"/>
            <rFont val="Tahoma"/>
            <family val="2"/>
          </rPr>
          <t xml:space="preserve"> 1.2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넣어주세요
</t>
        </r>
        <r>
          <rPr>
            <sz val="9"/>
            <color indexed="81"/>
            <rFont val="Tahoma"/>
            <family val="2"/>
          </rPr>
          <t>1.2</t>
        </r>
        <r>
          <rPr>
            <sz val="9"/>
            <color indexed="81"/>
            <rFont val="돋움"/>
            <family val="3"/>
            <charset val="129"/>
          </rPr>
          <t>라면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직관과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확인하여주세요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넣으면
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있어요
</t>
        </r>
        <r>
          <rPr>
            <sz val="9"/>
            <color indexed="81"/>
            <rFont val="돋움"/>
            <family val="3"/>
            <charset val="129"/>
          </rPr>
          <t>까먹고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알려드렸음</t>
        </r>
      </text>
    </comment>
    <comment ref="Z3" author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돋움"/>
            <family val="3"/>
            <charset val="129"/>
          </rPr>
          <t>경험대로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직관대로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이게끔
순위를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흉내하는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외에는
의미를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아니어요
미메시스</t>
        </r>
        <r>
          <rPr>
            <sz val="9"/>
            <color indexed="81"/>
            <rFont val="Tahoma"/>
            <family val="2"/>
          </rPr>
          <t>(memesis)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
이미테이트</t>
        </r>
        <r>
          <rPr>
            <sz val="9"/>
            <color indexed="81"/>
            <rFont val="Tahoma"/>
            <family val="2"/>
          </rPr>
          <t xml:space="preserve">(imitate), Ad-Hoc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가까워요</t>
        </r>
      </text>
    </comment>
    <comment ref="AC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표현이
유의미한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암시할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경우나
예상을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뒤엎은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연승이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뒤엣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스텟이
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 (3) </t>
        </r>
        <r>
          <rPr>
            <sz val="9"/>
            <color indexed="81"/>
            <rFont val="돋움"/>
            <family val="3"/>
            <charset val="129"/>
          </rPr>
          <t xml:space="preserve">이라도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야옹이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미믹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당합니다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 (4)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넘으면
오버스펙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입니당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 (8), 4 (5) </t>
        </r>
        <r>
          <rPr>
            <sz val="9"/>
            <color indexed="81"/>
            <rFont val="돋움"/>
            <family val="3"/>
            <charset val="129"/>
          </rPr>
          <t>넘으면
오버스펙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입니당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유저마다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해요</t>
        </r>
        <r>
          <rPr>
            <sz val="9"/>
            <color indexed="81"/>
            <rFont val="Tahoma"/>
            <family val="2"/>
          </rPr>
          <t>.
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vs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
드라마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제시해봅니다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외형은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똑같지만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샤말라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이라던가</t>
        </r>
        <r>
          <rPr>
            <sz val="9"/>
            <color indexed="81"/>
            <rFont val="Tahoma"/>
            <family val="2"/>
          </rPr>
          <t>..
(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종족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지지</t>
        </r>
        <r>
          <rPr>
            <sz val="9"/>
            <color indexed="81"/>
            <rFont val="Tahoma"/>
            <family val="2"/>
          </rPr>
          <t xml:space="preserve">...?.. </t>
        </r>
        <r>
          <rPr>
            <sz val="9"/>
            <color indexed="81"/>
            <rFont val="돋움"/>
            <family val="3"/>
            <charset val="129"/>
          </rPr>
          <t>확인해보고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있어도
드라마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녹록치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하겠더라구요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샤말라는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기량조사를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보통은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이구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가끔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보라색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조사해보니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였다면</t>
        </r>
        <r>
          <rPr>
            <sz val="9"/>
            <color indexed="81"/>
            <rFont val="Tahoma"/>
            <family val="2"/>
          </rPr>
          <t>, "=cond4"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"=cond2"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편집해주세요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샤말라가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유심히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관찰해서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인지</t>
        </r>
        <r>
          <rPr>
            <sz val="9"/>
            <color indexed="81"/>
            <rFont val="Tahoma"/>
            <family val="2"/>
          </rPr>
          <t>,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샤말라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타당한</t>
        </r>
        <r>
          <rPr>
            <sz val="9"/>
            <color indexed="81"/>
            <rFont val="Tahoma"/>
            <family val="2"/>
          </rPr>
          <t xml:space="preserve">_ </t>
        </r>
        <r>
          <rPr>
            <sz val="9"/>
            <color indexed="81"/>
            <rFont val="돋움"/>
            <family val="3"/>
            <charset val="129"/>
          </rPr>
          <t>배치를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시도해봤는데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힘들더군요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샤말라를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>-]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관찰해보세요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샤말라를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안질거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지거나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나오면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간주해보세요</t>
        </r>
        <r>
          <rPr>
            <sz val="9"/>
            <color indexed="81"/>
            <rFont val="Tahoma"/>
            <family val="2"/>
          </rPr>
          <t>...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우리팀의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보여줍니다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상대팀의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보여줍니다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꺼둔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추천합니다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실험적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시도입니다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경기력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됩니다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선택하지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3~5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</t>
        </r>
        <r>
          <rPr>
            <b/>
            <sz val="9"/>
            <color indexed="81"/>
            <rFont val="Tahoma"/>
            <family val="2"/>
          </rPr>
          <t>!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표시해줍니다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우리팀과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고려했을때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않읍니다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(1).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있으려나</t>
        </r>
        <r>
          <rPr>
            <sz val="9"/>
            <color indexed="81"/>
            <rFont val="Tahoma"/>
            <family val="2"/>
          </rPr>
          <t xml:space="preserve">..
(2).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합산보다도
훨씬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오버스펙일지도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모르겠어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대신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꺼림칙한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넣어야지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가져버려야지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솜씨가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체력이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솜씨보다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솜씨가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지력이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크다
이러한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염두에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분들은
</t>
        </r>
        <r>
          <rPr>
            <sz val="9"/>
            <color indexed="81"/>
            <rFont val="Tahoma"/>
            <family val="2"/>
          </rPr>
          <t xml:space="preserve">1.1 ~ 1.2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넣어보세요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소신으로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의미로운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여기시면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참고용으로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싶으시다면</t>
        </r>
        <r>
          <rPr>
            <sz val="9"/>
            <color indexed="81"/>
            <rFont val="Tahoma"/>
            <family val="2"/>
          </rPr>
          <t xml:space="preserve"> 1.1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주의해야할</t>
        </r>
        <r>
          <rPr>
            <sz val="9"/>
            <color indexed="81"/>
            <rFont val="Tahoma"/>
            <family val="2"/>
          </rPr>
          <t xml:space="preserve"> NPC </t>
        </r>
        <r>
          <rPr>
            <sz val="9"/>
            <color indexed="81"/>
            <rFont val="돋움"/>
            <family val="3"/>
            <charset val="129"/>
          </rPr>
          <t>안내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바라신다면</t>
        </r>
        <r>
          <rPr>
            <sz val="9"/>
            <color indexed="81"/>
            <rFont val="Tahoma"/>
            <family val="2"/>
          </rPr>
          <t xml:space="preserve"> 1.2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넣어주세요
</t>
        </r>
        <r>
          <rPr>
            <sz val="9"/>
            <color indexed="81"/>
            <rFont val="Tahoma"/>
            <family val="2"/>
          </rPr>
          <t>1.2</t>
        </r>
        <r>
          <rPr>
            <sz val="9"/>
            <color indexed="81"/>
            <rFont val="돋움"/>
            <family val="3"/>
            <charset val="129"/>
          </rPr>
          <t>라면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직관과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확인하여주세요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넣으면
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있어요
</t>
        </r>
        <r>
          <rPr>
            <sz val="9"/>
            <color indexed="81"/>
            <rFont val="돋움"/>
            <family val="3"/>
            <charset val="129"/>
          </rPr>
          <t>까먹고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알려드렸음</t>
        </r>
      </text>
    </comment>
    <comment ref="Z3" author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돋움"/>
            <family val="3"/>
            <charset val="129"/>
          </rPr>
          <t>경험대로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직관대로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이게끔
순위를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흉내하는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외에는
의미를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아니어요
미메시스</t>
        </r>
        <r>
          <rPr>
            <sz val="9"/>
            <color indexed="81"/>
            <rFont val="Tahoma"/>
            <family val="2"/>
          </rPr>
          <t>(memesis)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
이미테이트</t>
        </r>
        <r>
          <rPr>
            <sz val="9"/>
            <color indexed="81"/>
            <rFont val="Tahoma"/>
            <family val="2"/>
          </rPr>
          <t xml:space="preserve">(imitate), Ad-Hoc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가까워요</t>
        </r>
      </text>
    </comment>
    <comment ref="AC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표현이
유의미한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암시할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경우나
예상을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뒤엎은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연승이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뒤엣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스텟이
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 (3) </t>
        </r>
        <r>
          <rPr>
            <sz val="9"/>
            <color indexed="81"/>
            <rFont val="돋움"/>
            <family val="3"/>
            <charset val="129"/>
          </rPr>
          <t xml:space="preserve">이라도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야옹이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미믹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당합니다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 (4)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넘으면
오버스펙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입니당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 (8), 4 (5) </t>
        </r>
        <r>
          <rPr>
            <sz val="9"/>
            <color indexed="81"/>
            <rFont val="돋움"/>
            <family val="3"/>
            <charset val="129"/>
          </rPr>
          <t>넘으면
오버스펙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입니당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유저마다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해요</t>
        </r>
        <r>
          <rPr>
            <sz val="9"/>
            <color indexed="81"/>
            <rFont val="Tahoma"/>
            <family val="2"/>
          </rPr>
          <t>.
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vs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
드라마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제시해봅니다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외형은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똑같지만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샤말라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이라던가</t>
        </r>
        <r>
          <rPr>
            <sz val="9"/>
            <color indexed="81"/>
            <rFont val="Tahoma"/>
            <family val="2"/>
          </rPr>
          <t>..
(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종족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지지</t>
        </r>
        <r>
          <rPr>
            <sz val="9"/>
            <color indexed="81"/>
            <rFont val="Tahoma"/>
            <family val="2"/>
          </rPr>
          <t xml:space="preserve">...?.. </t>
        </r>
        <r>
          <rPr>
            <sz val="9"/>
            <color indexed="81"/>
            <rFont val="돋움"/>
            <family val="3"/>
            <charset val="129"/>
          </rPr>
          <t>확인해보고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있어도
드라마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녹록치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하겠더라구요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샤말라는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기량조사를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보통은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이구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가끔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보라색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조사해보니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였다면</t>
        </r>
        <r>
          <rPr>
            <sz val="9"/>
            <color indexed="81"/>
            <rFont val="Tahoma"/>
            <family val="2"/>
          </rPr>
          <t>, "=cond4"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"=cond2"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편집해주세요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샤말라가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유심히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관찰해서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인지</t>
        </r>
        <r>
          <rPr>
            <sz val="9"/>
            <color indexed="81"/>
            <rFont val="Tahoma"/>
            <family val="2"/>
          </rPr>
          <t>,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샤말라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타당한</t>
        </r>
        <r>
          <rPr>
            <sz val="9"/>
            <color indexed="81"/>
            <rFont val="Tahoma"/>
            <family val="2"/>
          </rPr>
          <t xml:space="preserve">_ </t>
        </r>
        <r>
          <rPr>
            <sz val="9"/>
            <color indexed="81"/>
            <rFont val="돋움"/>
            <family val="3"/>
            <charset val="129"/>
          </rPr>
          <t>배치를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시도해봤는데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힘들더군요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샤말라를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>-]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관찰해보세요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샤말라를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안질거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지거나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나오면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간주해보세요</t>
        </r>
        <r>
          <rPr>
            <sz val="9"/>
            <color indexed="81"/>
            <rFont val="Tahoma"/>
            <family val="2"/>
          </rPr>
          <t>...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우리팀의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보여줍니다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상대팀의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보여줍니다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꺼둔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추천합니다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실험적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시도입니다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경기력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됩니다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선택하지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3~5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</t>
        </r>
        <r>
          <rPr>
            <b/>
            <sz val="9"/>
            <color indexed="81"/>
            <rFont val="Tahoma"/>
            <family val="2"/>
          </rPr>
          <t>!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표시해줍니다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우리팀과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고려했을때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않읍니다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(1).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있으려나</t>
        </r>
        <r>
          <rPr>
            <sz val="9"/>
            <color indexed="81"/>
            <rFont val="Tahoma"/>
            <family val="2"/>
          </rPr>
          <t xml:space="preserve">..
(2).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합산보다도
훨씬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오버스펙일지도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모르겠어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대신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꺼림칙한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넣어야지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가져버려야지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솜씨가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체력이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솜씨보다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솜씨가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크다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지력이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크다
이러한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염두에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분들은
</t>
        </r>
        <r>
          <rPr>
            <sz val="9"/>
            <color indexed="81"/>
            <rFont val="Tahoma"/>
            <family val="2"/>
          </rPr>
          <t xml:space="preserve">1.1 ~ 1.2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넣어보세요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소신으로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의미로운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여기시면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참고용으로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싶으시다면</t>
        </r>
        <r>
          <rPr>
            <sz val="9"/>
            <color indexed="81"/>
            <rFont val="Tahoma"/>
            <family val="2"/>
          </rPr>
          <t xml:space="preserve"> 1.1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주의해야할</t>
        </r>
        <r>
          <rPr>
            <sz val="9"/>
            <color indexed="81"/>
            <rFont val="Tahoma"/>
            <family val="2"/>
          </rPr>
          <t xml:space="preserve"> NPC </t>
        </r>
        <r>
          <rPr>
            <sz val="9"/>
            <color indexed="81"/>
            <rFont val="돋움"/>
            <family val="3"/>
            <charset val="129"/>
          </rPr>
          <t>안내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바라신다면</t>
        </r>
        <r>
          <rPr>
            <sz val="9"/>
            <color indexed="81"/>
            <rFont val="Tahoma"/>
            <family val="2"/>
          </rPr>
          <t xml:space="preserve"> 1.2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넣어주세요
</t>
        </r>
        <r>
          <rPr>
            <sz val="9"/>
            <color indexed="81"/>
            <rFont val="Tahoma"/>
            <family val="2"/>
          </rPr>
          <t>1.2</t>
        </r>
        <r>
          <rPr>
            <sz val="9"/>
            <color indexed="81"/>
            <rFont val="돋움"/>
            <family val="3"/>
            <charset val="129"/>
          </rPr>
          <t>라면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직관과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확인하여주세요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넣으면
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있어요
</t>
        </r>
        <r>
          <rPr>
            <sz val="9"/>
            <color indexed="81"/>
            <rFont val="돋움"/>
            <family val="3"/>
            <charset val="129"/>
          </rPr>
          <t>까먹고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알려드렸음</t>
        </r>
      </text>
    </comment>
    <comment ref="Z3" author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돋움"/>
            <family val="3"/>
            <charset val="129"/>
          </rPr>
          <t>경험대로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직관대로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이게끔
순위를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흉내하는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외에는
의미를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아니어요
미메시스</t>
        </r>
        <r>
          <rPr>
            <sz val="9"/>
            <color indexed="81"/>
            <rFont val="Tahoma"/>
            <family val="2"/>
          </rPr>
          <t>(memesis)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
이미테이트</t>
        </r>
        <r>
          <rPr>
            <sz val="9"/>
            <color indexed="81"/>
            <rFont val="Tahoma"/>
            <family val="2"/>
          </rPr>
          <t xml:space="preserve">(imitate), Ad-Hoc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가까워요</t>
        </r>
      </text>
    </comment>
    <comment ref="AC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표현이
유의미한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암시할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경우나
예상을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뒤엎은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연승이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뒤엣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스텟이
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 (3) </t>
        </r>
        <r>
          <rPr>
            <sz val="9"/>
            <color indexed="81"/>
            <rFont val="돋움"/>
            <family val="3"/>
            <charset val="129"/>
          </rPr>
          <t xml:space="preserve">이라도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야옹이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미믹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당합니다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 (4)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넘으면
오버스펙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입니당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 (8), 4 (5) </t>
        </r>
        <r>
          <rPr>
            <sz val="9"/>
            <color indexed="81"/>
            <rFont val="돋움"/>
            <family val="3"/>
            <charset val="129"/>
          </rPr>
          <t>넘으면
오버스펙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입니당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유저마다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해요</t>
        </r>
        <r>
          <rPr>
            <sz val="9"/>
            <color indexed="81"/>
            <rFont val="Tahoma"/>
            <family val="2"/>
          </rPr>
          <t>.
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vs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
드라마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제시해봅니다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외형은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똑같지만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샤말라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이라던가</t>
        </r>
        <r>
          <rPr>
            <sz val="9"/>
            <color indexed="81"/>
            <rFont val="Tahoma"/>
            <family val="2"/>
          </rPr>
          <t>..
(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종족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지지</t>
        </r>
        <r>
          <rPr>
            <sz val="9"/>
            <color indexed="81"/>
            <rFont val="Tahoma"/>
            <family val="2"/>
          </rPr>
          <t xml:space="preserve">...?.. </t>
        </r>
        <r>
          <rPr>
            <sz val="9"/>
            <color indexed="81"/>
            <rFont val="돋움"/>
            <family val="3"/>
            <charset val="129"/>
          </rPr>
          <t>확인해보고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있어도
드라마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녹록치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하겠더라구요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샤말라는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기량조사를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보통은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이구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가끔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보라색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넣어주세요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조사해보니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였다면</t>
        </r>
        <r>
          <rPr>
            <sz val="9"/>
            <color indexed="81"/>
            <rFont val="Tahoma"/>
            <family val="2"/>
          </rPr>
          <t>, "=cond4"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"=cond2"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편집해주세요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샤말라가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유심히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관찰해서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인지</t>
        </r>
        <r>
          <rPr>
            <sz val="9"/>
            <color indexed="81"/>
            <rFont val="Tahoma"/>
            <family val="2"/>
          </rPr>
          <t>,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-] </t>
        </r>
        <r>
          <rPr>
            <sz val="9"/>
            <color indexed="81"/>
            <rFont val="돋움"/>
            <family val="3"/>
            <charset val="129"/>
          </rPr>
          <t>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샤말라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타당한</t>
        </r>
        <r>
          <rPr>
            <sz val="9"/>
            <color indexed="81"/>
            <rFont val="Tahoma"/>
            <family val="2"/>
          </rPr>
          <t xml:space="preserve">_ </t>
        </r>
        <r>
          <rPr>
            <sz val="9"/>
            <color indexed="81"/>
            <rFont val="돋움"/>
            <family val="3"/>
            <charset val="129"/>
          </rPr>
          <t>배치를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시도해봤는데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힘들더군요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샤말라를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솜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>-]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관찰해보세요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샤말라를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안질거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지거나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나오면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체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+]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간주해보세요</t>
        </r>
        <r>
          <rPr>
            <sz val="9"/>
            <color indexed="81"/>
            <rFont val="Tahoma"/>
            <family val="2"/>
          </rPr>
          <t>...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우리팀의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보여줍니다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상대팀의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보여줍니다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꺼둔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추천합니다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실험적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시도입니다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경기력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됩니다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선택하지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3~5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</t>
        </r>
        <r>
          <rPr>
            <b/>
            <sz val="9"/>
            <color indexed="81"/>
            <rFont val="Tahoma"/>
            <family val="2"/>
          </rPr>
          <t>!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표시해줍니다</t>
        </r>
        <r>
          <rPr>
            <sz val="9"/>
            <color indexed="81"/>
            <rFont val="Tahoma"/>
            <family val="2"/>
          </rPr>
          <t xml:space="preserve">.
* </t>
        </r>
        <r>
          <rPr>
            <sz val="9"/>
            <color indexed="81"/>
            <rFont val="돋움"/>
            <family val="3"/>
            <charset val="129"/>
          </rPr>
          <t>우리팀과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고려했을때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않읍니다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있어요</t>
        </r>
        <r>
          <rPr>
            <sz val="9"/>
            <color indexed="81"/>
            <rFont val="Tahoma"/>
            <family val="2"/>
          </rPr>
          <t xml:space="preserve">.
(1).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있으려나</t>
        </r>
        <r>
          <rPr>
            <sz val="9"/>
            <color indexed="81"/>
            <rFont val="Tahoma"/>
            <family val="2"/>
          </rPr>
          <t xml:space="preserve">..
(2).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합산보다도
훨씬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오버스펙일지도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모르겠어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대신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꺼림칙한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</t>
        </r>
        <r>
          <rPr>
            <sz val="9"/>
            <color indexed="81"/>
            <rFont val="Tahoma"/>
            <family val="2"/>
          </rPr>
          <t xml:space="preserve"> NPC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넣어야지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가져버려야지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9.xml><?xml version="1.0" encoding="utf-8"?>
<comments xmlns="http://schemas.openxmlformats.org/spreadsheetml/2006/main">
  <authors>
    <author>user</author>
  </authors>
  <commentList>
    <comment ref="E3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잘못봤던건지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샤말라는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평범했는데</t>
        </r>
        <r>
          <rPr>
            <sz val="9"/>
            <color indexed="81"/>
            <rFont val="Tahoma"/>
            <family val="2"/>
          </rPr>
          <t xml:space="preserve">.. 
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현상일까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싶어서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실수하지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저에게는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유효한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확인하려고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샤말라를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조사하려고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했지만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드라마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끝내고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끝내고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샤말라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기량확인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있는다해도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제보할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
가벼운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갸웃할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잊으렵니다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일관되고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보편적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자료이므로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둡니다</t>
        </r>
        <r>
          <rPr>
            <sz val="9"/>
            <color indexed="81"/>
            <rFont val="Tahoma"/>
            <family val="2"/>
          </rPr>
          <t>.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까먹고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안봤었기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채움</t>
        </r>
      </text>
    </comment>
  </commentList>
</comments>
</file>

<file path=xl/sharedStrings.xml><?xml version="1.0" encoding="utf-8"?>
<sst xmlns="http://schemas.openxmlformats.org/spreadsheetml/2006/main" count="1783" uniqueCount="288">
  <si>
    <t>체력</t>
    <phoneticPr fontId="1" type="noConversion"/>
  </si>
  <si>
    <t>지력</t>
    <phoneticPr fontId="1" type="noConversion"/>
  </si>
  <si>
    <t>솜씨</t>
    <phoneticPr fontId="1" type="noConversion"/>
  </si>
  <si>
    <t>의지</t>
    <phoneticPr fontId="1" type="noConversion"/>
  </si>
  <si>
    <t>트레보</t>
    <phoneticPr fontId="1" type="noConversion"/>
  </si>
  <si>
    <t>라사</t>
    <phoneticPr fontId="1" type="noConversion"/>
  </si>
  <si>
    <t>레이널드</t>
    <phoneticPr fontId="1" type="noConversion"/>
  </si>
  <si>
    <t>퍼거스</t>
    <phoneticPr fontId="1" type="noConversion"/>
  </si>
  <si>
    <t>아란웬</t>
    <phoneticPr fontId="1" type="noConversion"/>
  </si>
  <si>
    <t>에반</t>
    <phoneticPr fontId="1" type="noConversion"/>
  </si>
  <si>
    <t>아이라</t>
    <phoneticPr fontId="1" type="noConversion"/>
  </si>
  <si>
    <t>스튜어트</t>
    <phoneticPr fontId="1" type="noConversion"/>
  </si>
  <si>
    <t>에일렌</t>
    <phoneticPr fontId="1" type="noConversion"/>
  </si>
  <si>
    <t>숀</t>
    <phoneticPr fontId="1" type="noConversion"/>
  </si>
  <si>
    <t>아이던</t>
    <phoneticPr fontId="1" type="noConversion"/>
  </si>
  <si>
    <t>델</t>
    <phoneticPr fontId="1" type="noConversion"/>
  </si>
  <si>
    <t>델렌</t>
    <phoneticPr fontId="1" type="noConversion"/>
  </si>
  <si>
    <t>안드라스</t>
    <phoneticPr fontId="1" type="noConversion"/>
  </si>
  <si>
    <t>그라나트</t>
    <phoneticPr fontId="1" type="noConversion"/>
  </si>
  <si>
    <t>카르펜</t>
    <phoneticPr fontId="1" type="noConversion"/>
  </si>
  <si>
    <t>페이단</t>
    <phoneticPr fontId="1" type="noConversion"/>
  </si>
  <si>
    <t>리리스</t>
    <phoneticPr fontId="1" type="noConversion"/>
  </si>
  <si>
    <t>알렉시나</t>
    <phoneticPr fontId="1" type="noConversion"/>
  </si>
  <si>
    <t>아트라타</t>
    <phoneticPr fontId="1" type="noConversion"/>
  </si>
  <si>
    <t>멜레스</t>
    <phoneticPr fontId="1" type="noConversion"/>
  </si>
  <si>
    <t>키리네</t>
    <phoneticPr fontId="1" type="noConversion"/>
  </si>
  <si>
    <t>크루크</t>
    <phoneticPr fontId="1" type="noConversion"/>
  </si>
  <si>
    <t>타우네스</t>
    <phoneticPr fontId="1" type="noConversion"/>
  </si>
  <si>
    <t>워보카</t>
    <phoneticPr fontId="1" type="noConversion"/>
  </si>
  <si>
    <t>오언</t>
    <phoneticPr fontId="1" type="noConversion"/>
  </si>
  <si>
    <t>컨디션</t>
    <phoneticPr fontId="1" type="noConversion"/>
  </si>
  <si>
    <t>솜+체</t>
    <phoneticPr fontId="1" type="noConversion"/>
  </si>
  <si>
    <t>체+솜</t>
    <phoneticPr fontId="1" type="noConversion"/>
  </si>
  <si>
    <t>솜+의</t>
    <phoneticPr fontId="1" type="noConversion"/>
  </si>
  <si>
    <t>지+의</t>
    <phoneticPr fontId="1" type="noConversion"/>
  </si>
  <si>
    <t>시네이드</t>
    <phoneticPr fontId="1" type="noConversion"/>
  </si>
  <si>
    <t>카스타네아</t>
    <phoneticPr fontId="1" type="noConversion"/>
  </si>
  <si>
    <t>아이데른</t>
    <phoneticPr fontId="1" type="noConversion"/>
  </si>
  <si>
    <t>NPC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</si>
  <si>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(2)</t>
    </r>
    <r>
      <rPr>
        <sz val="11"/>
        <color theme="1"/>
        <rFont val="맑은 고딕"/>
        <family val="2"/>
        <charset val="129"/>
        <scheme val="minor"/>
      </rPr>
      <t>. 장애물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</si>
  <si>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(3)</t>
    </r>
    <r>
      <rPr>
        <sz val="11"/>
        <color theme="1"/>
        <rFont val="맑은 고딕"/>
        <family val="2"/>
        <charset val="129"/>
        <scheme val="minor"/>
      </rPr>
      <t>. 2인3각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</si>
  <si>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(4)</t>
    </r>
    <r>
      <rPr>
        <sz val="11"/>
        <color theme="1"/>
        <rFont val="맑은 고딕"/>
        <family val="2"/>
        <charset val="129"/>
        <scheme val="minor"/>
      </rPr>
      <t>. 기마전</t>
    </r>
    <phoneticPr fontId="1" type="noConversion"/>
  </si>
  <si>
    <t>NPC 한명의 컨디션만 알고 있으면, 그 한명으로 인해 나머지 모든 NPC의 컨디션을 알 수 있고,</t>
    <phoneticPr fontId="1" type="noConversion"/>
  </si>
  <si>
    <t>(1.0 ver)</t>
    <phoneticPr fontId="1" type="noConversion"/>
  </si>
  <si>
    <r>
      <t xml:space="preserve">* 3월 31일 마도카 제보게에 올라온 </t>
    </r>
    <r>
      <rPr>
        <b/>
        <sz val="11"/>
        <color theme="1"/>
        <rFont val="맑은 고딕"/>
        <family val="3"/>
        <charset val="129"/>
        <scheme val="minor"/>
      </rPr>
      <t>힐</t>
    </r>
    <r>
      <rPr>
        <b/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님의 글을 인용했습니다.</t>
    </r>
    <phoneticPr fontId="1" type="noConversion"/>
  </si>
  <si>
    <t>카스타네아</t>
    <phoneticPr fontId="1" type="noConversion"/>
  </si>
  <si>
    <t>워보카</t>
    <phoneticPr fontId="1" type="noConversion"/>
  </si>
  <si>
    <t>샤말라</t>
    <phoneticPr fontId="1" type="noConversion"/>
  </si>
  <si>
    <t>안드라스</t>
    <phoneticPr fontId="1" type="noConversion"/>
  </si>
  <si>
    <t>퍼거스</t>
    <phoneticPr fontId="1" type="noConversion"/>
  </si>
  <si>
    <t>아란웬</t>
    <phoneticPr fontId="1" type="noConversion"/>
  </si>
  <si>
    <t>아트라타</t>
    <phoneticPr fontId="1" type="noConversion"/>
  </si>
  <si>
    <t>카르펜</t>
    <phoneticPr fontId="1" type="noConversion"/>
  </si>
  <si>
    <t>에일렌</t>
    <phoneticPr fontId="1" type="noConversion"/>
  </si>
  <si>
    <t>아이라</t>
    <phoneticPr fontId="1" type="noConversion"/>
  </si>
  <si>
    <t>멜레스</t>
    <phoneticPr fontId="1" type="noConversion"/>
  </si>
  <si>
    <t>그라나트</t>
    <phoneticPr fontId="1" type="noConversion"/>
  </si>
  <si>
    <t>아이데른</t>
    <phoneticPr fontId="1" type="noConversion"/>
  </si>
  <si>
    <t>에반</t>
    <phoneticPr fontId="1" type="noConversion"/>
  </si>
  <si>
    <t>타우네스</t>
    <phoneticPr fontId="1" type="noConversion"/>
  </si>
  <si>
    <t>시네이드</t>
    <phoneticPr fontId="1" type="noConversion"/>
  </si>
  <si>
    <t>델렌</t>
    <phoneticPr fontId="1" type="noConversion"/>
  </si>
  <si>
    <t>레이널드</t>
    <phoneticPr fontId="1" type="noConversion"/>
  </si>
  <si>
    <t>크루크</t>
    <phoneticPr fontId="1" type="noConversion"/>
  </si>
  <si>
    <t>페이단</t>
    <phoneticPr fontId="1" type="noConversion"/>
  </si>
  <si>
    <t>숀</t>
    <phoneticPr fontId="1" type="noConversion"/>
  </si>
  <si>
    <t>스튜어트</t>
    <phoneticPr fontId="1" type="noConversion"/>
  </si>
  <si>
    <t>키리네</t>
    <phoneticPr fontId="1" type="noConversion"/>
  </si>
  <si>
    <t>리리스</t>
    <phoneticPr fontId="1" type="noConversion"/>
  </si>
  <si>
    <t>델</t>
    <phoneticPr fontId="1" type="noConversion"/>
  </si>
  <si>
    <t>라사</t>
    <phoneticPr fontId="1" type="noConversion"/>
  </si>
  <si>
    <t>아이던</t>
    <phoneticPr fontId="1" type="noConversion"/>
  </si>
  <si>
    <t>트레보</t>
    <phoneticPr fontId="1" type="noConversion"/>
  </si>
  <si>
    <t>알렉시나</t>
    <phoneticPr fontId="1" type="noConversion"/>
  </si>
  <si>
    <t>+3</t>
    <phoneticPr fontId="1" type="noConversion"/>
  </si>
  <si>
    <t>+2</t>
    <phoneticPr fontId="1" type="noConversion"/>
  </si>
  <si>
    <t>+1</t>
    <phoneticPr fontId="1" type="noConversion"/>
  </si>
  <si>
    <t>-1</t>
    <phoneticPr fontId="1" type="noConversion"/>
  </si>
  <si>
    <t>-2</t>
    <phoneticPr fontId="1" type="noConversion"/>
  </si>
  <si>
    <t>-3</t>
    <phoneticPr fontId="1" type="noConversion"/>
  </si>
  <si>
    <t>켈라 베이스</t>
    <phoneticPr fontId="1" type="noConversion"/>
  </si>
  <si>
    <t>벨바스트</t>
    <phoneticPr fontId="1" type="noConversion"/>
  </si>
  <si>
    <t>던바튼</t>
    <phoneticPr fontId="1" type="noConversion"/>
  </si>
  <si>
    <t>반호르</t>
    <phoneticPr fontId="1" type="noConversion"/>
  </si>
  <si>
    <t>필리아</t>
    <phoneticPr fontId="1" type="noConversion"/>
  </si>
  <si>
    <t>발레스</t>
    <phoneticPr fontId="1" type="noConversion"/>
  </si>
  <si>
    <t>타라</t>
    <phoneticPr fontId="1" type="noConversion"/>
  </si>
  <si>
    <t>이멘마하</t>
    <phoneticPr fontId="1" type="noConversion"/>
  </si>
  <si>
    <t>티르코네일</t>
    <phoneticPr fontId="1" type="noConversion"/>
  </si>
  <si>
    <t>탈틴</t>
    <phoneticPr fontId="1" type="noConversion"/>
  </si>
  <si>
    <t>코르 마을</t>
    <phoneticPr fontId="1" type="noConversion"/>
  </si>
  <si>
    <t>그라나트</t>
    <phoneticPr fontId="1" type="noConversion"/>
  </si>
  <si>
    <t>그룹</t>
    <phoneticPr fontId="1" type="noConversion"/>
  </si>
  <si>
    <t>아이데른</t>
    <phoneticPr fontId="1" type="noConversion"/>
  </si>
  <si>
    <t>스튜어트</t>
    <phoneticPr fontId="1" type="noConversion"/>
  </si>
  <si>
    <t>타우네스</t>
    <phoneticPr fontId="1" type="noConversion"/>
  </si>
  <si>
    <t>시네이드</t>
    <phoneticPr fontId="1" type="noConversion"/>
  </si>
  <si>
    <t>레이널드</t>
    <phoneticPr fontId="1" type="noConversion"/>
  </si>
  <si>
    <t>카스타네아</t>
    <phoneticPr fontId="1" type="noConversion"/>
  </si>
  <si>
    <t>안드라스</t>
    <phoneticPr fontId="1" type="noConversion"/>
  </si>
  <si>
    <t>아트라타</t>
    <phoneticPr fontId="1" type="noConversion"/>
  </si>
  <si>
    <t>알렉시나</t>
    <phoneticPr fontId="1" type="noConversion"/>
  </si>
  <si>
    <t>오언</t>
    <phoneticPr fontId="1" type="noConversion"/>
  </si>
  <si>
    <t>(?)</t>
    <phoneticPr fontId="1" type="noConversion"/>
  </si>
  <si>
    <t>마을 / 컨디션</t>
    <phoneticPr fontId="1" type="noConversion"/>
  </si>
  <si>
    <t>NPC</t>
    <phoneticPr fontId="1" type="noConversion"/>
  </si>
  <si>
    <t>컨디션</t>
    <phoneticPr fontId="1" type="noConversion"/>
  </si>
  <si>
    <t>(2.0 ver)</t>
    <phoneticPr fontId="1" type="noConversion"/>
  </si>
  <si>
    <t>-3 ~ +3</t>
    <phoneticPr fontId="1" type="noConversion"/>
  </si>
  <si>
    <t>메모</t>
    <phoneticPr fontId="1" type="noConversion"/>
  </si>
  <si>
    <t>그룹</t>
    <phoneticPr fontId="1" type="noConversion"/>
  </si>
  <si>
    <t>컨디션에는 패턴이 있어요. 컨디션 수치를 공유하는 [NPC 모음]이 있고, 컨디션이 7가지라서 [모음]도 7개이고, 이 [모음]들 간에 정해진 컨디션 격차가 있기 때문에,</t>
    <phoneticPr fontId="1" type="noConversion"/>
  </si>
  <si>
    <t>종목별 1위를 우선으로 하고 컨디션이 나쁘면 동급이나 2위를 선택하기' 라는 전략을 쓰고싶을때 컨디션을 조사하러 다닐 필요가 없게 됩니다. (한명만 조사하면 됨)</t>
    <phoneticPr fontId="1" type="noConversion"/>
  </si>
  <si>
    <t>3월 31일 개인 자료</t>
    <phoneticPr fontId="1" type="noConversion"/>
  </si>
  <si>
    <t>[류트] 작지만</t>
    <phoneticPr fontId="1" type="noConversion"/>
  </si>
  <si>
    <t>컨디션</t>
    <phoneticPr fontId="1" type="noConversion"/>
  </si>
  <si>
    <t>표현</t>
    <phoneticPr fontId="1" type="noConversion"/>
  </si>
  <si>
    <t>세상을 다 가진 표정이다 대체 어떤 좋은 일이 있었던 걸까?</t>
    <phoneticPr fontId="1" type="noConversion"/>
  </si>
  <si>
    <t>화색이 도는 얼굴에서 넘치는 생기가 느껴진다</t>
    <phoneticPr fontId="1" type="noConversion"/>
  </si>
  <si>
    <t>좋은 꿈이라도 꾸었는지 표정이 밝다</t>
    <phoneticPr fontId="1" type="noConversion"/>
  </si>
  <si>
    <t>평소와 별반 다르지 않은 표정이다</t>
    <phoneticPr fontId="1" type="noConversion"/>
  </si>
  <si>
    <t>잠을 설친 것인지 조금 피곤한 기색이 보인다</t>
    <phoneticPr fontId="1" type="noConversion"/>
  </si>
  <si>
    <t>밤새 한 잠도 못잤는지 피로감이 역력하다</t>
    <phoneticPr fontId="1" type="noConversion"/>
  </si>
  <si>
    <t>낯빛이 어둡다. 건강을 해친 것은 아닐까 걱정스럽다.</t>
    <phoneticPr fontId="1" type="noConversion"/>
  </si>
  <si>
    <t>능력치</t>
    <phoneticPr fontId="1" type="noConversion"/>
  </si>
  <si>
    <t>의지</t>
    <phoneticPr fontId="1" type="noConversion"/>
  </si>
  <si>
    <t>체력</t>
    <phoneticPr fontId="1" type="noConversion"/>
  </si>
  <si>
    <t>지력</t>
    <phoneticPr fontId="1" type="noConversion"/>
  </si>
  <si>
    <t>솜씨</t>
    <phoneticPr fontId="1" type="noConversion"/>
  </si>
  <si>
    <t>(+)  기운이 넘치고 힘이 장사인 것 같다</t>
    <phoneticPr fontId="1" type="noConversion"/>
  </si>
  <si>
    <t>(+)  이지적인 말투에서 영민한 기운이 느껴진다</t>
    <phoneticPr fontId="1" type="noConversion"/>
  </si>
  <si>
    <t>(+)  움직임이 날렵하고 손재주가 뛰어나 보인다.</t>
    <phoneticPr fontId="1" type="noConversion"/>
  </si>
  <si>
    <t>(+)  강인한 눈빛에서 굳은 결의가 느껴진다.</t>
    <phoneticPr fontId="1" type="noConversion"/>
  </si>
  <si>
    <t>(-)  근력이 뛰어난 편은 아닌거 같다</t>
    <phoneticPr fontId="1" type="noConversion"/>
  </si>
  <si>
    <t>(-)  썩 총명하다고 할 수는 없을 것 같다</t>
    <phoneticPr fontId="1" type="noConversion"/>
  </si>
  <si>
    <t>(-)  동작이 굼뜨고 뭔가를 맡기면 금새 고장낼 것 같다.</t>
    <phoneticPr fontId="1" type="noConversion"/>
  </si>
  <si>
    <t>(-)  내심 겁이 조금 많아 보인다.</t>
    <phoneticPr fontId="1" type="noConversion"/>
  </si>
  <si>
    <t>공통</t>
    <phoneticPr fontId="1" type="noConversion"/>
  </si>
  <si>
    <t>(보통)    언급 없는 경우</t>
    <phoneticPr fontId="1" type="noConversion"/>
  </si>
  <si>
    <t>스텟 합</t>
    <phoneticPr fontId="1" type="noConversion"/>
  </si>
  <si>
    <t>컨디션
(+3 ~ -3)</t>
    <phoneticPr fontId="1" type="noConversion"/>
  </si>
  <si>
    <t>NPC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</si>
  <si>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(1)</t>
    </r>
    <r>
      <rPr>
        <sz val="11"/>
        <color theme="1"/>
        <rFont val="맑은 고딕"/>
        <family val="2"/>
        <charset val="129"/>
        <scheme val="minor"/>
      </rPr>
      <t>. 달리기</t>
    </r>
    <phoneticPr fontId="1" type="noConversion"/>
  </si>
  <si>
    <t>v1.0</t>
    <phoneticPr fontId="1" type="noConversion"/>
  </si>
  <si>
    <t>v2.0</t>
    <phoneticPr fontId="1" type="noConversion"/>
  </si>
  <si>
    <t>tri몇개</t>
    <phoneticPr fontId="1" type="noConversion"/>
  </si>
  <si>
    <t>run 있니</t>
    <phoneticPr fontId="1" type="noConversion"/>
  </si>
  <si>
    <t>obst 있니</t>
    <phoneticPr fontId="1" type="noConversion"/>
  </si>
  <si>
    <t>run 컨 합</t>
    <phoneticPr fontId="1" type="noConversion"/>
  </si>
  <si>
    <t>obst 컨 합</t>
    <phoneticPr fontId="1" type="noConversion"/>
  </si>
  <si>
    <t>tri 컨 합</t>
    <phoneticPr fontId="1" type="noConversion"/>
  </si>
  <si>
    <t>horse 컨 합</t>
    <phoneticPr fontId="1" type="noConversion"/>
  </si>
  <si>
    <t>* 글 요약:</t>
    <phoneticPr fontId="1" type="noConversion"/>
  </si>
  <si>
    <r>
      <t xml:space="preserve">오른쪽 상단 표에 </t>
    </r>
    <r>
      <rPr>
        <b/>
        <sz val="10"/>
        <color rgb="FFFF0000"/>
        <rFont val="맑은 고딕"/>
        <family val="3"/>
        <charset val="129"/>
        <scheme val="minor"/>
      </rPr>
      <t>붉은색 글자</t>
    </r>
    <r>
      <rPr>
        <sz val="10"/>
        <color theme="1"/>
        <rFont val="맑은 고딕"/>
        <family val="3"/>
        <charset val="129"/>
        <scheme val="minor"/>
      </rPr>
      <t xml:space="preserve"> 셀에 컨디션을 조정해주세요. (+3, +2, +1, 0, -1, -2, -3)</t>
    </r>
    <phoneticPr fontId="1" type="noConversion"/>
  </si>
  <si>
    <r>
      <t xml:space="preserve">* 3월 31일 마탐즈 제보게에 올라온 </t>
    </r>
    <r>
      <rPr>
        <b/>
        <sz val="11"/>
        <color theme="1"/>
        <rFont val="맑은 고딕"/>
        <family val="3"/>
        <charset val="129"/>
        <scheme val="minor"/>
      </rPr>
      <t>코앤</t>
    </r>
    <r>
      <rPr>
        <sz val="11"/>
        <color theme="1"/>
        <rFont val="맑은 고딕"/>
        <family val="2"/>
        <charset val="129"/>
        <scheme val="minor"/>
      </rPr>
      <t xml:space="preserve"> 님의 프로그램(0.8ver) 을 개조했습니다. </t>
    </r>
    <phoneticPr fontId="1" type="noConversion"/>
  </si>
  <si>
    <r>
      <t xml:space="preserve">--- 조합을 직접 배정해볼 수 있도록 하고, </t>
    </r>
    <r>
      <rPr>
        <b/>
        <sz val="11"/>
        <color theme="1"/>
        <rFont val="맑은 고딕"/>
        <family val="3"/>
        <charset val="129"/>
        <scheme val="minor"/>
      </rPr>
      <t>코앤</t>
    </r>
    <r>
      <rPr>
        <sz val="11"/>
        <color theme="1"/>
        <rFont val="맑은 고딕"/>
        <family val="2"/>
        <charset val="129"/>
        <scheme val="minor"/>
      </rPr>
      <t>님의 표를 더 활용하기 좋게 내림차순으로 정렬 했습니다.</t>
    </r>
    <phoneticPr fontId="1" type="noConversion"/>
  </si>
  <si>
    <r>
      <t xml:space="preserve">* </t>
    </r>
    <r>
      <rPr>
        <b/>
        <sz val="11"/>
        <color theme="1"/>
        <rFont val="맑은 고딕"/>
        <family val="3"/>
        <charset val="129"/>
        <scheme val="minor"/>
      </rPr>
      <t>코앤</t>
    </r>
    <r>
      <rPr>
        <sz val="11"/>
        <color theme="1"/>
        <rFont val="맑은 고딕"/>
        <family val="2"/>
        <charset val="129"/>
        <scheme val="minor"/>
      </rPr>
      <t>님도 저 처럼 '체지솜의' 비유로 직접 조사하고 메모하시고, 저는 오언제독을 빠트리기도 했는데 안빠트리셨고, 활용하는 전략을 적어주셔서 제 글보다 나았어요.</t>
    </r>
    <phoneticPr fontId="1" type="noConversion"/>
  </si>
  <si>
    <t>v2.1</t>
    <phoneticPr fontId="1" type="noConversion"/>
  </si>
  <si>
    <t>&lt;------------------   입력 하지 않을 구간  ------------------&gt;</t>
    <phoneticPr fontId="1" type="noConversion"/>
  </si>
  <si>
    <t>x</t>
    <phoneticPr fontId="1" type="noConversion"/>
  </si>
  <si>
    <t>스텟 2/2/2/4 지향</t>
    <phoneticPr fontId="1" type="noConversion"/>
  </si>
  <si>
    <t>스텟</t>
    <phoneticPr fontId="1" type="noConversion"/>
  </si>
  <si>
    <t>컨디션</t>
    <phoneticPr fontId="1" type="noConversion"/>
  </si>
  <si>
    <t>달리기</t>
    <phoneticPr fontId="1" type="noConversion"/>
  </si>
  <si>
    <t>장애물</t>
    <phoneticPr fontId="1" type="noConversion"/>
  </si>
  <si>
    <t>2인 3각</t>
    <phoneticPr fontId="1" type="noConversion"/>
  </si>
  <si>
    <t>기마전</t>
    <phoneticPr fontId="1" type="noConversion"/>
  </si>
  <si>
    <t>v2.2 +</t>
    <phoneticPr fontId="1" type="noConversion"/>
  </si>
  <si>
    <t>* 우리팀이 좋은 NPC를 다 가져가버렸다면, 상대방은 남은 NPC를 조합해야 하므로 생각보다 스펙이 높지 않게되요.</t>
    <phoneticPr fontId="1" type="noConversion"/>
  </si>
  <si>
    <t>우리가 이미 다른 종목에서 좋은 NPC를 다 가져가 버렸기 때문에 타우네스+아트라타 같은 조합을 하더라도, 이미 이기기 쉬운 NPC만 남았으리라는 가정도 할 수 있긴해요.</t>
    <phoneticPr fontId="1" type="noConversion"/>
  </si>
  <si>
    <t>* 기존 유저분들의 배정표에서 (새 의미의) 최적스펙은 달성되고 있었을듯 하며, 그럼에도 지는 것은 스펙으로 유리하도록 할 수 있을 랜덤적 요소를 벗어난 랜덤적인 문제에요.</t>
    <phoneticPr fontId="1" type="noConversion"/>
  </si>
  <si>
    <t>최적 스펙 달성---&gt; (1) 그 종목에 스펙을 올리지 말고 다른데 투자해서 최적으로 만들기,  (2). 최적 스펙이어도 현재 지식으로는 어찌할 수 없는 event발생</t>
    <phoneticPr fontId="1" type="noConversion"/>
  </si>
  <si>
    <t>배정 여부 판별이 필요할때의 보조셀</t>
    <phoneticPr fontId="1" type="noConversion"/>
  </si>
  <si>
    <t>종목에 배정
(0~4)</t>
    <phoneticPr fontId="1" type="noConversion"/>
  </si>
  <si>
    <t>x</t>
    <phoneticPr fontId="1" type="noConversion"/>
  </si>
  <si>
    <t>x</t>
    <phoneticPr fontId="1" type="noConversion"/>
  </si>
  <si>
    <t>IF((D5+F5)*OR(I5="",I5=1)*(1-AND(run=1,I5&lt;&gt;1))&gt;0,(D5+F5)*OR(I5="",I5=1)*(1-AND(run=1,I5&lt;&gt;1)),"")</t>
    <phoneticPr fontId="1" type="noConversion"/>
  </si>
  <si>
    <t>ㄱ = OR(I5=1, AND(I5="", run&lt;&gt;1) )</t>
    <phoneticPr fontId="1" type="noConversion"/>
  </si>
  <si>
    <t>ㄴ = OR(I5="",I5=1)*AND(run&lt;&gt;1,I5=1)</t>
    <phoneticPr fontId="1" type="noConversion"/>
  </si>
  <si>
    <t>ㄷ = "" &amp; (D5+F5)*OR(I5="",I5=1)*AND(run&lt;&gt;1,I5=1)</t>
    <phoneticPr fontId="1" type="noConversion"/>
  </si>
  <si>
    <t>ㄹ = (D5+F5) * OR(I5="",I5=1) * OR (run&lt;&gt;1, I5=1)</t>
    <phoneticPr fontId="1" type="noConversion"/>
  </si>
  <si>
    <t>ㅁ = (D5+F5) * AND(I5="",run=1)</t>
    <phoneticPr fontId="1" type="noConversion"/>
  </si>
  <si>
    <t>더 간소화 못함</t>
    <phoneticPr fontId="1" type="noConversion"/>
  </si>
  <si>
    <t>스텟</t>
    <phoneticPr fontId="1" type="noConversion"/>
  </si>
  <si>
    <t>컨디션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</si>
  <si>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</si>
  <si>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</si>
  <si>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</si>
  <si>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c1</t>
    <phoneticPr fontId="1" type="noConversion"/>
  </si>
  <si>
    <t>c2</t>
    <phoneticPr fontId="1" type="noConversion"/>
  </si>
  <si>
    <t>순위</t>
    <phoneticPr fontId="1" type="noConversion"/>
  </si>
  <si>
    <t>차이</t>
    <phoneticPr fontId="1" type="noConversion"/>
  </si>
  <si>
    <t>차이</t>
    <phoneticPr fontId="1" type="noConversion"/>
  </si>
  <si>
    <t>sc2</t>
    <phoneticPr fontId="1" type="noConversion"/>
  </si>
  <si>
    <t>sc1</t>
    <phoneticPr fontId="1" type="noConversion"/>
  </si>
  <si>
    <t>순위</t>
    <phoneticPr fontId="1" type="noConversion"/>
  </si>
  <si>
    <t>c3</t>
    <phoneticPr fontId="1" type="noConversion"/>
  </si>
  <si>
    <t>c4</t>
    <phoneticPr fontId="1" type="noConversion"/>
  </si>
  <si>
    <t>sc3</t>
    <phoneticPr fontId="1" type="noConversion"/>
  </si>
  <si>
    <t>sc4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</si>
  <si>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</si>
  <si>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</si>
  <si>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</si>
  <si>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</si>
  <si>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</si>
  <si>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</si>
  <si>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</si>
  <si>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</si>
  <si>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a9</t>
    <phoneticPr fontId="1" type="noConversion"/>
  </si>
  <si>
    <t>a10</t>
    <phoneticPr fontId="1" type="noConversion"/>
  </si>
  <si>
    <t>밑에 새로운거 하다가 결국 다시 여기로 돌아옴.</t>
    <phoneticPr fontId="1" type="noConversion"/>
  </si>
  <si>
    <t>차이 합 8까지 줄였는데 욕심부려서 해결할 품목도 늘리고 변수도 늘리다가 망함.. 24시간 날림</t>
    <phoneticPr fontId="1" type="noConversion"/>
  </si>
  <si>
    <t>경기력</t>
    <phoneticPr fontId="1" type="noConversion"/>
  </si>
  <si>
    <t>주석* 누락된 줄 추가됨 (샤말라2)</t>
    <phoneticPr fontId="1" type="noConversion"/>
  </si>
  <si>
    <t>우리팀 전력 컨디션 표시</t>
    <phoneticPr fontId="1" type="noConversion"/>
  </si>
  <si>
    <r>
      <t xml:space="preserve">굵음은 </t>
    </r>
    <r>
      <rPr>
        <b/>
        <sz val="11"/>
        <color theme="1"/>
        <rFont val="맑은 고딕"/>
        <family val="3"/>
        <charset val="129"/>
        <scheme val="minor"/>
      </rPr>
      <t>확인하러 가기 쉬운</t>
    </r>
    <r>
      <rPr>
        <sz val="11"/>
        <color theme="1"/>
        <rFont val="맑은 고딕"/>
        <family val="2"/>
        <charset val="129"/>
        <scheme val="minor"/>
      </rPr>
      <t xml:space="preserve"> npc 입니다.</t>
    </r>
    <phoneticPr fontId="1" type="noConversion"/>
  </si>
  <si>
    <t>v2.3</t>
    <phoneticPr fontId="1" type="noConversion"/>
  </si>
  <si>
    <t>v2.2</t>
    <phoneticPr fontId="1" type="noConversion"/>
  </si>
  <si>
    <t>경기력 공식 제조</t>
    <phoneticPr fontId="1" type="noConversion"/>
  </si>
  <si>
    <t>선수들의 종목별 경기력</t>
    <phoneticPr fontId="1" type="noConversion"/>
  </si>
  <si>
    <t>배정된 NPC 리스트</t>
    <phoneticPr fontId="1" type="noConversion"/>
  </si>
  <si>
    <t>* 우리팀이 고르지 않은 NPC는 상대팀이 대신 고를 수 있어요.</t>
    <phoneticPr fontId="1" type="noConversion"/>
  </si>
  <si>
    <t>&lt;&lt;&lt;</t>
    <phoneticPr fontId="1" type="noConversion"/>
  </si>
  <si>
    <r>
      <rPr>
        <b/>
        <sz val="11"/>
        <rFont val="맑은 고딕"/>
        <family val="3"/>
        <charset val="129"/>
        <scheme val="minor"/>
      </rPr>
      <t>[Ctrl + 휠 버튼]</t>
    </r>
    <r>
      <rPr>
        <sz val="11"/>
        <rFont val="맑은 고딕"/>
        <family val="3"/>
        <charset val="129"/>
        <scheme val="minor"/>
      </rPr>
      <t xml:space="preserve"> 으로 시야를 조절할 수 있습니다.</t>
    </r>
    <phoneticPr fontId="1" type="noConversion"/>
  </si>
  <si>
    <t>직관적인 순위값(d=1.2)</t>
    <phoneticPr fontId="1" type="noConversion"/>
  </si>
  <si>
    <t>* 변수가 될 수 있는 강한 NPC를 가져버리면 약해보이는 NPC를 포함하여 배정했는데도 상대의 최고 스펙을 넘겨버리게 되는.. 배정법을 생각할 수 있어요.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</si>
  <si>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엘리제</t>
    </r>
    <r>
      <rPr>
        <sz val="11"/>
        <color theme="1"/>
        <rFont val="맑은 고딕"/>
        <family val="2"/>
        <charset val="129"/>
        <scheme val="minor"/>
      </rPr>
      <t xml:space="preserve">님이 [아트라타 + 타우네스] 에서 상당히 많은 시행에서 승리할 수 있었음에도 운이 다하여 포풍 패배하기도 하셨던 이유를 이런 식으로 구성해볼 수도 있어요. </t>
    </r>
    <phoneticPr fontId="1" type="noConversion"/>
  </si>
  <si>
    <r>
      <t xml:space="preserve">* 4월 1일 마도카 팁게에 올라온 </t>
    </r>
    <r>
      <rPr>
        <b/>
        <sz val="11"/>
        <color theme="1"/>
        <rFont val="맑은 고딕"/>
        <family val="3"/>
        <charset val="129"/>
        <scheme val="minor"/>
      </rPr>
      <t>지구파괴자</t>
    </r>
    <r>
      <rPr>
        <sz val="11"/>
        <color theme="1"/>
        <rFont val="맑은 고딕"/>
        <family val="2"/>
        <charset val="129"/>
        <scheme val="minor"/>
      </rPr>
      <t xml:space="preserve"> 님의 글을 참고했습니다.</t>
    </r>
    <phoneticPr fontId="1" type="noConversion"/>
  </si>
  <si>
    <t>(2.3 ver)</t>
    <phoneticPr fontId="1" type="noConversion"/>
  </si>
  <si>
    <t>* 가독성 기능이 샤말라에 적용되지 않는 문제를 알려주셔서 감사합니다.</t>
    <phoneticPr fontId="1" type="noConversion"/>
  </si>
  <si>
    <t>사실 먼저 인지를 하고 있었지만 버전업 할때 한꺼번에 처리하려 했는데 그동안 거쳤던 여정이 길어서 패치(?)가 늦었고 그래서 오랫동안 유저분들이 불편하거나 손해를 봤을거라 생각합니다.</t>
    <phoneticPr fontId="1" type="noConversion"/>
  </si>
  <si>
    <t>가상의 상황이긴 하지만, 순위 부여의 직관이 저와 다르신분은 주황색 셀을 수정하신 후 위 변수들을 조절해서 "차이합"을 낮추는 식으로 해보세요.</t>
    <phoneticPr fontId="1" type="noConversion"/>
  </si>
  <si>
    <t>패치 간격이 길었음에도 유저분들이 체감하시는 변화는 크지 않을거 같아요.</t>
    <phoneticPr fontId="1" type="noConversion"/>
  </si>
  <si>
    <t>(다만 생각해보니까, 예전부터 "이게 적이되면 어쩔꺼야..?" 라는 생각으로 선수를 고려해오기는 했었네요. 무의식적이라서 깨닫지는 못했네요.)</t>
    <phoneticPr fontId="1" type="noConversion"/>
  </si>
  <si>
    <t>주석*
기입된 자료랑 연산에 오류가 없다면
가독성 기능만 고장난 바로 여길 수 있으나
활용에 장해가 되었음</t>
    <phoneticPr fontId="1" type="noConversion"/>
  </si>
  <si>
    <t>horse몇개</t>
    <phoneticPr fontId="1" type="noConversion"/>
  </si>
  <si>
    <t>run 몇개</t>
    <phoneticPr fontId="1" type="noConversion"/>
  </si>
  <si>
    <t>obst몇개</t>
    <phoneticPr fontId="1" type="noConversion"/>
  </si>
  <si>
    <r>
      <t xml:space="preserve">지피지기면 백전백승' 에서 [지기] 는 제대로 했는데, [지피]를 제대로 안하고 있었는걸 깨달았음. (팁게 </t>
    </r>
    <r>
      <rPr>
        <b/>
        <sz val="11"/>
        <color theme="1"/>
        <rFont val="맑은 고딕"/>
        <family val="3"/>
        <charset val="129"/>
        <scheme val="minor"/>
      </rPr>
      <t>시월랑</t>
    </r>
    <r>
      <rPr>
        <sz val="11"/>
        <color theme="1"/>
        <rFont val="맑은 고딕"/>
        <family val="2"/>
        <charset val="129"/>
        <scheme val="minor"/>
      </rPr>
      <t>님 글에 영감을 받음)</t>
    </r>
    <phoneticPr fontId="1" type="noConversion"/>
  </si>
  <si>
    <t>"차이"는 1~3이면 거의 문제되지 않아요. 문제되는 경우는 "위험한 적인데 안내되지 않은 경우" 인데, 여러명이 나오게 하고있으니 그 중에 있길바래요.</t>
    <phoneticPr fontId="1" type="noConversion"/>
  </si>
  <si>
    <t>샤말라</t>
    <phoneticPr fontId="1" type="noConversion"/>
  </si>
  <si>
    <t>같이 없어짐</t>
    <phoneticPr fontId="1" type="noConversion"/>
  </si>
  <si>
    <t>같이 없어짐</t>
    <phoneticPr fontId="1" type="noConversion"/>
  </si>
  <si>
    <t>능력치랑 컨디션이 구체적으로 어떤 방식으로 발현되는지 깊이있게 궁금해하지 않은 것도 깨달았음. 원리를 몰라도 통하면 주술적 사고를 하게되죠.</t>
    <phoneticPr fontId="1" type="noConversion"/>
  </si>
  <si>
    <r>
      <t>* 상대의 경기력을 막 초과한 상태가</t>
    </r>
    <r>
      <rPr>
        <b/>
        <sz val="11"/>
        <color theme="1"/>
        <rFont val="맑은 고딕"/>
        <family val="3"/>
        <charset val="129"/>
        <scheme val="minor"/>
      </rPr>
      <t xml:space="preserve"> [필요 스펙]</t>
    </r>
    <r>
      <rPr>
        <sz val="11"/>
        <color theme="1"/>
        <rFont val="맑은 고딕"/>
        <family val="2"/>
        <charset val="129"/>
        <scheme val="minor"/>
      </rPr>
      <t xml:space="preserve">,  더 이상 승률을 높일 수 없는 상태를 </t>
    </r>
    <r>
      <rPr>
        <b/>
        <sz val="11"/>
        <color theme="1"/>
        <rFont val="맑은 고딕"/>
        <family val="3"/>
        <charset val="129"/>
        <scheme val="minor"/>
      </rPr>
      <t>[최적 스펙]</t>
    </r>
    <r>
      <rPr>
        <sz val="11"/>
        <color theme="1"/>
        <rFont val="맑은 고딕"/>
        <family val="2"/>
        <charset val="129"/>
        <scheme val="minor"/>
      </rPr>
      <t xml:space="preserve">,  최적 스펙을 초과하는 스펙을 </t>
    </r>
    <r>
      <rPr>
        <b/>
        <sz val="11"/>
        <color theme="1"/>
        <rFont val="맑은 고딕"/>
        <family val="3"/>
        <charset val="129"/>
        <scheme val="minor"/>
      </rPr>
      <t>[오버 스펙]</t>
    </r>
    <r>
      <rPr>
        <sz val="11"/>
        <color theme="1"/>
        <rFont val="맑은 고딕"/>
        <family val="2"/>
        <charset val="129"/>
        <scheme val="minor"/>
      </rPr>
      <t xml:space="preserve"> 이라고 할 수 있어요.</t>
    </r>
    <phoneticPr fontId="1" type="noConversion"/>
  </si>
  <si>
    <t>* 논의할 거리는, 첫째로, [야옹이, 미믹, 누] 는 스펙으로 영향을 미칠 수 있는 랜덤적 요소인가, 미칠 수 없는 랜덤적 요소인가.</t>
    <phoneticPr fontId="1" type="noConversion"/>
  </si>
  <si>
    <t>둘째로, [필요 스펙] 과 [최적 스펙] 간에 승률 차이가 존재하는가.  즉, [필요 스펙] = [최적 스펙] 인가.</t>
    <phoneticPr fontId="1" type="noConversion"/>
  </si>
  <si>
    <r>
      <t xml:space="preserve">* 오버스펙의 기준이 [2인 3각은 스텟2, 컨디션 4~5] 이다, 같은 접근 말고도, </t>
    </r>
    <r>
      <rPr>
        <b/>
        <sz val="11"/>
        <color theme="1"/>
        <rFont val="맑은 고딕"/>
        <family val="3"/>
        <charset val="129"/>
        <scheme val="minor"/>
      </rPr>
      <t>[상대의 최대 조합보다 일정 수준 높을때 최적스펙이고, 넘치면 오버스펙]</t>
    </r>
    <r>
      <rPr>
        <sz val="11"/>
        <color theme="1"/>
        <rFont val="맑은 고딕"/>
        <family val="2"/>
        <charset val="129"/>
        <scheme val="minor"/>
      </rPr>
      <t xml:space="preserve"> 같은 접근이 가능할지 몰라요.</t>
    </r>
    <phoneticPr fontId="1" type="noConversion"/>
  </si>
  <si>
    <t>* 마지막으로 마탐즈 글을 보고나서, 4~5일 동안 대부분 잠자거나, 엑셀에 매달려 있었어요. 버그 제보랑 저를 호출하신 분도 있는데 읽은지 오래됐지만 이거 완성하면서 답장하려는데 완성이 늦어서 반응을 못했어요. 미안합니다.</t>
    <phoneticPr fontId="1" type="noConversion"/>
  </si>
  <si>
    <r>
      <t xml:space="preserve">* 특수 조합에 대해서 알아보는 기간도 있었어요. 지엽적인 부분들에서는 막혀서 끝장을 보려다가 2일 정도 날리기도 했어요. </t>
    </r>
    <r>
      <rPr>
        <sz val="11"/>
        <color theme="0" tint="-0.249977111117893"/>
        <rFont val="맑은 고딕"/>
        <family val="3"/>
        <charset val="129"/>
        <scheme val="minor"/>
      </rPr>
      <t>If문 최대한 덜쓰고 수식으로 해결하려는 강박증 같은거도 있었어요.</t>
    </r>
    <phoneticPr fontId="1" type="noConversion"/>
  </si>
  <si>
    <t>* 이벤트 5일만 더 하면 안되남요...?</t>
    <phoneticPr fontId="1" type="noConversion"/>
  </si>
  <si>
    <r>
      <rPr>
        <b/>
        <sz val="11"/>
        <rFont val="맑은 고딕"/>
        <family val="3"/>
        <charset val="129"/>
        <scheme val="minor"/>
      </rPr>
      <t>주의</t>
    </r>
    <r>
      <rPr>
        <sz val="11"/>
        <color theme="1"/>
        <rFont val="맑은 고딕"/>
        <family val="2"/>
        <charset val="129"/>
        <scheme val="minor"/>
      </rPr>
      <t xml:space="preserve"> 해야할 NPC를 체크(√) 하세요!   </t>
    </r>
    <r>
      <rPr>
        <b/>
        <sz val="11"/>
        <color rgb="FFFF0000"/>
        <rFont val="맑은 고딕"/>
        <family val="3"/>
        <charset val="129"/>
        <scheme val="minor"/>
      </rPr>
      <t>(모드 1, 모드 2, 끄기 0)</t>
    </r>
    <phoneticPr fontId="1" type="noConversion"/>
  </si>
  <si>
    <t>달리기</t>
    <phoneticPr fontId="1" type="noConversion"/>
  </si>
  <si>
    <t>장애물</t>
    <phoneticPr fontId="1" type="noConversion"/>
  </si>
  <si>
    <t>2인 3각</t>
    <phoneticPr fontId="1" type="noConversion"/>
  </si>
  <si>
    <t>기마전</t>
    <phoneticPr fontId="1" type="noConversion"/>
  </si>
  <si>
    <t>세상을 다 가진 표정이다 대체 어떤 좋은 일이 있었던 걸까?</t>
  </si>
  <si>
    <t>화색이 도는 얼굴에서 넘치는 생기가 느껴진다</t>
  </si>
  <si>
    <t>좋은 꿈이라도 꾸었는지 표정이 밝다</t>
  </si>
  <si>
    <t>평소와 별반 다르지 않은 표정이다</t>
  </si>
  <si>
    <t>잠을 설친 것인지 조금 피곤한 기색이 보인다</t>
  </si>
  <si>
    <t>밤새 한 잠도 못잤는지 피로감이 역력하다</t>
  </si>
  <si>
    <t>낯빛이 어둡다. 건강을 해친 것은 아닐까 걱정스럽다.</t>
  </si>
  <si>
    <t>에반 +3</t>
    <phoneticPr fontId="1" type="noConversion"/>
  </si>
  <si>
    <t>해당 종목에서 상대의 (기량,컨디션)이 (+1,+1) 이상 높게 나올 수 있게 배정하여 그럼에도 불구하고 우리의 승률이 높은지를 조사하는 방법을 사용할 수 있겠어요.</t>
    <phoneticPr fontId="1" type="noConversion"/>
  </si>
  <si>
    <t>* 특수효과가 있다고 알려진 조합이나, 혹은 이상형이 종목내에 있을 경우 그 종목이 강해진다는 가설… 에 관한 섭섭한 가정으로,</t>
    <phoneticPr fontId="1" type="noConversion"/>
  </si>
  <si>
    <t>달리기</t>
    <phoneticPr fontId="1" type="noConversion"/>
  </si>
  <si>
    <t>장애물</t>
    <phoneticPr fontId="1" type="noConversion"/>
  </si>
  <si>
    <t>2인 3각</t>
    <phoneticPr fontId="1" type="noConversion"/>
  </si>
  <si>
    <t>기마전</t>
    <phoneticPr fontId="1" type="noConversion"/>
  </si>
  <si>
    <t>에반 +2</t>
    <phoneticPr fontId="1" type="noConversion"/>
  </si>
  <si>
    <t>에반 +1</t>
    <phoneticPr fontId="1" type="noConversion"/>
  </si>
  <si>
    <t>에반 -1</t>
    <phoneticPr fontId="1" type="noConversion"/>
  </si>
  <si>
    <t>에반 -2</t>
    <phoneticPr fontId="1" type="noConversion"/>
  </si>
  <si>
    <t>에반 -3</t>
    <phoneticPr fontId="1" type="noConversion"/>
  </si>
  <si>
    <t>에반 +0</t>
    <phoneticPr fontId="1" type="noConversion"/>
  </si>
  <si>
    <t>하다보면 결국 이전이랑 비슷한 결과물이 나오는듯 하면서도 약간 달라요. 전략을 "강한 나를 만들기" 가 아니라 "강한 적을 없애기" 로 전환할 수도 있어요. 적이 강하지 않다면 내가 강할 필요가 없어져요.</t>
    <phoneticPr fontId="1" type="noConversion"/>
  </si>
  <si>
    <r>
      <t xml:space="preserve">* 상대가 고를 수 있는 전력의 범위를 예상할 수 있으므로, 어떤 종목에서 </t>
    </r>
    <r>
      <rPr>
        <b/>
        <sz val="11"/>
        <color theme="1"/>
        <rFont val="맑은 고딕"/>
        <family val="3"/>
        <charset val="129"/>
        <scheme val="minor"/>
      </rPr>
      <t>특수효과가 있는 듯한 NPC가 정말 특수효과가 있는지 알고 싶을때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</si>
  <si>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t>저는 개인적으로 특수효과가 있으면 더 재미있을거 같아서 있었으면 좋겠어요.</t>
    <phoneticPr fontId="1" type="noConversion"/>
  </si>
  <si>
    <r>
      <t xml:space="preserve">* </t>
    </r>
    <r>
      <rPr>
        <sz val="11"/>
        <color theme="1"/>
        <rFont val="맑은 고딕"/>
        <family val="3"/>
        <charset val="129"/>
        <scheme val="minor"/>
      </rPr>
      <t>금순이스토커</t>
    </r>
    <r>
      <rPr>
        <sz val="11"/>
        <color theme="1"/>
        <rFont val="맑은 고딕"/>
        <family val="2"/>
        <charset val="129"/>
        <scheme val="minor"/>
      </rPr>
      <t xml:space="preserve"> 님처럼 [야옹이, 미믹, 누]가 아니라면 거의 99% 이기는 경우는 이미 최적 스펙에 근접한 상태입니다. 이 점을 전달하고 싶으셨는데 제가 분명하게 재명시하지 못했어요.</t>
    </r>
    <phoneticPr fontId="1" type="noConversion"/>
  </si>
  <si>
    <t>일찍 배정표를 만드신 분들은 대부분 최적스펙을 거의 달성하고 있었지 않았을라나요? 기마전에는 약간 오버스펙이 있었을 가능성이 있어요.</t>
    <phoneticPr fontId="1" type="noConversion"/>
  </si>
  <si>
    <t xml:space="preserve">샤말라가 [체+ 의+] 형 일때랑, [체+ 솜+ 지-] 형일때, NPC 배정법이 달라서
(1). 배정을 통일시키지 말고 Sheet 를 14개를 만들거나 (샤말라가 두 종류라면)
(1-1). 14개 까지는 아니고.. 샤말라가 제외되도 최적 스펙이거나
(2). 배정을 통일시키는 대신 두 경우 모두에서 최적 스펙이게 하는 해를 찾거나
(1)~(2)처럼 해서. 저도 예약 배정표를 만들어보려고 했는데..
힘들어요.. 샤말라의 컨디션 그룹만 알아도 해를 찾을 때도 있을텐데.
싹 지우고 일단 [체+ 솜+ 지-] 형으로 간주하고 만들었어요.
</t>
    <phoneticPr fontId="1" type="noConversion"/>
  </si>
  <si>
    <t>* 항상 이기기는 쉽지 않은 조합에서 상당히 여러 번 이기신 츠키무라케이님의 제보를 받아들여서, 원리가 (10000에 하나래도) 앞엣 기량이 뒤엣 기량보다 중요하기 때문인 경우를 대비하기 위한 기능을 추가했습니다.</t>
    <phoneticPr fontId="1" type="noConversion"/>
  </si>
  <si>
    <t>[지기] 뿐만이 아니라 [지피]를 해야한다는 것을 중심 원리로 추가 도입한 상황이라면 오컴의 면도날로 (기존의 원리 만으로) 해명이 될 수도 있지만, 정말로 새로운 의미가 있는 경우도 고려했습니다.</t>
    <phoneticPr fontId="1" type="noConversion"/>
  </si>
  <si>
    <t>실제로 알아보니까 츠키무라케이님의 방식은 새로운 아이디어인 [강적 가져버리기] 효과는 거의 못누리는 조합이었는데도 높은 승률이 나왔어요.</t>
    <phoneticPr fontId="1" type="noConversion"/>
  </si>
  <si>
    <r>
      <t xml:space="preserve">최적 스펙이 달성되면 </t>
    </r>
    <r>
      <rPr>
        <b/>
        <sz val="11"/>
        <color theme="1"/>
        <rFont val="맑은 고딕"/>
        <family val="3"/>
        <charset val="129"/>
        <scheme val="minor"/>
      </rPr>
      <t>금순이스토커</t>
    </r>
    <r>
      <rPr>
        <sz val="11"/>
        <color theme="1"/>
        <rFont val="맑은 고딕"/>
        <family val="2"/>
        <charset val="129"/>
        <scheme val="minor"/>
      </rPr>
      <t>님의 결과처럼 [야옹이, 미믹, 누] 가 뜨지 않는한 경기에서 지지 않는듯 해요. 물론 [야옹이, 미믹, 누] 에도, 최적화가 가능할, 만큼이란게 있을 수는 있죠.</t>
    </r>
    <phoneticPr fontId="1" type="noConversion"/>
  </si>
  <si>
    <r>
      <t xml:space="preserve">샤말라가 코르마을에 살고 계신 분드른 찾아가보셔서 기량과 컨디션을 확인하여,
[체+ 솜+ 지-]가 맞다면 다행이에요.
다른 기량이 나왔다면 [에반 +N] Sheet 들 각각에 들어가셔서,
</t>
    </r>
    <r>
      <rPr>
        <b/>
        <sz val="9"/>
        <color theme="1"/>
        <rFont val="굴림"/>
        <family val="3"/>
        <charset val="129"/>
      </rPr>
      <t xml:space="preserve">샤말라의 컨디션 그룹을 유추하여 편집 </t>
    </r>
    <r>
      <rPr>
        <sz val="9"/>
        <color theme="1"/>
        <rFont val="굴림"/>
        <family val="3"/>
        <charset val="129"/>
      </rPr>
      <t xml:space="preserve">해주신 후 새로운 배정을 시도해보세요!
직접적인 확인 방법이 없으시면.. (저는 이것 때문에 골치에요)
배정표대로 했을때 샤말라가 잘 지거나 컨디션이 나쁘다고 나오신다면,
[체+ 의+] 형인 경우로 간주하셔서, 샤말라의 그룹을 4로 해보시고,
혹은 더 정확하게 컨디션을 (-1) ~ (-3) 모두 집어넣어보시면서
세 경우 모두에서 동시에 성립하는 부분을 찾을 수 있어요.
</t>
    </r>
    <r>
      <rPr>
        <b/>
        <sz val="9"/>
        <color theme="1"/>
        <rFont val="굴림"/>
        <family val="3"/>
        <charset val="129"/>
      </rPr>
      <t>[에반 +N] 시트에서 수정되는 내용은 저절로 이 장소에 반영됩니다!</t>
    </r>
    <phoneticPr fontId="1" type="noConversion"/>
  </si>
  <si>
    <r>
      <t xml:space="preserve">츠키무라케이님의 배정표. 컨디션 7가지 경우에서, </t>
    </r>
    <r>
      <rPr>
        <sz val="10"/>
        <color theme="1"/>
        <rFont val="맑은 고딕"/>
        <family val="3"/>
        <charset val="129"/>
        <scheme val="minor"/>
      </rPr>
      <t xml:space="preserve">기마전 </t>
    </r>
    <r>
      <rPr>
        <b/>
        <sz val="10"/>
        <color theme="1"/>
        <rFont val="맑은 고딕"/>
        <family val="3"/>
        <charset val="129"/>
        <scheme val="minor"/>
      </rPr>
      <t>강적을 거의 배제시키지 않아도</t>
    </r>
    <r>
      <rPr>
        <sz val="10"/>
        <color theme="1"/>
        <rFont val="맑은 고딕"/>
        <family val="2"/>
        <charset val="129"/>
        <scheme val="minor"/>
      </rPr>
      <t xml:space="preserve"> 높은 승률 (97% 이상). 다양한 해석.
오컴의 면도날 비적용시 기존의 인식을 수정... 오컴의 면도날 적용 + 억울할수록 신뢰할 수 있는 원리 적용시, </t>
    </r>
    <r>
      <rPr>
        <b/>
        <sz val="10"/>
        <color theme="1"/>
        <rFont val="맑은 고딕"/>
        <family val="3"/>
        <charset val="129"/>
        <scheme val="minor"/>
      </rPr>
      <t>[스텟 4에 컨디션 4] 이면 더 이상 기마전의 승률을 높일 수 없다.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</si>
</sst>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0;[Red]0"/>
  </numFmts>
  <fonts count="7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name val="돋움"/>
      <family val="3"/>
      <charset val="129"/>
    </font>
    <font>
      <b/>
      <sz val="18"/>
      <color rgb="FF5B5BFF"/>
      <name val="맑은 고딕"/>
      <family val="3"/>
      <charset val="129"/>
      <scheme val="minor"/>
    </font>
    <font>
      <b/>
      <sz val="11"/>
      <color rgb="FFFF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.5"/>
      <color theme="1"/>
      <name val="맑은 고딕"/>
      <family val="2"/>
      <charset val="129"/>
      <scheme val="minor"/>
    </font>
    <font>
      <sz val="10.5"/>
      <color theme="1"/>
      <name val="맑은 고딕"/>
      <family val="3"/>
      <charset val="129"/>
      <scheme val="minor"/>
    </font>
    <font>
      <sz val="10.5"/>
      <color rgb="FF9C0006"/>
      <name val="맑은 고딕"/>
      <family val="3"/>
      <charset val="129"/>
      <scheme val="minor"/>
    </font>
    <font>
      <sz val="10.5"/>
      <color rgb="FF9C6500"/>
      <name val="맑은 고딕"/>
      <family val="3"/>
      <charset val="129"/>
      <scheme val="minor"/>
    </font>
    <font>
      <sz val="10.5"/>
      <color rgb="FF006100"/>
      <name val="맑은 고딕"/>
      <family val="3"/>
      <charset val="129"/>
      <scheme val="minor"/>
    </font>
    <font>
      <b/>
      <sz val="10.5"/>
      <color theme="1"/>
      <name val="맑은 고딕"/>
      <family val="3"/>
      <charset val="129"/>
      <scheme val="minor"/>
    </font>
    <font>
      <b/>
      <sz val="10.5"/>
      <color rgb="FFFF0000"/>
      <name val="맑은 고딕"/>
      <family val="3"/>
      <charset val="129"/>
      <scheme val="minor"/>
    </font>
    <font>
      <b/>
      <sz val="10.5"/>
      <color rgb="FF00B050"/>
      <name val="맑은 고딕"/>
      <family val="3"/>
      <charset val="129"/>
      <scheme val="minor"/>
    </font>
    <font>
      <b/>
      <sz val="10.5"/>
      <color rgb="FF0000FF"/>
      <name val="맑은 고딕"/>
      <family val="3"/>
      <charset val="129"/>
      <scheme val="minor"/>
    </font>
    <font>
      <sz val="10.5"/>
      <name val="맑은 고딕"/>
      <family val="3"/>
      <charset val="129"/>
      <scheme val="minor"/>
    </font>
    <font>
      <sz val="10.5"/>
      <color rgb="FFFF0000"/>
      <name val="맑은 고딕"/>
      <family val="3"/>
      <charset val="129"/>
      <scheme val="minor"/>
    </font>
    <font>
      <strike/>
      <sz val="10.5"/>
      <name val="맑은 고딕"/>
      <family val="3"/>
      <charset val="129"/>
      <scheme val="minor"/>
    </font>
    <font>
      <b/>
      <sz val="10.5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9"/>
      <name val="맑은 고딕"/>
      <family val="3"/>
      <charset val="129"/>
      <scheme val="minor"/>
    </font>
    <font>
      <sz val="9"/>
      <color rgb="FF9C0006"/>
      <name val="맑은 고딕"/>
      <family val="3"/>
      <charset val="129"/>
      <scheme val="minor"/>
    </font>
    <font>
      <sz val="9"/>
      <color rgb="FF9C6500"/>
      <name val="맑은 고딕"/>
      <family val="3"/>
      <charset val="129"/>
      <scheme val="minor"/>
    </font>
    <font>
      <sz val="9"/>
      <color rgb="FF0061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4"/>
      <color rgb="FFE10064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b/>
      <sz val="10.5"/>
      <color rgb="FF6600CC"/>
      <name val="맑은 고딕"/>
      <family val="3"/>
      <charset val="129"/>
      <scheme val="minor"/>
    </font>
    <font>
      <sz val="10.5"/>
      <color rgb="FF6600CC"/>
      <name val="맑은 고딕"/>
      <family val="3"/>
      <charset val="129"/>
      <scheme val="minor"/>
    </font>
    <font>
      <sz val="10.5"/>
      <color rgb="FF008000"/>
      <name val="맑은 고딕"/>
      <family val="3"/>
      <charset val="129"/>
      <scheme val="minor"/>
    </font>
    <font>
      <sz val="10.5"/>
      <color rgb="FF0000CC"/>
      <name val="맑은 고딕"/>
      <family val="3"/>
      <charset val="129"/>
      <scheme val="minor"/>
    </font>
    <font>
      <b/>
      <sz val="10.5"/>
      <color rgb="FF0000CC"/>
      <name val="맑은 고딕"/>
      <family val="3"/>
      <charset val="129"/>
      <scheme val="minor"/>
    </font>
    <font>
      <sz val="10.5"/>
      <color rgb="FFCF6863"/>
      <name val="맑은 고딕"/>
      <family val="3"/>
      <charset val="129"/>
      <scheme val="minor"/>
    </font>
    <font>
      <b/>
      <sz val="11"/>
      <color rgb="FF0000CC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9"/>
      <color theme="1"/>
      <name val="굴림"/>
      <family val="3"/>
      <charset val="129"/>
    </font>
    <font>
      <b/>
      <sz val="11"/>
      <color rgb="FFFF0066"/>
      <name val="맑은 고딕"/>
      <family val="3"/>
      <charset val="129"/>
      <scheme val="minor"/>
    </font>
    <font>
      <b/>
      <sz val="11"/>
      <color rgb="FF5E4173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.5"/>
      <color rgb="FFF69240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D5FF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FEF4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1E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2E3FE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BEDDC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F0EDF7"/>
        <bgColor indexed="64"/>
      </patternFill>
    </fill>
    <fill>
      <patternFill patternType="solid">
        <fgColor rgb="FFC0BDFB"/>
        <bgColor indexed="64"/>
      </patternFill>
    </fill>
    <fill>
      <patternFill patternType="solid">
        <fgColor rgb="FFB7B4FA"/>
        <bgColor indexed="64"/>
      </patternFill>
    </fill>
  </fills>
  <borders count="5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double">
        <color indexed="64"/>
      </right>
      <top style="thin">
        <color theme="1"/>
      </top>
      <bottom/>
      <diagonal/>
    </border>
    <border>
      <left style="double">
        <color indexed="64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double">
        <color indexed="64"/>
      </right>
      <top style="thin">
        <color theme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indexed="64"/>
      </right>
      <top/>
      <bottom style="thin">
        <color theme="1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283"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10" fillId="0" borderId="0" xfId="0" applyFont="1">
      <alignment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6" fillId="7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21" fillId="12" borderId="2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2" fillId="13" borderId="2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19" fillId="0" borderId="6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Fill="1">
      <alignment vertical="center"/>
    </xf>
    <xf numFmtId="0" fontId="0" fillId="0" borderId="0" xfId="0" quotePrefix="1">
      <alignment vertical="center"/>
    </xf>
    <xf numFmtId="0" fontId="21" fillId="0" borderId="2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vertical="center"/>
    </xf>
    <xf numFmtId="0" fontId="7" fillId="0" borderId="0" xfId="0" applyFont="1">
      <alignment vertical="center"/>
    </xf>
    <xf numFmtId="0" fontId="27" fillId="7" borderId="16" xfId="0" applyFont="1" applyFill="1" applyBorder="1" applyAlignment="1">
      <alignment horizontal="center" vertical="center"/>
    </xf>
    <xf numFmtId="0" fontId="28" fillId="12" borderId="26" xfId="0" applyFont="1" applyFill="1" applyBorder="1" applyAlignment="1">
      <alignment horizontal="center" vertical="center"/>
    </xf>
    <xf numFmtId="0" fontId="29" fillId="3" borderId="27" xfId="2" applyFont="1" applyBorder="1" applyAlignment="1">
      <alignment horizontal="center" vertical="center"/>
    </xf>
    <xf numFmtId="0" fontId="30" fillId="4" borderId="27" xfId="3" applyFont="1" applyBorder="1" applyAlignment="1">
      <alignment horizontal="center" vertical="center"/>
    </xf>
    <xf numFmtId="0" fontId="31" fillId="2" borderId="27" xfId="1" applyFont="1" applyBorder="1" applyAlignment="1">
      <alignment horizontal="center" vertical="center"/>
    </xf>
    <xf numFmtId="0" fontId="28" fillId="6" borderId="27" xfId="5" applyFont="1" applyBorder="1" applyAlignment="1">
      <alignment horizontal="center" vertical="center"/>
    </xf>
    <xf numFmtId="0" fontId="28" fillId="12" borderId="28" xfId="4" applyFont="1" applyFill="1" applyBorder="1" applyAlignment="1">
      <alignment horizontal="center" vertical="center"/>
    </xf>
    <xf numFmtId="0" fontId="32" fillId="8" borderId="29" xfId="4" applyFont="1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6" fontId="0" fillId="7" borderId="6" xfId="0" applyNumberForma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176" fontId="7" fillId="7" borderId="6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9" fillId="3" borderId="2" xfId="2" applyFont="1" applyBorder="1" applyAlignment="1">
      <alignment horizontal="center" vertical="center"/>
    </xf>
    <xf numFmtId="0" fontId="30" fillId="4" borderId="2" xfId="3" applyFont="1" applyBorder="1" applyAlignment="1">
      <alignment horizontal="center" vertical="center"/>
    </xf>
    <xf numFmtId="0" fontId="31" fillId="2" borderId="2" xfId="1" applyFont="1" applyBorder="1" applyAlignment="1">
      <alignment horizontal="center" vertical="center"/>
    </xf>
    <xf numFmtId="0" fontId="28" fillId="6" borderId="2" xfId="5" applyFont="1" applyBorder="1" applyAlignment="1">
      <alignment horizontal="center" vertical="center"/>
    </xf>
    <xf numFmtId="0" fontId="36" fillId="18" borderId="35" xfId="0" applyFont="1" applyFill="1" applyBorder="1" applyAlignment="1">
      <alignment horizontal="center" vertical="center"/>
    </xf>
    <xf numFmtId="0" fontId="36" fillId="18" borderId="37" xfId="0" applyFont="1" applyFill="1" applyBorder="1" applyAlignment="1">
      <alignment horizontal="center" vertical="center"/>
    </xf>
    <xf numFmtId="0" fontId="36" fillId="18" borderId="38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77" fontId="7" fillId="7" borderId="2" xfId="0" applyNumberFormat="1" applyFont="1" applyFill="1" applyBorder="1" applyAlignment="1">
      <alignment horizontal="center" vertical="center"/>
    </xf>
    <xf numFmtId="0" fontId="40" fillId="9" borderId="35" xfId="0" applyFont="1" applyFill="1" applyBorder="1" applyAlignment="1">
      <alignment horizontal="center" vertical="center"/>
    </xf>
    <xf numFmtId="0" fontId="41" fillId="9" borderId="17" xfId="0" applyFont="1" applyFill="1" applyBorder="1" applyAlignment="1">
      <alignment horizontal="center" vertical="center"/>
    </xf>
    <xf numFmtId="0" fontId="41" fillId="9" borderId="36" xfId="0" applyFont="1" applyFill="1" applyBorder="1" applyAlignment="1">
      <alignment horizontal="center" vertical="center"/>
    </xf>
    <xf numFmtId="0" fontId="41" fillId="0" borderId="38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0" fillId="9" borderId="35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7" fillId="9" borderId="40" xfId="0" applyFont="1" applyFill="1" applyBorder="1" applyAlignment="1">
      <alignment horizontal="center" vertical="center"/>
    </xf>
    <xf numFmtId="0" fontId="7" fillId="9" borderId="35" xfId="0" applyFont="1" applyFill="1" applyBorder="1" applyAlignment="1">
      <alignment horizontal="center" vertical="center"/>
    </xf>
    <xf numFmtId="0" fontId="7" fillId="9" borderId="36" xfId="0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0" fontId="7" fillId="0" borderId="3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2" fillId="13" borderId="38" xfId="0" applyFont="1" applyFill="1" applyBorder="1" applyAlignment="1">
      <alignment horizontal="center" vertical="center"/>
    </xf>
    <xf numFmtId="0" fontId="42" fillId="13" borderId="24" xfId="0" applyFont="1" applyFill="1" applyBorder="1" applyAlignment="1">
      <alignment horizontal="center" vertical="center"/>
    </xf>
    <xf numFmtId="0" fontId="28" fillId="12" borderId="12" xfId="4" applyFont="1" applyFill="1" applyBorder="1" applyAlignment="1">
      <alignment horizontal="center" vertical="center"/>
    </xf>
    <xf numFmtId="0" fontId="37" fillId="12" borderId="12" xfId="4" applyFont="1" applyFill="1" applyBorder="1" applyAlignment="1">
      <alignment horizontal="center" vertical="center"/>
    </xf>
    <xf numFmtId="0" fontId="36" fillId="12" borderId="9" xfId="0" applyFont="1" applyFill="1" applyBorder="1" applyAlignment="1">
      <alignment horizontal="center" vertical="center"/>
    </xf>
    <xf numFmtId="0" fontId="37" fillId="12" borderId="9" xfId="0" applyFont="1" applyFill="1" applyBorder="1" applyAlignment="1">
      <alignment horizontal="center" vertical="center"/>
    </xf>
    <xf numFmtId="0" fontId="44" fillId="7" borderId="21" xfId="0" applyFont="1" applyFill="1" applyBorder="1" applyAlignment="1">
      <alignment horizontal="center" vertical="center"/>
    </xf>
    <xf numFmtId="0" fontId="44" fillId="12" borderId="9" xfId="0" applyFont="1" applyFill="1" applyBorder="1" applyAlignment="1">
      <alignment horizontal="center" vertical="center"/>
    </xf>
    <xf numFmtId="0" fontId="45" fillId="3" borderId="2" xfId="2" applyFont="1" applyBorder="1" applyAlignment="1">
      <alignment horizontal="center" vertical="center"/>
    </xf>
    <xf numFmtId="0" fontId="46" fillId="4" borderId="2" xfId="3" applyFont="1" applyBorder="1" applyAlignment="1">
      <alignment horizontal="center" vertical="center"/>
    </xf>
    <xf numFmtId="0" fontId="47" fillId="2" borderId="2" xfId="1" applyFont="1" applyBorder="1" applyAlignment="1">
      <alignment horizontal="center" vertical="center"/>
    </xf>
    <xf numFmtId="0" fontId="48" fillId="6" borderId="2" xfId="5" applyFont="1" applyBorder="1" applyAlignment="1">
      <alignment horizontal="center" vertical="center"/>
    </xf>
    <xf numFmtId="0" fontId="48" fillId="12" borderId="12" xfId="4" applyFont="1" applyFill="1" applyBorder="1" applyAlignment="1">
      <alignment horizontal="center" vertical="center"/>
    </xf>
    <xf numFmtId="0" fontId="44" fillId="12" borderId="30" xfId="0" applyFont="1" applyFill="1" applyBorder="1" applyAlignment="1">
      <alignment horizontal="center" vertical="center"/>
    </xf>
    <xf numFmtId="0" fontId="45" fillId="3" borderId="31" xfId="2" applyFont="1" applyBorder="1" applyAlignment="1">
      <alignment horizontal="center" vertical="center"/>
    </xf>
    <xf numFmtId="0" fontId="46" fillId="4" borderId="31" xfId="3" applyFont="1" applyBorder="1" applyAlignment="1">
      <alignment horizontal="center" vertical="center"/>
    </xf>
    <xf numFmtId="0" fontId="47" fillId="2" borderId="31" xfId="1" applyFont="1" applyBorder="1" applyAlignment="1">
      <alignment horizontal="center" vertical="center"/>
    </xf>
    <xf numFmtId="0" fontId="48" fillId="6" borderId="31" xfId="5" applyFont="1" applyBorder="1" applyAlignment="1">
      <alignment horizontal="center" vertical="center"/>
    </xf>
    <xf numFmtId="0" fontId="48" fillId="12" borderId="32" xfId="4" applyFont="1" applyFill="1" applyBorder="1" applyAlignment="1">
      <alignment horizontal="center" vertical="center"/>
    </xf>
    <xf numFmtId="0" fontId="44" fillId="12" borderId="10" xfId="0" applyFont="1" applyFill="1" applyBorder="1" applyAlignment="1">
      <alignment horizontal="center" vertical="center"/>
    </xf>
    <xf numFmtId="0" fontId="45" fillId="3" borderId="1" xfId="2" applyFont="1" applyBorder="1" applyAlignment="1">
      <alignment horizontal="center" vertical="center"/>
    </xf>
    <xf numFmtId="0" fontId="46" fillId="4" borderId="1" xfId="3" applyFont="1" applyBorder="1" applyAlignment="1">
      <alignment horizontal="center" vertical="center"/>
    </xf>
    <xf numFmtId="0" fontId="47" fillId="2" borderId="1" xfId="1" applyFont="1" applyBorder="1" applyAlignment="1">
      <alignment horizontal="center" vertical="center"/>
    </xf>
    <xf numFmtId="0" fontId="48" fillId="6" borderId="1" xfId="5" applyFont="1" applyBorder="1" applyAlignment="1">
      <alignment horizontal="center" vertical="center"/>
    </xf>
    <xf numFmtId="0" fontId="48" fillId="12" borderId="11" xfId="4" applyFont="1" applyFill="1" applyBorder="1" applyAlignment="1">
      <alignment horizontal="center" vertical="center"/>
    </xf>
    <xf numFmtId="0" fontId="44" fillId="7" borderId="22" xfId="0" applyFont="1" applyFill="1" applyBorder="1" applyAlignment="1">
      <alignment horizontal="center" vertical="center"/>
    </xf>
    <xf numFmtId="0" fontId="44" fillId="12" borderId="14" xfId="0" applyFont="1" applyFill="1" applyBorder="1" applyAlignment="1">
      <alignment horizontal="center" vertical="center"/>
    </xf>
    <xf numFmtId="0" fontId="45" fillId="3" borderId="4" xfId="2" applyFont="1" applyBorder="1" applyAlignment="1">
      <alignment horizontal="center" vertical="center"/>
    </xf>
    <xf numFmtId="0" fontId="46" fillId="4" borderId="4" xfId="3" applyFont="1" applyBorder="1" applyAlignment="1">
      <alignment horizontal="center" vertical="center"/>
    </xf>
    <xf numFmtId="0" fontId="47" fillId="2" borderId="4" xfId="1" applyFont="1" applyBorder="1" applyAlignment="1">
      <alignment horizontal="center" vertical="center"/>
    </xf>
    <xf numFmtId="0" fontId="48" fillId="6" borderId="4" xfId="5" applyFont="1" applyBorder="1" applyAlignment="1">
      <alignment horizontal="center" vertical="center"/>
    </xf>
    <xf numFmtId="0" fontId="48" fillId="12" borderId="13" xfId="4" applyFont="1" applyFill="1" applyBorder="1" applyAlignment="1">
      <alignment horizontal="center" vertical="center"/>
    </xf>
    <xf numFmtId="0" fontId="44" fillId="7" borderId="33" xfId="0" applyFont="1" applyFill="1" applyBorder="1" applyAlignment="1">
      <alignment horizontal="center" vertical="center"/>
    </xf>
    <xf numFmtId="0" fontId="44" fillId="12" borderId="34" xfId="0" applyFont="1" applyFill="1" applyBorder="1" applyAlignment="1">
      <alignment horizontal="center" vertical="center"/>
    </xf>
    <xf numFmtId="0" fontId="45" fillId="3" borderId="3" xfId="2" applyFont="1" applyBorder="1" applyAlignment="1">
      <alignment horizontal="center" vertical="center"/>
    </xf>
    <xf numFmtId="0" fontId="46" fillId="4" borderId="3" xfId="3" applyFont="1" applyBorder="1" applyAlignment="1">
      <alignment horizontal="center" vertical="center"/>
    </xf>
    <xf numFmtId="0" fontId="47" fillId="2" borderId="3" xfId="1" applyFont="1" applyBorder="1" applyAlignment="1">
      <alignment horizontal="center" vertical="center"/>
    </xf>
    <xf numFmtId="0" fontId="48" fillId="6" borderId="3" xfId="5" applyFont="1" applyBorder="1" applyAlignment="1">
      <alignment horizontal="center" vertical="center"/>
    </xf>
    <xf numFmtId="0" fontId="48" fillId="12" borderId="43" xfId="4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50" fillId="10" borderId="2" xfId="4" applyNumberFormat="1" applyFont="1" applyFill="1" applyBorder="1" applyAlignment="1">
      <alignment horizontal="center" vertical="center"/>
    </xf>
    <xf numFmtId="0" fontId="49" fillId="10" borderId="44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7" xfId="0" applyBorder="1">
      <alignment vertical="center"/>
    </xf>
    <xf numFmtId="0" fontId="0" fillId="0" borderId="7" xfId="0" applyFill="1" applyBorder="1">
      <alignment vertical="center"/>
    </xf>
    <xf numFmtId="0" fontId="7" fillId="0" borderId="2" xfId="0" applyFont="1" applyBorder="1">
      <alignment vertical="center"/>
    </xf>
    <xf numFmtId="0" fontId="6" fillId="20" borderId="2" xfId="0" applyFont="1" applyFill="1" applyBorder="1">
      <alignment vertical="center"/>
    </xf>
    <xf numFmtId="0" fontId="6" fillId="21" borderId="2" xfId="0" applyFont="1" applyFill="1" applyBorder="1">
      <alignment vertical="center"/>
    </xf>
    <xf numFmtId="0" fontId="25" fillId="9" borderId="2" xfId="0" applyFont="1" applyFill="1" applyBorder="1">
      <alignment vertical="center"/>
    </xf>
    <xf numFmtId="0" fontId="0" fillId="9" borderId="0" xfId="0" applyFill="1">
      <alignment vertical="center"/>
    </xf>
    <xf numFmtId="0" fontId="0" fillId="0" borderId="0" xfId="0" applyAlignment="1">
      <alignment horizontal="right" vertical="center"/>
    </xf>
    <xf numFmtId="178" fontId="0" fillId="0" borderId="2" xfId="0" applyNumberFormat="1" applyBorder="1" applyAlignment="1">
      <alignment horizontal="center" vertical="center"/>
    </xf>
    <xf numFmtId="0" fontId="28" fillId="22" borderId="20" xfId="0" applyFont="1" applyFill="1" applyBorder="1" applyAlignment="1">
      <alignment horizontal="center" vertical="center"/>
    </xf>
    <xf numFmtId="0" fontId="28" fillId="22" borderId="20" xfId="0" applyFont="1" applyFill="1" applyBorder="1">
      <alignment vertical="center"/>
    </xf>
    <xf numFmtId="0" fontId="48" fillId="22" borderId="20" xfId="0" applyFont="1" applyFill="1" applyBorder="1" applyAlignment="1">
      <alignment horizontal="center" vertical="center"/>
    </xf>
    <xf numFmtId="0" fontId="48" fillId="22" borderId="23" xfId="0" applyFont="1" applyFill="1" applyBorder="1" applyAlignment="1">
      <alignment horizontal="center" vertical="center"/>
    </xf>
    <xf numFmtId="0" fontId="28" fillId="22" borderId="19" xfId="0" applyFont="1" applyFill="1" applyBorder="1" applyAlignment="1">
      <alignment horizontal="center" vertical="center"/>
    </xf>
    <xf numFmtId="0" fontId="53" fillId="9" borderId="0" xfId="0" applyFont="1" applyFill="1" applyAlignment="1">
      <alignment vertical="center"/>
    </xf>
    <xf numFmtId="0" fontId="6" fillId="19" borderId="2" xfId="0" applyFont="1" applyFill="1" applyBorder="1">
      <alignment vertical="center"/>
    </xf>
    <xf numFmtId="0" fontId="6" fillId="2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44" fillId="7" borderId="2" xfId="0" applyFont="1" applyFill="1" applyBorder="1" applyAlignment="1">
      <alignment horizontal="center" vertical="center"/>
    </xf>
    <xf numFmtId="0" fontId="44" fillId="7" borderId="24" xfId="0" applyFont="1" applyFill="1" applyBorder="1" applyAlignment="1">
      <alignment horizontal="center" vertical="center"/>
    </xf>
    <xf numFmtId="0" fontId="55" fillId="24" borderId="17" xfId="4" applyFont="1" applyFill="1" applyBorder="1" applyAlignment="1">
      <alignment horizontal="center" vertical="center"/>
    </xf>
    <xf numFmtId="0" fontId="34" fillId="24" borderId="17" xfId="4" applyFont="1" applyFill="1" applyBorder="1" applyAlignment="1">
      <alignment horizontal="center" vertical="center"/>
    </xf>
    <xf numFmtId="0" fontId="35" fillId="24" borderId="18" xfId="4" applyFont="1" applyFill="1" applyBorder="1" applyAlignment="1">
      <alignment horizontal="center" vertical="center"/>
    </xf>
    <xf numFmtId="0" fontId="33" fillId="24" borderId="2" xfId="4" applyNumberFormat="1" applyFont="1" applyFill="1" applyBorder="1" applyAlignment="1">
      <alignment horizontal="center" vertical="center" wrapText="1"/>
    </xf>
    <xf numFmtId="0" fontId="55" fillId="24" borderId="2" xfId="4" applyNumberFormat="1" applyFont="1" applyFill="1" applyBorder="1" applyAlignment="1">
      <alignment horizontal="center" vertical="center"/>
    </xf>
    <xf numFmtId="0" fontId="36" fillId="25" borderId="21" xfId="0" applyFont="1" applyFill="1" applyBorder="1" applyAlignment="1">
      <alignment horizontal="center" vertical="center"/>
    </xf>
    <xf numFmtId="0" fontId="38" fillId="25" borderId="21" xfId="0" applyFont="1" applyFill="1" applyBorder="1" applyAlignment="1">
      <alignment horizontal="center" vertical="center"/>
    </xf>
    <xf numFmtId="0" fontId="39" fillId="25" borderId="21" xfId="0" applyFont="1" applyFill="1" applyBorder="1" applyAlignment="1">
      <alignment horizontal="center" vertical="center"/>
    </xf>
    <xf numFmtId="0" fontId="44" fillId="7" borderId="12" xfId="0" applyFont="1" applyFill="1" applyBorder="1" applyAlignment="1">
      <alignment horizontal="center" vertical="center"/>
    </xf>
    <xf numFmtId="0" fontId="44" fillId="7" borderId="43" xfId="0" applyFont="1" applyFill="1" applyBorder="1" applyAlignment="1">
      <alignment horizontal="center" vertical="center"/>
    </xf>
    <xf numFmtId="0" fontId="28" fillId="8" borderId="47" xfId="4" applyFont="1" applyFill="1" applyBorder="1" applyAlignment="1">
      <alignment horizontal="center" vertical="center"/>
    </xf>
    <xf numFmtId="0" fontId="48" fillId="8" borderId="47" xfId="4" applyFont="1" applyFill="1" applyBorder="1" applyAlignment="1">
      <alignment horizontal="center" vertical="center"/>
    </xf>
    <xf numFmtId="0" fontId="48" fillId="8" borderId="48" xfId="4" applyFont="1" applyFill="1" applyBorder="1" applyAlignment="1">
      <alignment horizontal="center" vertical="center"/>
    </xf>
    <xf numFmtId="0" fontId="48" fillId="8" borderId="49" xfId="4" applyFont="1" applyFill="1" applyBorder="1" applyAlignment="1">
      <alignment horizontal="center" vertical="center"/>
    </xf>
    <xf numFmtId="0" fontId="48" fillId="8" borderId="50" xfId="4" applyFont="1" applyFill="1" applyBorder="1" applyAlignment="1">
      <alignment horizontal="center" vertical="center"/>
    </xf>
    <xf numFmtId="0" fontId="33" fillId="24" borderId="17" xfId="4" applyFont="1" applyFill="1" applyBorder="1" applyAlignment="1">
      <alignment horizontal="center" vertical="center"/>
    </xf>
    <xf numFmtId="0" fontId="37" fillId="24" borderId="2" xfId="4" applyNumberFormat="1" applyFont="1" applyFill="1" applyBorder="1" applyAlignment="1">
      <alignment horizontal="center" vertical="center" wrapText="1"/>
    </xf>
    <xf numFmtId="0" fontId="56" fillId="24" borderId="2" xfId="4" applyNumberFormat="1" applyFont="1" applyFill="1" applyBorder="1" applyAlignment="1">
      <alignment horizontal="center" vertical="center"/>
    </xf>
    <xf numFmtId="0" fontId="57" fillId="24" borderId="2" xfId="4" applyNumberFormat="1" applyFont="1" applyFill="1" applyBorder="1" applyAlignment="1">
      <alignment horizontal="center" vertical="center"/>
    </xf>
    <xf numFmtId="0" fontId="58" fillId="24" borderId="12" xfId="4" applyNumberFormat="1" applyFont="1" applyFill="1" applyBorder="1" applyAlignment="1">
      <alignment horizontal="center" vertical="center"/>
    </xf>
    <xf numFmtId="0" fontId="59" fillId="24" borderId="12" xfId="4" applyNumberFormat="1" applyFont="1" applyFill="1" applyBorder="1" applyAlignment="1">
      <alignment horizontal="center" vertical="center"/>
    </xf>
    <xf numFmtId="0" fontId="50" fillId="10" borderId="6" xfId="4" applyNumberFormat="1" applyFont="1" applyFill="1" applyBorder="1" applyAlignment="1">
      <alignment horizontal="center" vertical="center"/>
    </xf>
    <xf numFmtId="0" fontId="7" fillId="10" borderId="51" xfId="0" applyFont="1" applyFill="1" applyBorder="1" applyAlignment="1">
      <alignment horizontal="center" vertical="center"/>
    </xf>
    <xf numFmtId="0" fontId="60" fillId="22" borderId="2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3" fillId="0" borderId="0" xfId="0" applyFont="1" applyBorder="1" applyAlignment="1">
      <alignment vertical="center" wrapText="1"/>
    </xf>
    <xf numFmtId="0" fontId="62" fillId="0" borderId="0" xfId="0" applyFont="1" applyBorder="1" applyAlignment="1">
      <alignment vertical="top" wrapText="1"/>
    </xf>
    <xf numFmtId="0" fontId="64" fillId="0" borderId="0" xfId="0" applyFont="1" applyBorder="1" applyAlignment="1">
      <alignment vertical="top" wrapText="1"/>
    </xf>
    <xf numFmtId="0" fontId="7" fillId="0" borderId="0" xfId="0" applyFont="1" applyAlignment="1">
      <alignment horizontal="center" vertical="center"/>
    </xf>
    <xf numFmtId="0" fontId="67" fillId="27" borderId="2" xfId="0" applyFont="1" applyFill="1" applyBorder="1" applyAlignment="1">
      <alignment horizontal="center" vertical="center"/>
    </xf>
    <xf numFmtId="0" fontId="66" fillId="27" borderId="2" xfId="0" applyFont="1" applyFill="1" applyBorder="1" applyAlignment="1">
      <alignment horizontal="center" vertical="center"/>
    </xf>
    <xf numFmtId="0" fontId="67" fillId="28" borderId="2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53" fillId="9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29" xfId="0" applyFill="1" applyBorder="1" applyAlignment="1">
      <alignment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0" fontId="16" fillId="12" borderId="8" xfId="0" applyFont="1" applyFill="1" applyBorder="1" applyAlignment="1">
      <alignment horizontal="center" vertical="center"/>
    </xf>
    <xf numFmtId="0" fontId="16" fillId="12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2" fillId="17" borderId="40" xfId="0" applyFont="1" applyFill="1" applyBorder="1" applyAlignment="1">
      <alignment horizontal="center" vertical="center"/>
    </xf>
    <xf numFmtId="0" fontId="52" fillId="17" borderId="41" xfId="0" applyFont="1" applyFill="1" applyBorder="1" applyAlignment="1">
      <alignment horizontal="center" vertical="center"/>
    </xf>
    <xf numFmtId="0" fontId="52" fillId="17" borderId="5" xfId="0" applyFont="1" applyFill="1" applyBorder="1" applyAlignment="1">
      <alignment horizontal="center" vertical="center"/>
    </xf>
    <xf numFmtId="0" fontId="52" fillId="17" borderId="19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 vertical="center"/>
    </xf>
    <xf numFmtId="0" fontId="18" fillId="12" borderId="7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left" vertical="center" wrapText="1"/>
    </xf>
    <xf numFmtId="0" fontId="52" fillId="17" borderId="6" xfId="0" applyFont="1" applyFill="1" applyBorder="1" applyAlignment="1">
      <alignment horizontal="center" vertical="center"/>
    </xf>
    <xf numFmtId="0" fontId="52" fillId="17" borderId="8" xfId="0" applyFont="1" applyFill="1" applyBorder="1" applyAlignment="1">
      <alignment horizontal="center" vertical="center"/>
    </xf>
    <xf numFmtId="0" fontId="52" fillId="17" borderId="20" xfId="0" applyFont="1" applyFill="1" applyBorder="1" applyAlignment="1">
      <alignment horizontal="center" vertical="center"/>
    </xf>
    <xf numFmtId="0" fontId="52" fillId="17" borderId="24" xfId="0" applyFont="1" applyFill="1" applyBorder="1" applyAlignment="1">
      <alignment horizontal="center" vertical="center"/>
    </xf>
    <xf numFmtId="0" fontId="52" fillId="17" borderId="3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15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horizontal="center" vertical="center" wrapText="1"/>
    </xf>
    <xf numFmtId="0" fontId="0" fillId="9" borderId="25" xfId="0" applyFill="1" applyBorder="1" applyAlignment="1">
      <alignment horizontal="right" vertical="center"/>
    </xf>
    <xf numFmtId="0" fontId="0" fillId="9" borderId="2" xfId="0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51" fillId="10" borderId="6" xfId="0" applyFont="1" applyFill="1" applyBorder="1" applyAlignment="1">
      <alignment horizontal="center" vertical="center"/>
    </xf>
    <xf numFmtId="0" fontId="49" fillId="9" borderId="2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62" fillId="0" borderId="52" xfId="0" applyFont="1" applyBorder="1" applyAlignment="1">
      <alignment horizontal="left" vertical="top" wrapText="1"/>
    </xf>
    <xf numFmtId="0" fontId="62" fillId="0" borderId="15" xfId="0" applyFont="1" applyBorder="1" applyAlignment="1">
      <alignment horizontal="left" vertical="top" wrapText="1"/>
    </xf>
    <xf numFmtId="0" fontId="62" fillId="0" borderId="53" xfId="0" applyFont="1" applyBorder="1" applyAlignment="1">
      <alignment horizontal="left" vertical="top" wrapText="1"/>
    </xf>
    <xf numFmtId="0" fontId="62" fillId="0" borderId="54" xfId="0" applyFont="1" applyBorder="1" applyAlignment="1">
      <alignment horizontal="left" vertical="top" wrapText="1"/>
    </xf>
    <xf numFmtId="0" fontId="62" fillId="0" borderId="0" xfId="0" applyFont="1" applyBorder="1" applyAlignment="1">
      <alignment horizontal="left" vertical="top" wrapText="1"/>
    </xf>
    <xf numFmtId="0" fontId="62" fillId="0" borderId="55" xfId="0" applyFont="1" applyBorder="1" applyAlignment="1">
      <alignment horizontal="left" vertical="top" wrapText="1"/>
    </xf>
    <xf numFmtId="0" fontId="62" fillId="0" borderId="46" xfId="0" applyFont="1" applyBorder="1" applyAlignment="1">
      <alignment horizontal="left" vertical="top" wrapText="1"/>
    </xf>
    <xf numFmtId="0" fontId="62" fillId="0" borderId="5" xfId="0" applyFont="1" applyBorder="1" applyAlignment="1">
      <alignment horizontal="left" vertical="top" wrapText="1"/>
    </xf>
    <xf numFmtId="0" fontId="62" fillId="0" borderId="45" xfId="0" applyFont="1" applyBorder="1" applyAlignment="1">
      <alignment horizontal="left" vertical="top" wrapText="1"/>
    </xf>
    <xf numFmtId="0" fontId="64" fillId="0" borderId="52" xfId="0" applyFont="1" applyBorder="1" applyAlignment="1">
      <alignment horizontal="left" vertical="top" wrapText="1"/>
    </xf>
    <xf numFmtId="0" fontId="64" fillId="0" borderId="15" xfId="0" applyFont="1" applyBorder="1" applyAlignment="1">
      <alignment horizontal="left" vertical="top" wrapText="1"/>
    </xf>
    <xf numFmtId="0" fontId="64" fillId="0" borderId="53" xfId="0" applyFont="1" applyBorder="1" applyAlignment="1">
      <alignment horizontal="left" vertical="top" wrapText="1"/>
    </xf>
    <xf numFmtId="0" fontId="64" fillId="0" borderId="54" xfId="0" applyFont="1" applyBorder="1" applyAlignment="1">
      <alignment horizontal="left" vertical="top" wrapText="1"/>
    </xf>
    <xf numFmtId="0" fontId="64" fillId="0" borderId="0" xfId="0" applyFont="1" applyBorder="1" applyAlignment="1">
      <alignment horizontal="left" vertical="top" wrapText="1"/>
    </xf>
    <xf numFmtId="0" fontId="64" fillId="0" borderId="55" xfId="0" applyFont="1" applyBorder="1" applyAlignment="1">
      <alignment horizontal="left" vertical="top" wrapText="1"/>
    </xf>
    <xf numFmtId="0" fontId="64" fillId="0" borderId="46" xfId="0" applyFont="1" applyBorder="1" applyAlignment="1">
      <alignment horizontal="left" vertical="top" wrapText="1"/>
    </xf>
    <xf numFmtId="0" fontId="64" fillId="0" borderId="5" xfId="0" applyFont="1" applyBorder="1" applyAlignment="1">
      <alignment horizontal="left" vertical="top" wrapText="1"/>
    </xf>
    <xf numFmtId="0" fontId="64" fillId="0" borderId="45" xfId="0" applyFont="1" applyBorder="1" applyAlignment="1">
      <alignment horizontal="left" vertical="top" wrapText="1"/>
    </xf>
    <xf numFmtId="0" fontId="65" fillId="26" borderId="2" xfId="0" applyFont="1" applyFill="1" applyBorder="1" applyAlignment="1">
      <alignment horizontal="right" vertical="center"/>
    </xf>
    <xf numFmtId="0" fontId="61" fillId="26" borderId="2" xfId="0" quotePrefix="1" applyFont="1" applyFill="1" applyBorder="1" applyAlignment="1">
      <alignment horizontal="center" vertical="center"/>
    </xf>
    <xf numFmtId="0" fontId="65" fillId="26" borderId="6" xfId="0" applyFont="1" applyFill="1" applyBorder="1" applyAlignment="1">
      <alignment horizontal="right" vertical="center"/>
    </xf>
    <xf numFmtId="0" fontId="65" fillId="26" borderId="8" xfId="0" applyFont="1" applyFill="1" applyBorder="1" applyAlignment="1">
      <alignment horizontal="right" vertical="center"/>
    </xf>
    <xf numFmtId="0" fontId="65" fillId="26" borderId="9" xfId="0" applyFont="1" applyFill="1" applyBorder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8" fillId="15" borderId="0" xfId="0" applyFont="1" applyFill="1" applyAlignment="1">
      <alignment horizontal="left" vertical="center" wrapText="1"/>
    </xf>
    <xf numFmtId="0" fontId="0" fillId="0" borderId="29" xfId="0" applyBorder="1" applyAlignment="1">
      <alignment vertical="center"/>
    </xf>
    <xf numFmtId="0" fontId="70" fillId="24" borderId="2" xfId="4" applyNumberFormat="1" applyFont="1" applyFill="1" applyBorder="1" applyAlignment="1">
      <alignment horizontal="center" vertical="center"/>
    </xf>
    <xf numFmtId="0" fontId="70" fillId="24" borderId="12" xfId="4" applyNumberFormat="1" applyFont="1" applyFill="1" applyBorder="1" applyAlignment="1">
      <alignment horizontal="center" vertical="center"/>
    </xf>
    <xf numFmtId="0" fontId="33" fillId="24" borderId="2" xfId="4" applyNumberFormat="1" applyFont="1" applyFill="1" applyBorder="1" applyAlignment="1">
      <alignment horizontal="center" vertical="center"/>
    </xf>
    <xf numFmtId="0" fontId="37" fillId="24" borderId="2" xfId="4" applyNumberFormat="1" applyFont="1" applyFill="1" applyBorder="1" applyAlignment="1">
      <alignment horizontal="center" vertical="center"/>
    </xf>
  </cellXfs>
  <cellStyles count="6">
    <cellStyle name="20% - 강조색4" xfId="4" builtinId="42"/>
    <cellStyle name="20% - 강조색5" xfId="5" builtinId="46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9" defaultPivotStyle="PivotStyleLight16"/>
  <colors>
    <mruColors>
      <color rgb="FFF69240"/>
      <color rgb="FFF58427"/>
      <color rgb="FFF3740B"/>
      <color rgb="FFF83030"/>
      <color rgb="FFFF0066"/>
      <color rgb="FFFF3F3F"/>
      <color rgb="FFB7B4FA"/>
      <color rgb="FFC8C5FB"/>
      <color rgb="FFC0BDFB"/>
      <color rgb="FF5E417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Y164"/>
  <sheetViews>
    <sheetView zoomScale="85" zoomScaleNormal="85" workbookViewId="0">
      <selection activeCell="O1" sqref="O1"/>
    </sheetView>
  </sheetViews>
  <sheetFormatPr defaultRowHeight="16.5"/>
  <cols>
    <col min="1" max="1" width="1.875" customWidth="1"/>
    <col min="2" max="2" width="13.25" customWidth="1"/>
    <col min="3" max="8" width="7.625" customWidth="1"/>
    <col min="9" max="9" width="11.625" bestFit="1" customWidth="1"/>
    <col min="10" max="10" width="10.5" style="3" customWidth="1"/>
    <col min="11" max="11" width="10.5" style="3" bestFit="1" customWidth="1"/>
    <col min="12" max="12" width="10.625" style="3" bestFit="1" customWidth="1"/>
    <col min="13" max="13" width="10.5" customWidth="1"/>
    <col min="14" max="14" width="16.375" customWidth="1"/>
    <col min="15" max="15" width="4.75" customWidth="1"/>
    <col min="16" max="16" width="8.125" customWidth="1"/>
    <col min="17" max="17" width="11" bestFit="1" customWidth="1"/>
    <col min="21" max="21" width="8.875" bestFit="1" customWidth="1"/>
    <col min="22" max="22" width="10" bestFit="1" customWidth="1"/>
    <col min="23" max="23" width="8.875" bestFit="1" customWidth="1"/>
    <col min="24" max="24" width="5.375" customWidth="1"/>
    <col min="25" max="25" width="7" customWidth="1"/>
    <col min="26" max="26" width="9.625" customWidth="1"/>
    <col min="27" max="27" width="7.125" style="42" customWidth="1"/>
    <col min="28" max="28" width="5.25" bestFit="1" customWidth="1"/>
    <col min="29" max="30" width="7.625" customWidth="1"/>
    <col min="31" max="31" width="8.5" bestFit="1" customWidth="1"/>
    <col min="32" max="32" width="5.25" style="42" customWidth="1"/>
    <col min="33" max="33" width="11.625" bestFit="1" customWidth="1"/>
    <col min="34" max="35" width="7.125" bestFit="1" customWidth="1"/>
    <col min="658" max="658" width="13.125" bestFit="1" customWidth="1"/>
    <col min="666" max="666" width="12.375" customWidth="1"/>
    <col min="667" max="669" width="12.75" bestFit="1" customWidth="1"/>
  </cols>
  <sheetData>
    <row r="1" spans="1:38" ht="26.25">
      <c r="B1" s="233" t="s">
        <v>153</v>
      </c>
      <c r="C1" s="234"/>
      <c r="D1" s="234"/>
      <c r="E1" s="234"/>
      <c r="F1" s="234"/>
      <c r="G1" s="234"/>
      <c r="H1" s="234"/>
      <c r="I1" s="234"/>
      <c r="J1" s="30" t="str">
        <f>IF(runS=1, "결정 !","..1명..")</f>
        <v>..1명..</v>
      </c>
      <c r="K1" s="30" t="str">
        <f>IF(obstaS=1, "결정 !","..1명..")</f>
        <v>..1명..</v>
      </c>
      <c r="L1" s="30" t="str">
        <f>IF(tri=2,"결정 !","..2명..")</f>
        <v>..2명..</v>
      </c>
      <c r="M1" s="30" t="str">
        <f>IF(horse=3,"결정 !","..3명..")</f>
        <v>..3명..</v>
      </c>
      <c r="N1" s="157"/>
      <c r="W1" s="42"/>
      <c r="X1" s="42"/>
      <c r="AB1" s="42"/>
      <c r="AC1" s="42"/>
      <c r="AD1" s="42"/>
      <c r="AE1" s="42"/>
      <c r="AG1" s="42"/>
      <c r="AH1" s="42"/>
    </row>
    <row r="2" spans="1:38" ht="17.25" thickBot="1">
      <c r="A2">
        <v>1.0999999999999999E-2</v>
      </c>
      <c r="B2" s="235" t="s">
        <v>158</v>
      </c>
      <c r="C2" s="235"/>
      <c r="D2" s="235"/>
      <c r="E2" s="235"/>
      <c r="F2" s="235"/>
      <c r="G2" s="235"/>
      <c r="H2" s="235"/>
      <c r="J2" s="32" t="s">
        <v>142</v>
      </c>
      <c r="K2" s="5" t="s">
        <v>39</v>
      </c>
      <c r="L2" s="5" t="s">
        <v>40</v>
      </c>
      <c r="M2" s="5" t="s">
        <v>41</v>
      </c>
      <c r="N2" s="41">
        <v>1.1000000000000001</v>
      </c>
      <c r="P2" s="236" t="s">
        <v>215</v>
      </c>
      <c r="Q2" s="236"/>
      <c r="R2" s="236"/>
      <c r="S2" s="236"/>
      <c r="T2" s="236"/>
      <c r="U2" s="236"/>
      <c r="V2" s="236"/>
      <c r="X2" s="241" t="s">
        <v>218</v>
      </c>
      <c r="Y2" s="241"/>
      <c r="Z2" s="241"/>
      <c r="AA2" s="241"/>
      <c r="AB2" s="241"/>
      <c r="AC2" s="241"/>
      <c r="AD2" s="241"/>
      <c r="AE2" s="241"/>
      <c r="AF2" s="241"/>
      <c r="AG2" s="241"/>
      <c r="AH2" s="241"/>
      <c r="AI2" s="241"/>
    </row>
    <row r="3" spans="1:38" ht="33">
      <c r="B3" s="47" t="s">
        <v>38</v>
      </c>
      <c r="C3" s="48" t="s">
        <v>110</v>
      </c>
      <c r="D3" s="49" t="s">
        <v>0</v>
      </c>
      <c r="E3" s="50" t="s">
        <v>1</v>
      </c>
      <c r="F3" s="51" t="s">
        <v>2</v>
      </c>
      <c r="G3" s="52" t="s">
        <v>3</v>
      </c>
      <c r="H3" s="53" t="s">
        <v>30</v>
      </c>
      <c r="I3" s="54" t="s">
        <v>173</v>
      </c>
      <c r="J3" s="183" t="s">
        <v>31</v>
      </c>
      <c r="K3" s="168" t="s">
        <v>32</v>
      </c>
      <c r="L3" s="169" t="s">
        <v>33</v>
      </c>
      <c r="M3" s="170" t="s">
        <v>34</v>
      </c>
      <c r="N3" s="153" t="s">
        <v>109</v>
      </c>
      <c r="P3" s="20" t="s">
        <v>92</v>
      </c>
      <c r="Q3" s="246" t="s">
        <v>141</v>
      </c>
      <c r="R3" s="247"/>
      <c r="S3" s="247"/>
      <c r="T3" s="247"/>
      <c r="U3" s="248"/>
      <c r="V3" s="29" t="s">
        <v>140</v>
      </c>
      <c r="X3" s="55" t="s">
        <v>161</v>
      </c>
      <c r="Y3" s="55" t="s">
        <v>162</v>
      </c>
      <c r="Z3" s="19" t="s">
        <v>212</v>
      </c>
      <c r="AA3" s="19" t="s">
        <v>190</v>
      </c>
      <c r="AB3" s="43" t="s">
        <v>191</v>
      </c>
      <c r="AC3" s="245" t="s">
        <v>224</v>
      </c>
      <c r="AD3" s="245"/>
      <c r="AE3" s="12" t="s">
        <v>192</v>
      </c>
      <c r="AF3" s="19" t="s">
        <v>190</v>
      </c>
      <c r="AG3" s="19" t="s">
        <v>212</v>
      </c>
      <c r="AH3" s="55" t="s">
        <v>183</v>
      </c>
      <c r="AI3" s="55" t="s">
        <v>184</v>
      </c>
    </row>
    <row r="4" spans="1:38" ht="20.25">
      <c r="B4" s="136" t="s">
        <v>139</v>
      </c>
      <c r="C4" s="237" t="str">
        <f ca="1" xml:space="preserve">
IF(RAND()&gt;0.76, "괄호 안은 컨디션 합 입니다.",
     IF(RAND()&gt;0.68, "시뮬레이터 하단에서 배정된 NPC를 확인하세요 !",
          IF(RAND()&gt;0.5,
          "랜덤 도움말 입니다 (흠칫)",
                    IF(RAND()&gt;0.1,
                         "위험한 적은 가져버리세요 !",
                         "아테네의 부엉이는 황혼이 깃들 무렵에 날개를 편다"
                    )
          )
     )
)</f>
        <v>괄호 안은 컨디션 합 입니다.</v>
      </c>
      <c r="D4" s="238"/>
      <c r="E4" s="238"/>
      <c r="F4" s="238"/>
      <c r="G4" s="238"/>
      <c r="H4" s="238"/>
      <c r="I4" s="239"/>
      <c r="J4" s="135">
        <f>IF(runS=1,SUM(J5:J35) &amp; " (" &amp; runC &amp;")",0)</f>
        <v>0</v>
      </c>
      <c r="K4" s="135">
        <f>IF(obstaS=1,SUM(K5:K35) &amp; " (" &amp; obstaC &amp;")",0)</f>
        <v>0</v>
      </c>
      <c r="L4" s="135">
        <f>IF(tri=2,SUM(L5:L35) &amp; " (" &amp; triC &amp;")",0)</f>
        <v>0</v>
      </c>
      <c r="M4" s="189">
        <f>IF(horse=3,SUM(M5:M35) &amp; " (" &amp; horseC &amp;")",0)</f>
        <v>0</v>
      </c>
      <c r="N4" s="190" t="s">
        <v>160</v>
      </c>
      <c r="P4" s="22">
        <v>7</v>
      </c>
      <c r="Q4" s="21" t="s">
        <v>55</v>
      </c>
      <c r="R4" s="21" t="s">
        <v>18</v>
      </c>
      <c r="S4" s="21" t="s">
        <v>37</v>
      </c>
      <c r="T4" s="156" t="s">
        <v>58</v>
      </c>
      <c r="U4" s="21" t="s">
        <v>29</v>
      </c>
      <c r="V4" s="33">
        <v>0</v>
      </c>
      <c r="X4" s="55">
        <v>2.2000000000000002</v>
      </c>
      <c r="Y4" s="55">
        <v>3</v>
      </c>
      <c r="Z4" s="75">
        <f>(sc_3+sc_1*INT((10+X4)/(INT(10+X4))-epsi))*(s_1+INT(X4)+s_2*INT((10+X4)/(INT(10+X4))-epsi))^(s_3)*(c_4+c_1*INT((10+X4)/(INT(10+X4))-epsi)+c_2*Y4)^(c_3)+sc_2*INT((10+X4)/(INT(10+X4))-epsi)-sc_4*(Y4/10)^3</f>
        <v>90379.51629533332</v>
      </c>
      <c r="AA4" s="60">
        <f t="shared" ref="AA4:AA12" si="0">_xlfn.RANK.EQ(Z4,combat,0)</f>
        <v>1</v>
      </c>
      <c r="AB4" s="59">
        <f>ABS(AA4-AC4)</f>
        <v>0</v>
      </c>
      <c r="AC4" s="61">
        <v>1</v>
      </c>
      <c r="AD4" s="61">
        <v>3</v>
      </c>
      <c r="AE4" s="56">
        <f>ABS(AF4-AD4)</f>
        <v>0</v>
      </c>
      <c r="AF4" s="58">
        <f t="shared" ref="AF4:AF12" si="1">_xlfn.RANK.EQ(AG4,combat,0)</f>
        <v>3</v>
      </c>
      <c r="AG4" s="75">
        <f t="shared" ref="AG4:AG18" si="2">(sc_3+sc_1*INT((10+AH4)/(INT(10+AH4))-epsi))
*(s_1+INT(AH4)+s_2*INT((10+AH4)/(INT(10+AH4))-epsi))^(s_3)
*(c_4+c_1*INT((10+AH4)/(INT(10+AH4))-epsi)+c_2*AI4)^(c_3)
+sc_2*INT((10+AH4)/(INT(10+AH4))-epsi)
-sc_4*(AI4/10)^3</f>
        <v>76805.186529190454</v>
      </c>
      <c r="AH4" s="55">
        <v>2</v>
      </c>
      <c r="AI4" s="55">
        <v>3</v>
      </c>
      <c r="AK4" s="87"/>
      <c r="AL4" s="87"/>
    </row>
    <row r="5" spans="1:38" ht="17.100000000000001" customHeight="1">
      <c r="B5" s="173" t="s">
        <v>18</v>
      </c>
      <c r="C5" s="99">
        <v>7</v>
      </c>
      <c r="D5" s="64">
        <v>1</v>
      </c>
      <c r="E5" s="65"/>
      <c r="F5" s="66">
        <v>1</v>
      </c>
      <c r="G5" s="67"/>
      <c r="H5" s="97">
        <f>cond7</f>
        <v>0</v>
      </c>
      <c r="I5" s="178"/>
      <c r="J5" s="171">
        <f>IF(
  (D5+F5*d)*OR(I5=1,AND(I5="",runS&lt;&gt;1))&gt;d-1,
  (D5+F5*d)*OR(I5=1,AND(I5="",runS&lt;&gt;1)),
     IF(
       enemy^(2-enemy)*run*OR(R89&gt;runCB,INT(0.4+R89/runCB)),
       CHAR(200*(2-enemy) + 41454*(enemy-1)) &amp; "  "
       &amp; (enemy-1)*(D5+F5*d)+(2-enemy)*INT(99.9*(R89/runCB))
       &amp; LEFT(" "&amp;CHAR(34+3*enemy)&amp;H5,3*enemy-1)&amp;CHAR(41951*(2-enemy) + 41*(enemy-1)),
       ""
     )
)</f>
        <v>2.1</v>
      </c>
      <c r="K5" s="172">
        <f>IF(
  (D5*d+F5)*OR(I5=2,AND(I5="",obstaS&lt;&gt;1))&gt;d-1,
  (D5*d+F5)*OR(I5=2,AND(I5="",obstaS&lt;&gt;1)),
     IF(
       enemy^(2-enemy)*obsta*OR(S89&gt;obstaCB,INT(0.4+S89/obstaCB)),
       CHAR(200*(2-enemy) + 41454*(enemy-1)) &amp; "  "
       &amp; (enemy-1)*(D5*d+F5)+(2-enemy)*INT(99.9*(S89/obstaCB))
       &amp; LEFT(" "&amp;CHAR(34+3*enemy)&amp;H5,3*enemy-1)&amp;CHAR(41951*(2-enemy) + 41*(enemy-1)),
       ""
     )
)</f>
        <v>2.1</v>
      </c>
      <c r="L5" s="186">
        <f>IF(
  (F5*d+G5)*OR(I5=3,AND(I5="",tri&lt;&gt;2))&gt;d-1,
  (F5*d+G5)*OR(I5=3,AND(I5="",tri&lt;&gt;2)),
     IF(
       enemy^(2-enemy)*INT(tri/2)*OR(T89&gt;triCB2,INT(0.7+T89/triCB2)),
       CHAR(200*(2-enemy) + 41454*(enemy-1)) &amp; "  "
       &amp; (enemy-1)*(F5*d+G5)+(2-enemy)*INT(99.9*(T89/triCB2))
       &amp; LEFT(" "&amp;CHAR(34+3*enemy)&amp;H5,3*enemy-1)&amp;CHAR(41951*(2-enemy) + 41*(enemy-1)),
       ""
     )
)</f>
        <v>1.1000000000000001</v>
      </c>
      <c r="M5" s="187" t="str">
        <f>IF(
  OR(E5+G5=-1,(E5*d+G5)*OR(I5=4,AND(I5="",horse&lt;&gt;3))&gt;d-1),
  (E5*(INT((E5+2)/2)*(d-1)+1)+G5)*OR(I5=4,AND(I5="",horse&lt;&gt;3)),
     IF(
       enemy^(2-enemy)*INT(horse/3)*OR(U89&gt;horseCB2,INT(0.81+U89/horseCB2)),
       CHAR(200*(2-enemy) + 41454*(enemy-1)) &amp; "  "
       &amp; (enemy-1)*(E5*d+G5)+(2-enemy)*INT(99.9*(U89/horseCB2))
       &amp; LEFT(" "&amp;CHAR(34+3*enemy)&amp;H5,3*enemy-1)&amp;CHAR(41951*(2-enemy) + 41*(enemy-1)),
       ""
     )
)</f>
        <v/>
      </c>
      <c r="N5" s="149"/>
      <c r="P5" s="22">
        <v>1</v>
      </c>
      <c r="Q5" s="19" t="s">
        <v>71</v>
      </c>
      <c r="R5" s="28" t="s">
        <v>4</v>
      </c>
      <c r="S5" s="28" t="s">
        <v>73</v>
      </c>
      <c r="T5" s="19" t="s">
        <v>47</v>
      </c>
      <c r="U5" s="19"/>
      <c r="V5" s="16">
        <f t="shared" ref="V5:V10" si="3">MOD(V4+4,7)+1-4</f>
        <v>1</v>
      </c>
      <c r="W5" s="42"/>
      <c r="X5" s="55">
        <v>2.2000000000000002</v>
      </c>
      <c r="Y5" s="55">
        <v>2</v>
      </c>
      <c r="Z5" s="75">
        <f t="shared" ref="Z5:Z18" si="4">(sc_3+sc_1*INT((10+X5)/(INT(10+X5))-epsi))
*(s_1+INT(X5)+s_2*INT((10+X5)/(INT(10+X5))-epsi))^(s_3)
*(c_4+c_1*INT((10+X5)/(INT(10+X5))-epsi)+c_2*Y5)^(c_3)
+sc_2*INT((10+X5)/(INT(10+X5))-epsi)
-sc_4*(Y5/10)^3</f>
        <v>79126.358729139902</v>
      </c>
      <c r="AA5" s="60">
        <f t="shared" si="0"/>
        <v>2</v>
      </c>
      <c r="AB5" s="59">
        <f t="shared" ref="AB5:AB12" si="5">ABS(AA5-AC5)</f>
        <v>0</v>
      </c>
      <c r="AC5" s="61">
        <v>2</v>
      </c>
      <c r="AD5" s="61">
        <v>5</v>
      </c>
      <c r="AE5" s="56">
        <f t="shared" ref="AE5:AE12" si="6">ABS(AF5-AD5)</f>
        <v>0</v>
      </c>
      <c r="AF5" s="58">
        <f t="shared" si="1"/>
        <v>5</v>
      </c>
      <c r="AG5" s="75">
        <f t="shared" si="2"/>
        <v>67904.762029604637</v>
      </c>
      <c r="AH5" s="55">
        <v>2</v>
      </c>
      <c r="AI5" s="55">
        <v>2</v>
      </c>
      <c r="AK5" s="87"/>
      <c r="AL5" s="87"/>
    </row>
    <row r="6" spans="1:38" ht="17.100000000000001" customHeight="1">
      <c r="B6" s="173" t="s">
        <v>28</v>
      </c>
      <c r="C6" s="99">
        <v>4</v>
      </c>
      <c r="D6" s="64">
        <v>1</v>
      </c>
      <c r="E6" s="65">
        <v>-1</v>
      </c>
      <c r="F6" s="66">
        <v>1</v>
      </c>
      <c r="G6" s="67"/>
      <c r="H6" s="97">
        <f>cond4</f>
        <v>-3</v>
      </c>
      <c r="I6" s="178"/>
      <c r="J6" s="171">
        <f>IF(
  (D6+F6*d)*OR(I6=1,AND(I6="",runS&lt;&gt;1))&gt;d-1,
  (D6+F6*d)*OR(I6=1,AND(I6="",runS&lt;&gt;1)),
     IF(
       enemy^(2-enemy)*run*OR(R90&gt;runCB,INT(0.4+R90/runCB)),
       CHAR(200*(2-enemy) + 41454*(enemy-1)) &amp; "  "
       &amp; (enemy-1)*(D6+F6*d)+(2-enemy)*INT(99.9*(R90/runCB))
       &amp; LEFT(" "&amp;CHAR(34+3*enemy)&amp;H6,3*enemy-1)&amp;CHAR(41951*(2-enemy) + 41*(enemy-1)),
       ""
     )
)</f>
        <v>2.1</v>
      </c>
      <c r="K6" s="172">
        <f>IF(
  (D6*d+F6)*OR(I6=2,AND(I6="",obstaS&lt;&gt;1))&gt;d-1,
  (D6*d+F6)*OR(I6=2,AND(I6="",obstaS&lt;&gt;1)),
     IF(
       enemy^(2-enemy)*obsta*OR(S90&gt;obstaCB,INT(0.4+S90/obstaCB)),
       CHAR(200*(2-enemy) + 41454*(enemy-1)) &amp; "  "
       &amp; (enemy-1)*(D6*d+F6)+(2-enemy)*INT(99.9*(S90/obstaCB))
       &amp; LEFT(" "&amp;CHAR(34+3*enemy)&amp;H6,3*enemy-1)&amp;CHAR(41951*(2-enemy) + 41*(enemy-1)),
       ""
     )
)</f>
        <v>2.1</v>
      </c>
      <c r="L6" s="186">
        <f>IF(
  (F6*d+G6)*OR(I6=3,AND(I6="",tri&lt;&gt;2))&gt;d-1,
  (F6*d+G6)*OR(I6=3,AND(I6="",tri&lt;&gt;2)),
     IF(
       enemy^(2-enemy)*INT(tri/2)*OR(T90&gt;triCB2,INT(0.7+T90/triCB2)),
       CHAR(200*(2-enemy) + 41454*(enemy-1)) &amp; "  "
       &amp; (enemy-1)*(F6*d+G6)+(2-enemy)*INT(99.9*(T90/triCB2))
       &amp; LEFT(" "&amp;CHAR(34+3*enemy)&amp;H6,3*enemy-1)&amp;CHAR(41951*(2-enemy) + 41*(enemy-1)),
       ""
     )
)</f>
        <v>1.1000000000000001</v>
      </c>
      <c r="M6" s="187">
        <f>IF(
  OR(E6+G6=-1,(E6*d+G6)*OR(I6=4,AND(I6="",horse&lt;&gt;3))&gt;d-1),
  (E6*(INT((E6+2)/2)*(d-1)+1)+G6)*OR(I6=4,AND(I6="",horse&lt;&gt;3)),
     IF(
       enemy^(2-enemy)*INT(horse/3)*OR(U90&gt;horseCB2,INT(0.81+U90/horseCB2)),
       CHAR(200*(2-enemy) + 41454*(enemy-1)) &amp; "  "
       &amp; (enemy-1)*(E6*d+G6)+(2-enemy)*INT(99.9*(U90/horseCB2))
       &amp; LEFT(" "&amp;CHAR(34+3*enemy)&amp;H6,3*enemy-1)&amp;CHAR(41951*(2-enemy) + 41*(enemy-1)),
       ""
     )
)</f>
        <v>-1</v>
      </c>
      <c r="N6" s="149"/>
      <c r="P6" s="22">
        <v>2</v>
      </c>
      <c r="Q6" s="19" t="s">
        <v>25</v>
      </c>
      <c r="R6" s="19" t="s">
        <v>68</v>
      </c>
      <c r="S6" s="19" t="s">
        <v>69</v>
      </c>
      <c r="T6" s="19" t="s">
        <v>70</v>
      </c>
      <c r="U6" s="19"/>
      <c r="V6" s="16">
        <f t="shared" si="3"/>
        <v>2</v>
      </c>
      <c r="W6" s="42"/>
      <c r="X6" s="55">
        <v>2.2000000000000002</v>
      </c>
      <c r="Y6" s="55">
        <v>1</v>
      </c>
      <c r="Z6" s="75">
        <f t="shared" si="4"/>
        <v>67905.167270765101</v>
      </c>
      <c r="AA6" s="60">
        <f t="shared" si="0"/>
        <v>4</v>
      </c>
      <c r="AB6" s="59">
        <f t="shared" si="5"/>
        <v>0</v>
      </c>
      <c r="AC6" s="61">
        <v>4</v>
      </c>
      <c r="AD6" s="61">
        <v>8</v>
      </c>
      <c r="AE6" s="56">
        <f t="shared" si="6"/>
        <v>1</v>
      </c>
      <c r="AF6" s="58">
        <f t="shared" si="1"/>
        <v>7</v>
      </c>
      <c r="AG6" s="75">
        <f t="shared" si="2"/>
        <v>59040.699887202944</v>
      </c>
      <c r="AH6" s="55">
        <v>2</v>
      </c>
      <c r="AI6" s="55">
        <v>1</v>
      </c>
      <c r="AK6" s="87"/>
      <c r="AL6" s="87"/>
    </row>
    <row r="7" spans="1:38" ht="17.100000000000001" customHeight="1">
      <c r="B7" s="173" t="s">
        <v>37</v>
      </c>
      <c r="C7" s="99">
        <v>7</v>
      </c>
      <c r="D7" s="64">
        <v>1</v>
      </c>
      <c r="E7" s="65">
        <v>-1</v>
      </c>
      <c r="F7" s="66">
        <v>1</v>
      </c>
      <c r="G7" s="67"/>
      <c r="H7" s="97">
        <f>cond7</f>
        <v>0</v>
      </c>
      <c r="I7" s="178"/>
      <c r="J7" s="171">
        <f>IF(
  (D7+F7*d)*OR(I7=1,AND(I7="",runS&lt;&gt;1))&gt;d-1,
  (D7+F7*d)*OR(I7=1,AND(I7="",runS&lt;&gt;1)),
     IF(
       enemy^(2-enemy)*run*OR(R91&gt;runCB,INT(0.4+R91/runCB)),
       CHAR(200*(2-enemy) + 41454*(enemy-1)) &amp; "  "
       &amp; (enemy-1)*(D7+F7*d)+(2-enemy)*INT(99.9*(R91/runCB))
       &amp; LEFT(" "&amp;CHAR(34+3*enemy)&amp;H7,3*enemy-1)&amp;CHAR(41951*(2-enemy) + 41*(enemy-1)),
       ""
     )
)</f>
        <v>2.1</v>
      </c>
      <c r="K7" s="172">
        <f>IF(
  (D7*d+F7)*OR(I7=2,AND(I7="",obstaS&lt;&gt;1))&gt;d-1,
  (D7*d+F7)*OR(I7=2,AND(I7="",obstaS&lt;&gt;1)),
     IF(
       enemy^(2-enemy)*obsta*OR(S91&gt;obstaCB,INT(0.4+S91/obstaCB)),
       CHAR(200*(2-enemy) + 41454*(enemy-1)) &amp; "  "
       &amp; (enemy-1)*(D7*d+F7)+(2-enemy)*INT(99.9*(S91/obstaCB))
       &amp; LEFT(" "&amp;CHAR(34+3*enemy)&amp;H7,3*enemy-1)&amp;CHAR(41951*(2-enemy) + 41*(enemy-1)),
       ""
     )
)</f>
        <v>2.1</v>
      </c>
      <c r="L7" s="186">
        <f>IF(
  (F7*d+G7)*OR(I7=3,AND(I7="",tri&lt;&gt;2))&gt;d-1,
  (F7*d+G7)*OR(I7=3,AND(I7="",tri&lt;&gt;2)),
     IF(
       enemy^(2-enemy)*INT(tri/2)*OR(T91&gt;triCB2,INT(0.7+T91/triCB2)),
       CHAR(200*(2-enemy) + 41454*(enemy-1)) &amp; "  "
       &amp; (enemy-1)*(F7*d+G7)+(2-enemy)*INT(99.9*(T91/triCB2))
       &amp; LEFT(" "&amp;CHAR(34+3*enemy)&amp;H7,3*enemy-1)&amp;CHAR(41951*(2-enemy) + 41*(enemy-1)),
       ""
     )
)</f>
        <v>1.1000000000000001</v>
      </c>
      <c r="M7" s="187">
        <f>IF(
  OR(E7+G7=-1,(E7*d+G7)*OR(I7=4,AND(I7="",horse&lt;&gt;3))&gt;d-1),
  (E7*(INT((E7+2)/2)*(d-1)+1)+G7)*OR(I7=4,AND(I7="",horse&lt;&gt;3)),
     IF(
       enemy^(2-enemy)*INT(horse/3)*OR(U91&gt;horseCB2,INT(0.81+U91/horseCB2)),
       CHAR(200*(2-enemy) + 41454*(enemy-1)) &amp; "  "
       &amp; (enemy-1)*(E7*d+G7)+(2-enemy)*INT(99.9*(U91/horseCB2))
       &amp; LEFT(" "&amp;CHAR(34+3*enemy)&amp;H7,3*enemy-1)&amp;CHAR(41951*(2-enemy) + 41*(enemy-1)),
       ""
     )
)</f>
        <v>-1</v>
      </c>
      <c r="N7" s="149"/>
      <c r="P7" s="22">
        <v>3</v>
      </c>
      <c r="Q7" s="19" t="s">
        <v>23</v>
      </c>
      <c r="R7" s="19" t="s">
        <v>52</v>
      </c>
      <c r="S7" s="19" t="s">
        <v>53</v>
      </c>
      <c r="T7" s="28" t="s">
        <v>54</v>
      </c>
      <c r="U7" s="19"/>
      <c r="V7" s="16">
        <f t="shared" si="3"/>
        <v>3</v>
      </c>
      <c r="W7" s="42"/>
      <c r="X7" s="55">
        <v>1.2</v>
      </c>
      <c r="Y7" s="55">
        <v>3</v>
      </c>
      <c r="Z7" s="75">
        <f t="shared" si="4"/>
        <v>63511.547795899387</v>
      </c>
      <c r="AA7" s="60">
        <f t="shared" si="0"/>
        <v>6</v>
      </c>
      <c r="AB7" s="59">
        <f t="shared" si="5"/>
        <v>0</v>
      </c>
      <c r="AC7" s="61">
        <v>6</v>
      </c>
      <c r="AD7" s="61">
        <v>10</v>
      </c>
      <c r="AE7" s="56">
        <f t="shared" si="6"/>
        <v>0</v>
      </c>
      <c r="AF7" s="58">
        <f t="shared" si="1"/>
        <v>10</v>
      </c>
      <c r="AG7" s="75">
        <f t="shared" si="2"/>
        <v>51489.123006860005</v>
      </c>
      <c r="AH7" s="55">
        <v>1</v>
      </c>
      <c r="AI7" s="55">
        <v>3</v>
      </c>
      <c r="AK7" s="87"/>
      <c r="AL7" s="87"/>
    </row>
    <row r="8" spans="1:38" ht="17.100000000000001" customHeight="1">
      <c r="B8" s="173" t="s">
        <v>4</v>
      </c>
      <c r="C8" s="99">
        <v>1</v>
      </c>
      <c r="D8" s="64">
        <v>1</v>
      </c>
      <c r="E8" s="65">
        <v>-1</v>
      </c>
      <c r="F8" s="66"/>
      <c r="G8" s="67"/>
      <c r="H8" s="97">
        <f>cond1</f>
        <v>1</v>
      </c>
      <c r="I8" s="178"/>
      <c r="J8" s="184">
        <f>IF(
  (D8+F8*d)*OR(I8=1,AND(I8="",runS&lt;&gt;1))&gt;d-1,
  (D8+F8*d)*OR(I8=1,AND(I8="",runS&lt;&gt;1)),
     IF(
       enemy^(2-enemy)*run*OR(R92&gt;runCB,INT(0.4+R92/runCB)),
       CHAR(200*(2-enemy) + 41454*(enemy-1)) &amp; "  "
       &amp; (enemy-1)*(D8+F8*d)+(2-enemy)*INT(99.9*(R92/runCB))
       &amp; LEFT(" "&amp;CHAR(34+3*enemy)&amp;H8,3*enemy-1)&amp;CHAR(41951*(2-enemy) + 41*(enemy-1)),
       ""
     )
)</f>
        <v>1</v>
      </c>
      <c r="K8" s="185">
        <f>IF(
  (D8*d+F8)*OR(I8=2,AND(I8="",obstaS&lt;&gt;1))&gt;d-1,
  (D8*d+F8)*OR(I8=2,AND(I8="",obstaS&lt;&gt;1)),
     IF(
       enemy^(2-enemy)*obsta*OR(S92&gt;obstaCB,INT(0.4+S92/obstaCB)),
       CHAR(200*(2-enemy) + 41454*(enemy-1)) &amp; "  "
       &amp; (enemy-1)*(D8*d+F8)+(2-enemy)*INT(99.9*(S92/obstaCB))
       &amp; LEFT(" "&amp;CHAR(34+3*enemy)&amp;H8,3*enemy-1)&amp;CHAR(41951*(2-enemy) + 41*(enemy-1)),
       ""
     )
)</f>
        <v>1.1000000000000001</v>
      </c>
      <c r="L8" s="186" t="str">
        <f>IF(
  (F8*d+G8)*OR(I8=3,AND(I8="",tri&lt;&gt;2))&gt;d-1,
  (F8*d+G8)*OR(I8=3,AND(I8="",tri&lt;&gt;2)),
     IF(
       enemy^(2-enemy)*INT(tri/2)*OR(T92&gt;triCB2,INT(0.7+T92/triCB2)),
       CHAR(200*(2-enemy) + 41454*(enemy-1)) &amp; "  "
       &amp; (enemy-1)*(F8*d+G8)+(2-enemy)*INT(99.9*(T92/triCB2))
       &amp; LEFT(" "&amp;CHAR(34+3*enemy)&amp;H8,3*enemy-1)&amp;CHAR(41951*(2-enemy) + 41*(enemy-1)),
       ""
     )
)</f>
        <v/>
      </c>
      <c r="M8" s="187">
        <f>IF(
  OR(E8+G8=-1,(E8*d+G8)*OR(I8=4,AND(I8="",horse&lt;&gt;3))&gt;d-1),
  (E8*(INT((E8+2)/2)*(d-1)+1)+G8)*OR(I8=4,AND(I8="",horse&lt;&gt;3)),
     IF(
       enemy^(2-enemy)*INT(horse/3)*OR(U92&gt;horseCB2,INT(0.81+U92/horseCB2)),
       CHAR(200*(2-enemy) + 41454*(enemy-1)) &amp; "  "
       &amp; (enemy-1)*(E8*d+G8)+(2-enemy)*INT(99.9*(U92/horseCB2))
       &amp; LEFT(" "&amp;CHAR(34+3*enemy)&amp;H8,3*enemy-1)&amp;CHAR(41951*(2-enemy) + 41*(enemy-1)),
       ""
     )
)</f>
        <v>-1</v>
      </c>
      <c r="N8" s="149"/>
      <c r="P8" s="22">
        <v>4</v>
      </c>
      <c r="Q8" s="19" t="s">
        <v>98</v>
      </c>
      <c r="R8" s="19" t="s">
        <v>46</v>
      </c>
      <c r="S8" s="19" t="s">
        <v>99</v>
      </c>
      <c r="T8" s="28" t="s">
        <v>49</v>
      </c>
      <c r="U8" s="28" t="s">
        <v>50</v>
      </c>
      <c r="V8" s="16">
        <f t="shared" si="3"/>
        <v>-3</v>
      </c>
      <c r="W8" s="42"/>
      <c r="X8" s="55">
        <v>2.2000000000000002</v>
      </c>
      <c r="Y8" s="55">
        <v>0</v>
      </c>
      <c r="Z8" s="75">
        <f t="shared" si="4"/>
        <v>56689.217009575557</v>
      </c>
      <c r="AA8" s="60">
        <f t="shared" si="0"/>
        <v>8</v>
      </c>
      <c r="AB8" s="59">
        <f t="shared" si="5"/>
        <v>1</v>
      </c>
      <c r="AC8" s="61">
        <v>7</v>
      </c>
      <c r="AD8" s="61">
        <v>11</v>
      </c>
      <c r="AE8" s="56">
        <f t="shared" si="6"/>
        <v>0</v>
      </c>
      <c r="AF8" s="58">
        <f t="shared" si="1"/>
        <v>11</v>
      </c>
      <c r="AG8" s="75">
        <f t="shared" si="2"/>
        <v>50187.207606799609</v>
      </c>
      <c r="AH8" s="55">
        <v>2</v>
      </c>
      <c r="AI8" s="55">
        <v>0</v>
      </c>
      <c r="AK8" s="87"/>
      <c r="AL8" s="87"/>
    </row>
    <row r="9" spans="1:38" ht="17.100000000000001" customHeight="1">
      <c r="B9" s="173" t="s">
        <v>6</v>
      </c>
      <c r="C9" s="99">
        <v>5</v>
      </c>
      <c r="D9" s="64">
        <v>1</v>
      </c>
      <c r="E9" s="65">
        <v>-1</v>
      </c>
      <c r="F9" s="66"/>
      <c r="G9" s="67"/>
      <c r="H9" s="97">
        <f>cond5</f>
        <v>-2</v>
      </c>
      <c r="I9" s="178"/>
      <c r="J9" s="184">
        <f>IF(
  (D9+F9*d)*OR(I9=1,AND(I9="",runS&lt;&gt;1))&gt;d-1,
  (D9+F9*d)*OR(I9=1,AND(I9="",runS&lt;&gt;1)),
     IF(
       enemy^(2-enemy)*run*OR(R93&gt;runCB,INT(0.4+R93/runCB)),
       CHAR(200*(2-enemy) + 41454*(enemy-1)) &amp; "  "
       &amp; (enemy-1)*(D9+F9*d)+(2-enemy)*INT(99.9*(R93/runCB))
       &amp; LEFT(" "&amp;CHAR(34+3*enemy)&amp;H9,3*enemy-1)&amp;CHAR(41951*(2-enemy) + 41*(enemy-1)),
       ""
     )
)</f>
        <v>1</v>
      </c>
      <c r="K9" s="185">
        <f>IF(
  (D9*d+F9)*OR(I9=2,AND(I9="",obstaS&lt;&gt;1))&gt;d-1,
  (D9*d+F9)*OR(I9=2,AND(I9="",obstaS&lt;&gt;1)),
     IF(
       enemy^(2-enemy)*obsta*OR(S93&gt;obstaCB,INT(0.4+S93/obstaCB)),
       CHAR(200*(2-enemy) + 41454*(enemy-1)) &amp; "  "
       &amp; (enemy-1)*(D9*d+F9)+(2-enemy)*INT(99.9*(S93/obstaCB))
       &amp; LEFT(" "&amp;CHAR(34+3*enemy)&amp;H9,3*enemy-1)&amp;CHAR(41951*(2-enemy) + 41*(enemy-1)),
       ""
     )
)</f>
        <v>1.1000000000000001</v>
      </c>
      <c r="L9" s="186" t="str">
        <f>IF(
  (F9*d+G9)*OR(I9=3,AND(I9="",tri&lt;&gt;2))&gt;d-1,
  (F9*d+G9)*OR(I9=3,AND(I9="",tri&lt;&gt;2)),
     IF(
       enemy^(2-enemy)*INT(tri/2)*OR(T93&gt;triCB2,INT(0.7+T93/triCB2)),
       CHAR(200*(2-enemy) + 41454*(enemy-1)) &amp; "  "
       &amp; (enemy-1)*(F9*d+G9)+(2-enemy)*INT(99.9*(T93/triCB2))
       &amp; LEFT(" "&amp;CHAR(34+3*enemy)&amp;H9,3*enemy-1)&amp;CHAR(41951*(2-enemy) + 41*(enemy-1)),
       ""
     )
)</f>
        <v/>
      </c>
      <c r="M9" s="187">
        <f>IF(
  OR(E9+G9=-1,(E9*d+G9)*OR(I9=4,AND(I9="",horse&lt;&gt;3))&gt;d-1),
  (E9*(INT((E9+2)/2)*(d-1)+1)+G9)*OR(I9=4,AND(I9="",horse&lt;&gt;3)),
     IF(
       enemy^(2-enemy)*INT(horse/3)*OR(U93&gt;horseCB2,INT(0.81+U93/horseCB2)),
       CHAR(200*(2-enemy) + 41454*(enemy-1)) &amp; "  "
       &amp; (enemy-1)*(E9*d+G9)+(2-enemy)*INT(99.9*(U93/horseCB2))
       &amp; LEFT(" "&amp;CHAR(34+3*enemy)&amp;H9,3*enemy-1)&amp;CHAR(41951*(2-enemy) + 41*(enemy-1)),
       ""
     )
)</f>
        <v>-1</v>
      </c>
      <c r="N9" s="149"/>
      <c r="P9" s="22">
        <v>5</v>
      </c>
      <c r="Q9" s="19" t="s">
        <v>95</v>
      </c>
      <c r="R9" s="19" t="s">
        <v>35</v>
      </c>
      <c r="S9" s="19" t="s">
        <v>16</v>
      </c>
      <c r="T9" s="19" t="s">
        <v>6</v>
      </c>
      <c r="U9" s="19"/>
      <c r="V9" s="16">
        <f t="shared" si="3"/>
        <v>-2</v>
      </c>
      <c r="W9" s="42"/>
      <c r="X9" s="55">
        <v>1.2</v>
      </c>
      <c r="Y9" s="55">
        <v>2</v>
      </c>
      <c r="Z9" s="75">
        <f t="shared" si="4"/>
        <v>55585.472797420611</v>
      </c>
      <c r="AA9" s="60">
        <f t="shared" si="0"/>
        <v>9</v>
      </c>
      <c r="AB9" s="59">
        <f t="shared" si="5"/>
        <v>0</v>
      </c>
      <c r="AC9" s="61">
        <v>9</v>
      </c>
      <c r="AD9" s="61">
        <v>13</v>
      </c>
      <c r="AE9" s="56">
        <f t="shared" si="6"/>
        <v>0</v>
      </c>
      <c r="AF9" s="58">
        <f t="shared" si="1"/>
        <v>13</v>
      </c>
      <c r="AG9" s="75">
        <f t="shared" si="2"/>
        <v>45501.448000301541</v>
      </c>
      <c r="AH9" s="55">
        <v>1</v>
      </c>
      <c r="AI9" s="55">
        <v>2</v>
      </c>
      <c r="AK9" s="87"/>
      <c r="AL9" s="87"/>
    </row>
    <row r="10" spans="1:38" ht="17.100000000000001" customHeight="1">
      <c r="B10" s="173" t="s">
        <v>27</v>
      </c>
      <c r="C10" s="99">
        <v>5</v>
      </c>
      <c r="D10" s="64">
        <v>1</v>
      </c>
      <c r="E10" s="65">
        <v>-1</v>
      </c>
      <c r="F10" s="66"/>
      <c r="G10" s="67"/>
      <c r="H10" s="97">
        <f>cond5</f>
        <v>-2</v>
      </c>
      <c r="I10" s="178"/>
      <c r="J10" s="184">
        <f>IF(
  (D10+F10*d)*OR(I10=1,AND(I10="",runS&lt;&gt;1))&gt;d-1,
  (D10+F10*d)*OR(I10=1,AND(I10="",runS&lt;&gt;1)),
     IF(
       enemy^(2-enemy)*run*OR(R94&gt;runCB,INT(0.4+R94/runCB)),
       CHAR(200*(2-enemy) + 41454*(enemy-1)) &amp; "  "
       &amp; (enemy-1)*(D10+F10*d)+(2-enemy)*INT(99.9*(R94/runCB))
       &amp; LEFT(" "&amp;CHAR(34+3*enemy)&amp;H10,3*enemy-1)&amp;CHAR(41951*(2-enemy) + 41*(enemy-1)),
       ""
     )
)</f>
        <v>1</v>
      </c>
      <c r="K10" s="185">
        <f>IF(
  (D10*d+F10)*OR(I10=2,AND(I10="",obstaS&lt;&gt;1))&gt;d-1,
  (D10*d+F10)*OR(I10=2,AND(I10="",obstaS&lt;&gt;1)),
     IF(
       enemy^(2-enemy)*obsta*OR(S94&gt;obstaCB,INT(0.4+S94/obstaCB)),
       CHAR(200*(2-enemy) + 41454*(enemy-1)) &amp; "  "
       &amp; (enemy-1)*(D10*d+F10)+(2-enemy)*INT(99.9*(S94/obstaCB))
       &amp; LEFT(" "&amp;CHAR(34+3*enemy)&amp;H10,3*enemy-1)&amp;CHAR(41951*(2-enemy) + 41*(enemy-1)),
       ""
     )
)</f>
        <v>1.1000000000000001</v>
      </c>
      <c r="L10" s="186" t="str">
        <f>IF(
  (F10*d+G10)*OR(I10=3,AND(I10="",tri&lt;&gt;2))&gt;d-1,
  (F10*d+G10)*OR(I10=3,AND(I10="",tri&lt;&gt;2)),
     IF(
       enemy^(2-enemy)*INT(tri/2)*OR(T94&gt;triCB2,INT(0.7+T94/triCB2)),
       CHAR(200*(2-enemy) + 41454*(enemy-1)) &amp; "  "
       &amp; (enemy-1)*(F10*d+G10)+(2-enemy)*INT(99.9*(T94/triCB2))
       &amp; LEFT(" "&amp;CHAR(34+3*enemy)&amp;H10,3*enemy-1)&amp;CHAR(41951*(2-enemy) + 41*(enemy-1)),
       ""
     )
)</f>
        <v/>
      </c>
      <c r="M10" s="187">
        <f>IF(
  OR(E10+G10=-1,(E10*d+G10)*OR(I10=4,AND(I10="",horse&lt;&gt;3))&gt;d-1),
  (E10*(INT((E10+2)/2)*(d-1)+1)+G10)*OR(I10=4,AND(I10="",horse&lt;&gt;3)),
     IF(
       enemy^(2-enemy)*INT(horse/3)*OR(U94&gt;horseCB2,INT(0.81+U94/horseCB2)),
       CHAR(200*(2-enemy) + 41454*(enemy-1)) &amp; "  "
       &amp; (enemy-1)*(E10*d+G10)+(2-enemy)*INT(99.9*(U94/horseCB2))
       &amp; LEFT(" "&amp;CHAR(34+3*enemy)&amp;H10,3*enemy-1)&amp;CHAR(41951*(2-enemy) + 41*(enemy-1)),
       ""
     )
)</f>
        <v>-1</v>
      </c>
      <c r="N10" s="149"/>
      <c r="P10" s="22">
        <v>6</v>
      </c>
      <c r="Q10" s="19" t="s">
        <v>26</v>
      </c>
      <c r="R10" s="19" t="s">
        <v>20</v>
      </c>
      <c r="S10" s="19" t="s">
        <v>13</v>
      </c>
      <c r="T10" s="19" t="s">
        <v>66</v>
      </c>
      <c r="U10" s="19"/>
      <c r="V10" s="16">
        <f t="shared" si="3"/>
        <v>-1</v>
      </c>
      <c r="W10" s="42"/>
      <c r="X10" s="55">
        <v>2.2000000000000002</v>
      </c>
      <c r="Y10" s="55">
        <v>-1</v>
      </c>
      <c r="Z10" s="75">
        <f t="shared" si="4"/>
        <v>45450.667395060431</v>
      </c>
      <c r="AA10" s="60">
        <f t="shared" si="0"/>
        <v>14</v>
      </c>
      <c r="AB10" s="59">
        <f t="shared" si="5"/>
        <v>0</v>
      </c>
      <c r="AC10" s="61">
        <v>14</v>
      </c>
      <c r="AD10" s="61">
        <v>15</v>
      </c>
      <c r="AE10" s="56">
        <f t="shared" si="6"/>
        <v>1</v>
      </c>
      <c r="AF10" s="58">
        <f t="shared" si="1"/>
        <v>16</v>
      </c>
      <c r="AG10" s="75">
        <f t="shared" si="2"/>
        <v>41317.840867550076</v>
      </c>
      <c r="AH10" s="93">
        <v>2</v>
      </c>
      <c r="AI10" s="93">
        <v>-1</v>
      </c>
      <c r="AK10" s="87"/>
      <c r="AL10" s="87"/>
    </row>
    <row r="11" spans="1:38" ht="17.100000000000001" customHeight="1">
      <c r="B11" s="173" t="s">
        <v>11</v>
      </c>
      <c r="C11" s="99">
        <v>6</v>
      </c>
      <c r="D11" s="64">
        <v>-1</v>
      </c>
      <c r="E11" s="65">
        <v>1</v>
      </c>
      <c r="F11" s="66"/>
      <c r="G11" s="67">
        <v>1</v>
      </c>
      <c r="H11" s="97">
        <f>cond6</f>
        <v>-1</v>
      </c>
      <c r="I11" s="178"/>
      <c r="J11" s="184" t="str">
        <f>IF(
  (D11+F11*d)*OR(I11=1,AND(I11="",runS&lt;&gt;1))&gt;d-1,
  (D11+F11*d)*OR(I11=1,AND(I11="",runS&lt;&gt;1)),
     IF(
       enemy^(2-enemy)*run*OR(R95&gt;runCB,INT(0.4+R95/runCB)),
       CHAR(200*(2-enemy) + 41454*(enemy-1)) &amp; "  "
       &amp; (enemy-1)*(D11+F11*d)+(2-enemy)*INT(99.9*(R95/runCB))
       &amp; LEFT(" "&amp;CHAR(34+3*enemy)&amp;H11,3*enemy-1)&amp;CHAR(41951*(2-enemy) + 41*(enemy-1)),
       ""
     )
)</f>
        <v/>
      </c>
      <c r="K11" s="185" t="str">
        <f>IF(
  (D11*d+F11)*OR(I11=2,AND(I11="",obstaS&lt;&gt;1))&gt;d-1,
  (D11*d+F11)*OR(I11=2,AND(I11="",obstaS&lt;&gt;1)),
     IF(
       enemy^(2-enemy)*obsta*OR(S95&gt;obstaCB,INT(0.4+S95/obstaCB)),
       CHAR(200*(2-enemy) + 41454*(enemy-1)) &amp; "  "
       &amp; (enemy-1)*(D11*d+F11)+(2-enemy)*INT(99.9*(S95/obstaCB))
       &amp; LEFT(" "&amp;CHAR(34+3*enemy)&amp;H11,3*enemy-1)&amp;CHAR(41951*(2-enemy) + 41*(enemy-1)),
       ""
     )
)</f>
        <v/>
      </c>
      <c r="L11" s="186">
        <f>IF(
  (F11*d+G11)*OR(I11=3,AND(I11="",tri&lt;&gt;2))&gt;d-1,
  (F11*d+G11)*OR(I11=3,AND(I11="",tri&lt;&gt;2)),
     IF(
       enemy^(2-enemy)*INT(tri/2)*OR(T95&gt;triCB2,INT(0.7+T95/triCB2)),
       CHAR(200*(2-enemy) + 41454*(enemy-1)) &amp; "  "
       &amp; (enemy-1)*(F11*d+G11)+(2-enemy)*INT(99.9*(T95/triCB2))
       &amp; LEFT(" "&amp;CHAR(34+3*enemy)&amp;H11,3*enemy-1)&amp;CHAR(41951*(2-enemy) + 41*(enemy-1)),
       ""
     )
)</f>
        <v>1</v>
      </c>
      <c r="M11" s="188">
        <f>IF(
  OR(E11+G11=-1,(E11*d+G11)*OR(I11=4,AND(I11="",horse&lt;&gt;3))&gt;d-1),
  (E11*(INT((E11+2)/2)*(d-1)+1)+G11)*OR(I11=4,AND(I11="",horse&lt;&gt;3)),
     IF(
       enemy^(2-enemy)*INT(horse/3)*OR(U95&gt;horseCB2,INT(0.81+U95/horseCB2)),
       CHAR(200*(2-enemy) + 41454*(enemy-1)) &amp; "  "
       &amp; (enemy-1)*(E11*d+G11)+(2-enemy)*INT(99.9*(U95/horseCB2))
       &amp; LEFT(" "&amp;CHAR(34+3*enemy)&amp;H11,3*enemy-1)&amp;CHAR(41951*(2-enemy) + 41*(enemy-1)),
       ""
     )
)</f>
        <v>2.1</v>
      </c>
      <c r="N11" s="149"/>
      <c r="W11" s="42"/>
      <c r="X11" s="55">
        <v>1.2</v>
      </c>
      <c r="Y11" s="55">
        <v>1</v>
      </c>
      <c r="Z11" s="75">
        <f t="shared" si="4"/>
        <v>47696.136683994147</v>
      </c>
      <c r="AA11" s="60">
        <f t="shared" si="0"/>
        <v>12</v>
      </c>
      <c r="AB11" s="59">
        <f t="shared" si="5"/>
        <v>0</v>
      </c>
      <c r="AC11" s="61">
        <v>12</v>
      </c>
      <c r="AD11" s="61">
        <v>19</v>
      </c>
      <c r="AE11" s="56">
        <f t="shared" si="6"/>
        <v>1</v>
      </c>
      <c r="AF11" s="58">
        <f t="shared" si="1"/>
        <v>18</v>
      </c>
      <c r="AG11" s="75">
        <f t="shared" si="2"/>
        <v>39553.976682247281</v>
      </c>
      <c r="AH11" s="55">
        <v>1</v>
      </c>
      <c r="AI11" s="55">
        <v>1</v>
      </c>
      <c r="AK11" s="87"/>
      <c r="AL11" s="87"/>
    </row>
    <row r="12" spans="1:38" ht="17.100000000000001" customHeight="1">
      <c r="B12" s="173" t="s">
        <v>26</v>
      </c>
      <c r="C12" s="99">
        <v>6</v>
      </c>
      <c r="D12" s="64">
        <v>1</v>
      </c>
      <c r="E12" s="65">
        <v>-1</v>
      </c>
      <c r="F12" s="66"/>
      <c r="G12" s="67">
        <v>1</v>
      </c>
      <c r="H12" s="97">
        <f>cond6</f>
        <v>-1</v>
      </c>
      <c r="I12" s="178"/>
      <c r="J12" s="184">
        <f>IF(
  (D12+F12*d)*OR(I12=1,AND(I12="",runS&lt;&gt;1))&gt;d-1,
  (D12+F12*d)*OR(I12=1,AND(I12="",runS&lt;&gt;1)),
     IF(
       enemy^(2-enemy)*run*OR(R96&gt;runCB,INT(0.4+R96/runCB)),
       CHAR(200*(2-enemy) + 41454*(enemy-1)) &amp; "  "
       &amp; (enemy-1)*(D12+F12*d)+(2-enemy)*INT(99.9*(R96/runCB))
       &amp; LEFT(" "&amp;CHAR(34+3*enemy)&amp;H12,3*enemy-1)&amp;CHAR(41951*(2-enemy) + 41*(enemy-1)),
       ""
     )
)</f>
        <v>1</v>
      </c>
      <c r="K12" s="185">
        <f>IF(
  (D12*d+F12)*OR(I12=2,AND(I12="",obstaS&lt;&gt;1))&gt;d-1,
  (D12*d+F12)*OR(I12=2,AND(I12="",obstaS&lt;&gt;1)),
     IF(
       enemy^(2-enemy)*obsta*OR(S96&gt;obstaCB,INT(0.4+S96/obstaCB)),
       CHAR(200*(2-enemy) + 41454*(enemy-1)) &amp; "  "
       &amp; (enemy-1)*(D12*d+F12)+(2-enemy)*INT(99.9*(S96/obstaCB))
       &amp; LEFT(" "&amp;CHAR(34+3*enemy)&amp;H12,3*enemy-1)&amp;CHAR(41951*(2-enemy) + 41*(enemy-1)),
       ""
     )
)</f>
        <v>1.1000000000000001</v>
      </c>
      <c r="L12" s="186">
        <f>IF(
  (F12*d+G12)*OR(I12=3,AND(I12="",tri&lt;&gt;2))&gt;d-1,
  (F12*d+G12)*OR(I12=3,AND(I12="",tri&lt;&gt;2)),
     IF(
       enemy^(2-enemy)*INT(tri/2)*OR(T96&gt;triCB2,INT(0.7+T96/triCB2)),
       CHAR(200*(2-enemy) + 41454*(enemy-1)) &amp; "  "
       &amp; (enemy-1)*(F12*d+G12)+(2-enemy)*INT(99.9*(T96/triCB2))
       &amp; LEFT(" "&amp;CHAR(34+3*enemy)&amp;H12,3*enemy-1)&amp;CHAR(41951*(2-enemy) + 41*(enemy-1)),
       ""
     )
)</f>
        <v>1</v>
      </c>
      <c r="M12" s="187" t="str">
        <f>IF(
  OR(E12+G12=-1,(E12*d+G12)*OR(I12=4,AND(I12="",horse&lt;&gt;3))&gt;d-1),
  (E12*(INT((E12+2)/2)*(d-1)+1)+G12)*OR(I12=4,AND(I12="",horse&lt;&gt;3)),
     IF(
       enemy^(2-enemy)*INT(horse/3)*OR(U96&gt;horseCB2,INT(0.81+U96/horseCB2)),
       CHAR(200*(2-enemy) + 41454*(enemy-1)) &amp; "  "
       &amp; (enemy-1)*(E12*d+G12)+(2-enemy)*INT(99.9*(U96/horseCB2))
       &amp; LEFT(" "&amp;CHAR(34+3*enemy)&amp;H12,3*enemy-1)&amp;CHAR(41951*(2-enemy) + 41*(enemy-1)),
       ""
     )
)</f>
        <v/>
      </c>
      <c r="N12" s="149"/>
      <c r="W12" s="42"/>
      <c r="X12" s="93">
        <v>1.2</v>
      </c>
      <c r="Y12" s="93">
        <v>0</v>
      </c>
      <c r="Z12" s="75">
        <f t="shared" si="4"/>
        <v>39817.625663789688</v>
      </c>
      <c r="AA12" s="60">
        <f t="shared" si="0"/>
        <v>17</v>
      </c>
      <c r="AB12" s="59">
        <f t="shared" si="5"/>
        <v>1</v>
      </c>
      <c r="AC12" s="61">
        <v>16</v>
      </c>
      <c r="AD12" s="61">
        <v>22</v>
      </c>
      <c r="AE12" s="56">
        <f t="shared" si="6"/>
        <v>1</v>
      </c>
      <c r="AF12" s="58">
        <f t="shared" si="1"/>
        <v>21</v>
      </c>
      <c r="AG12" s="75">
        <f t="shared" si="2"/>
        <v>33621.508220961456</v>
      </c>
      <c r="AH12" s="55">
        <v>1</v>
      </c>
      <c r="AI12" s="55">
        <v>0</v>
      </c>
      <c r="AK12" s="87"/>
      <c r="AL12" s="87"/>
    </row>
    <row r="13" spans="1:38" ht="17.100000000000001" customHeight="1">
      <c r="B13" s="173" t="s">
        <v>8</v>
      </c>
      <c r="C13" s="99">
        <v>4</v>
      </c>
      <c r="D13" s="64">
        <v>1</v>
      </c>
      <c r="E13" s="65"/>
      <c r="F13" s="66"/>
      <c r="G13" s="67">
        <v>1</v>
      </c>
      <c r="H13" s="97">
        <f>cond4</f>
        <v>-3</v>
      </c>
      <c r="I13" s="178"/>
      <c r="J13" s="184">
        <f>IF(
  (D13+F13*d)*OR(I13=1,AND(I13="",runS&lt;&gt;1))&gt;d-1,
  (D13+F13*d)*OR(I13=1,AND(I13="",runS&lt;&gt;1)),
     IF(
       enemy^(2-enemy)*run*OR(R97&gt;runCB,INT(0.4+R97/runCB)),
       CHAR(200*(2-enemy) + 41454*(enemy-1)) &amp; "  "
       &amp; (enemy-1)*(D13+F13*d)+(2-enemy)*INT(99.9*(R97/runCB))
       &amp; LEFT(" "&amp;CHAR(34+3*enemy)&amp;H13,3*enemy-1)&amp;CHAR(41951*(2-enemy) + 41*(enemy-1)),
       ""
     )
)</f>
        <v>1</v>
      </c>
      <c r="K13" s="185">
        <f>IF(
  (D13*d+F13)*OR(I13=2,AND(I13="",obstaS&lt;&gt;1))&gt;d-1,
  (D13*d+F13)*OR(I13=2,AND(I13="",obstaS&lt;&gt;1)),
     IF(
       enemy^(2-enemy)*obsta*OR(S97&gt;obstaCB,INT(0.4+S97/obstaCB)),
       CHAR(200*(2-enemy) + 41454*(enemy-1)) &amp; "  "
       &amp; (enemy-1)*(D13*d+F13)+(2-enemy)*INT(99.9*(S97/obstaCB))
       &amp; LEFT(" "&amp;CHAR(34+3*enemy)&amp;H13,3*enemy-1)&amp;CHAR(41951*(2-enemy) + 41*(enemy-1)),
       ""
     )
)</f>
        <v>1.1000000000000001</v>
      </c>
      <c r="L13" s="186">
        <f>IF(
  (F13*d+G13)*OR(I13=3,AND(I13="",tri&lt;&gt;2))&gt;d-1,
  (F13*d+G13)*OR(I13=3,AND(I13="",tri&lt;&gt;2)),
     IF(
       enemy^(2-enemy)*INT(tri/2)*OR(T97&gt;triCB2,INT(0.7+T97/triCB2)),
       CHAR(200*(2-enemy) + 41454*(enemy-1)) &amp; "  "
       &amp; (enemy-1)*(F13*d+G13)+(2-enemy)*INT(99.9*(T97/triCB2))
       &amp; LEFT(" "&amp;CHAR(34+3*enemy)&amp;H13,3*enemy-1)&amp;CHAR(41951*(2-enemy) + 41*(enemy-1)),
       ""
     )
)</f>
        <v>1</v>
      </c>
      <c r="M13" s="187">
        <f>IF(
  OR(E13+G13=-1,(E13*d+G13)*OR(I13=4,AND(I13="",horse&lt;&gt;3))&gt;d-1),
  (E13*(INT((E13+2)/2)*(d-1)+1)+G13)*OR(I13=4,AND(I13="",horse&lt;&gt;3)),
     IF(
       enemy^(2-enemy)*INT(horse/3)*OR(U97&gt;horseCB2,INT(0.81+U97/horseCB2)),
       CHAR(200*(2-enemy) + 41454*(enemy-1)) &amp; "  "
       &amp; (enemy-1)*(E13*d+G13)+(2-enemy)*INT(99.9*(U97/horseCB2))
       &amp; LEFT(" "&amp;CHAR(34+3*enemy)&amp;H13,3*enemy-1)&amp;CHAR(41951*(2-enemy) + 41*(enemy-1)),
       ""
     )
)</f>
        <v>1</v>
      </c>
      <c r="N13" s="149"/>
      <c r="P13" s="240" t="s">
        <v>223</v>
      </c>
      <c r="Q13" s="240"/>
      <c r="R13" s="240"/>
      <c r="S13" s="240"/>
      <c r="T13" s="240"/>
      <c r="U13" s="240"/>
      <c r="V13" s="240"/>
      <c r="W13" s="42"/>
      <c r="X13" s="93">
        <v>0.2</v>
      </c>
      <c r="Y13" s="93">
        <v>3</v>
      </c>
      <c r="Z13" s="75">
        <f t="shared" si="4"/>
        <v>42586.724402331041</v>
      </c>
      <c r="AA13" s="60">
        <f t="shared" ref="AA13:AA18" si="7">_xlfn.RANK.EQ(Z13,combat,0)</f>
        <v>15</v>
      </c>
      <c r="AB13" s="59">
        <f>ABS(AA13-AC13)</f>
        <v>2</v>
      </c>
      <c r="AC13" s="61">
        <v>17</v>
      </c>
      <c r="AD13" s="61">
        <v>18</v>
      </c>
      <c r="AE13" s="56">
        <f>ABS(AF13-AD13)</f>
        <v>4</v>
      </c>
      <c r="AF13" s="58">
        <f t="shared" ref="AF13:AF18" si="8">_xlfn.RANK.EQ(AG13,combat,0)</f>
        <v>22</v>
      </c>
      <c r="AG13" s="75">
        <f t="shared" si="2"/>
        <v>32464.625567002222</v>
      </c>
      <c r="AH13" s="55">
        <v>0</v>
      </c>
      <c r="AI13" s="55">
        <v>3</v>
      </c>
      <c r="AK13" s="87"/>
      <c r="AL13" s="87"/>
    </row>
    <row r="14" spans="1:38" ht="17.100000000000001" customHeight="1">
      <c r="B14" s="173" t="s">
        <v>14</v>
      </c>
      <c r="C14" s="99">
        <v>1</v>
      </c>
      <c r="D14" s="64">
        <v>1</v>
      </c>
      <c r="E14" s="65"/>
      <c r="F14" s="66"/>
      <c r="G14" s="67">
        <v>1</v>
      </c>
      <c r="H14" s="97">
        <f>cond1</f>
        <v>1</v>
      </c>
      <c r="I14" s="178"/>
      <c r="J14" s="184">
        <f>IF(
  (D14+F14*d)*OR(I14=1,AND(I14="",runS&lt;&gt;1))&gt;d-1,
  (D14+F14*d)*OR(I14=1,AND(I14="",runS&lt;&gt;1)),
     IF(
       enemy^(2-enemy)*run*OR(R98&gt;runCB,INT(0.4+R98/runCB)),
       CHAR(200*(2-enemy) + 41454*(enemy-1)) &amp; "  "
       &amp; (enemy-1)*(D14+F14*d)+(2-enemy)*INT(99.9*(R98/runCB))
       &amp; LEFT(" "&amp;CHAR(34+3*enemy)&amp;H14,3*enemy-1)&amp;CHAR(41951*(2-enemy) + 41*(enemy-1)),
       ""
     )
)</f>
        <v>1</v>
      </c>
      <c r="K14" s="185">
        <f>IF(
  (D14*d+F14)*OR(I14=2,AND(I14="",obstaS&lt;&gt;1))&gt;d-1,
  (D14*d+F14)*OR(I14=2,AND(I14="",obstaS&lt;&gt;1)),
     IF(
       enemy^(2-enemy)*obsta*OR(S98&gt;obstaCB,INT(0.4+S98/obstaCB)),
       CHAR(200*(2-enemy) + 41454*(enemy-1)) &amp; "  "
       &amp; (enemy-1)*(D14*d+F14)+(2-enemy)*INT(99.9*(S98/obstaCB))
       &amp; LEFT(" "&amp;CHAR(34+3*enemy)&amp;H14,3*enemy-1)&amp;CHAR(41951*(2-enemy) + 41*(enemy-1)),
       ""
     )
)</f>
        <v>1.1000000000000001</v>
      </c>
      <c r="L14" s="186">
        <f>IF(
  (F14*d+G14)*OR(I14=3,AND(I14="",tri&lt;&gt;2))&gt;d-1,
  (F14*d+G14)*OR(I14=3,AND(I14="",tri&lt;&gt;2)),
     IF(
       enemy^(2-enemy)*INT(tri/2)*OR(T98&gt;triCB2,INT(0.7+T98/triCB2)),
       CHAR(200*(2-enemy) + 41454*(enemy-1)) &amp; "  "
       &amp; (enemy-1)*(F14*d+G14)+(2-enemy)*INT(99.9*(T98/triCB2))
       &amp; LEFT(" "&amp;CHAR(34+3*enemy)&amp;H14,3*enemy-1)&amp;CHAR(41951*(2-enemy) + 41*(enemy-1)),
       ""
     )
)</f>
        <v>1</v>
      </c>
      <c r="M14" s="187">
        <f>IF(
  OR(E14+G14=-1,(E14*d+G14)*OR(I14=4,AND(I14="",horse&lt;&gt;3))&gt;d-1),
  (E14*(INT((E14+2)/2)*(d-1)+1)+G14)*OR(I14=4,AND(I14="",horse&lt;&gt;3)),
     IF(
       enemy^(2-enemy)*INT(horse/3)*OR(U98&gt;horseCB2,INT(0.81+U98/horseCB2)),
       CHAR(200*(2-enemy) + 41454*(enemy-1)) &amp; "  "
       &amp; (enemy-1)*(E14*d+G14)+(2-enemy)*INT(99.9*(U98/horseCB2))
       &amp; LEFT(" "&amp;CHAR(34+3*enemy)&amp;H14,3*enemy-1)&amp;CHAR(41951*(2-enemy) + 41*(enemy-1)),
       ""
     )
)</f>
        <v>1</v>
      </c>
      <c r="N14" s="149"/>
      <c r="P14" s="23" t="s">
        <v>115</v>
      </c>
      <c r="Q14" s="212" t="s">
        <v>116</v>
      </c>
      <c r="R14" s="213"/>
      <c r="S14" s="213"/>
      <c r="T14" s="213"/>
      <c r="U14" s="213"/>
      <c r="V14" s="214"/>
      <c r="W14" s="42"/>
      <c r="X14" s="55">
        <v>2.2000000000000002</v>
      </c>
      <c r="Y14" s="55">
        <v>-2</v>
      </c>
      <c r="Z14" s="75">
        <f t="shared" si="4"/>
        <v>34159.693841562992</v>
      </c>
      <c r="AA14" s="60">
        <f t="shared" si="7"/>
        <v>20</v>
      </c>
      <c r="AB14" s="59">
        <f t="shared" ref="AB14:AB15" si="9">ABS(AA14-AC14)</f>
        <v>0</v>
      </c>
      <c r="AC14" s="61">
        <v>20</v>
      </c>
      <c r="AD14" s="61">
        <v>24</v>
      </c>
      <c r="AE14" s="56">
        <f t="shared" ref="AE14:AE15" si="10">ABS(AF14-AD14)</f>
        <v>1</v>
      </c>
      <c r="AF14" s="58">
        <f t="shared" si="8"/>
        <v>23</v>
      </c>
      <c r="AG14" s="75">
        <f t="shared" si="2"/>
        <v>32405.066635947525</v>
      </c>
      <c r="AH14" s="55">
        <v>2</v>
      </c>
      <c r="AI14" s="55">
        <v>-2</v>
      </c>
      <c r="AK14" s="87"/>
      <c r="AL14" s="87"/>
    </row>
    <row r="15" spans="1:38" ht="17.100000000000001" customHeight="1">
      <c r="B15" s="173" t="s">
        <v>17</v>
      </c>
      <c r="C15" s="99">
        <v>4</v>
      </c>
      <c r="D15" s="64">
        <v>1</v>
      </c>
      <c r="E15" s="65"/>
      <c r="F15" s="66"/>
      <c r="G15" s="67">
        <v>1</v>
      </c>
      <c r="H15" s="97">
        <f>cond4</f>
        <v>-3</v>
      </c>
      <c r="I15" s="178"/>
      <c r="J15" s="184">
        <f>IF(
  (D15+F15*d)*OR(I15=1,AND(I15="",runS&lt;&gt;1))&gt;d-1,
  (D15+F15*d)*OR(I15=1,AND(I15="",runS&lt;&gt;1)),
     IF(
       enemy^(2-enemy)*run*OR(R99&gt;runCB,INT(0.4+R99/runCB)),
       CHAR(200*(2-enemy) + 41454*(enemy-1)) &amp; "  "
       &amp; (enemy-1)*(D15+F15*d)+(2-enemy)*INT(99.9*(R99/runCB))
       &amp; LEFT(" "&amp;CHAR(34+3*enemy)&amp;H15,3*enemy-1)&amp;CHAR(41951*(2-enemy) + 41*(enemy-1)),
       ""
     )
)</f>
        <v>1</v>
      </c>
      <c r="K15" s="185">
        <f>IF(
  (D15*d+F15)*OR(I15=2,AND(I15="",obstaS&lt;&gt;1))&gt;d-1,
  (D15*d+F15)*OR(I15=2,AND(I15="",obstaS&lt;&gt;1)),
     IF(
       enemy^(2-enemy)*obsta*OR(S99&gt;obstaCB,INT(0.4+S99/obstaCB)),
       CHAR(200*(2-enemy) + 41454*(enemy-1)) &amp; "  "
       &amp; (enemy-1)*(D15*d+F15)+(2-enemy)*INT(99.9*(S99/obstaCB))
       &amp; LEFT(" "&amp;CHAR(34+3*enemy)&amp;H15,3*enemy-1)&amp;CHAR(41951*(2-enemy) + 41*(enemy-1)),
       ""
     )
)</f>
        <v>1.1000000000000001</v>
      </c>
      <c r="L15" s="186">
        <f>IF(
  (F15*d+G15)*OR(I15=3,AND(I15="",tri&lt;&gt;2))&gt;d-1,
  (F15*d+G15)*OR(I15=3,AND(I15="",tri&lt;&gt;2)),
     IF(
       enemy^(2-enemy)*INT(tri/2)*OR(T99&gt;triCB2,INT(0.7+T99/triCB2)),
       CHAR(200*(2-enemy) + 41454*(enemy-1)) &amp; "  "
       &amp; (enemy-1)*(F15*d+G15)+(2-enemy)*INT(99.9*(T99/triCB2))
       &amp; LEFT(" "&amp;CHAR(34+3*enemy)&amp;H15,3*enemy-1)&amp;CHAR(41951*(2-enemy) + 41*(enemy-1)),
       ""
     )
)</f>
        <v>1</v>
      </c>
      <c r="M15" s="187">
        <f>IF(
  OR(E15+G15=-1,(E15*d+G15)*OR(I15=4,AND(I15="",horse&lt;&gt;3))&gt;d-1),
  (E15*(INT((E15+2)/2)*(d-1)+1)+G15)*OR(I15=4,AND(I15="",horse&lt;&gt;3)),
     IF(
       enemy^(2-enemy)*INT(horse/3)*OR(U99&gt;horseCB2,INT(0.81+U99/horseCB2)),
       CHAR(200*(2-enemy) + 41454*(enemy-1)) &amp; "  "
       &amp; (enemy-1)*(E15*d+G15)+(2-enemy)*INT(99.9*(U99/horseCB2))
       &amp; LEFT(" "&amp;CHAR(34+3*enemy)&amp;H15,3*enemy-1)&amp;CHAR(41951*(2-enemy) + 41*(enemy-1)),
       ""
     )
)</f>
        <v>1</v>
      </c>
      <c r="N15" s="149"/>
      <c r="P15" s="31">
        <v>3</v>
      </c>
      <c r="Q15" s="25" t="s">
        <v>117</v>
      </c>
      <c r="R15" s="26"/>
      <c r="S15" s="26"/>
      <c r="T15" s="26"/>
      <c r="U15" s="26"/>
      <c r="V15" s="27"/>
      <c r="W15" s="42"/>
      <c r="X15" s="55">
        <v>1.2</v>
      </c>
      <c r="Y15" s="55">
        <v>-1</v>
      </c>
      <c r="Z15" s="75">
        <f t="shared" si="4"/>
        <v>31923.24239543339</v>
      </c>
      <c r="AA15" s="60">
        <f t="shared" si="7"/>
        <v>25</v>
      </c>
      <c r="AB15" s="59">
        <f t="shared" si="9"/>
        <v>1</v>
      </c>
      <c r="AC15" s="61">
        <v>26</v>
      </c>
      <c r="AD15" s="61">
        <v>31</v>
      </c>
      <c r="AE15" s="56">
        <f t="shared" si="10"/>
        <v>4</v>
      </c>
      <c r="AF15" s="58">
        <f t="shared" si="8"/>
        <v>27</v>
      </c>
      <c r="AG15" s="75">
        <f t="shared" si="2"/>
        <v>27678.405112440771</v>
      </c>
      <c r="AH15" s="55">
        <v>1</v>
      </c>
      <c r="AI15" s="55">
        <v>-1</v>
      </c>
      <c r="AK15" s="87"/>
      <c r="AL15" s="87"/>
    </row>
    <row r="16" spans="1:38" ht="17.100000000000001" customHeight="1">
      <c r="B16" s="173" t="s">
        <v>19</v>
      </c>
      <c r="C16" s="99">
        <v>3</v>
      </c>
      <c r="D16" s="64">
        <v>1</v>
      </c>
      <c r="E16" s="65"/>
      <c r="F16" s="66"/>
      <c r="G16" s="67">
        <v>1</v>
      </c>
      <c r="H16" s="97">
        <f>cond3</f>
        <v>3</v>
      </c>
      <c r="I16" s="178"/>
      <c r="J16" s="184">
        <f>IF(
  (D16+F16*d)*OR(I16=1,AND(I16="",runS&lt;&gt;1))&gt;d-1,
  (D16+F16*d)*OR(I16=1,AND(I16="",runS&lt;&gt;1)),
     IF(
       enemy^(2-enemy)*run*OR(R100&gt;runCB,INT(0.4+R100/runCB)),
       CHAR(200*(2-enemy) + 41454*(enemy-1)) &amp; "  "
       &amp; (enemy-1)*(D16+F16*d)+(2-enemy)*INT(99.9*(R100/runCB))
       &amp; LEFT(" "&amp;CHAR(34+3*enemy)&amp;H16,3*enemy-1)&amp;CHAR(41951*(2-enemy) + 41*(enemy-1)),
       ""
     )
)</f>
        <v>1</v>
      </c>
      <c r="K16" s="185">
        <f>IF(
  (D16*d+F16)*OR(I16=2,AND(I16="",obstaS&lt;&gt;1))&gt;d-1,
  (D16*d+F16)*OR(I16=2,AND(I16="",obstaS&lt;&gt;1)),
     IF(
       enemy^(2-enemy)*obsta*OR(S100&gt;obstaCB,INT(0.4+S100/obstaCB)),
       CHAR(200*(2-enemy) + 41454*(enemy-1)) &amp; "  "
       &amp; (enemy-1)*(D16*d+F16)+(2-enemy)*INT(99.9*(S100/obstaCB))
       &amp; LEFT(" "&amp;CHAR(34+3*enemy)&amp;H16,3*enemy-1)&amp;CHAR(41951*(2-enemy) + 41*(enemy-1)),
       ""
     )
)</f>
        <v>1.1000000000000001</v>
      </c>
      <c r="L16" s="186">
        <f>IF(
  (F16*d+G16)*OR(I16=3,AND(I16="",tri&lt;&gt;2))&gt;d-1,
  (F16*d+G16)*OR(I16=3,AND(I16="",tri&lt;&gt;2)),
     IF(
       enemy^(2-enemy)*INT(tri/2)*OR(T100&gt;triCB2,INT(0.7+T100/triCB2)),
       CHAR(200*(2-enemy) + 41454*(enemy-1)) &amp; "  "
       &amp; (enemy-1)*(F16*d+G16)+(2-enemy)*INT(99.9*(T100/triCB2))
       &amp; LEFT(" "&amp;CHAR(34+3*enemy)&amp;H16,3*enemy-1)&amp;CHAR(41951*(2-enemy) + 41*(enemy-1)),
       ""
     )
)</f>
        <v>1</v>
      </c>
      <c r="M16" s="187">
        <f>IF(
  OR(E16+G16=-1,(E16*d+G16)*OR(I16=4,AND(I16="",horse&lt;&gt;3))&gt;d-1),
  (E16*(INT((E16+2)/2)*(d-1)+1)+G16)*OR(I16=4,AND(I16="",horse&lt;&gt;3)),
     IF(
       enemy^(2-enemy)*INT(horse/3)*OR(U100&gt;horseCB2,INT(0.81+U100/horseCB2)),
       CHAR(200*(2-enemy) + 41454*(enemy-1)) &amp; "  "
       &amp; (enemy-1)*(E16*d+G16)+(2-enemy)*INT(99.9*(U100/horseCB2))
       &amp; LEFT(" "&amp;CHAR(34+3*enemy)&amp;H16,3*enemy-1)&amp;CHAR(41951*(2-enemy) + 41*(enemy-1)),
       ""
     )
)</f>
        <v>1</v>
      </c>
      <c r="N16" s="150"/>
      <c r="P16" s="31">
        <v>2</v>
      </c>
      <c r="Q16" s="25" t="s">
        <v>118</v>
      </c>
      <c r="R16" s="26"/>
      <c r="S16" s="26"/>
      <c r="T16" s="26"/>
      <c r="U16" s="26"/>
      <c r="V16" s="27"/>
      <c r="W16" s="42"/>
      <c r="X16" s="55">
        <v>0.2</v>
      </c>
      <c r="Y16" s="55">
        <v>2</v>
      </c>
      <c r="Z16" s="75">
        <f t="shared" si="4"/>
        <v>37251.787440459513</v>
      </c>
      <c r="AA16" s="60">
        <f t="shared" si="7"/>
        <v>19</v>
      </c>
      <c r="AB16" s="59">
        <f>ABS(AA16-AC16)</f>
        <v>2</v>
      </c>
      <c r="AC16" s="61">
        <v>21</v>
      </c>
      <c r="AD16" s="61">
        <v>25</v>
      </c>
      <c r="AE16" s="56">
        <f>ABS(AF16-AD16)</f>
        <v>1</v>
      </c>
      <c r="AF16" s="58">
        <f t="shared" si="8"/>
        <v>26</v>
      </c>
      <c r="AG16" s="75">
        <f t="shared" si="2"/>
        <v>28665.821481239458</v>
      </c>
      <c r="AH16" s="55">
        <v>0</v>
      </c>
      <c r="AI16" s="55">
        <v>2</v>
      </c>
      <c r="AK16" s="87"/>
      <c r="AL16" s="87"/>
    </row>
    <row r="17" spans="2:675" ht="17.100000000000001" customHeight="1">
      <c r="B17" s="173" t="s">
        <v>20</v>
      </c>
      <c r="C17" s="99">
        <v>6</v>
      </c>
      <c r="D17" s="64">
        <v>1</v>
      </c>
      <c r="E17" s="65"/>
      <c r="F17" s="66"/>
      <c r="G17" s="67">
        <v>1</v>
      </c>
      <c r="H17" s="97">
        <f>cond6</f>
        <v>-1</v>
      </c>
      <c r="I17" s="178"/>
      <c r="J17" s="184">
        <f>IF(
  (D17+F17*d)*OR(I17=1,AND(I17="",runS&lt;&gt;1))&gt;d-1,
  (D17+F17*d)*OR(I17=1,AND(I17="",runS&lt;&gt;1)),
     IF(
       enemy^(2-enemy)*run*OR(R101&gt;runCB,INT(0.4+R101/runCB)),
       CHAR(200*(2-enemy) + 41454*(enemy-1)) &amp; "  "
       &amp; (enemy-1)*(D17+F17*d)+(2-enemy)*INT(99.9*(R101/runCB))
       &amp; LEFT(" "&amp;CHAR(34+3*enemy)&amp;H17,3*enemy-1)&amp;CHAR(41951*(2-enemy) + 41*(enemy-1)),
       ""
     )
)</f>
        <v>1</v>
      </c>
      <c r="K17" s="185">
        <f>IF(
  (D17*d+F17)*OR(I17=2,AND(I17="",obstaS&lt;&gt;1))&gt;d-1,
  (D17*d+F17)*OR(I17=2,AND(I17="",obstaS&lt;&gt;1)),
     IF(
       enemy^(2-enemy)*obsta*OR(S101&gt;obstaCB,INT(0.4+S101/obstaCB)),
       CHAR(200*(2-enemy) + 41454*(enemy-1)) &amp; "  "
       &amp; (enemy-1)*(D17*d+F17)+(2-enemy)*INT(99.9*(S101/obstaCB))
       &amp; LEFT(" "&amp;CHAR(34+3*enemy)&amp;H17,3*enemy-1)&amp;CHAR(41951*(2-enemy) + 41*(enemy-1)),
       ""
     )
)</f>
        <v>1.1000000000000001</v>
      </c>
      <c r="L17" s="186">
        <f>IF(
  (F17*d+G17)*OR(I17=3,AND(I17="",tri&lt;&gt;2))&gt;d-1,
  (F17*d+G17)*OR(I17=3,AND(I17="",tri&lt;&gt;2)),
     IF(
       enemy^(2-enemy)*INT(tri/2)*OR(T101&gt;triCB2,INT(0.7+T101/triCB2)),
       CHAR(200*(2-enemy) + 41454*(enemy-1)) &amp; "  "
       &amp; (enemy-1)*(F17*d+G17)+(2-enemy)*INT(99.9*(T101/triCB2))
       &amp; LEFT(" "&amp;CHAR(34+3*enemy)&amp;H17,3*enemy-1)&amp;CHAR(41951*(2-enemy) + 41*(enemy-1)),
       ""
     )
)</f>
        <v>1</v>
      </c>
      <c r="M17" s="187">
        <f>IF(
  OR(E17+G17=-1,(E17*d+G17)*OR(I17=4,AND(I17="",horse&lt;&gt;3))&gt;d-1),
  (E17*(INT((E17+2)/2)*(d-1)+1)+G17)*OR(I17=4,AND(I17="",horse&lt;&gt;3)),
     IF(
       enemy^(2-enemy)*INT(horse/3)*OR(U101&gt;horseCB2,INT(0.81+U101/horseCB2)),
       CHAR(200*(2-enemy) + 41454*(enemy-1)) &amp; "  "
       &amp; (enemy-1)*(E17*d+G17)+(2-enemy)*INT(99.9*(U101/horseCB2))
       &amp; LEFT(" "&amp;CHAR(34+3*enemy)&amp;H17,3*enemy-1)&amp;CHAR(41951*(2-enemy) + 41*(enemy-1)),
       ""
     )
)</f>
        <v>1</v>
      </c>
      <c r="N17" s="150"/>
      <c r="P17" s="31">
        <v>1</v>
      </c>
      <c r="Q17" s="25" t="s">
        <v>119</v>
      </c>
      <c r="R17" s="26"/>
      <c r="S17" s="26"/>
      <c r="T17" s="26"/>
      <c r="U17" s="26"/>
      <c r="V17" s="27"/>
      <c r="W17" s="42"/>
      <c r="X17" s="55">
        <v>0.2</v>
      </c>
      <c r="Y17" s="55">
        <v>1</v>
      </c>
      <c r="Z17" s="75">
        <f t="shared" si="4"/>
        <v>31957.306411347643</v>
      </c>
      <c r="AA17" s="57">
        <f t="shared" si="7"/>
        <v>24</v>
      </c>
      <c r="AB17" s="59">
        <f>ABS(AA17-AC17)</f>
        <v>1</v>
      </c>
      <c r="AC17" s="61">
        <v>23</v>
      </c>
      <c r="AD17" s="61">
        <v>28</v>
      </c>
      <c r="AE17" s="56">
        <f>ABS(AF17-AD17)</f>
        <v>1</v>
      </c>
      <c r="AF17" s="58">
        <f t="shared" si="8"/>
        <v>29</v>
      </c>
      <c r="AG17" s="75">
        <f t="shared" si="2"/>
        <v>24910.107764913744</v>
      </c>
      <c r="AH17" s="55">
        <v>0</v>
      </c>
      <c r="AI17" s="55">
        <v>1</v>
      </c>
      <c r="AK17" s="87"/>
      <c r="AL17" s="87"/>
    </row>
    <row r="18" spans="2:675" ht="17.100000000000001" customHeight="1">
      <c r="B18" s="173" t="s">
        <v>25</v>
      </c>
      <c r="C18" s="99">
        <v>2</v>
      </c>
      <c r="D18" s="64">
        <v>1</v>
      </c>
      <c r="E18" s="65"/>
      <c r="F18" s="66"/>
      <c r="G18" s="67">
        <v>1</v>
      </c>
      <c r="H18" s="97">
        <f>cond2</f>
        <v>2</v>
      </c>
      <c r="I18" s="178"/>
      <c r="J18" s="184">
        <f>IF(
  (D18+F18*d)*OR(I18=1,AND(I18="",runS&lt;&gt;1))&gt;d-1,
  (D18+F18*d)*OR(I18=1,AND(I18="",runS&lt;&gt;1)),
     IF(
       enemy^(2-enemy)*run*OR(R102&gt;runCB,INT(0.4+R102/runCB)),
       CHAR(200*(2-enemy) + 41454*(enemy-1)) &amp; "  "
       &amp; (enemy-1)*(D18+F18*d)+(2-enemy)*INT(99.9*(R102/runCB))
       &amp; LEFT(" "&amp;CHAR(34+3*enemy)&amp;H18,3*enemy-1)&amp;CHAR(41951*(2-enemy) + 41*(enemy-1)),
       ""
     )
)</f>
        <v>1</v>
      </c>
      <c r="K18" s="185">
        <f>IF(
  (D18*d+F18)*OR(I18=2,AND(I18="",obstaS&lt;&gt;1))&gt;d-1,
  (D18*d+F18)*OR(I18=2,AND(I18="",obstaS&lt;&gt;1)),
     IF(
       enemy^(2-enemy)*obsta*OR(S102&gt;obstaCB,INT(0.4+S102/obstaCB)),
       CHAR(200*(2-enemy) + 41454*(enemy-1)) &amp; "  "
       &amp; (enemy-1)*(D18*d+F18)+(2-enemy)*INT(99.9*(S102/obstaCB))
       &amp; LEFT(" "&amp;CHAR(34+3*enemy)&amp;H18,3*enemy-1)&amp;CHAR(41951*(2-enemy) + 41*(enemy-1)),
       ""
     )
)</f>
        <v>1.1000000000000001</v>
      </c>
      <c r="L18" s="186">
        <f>IF(
  (F18*d+G18)*OR(I18=3,AND(I18="",tri&lt;&gt;2))&gt;d-1,
  (F18*d+G18)*OR(I18=3,AND(I18="",tri&lt;&gt;2)),
     IF(
       enemy^(2-enemy)*INT(tri/2)*OR(T102&gt;triCB2,INT(0.7+T102/triCB2)),
       CHAR(200*(2-enemy) + 41454*(enemy-1)) &amp; "  "
       &amp; (enemy-1)*(F18*d+G18)+(2-enemy)*INT(99.9*(T102/triCB2))
       &amp; LEFT(" "&amp;CHAR(34+3*enemy)&amp;H18,3*enemy-1)&amp;CHAR(41951*(2-enemy) + 41*(enemy-1)),
       ""
     )
)</f>
        <v>1</v>
      </c>
      <c r="M18" s="187">
        <f>IF(
  OR(E18+G18=-1,(E18*d+G18)*OR(I18=4,AND(I18="",horse&lt;&gt;3))&gt;d-1),
  (E18*(INT((E18+2)/2)*(d-1)+1)+G18)*OR(I18=4,AND(I18="",horse&lt;&gt;3)),
     IF(
       enemy^(2-enemy)*INT(horse/3)*OR(U102&gt;horseCB2,INT(0.81+U102/horseCB2)),
       CHAR(200*(2-enemy) + 41454*(enemy-1)) &amp; "  "
       &amp; (enemy-1)*(E18*d+G18)+(2-enemy)*INT(99.9*(U102/horseCB2))
       &amp; LEFT(" "&amp;CHAR(34+3*enemy)&amp;H18,3*enemy-1)&amp;CHAR(41951*(2-enemy) + 41*(enemy-1)),
       ""
     )
)</f>
        <v>1</v>
      </c>
      <c r="N18" s="150"/>
      <c r="P18" s="31">
        <v>0</v>
      </c>
      <c r="Q18" s="25" t="s">
        <v>120</v>
      </c>
      <c r="R18" s="26"/>
      <c r="S18" s="26"/>
      <c r="T18" s="26"/>
      <c r="U18" s="26"/>
      <c r="V18" s="27"/>
      <c r="W18" s="42"/>
      <c r="X18" s="55">
        <v>0.2</v>
      </c>
      <c r="Y18" s="55">
        <v>0</v>
      </c>
      <c r="Z18" s="75">
        <f t="shared" si="4"/>
        <v>26677.999223984112</v>
      </c>
      <c r="AA18" s="57">
        <f t="shared" si="7"/>
        <v>28</v>
      </c>
      <c r="AB18" s="59">
        <f>ABS(AA18-AC18)</f>
        <v>1</v>
      </c>
      <c r="AC18" s="61">
        <v>27</v>
      </c>
      <c r="AD18" s="61">
        <v>30</v>
      </c>
      <c r="AE18" s="56">
        <f>ABS(AF18-AD18)</f>
        <v>0</v>
      </c>
      <c r="AF18" s="58">
        <f t="shared" si="8"/>
        <v>30</v>
      </c>
      <c r="AG18" s="75">
        <f t="shared" si="2"/>
        <v>21172.728209118584</v>
      </c>
      <c r="AH18" s="55">
        <v>0</v>
      </c>
      <c r="AI18" s="55">
        <v>0</v>
      </c>
      <c r="AK18" s="87"/>
      <c r="AL18" s="87"/>
    </row>
    <row r="19" spans="2:675" ht="17.100000000000001" customHeight="1">
      <c r="B19" s="174" t="s">
        <v>240</v>
      </c>
      <c r="C19" s="100">
        <v>4</v>
      </c>
      <c r="D19" s="64">
        <v>1</v>
      </c>
      <c r="E19" s="65"/>
      <c r="F19" s="66"/>
      <c r="G19" s="67">
        <v>1</v>
      </c>
      <c r="H19" s="98">
        <f>cond4</f>
        <v>-3</v>
      </c>
      <c r="I19" s="178"/>
      <c r="J19" s="184">
        <f>IF(
  (D19+F19*d)*OR(I19=1,AND(I19="",runS&lt;&gt;1))&gt;d-1,
  (D19+F19*d)*OR(I19=1,AND(I19="",runS&lt;&gt;1)),
     IF(
       enemy^(2-enemy)*run*OR(R103&gt;runCB,INT(0.4+R103/runCB)),
       CHAR(200*(2-enemy) + 41454*(enemy-1)) &amp; "  "
       &amp; (enemy-1)*(D19+F19*d)+(2-enemy)*INT(99.9*(R103/runCB))
       &amp; LEFT(" "&amp;CHAR(34+3*enemy)&amp;H19,3*enemy-1)&amp;CHAR(41951*(2-enemy) + 41*(enemy-1)),
       ""
     )
)</f>
        <v>1</v>
      </c>
      <c r="K19" s="279">
        <f>IF(
  (D19*d+F19)*OR(I19=2,AND(I19="",obstaS&lt;&gt;1))*INT(1-I20/5)&gt;d-1,
  (D19*d+F19)*OR(I19=2,AND(I19="",obstaS&lt;&gt;1)),
     IF(
       enemy^(2-enemy)*obsta*OR(S60&gt;obstaCB,INT(0.4+S60/obstaCB))*INT(1-I20/5),
       CHAR(200*(2-enemy) + 41454*(enemy-1)) &amp; "  "
       &amp; (enemy-1)*(D19*d+F19)+(2-enemy)*INT(99.9*(S60/obstaCB))
       &amp; LEFT(" "&amp;CHAR(34+3*enemy)&amp;H19,3*enemy-1)&amp;CHAR(41951*(2-enemy) + 41*(enemy-1)),
       ""
     )
)</f>
        <v>1.1000000000000001</v>
      </c>
      <c r="L19" s="279">
        <f>IF(
  (F19*d+G19)*OR(I19=3,AND(I19="",tri&lt;&gt;2))*INT(1-I20/5)&gt;d-1,
  (F19*d+G19)*OR(I19=3,AND(I19="",tri&lt;&gt;2)),
     IF(
       enemy^(2-enemy)*INT(tri/2)*OR(T60&gt;triCB2,INT(0.7+T60/triCB2))*INT(1-I20/5),
       CHAR(200*(2-enemy) + 41454*(enemy-1)) &amp; "  "
       &amp; (enemy-1)*(F19*d+G19)+(2-enemy)*INT(99.9*(T60/triCB2))
       &amp; LEFT(" "&amp;CHAR(34+3*enemy)&amp;H19,3*enemy-1)&amp;CHAR(41951*(2-enemy) + 41*(enemy-1)),
       ""
     )
)</f>
        <v>1</v>
      </c>
      <c r="M19" s="280">
        <f>IF(
  OR(E19+G19=-1,(E19*d+G19)*OR(I19=4,AND(I19="",horse&lt;&gt;3))&gt;d-1)*INT(1-I20/5),
  (E19*(INT((E19+2)/2)*(d-1)+1)+G19)*OR(I19=4,AND(I19="",horse&lt;&gt;3)),
     IF(
       enemy^(2-enemy)*INT(horse/3)*OR(U60&gt;horseCB2,INT(0.81+U60/horseCB2))*INT(1-I20/5),
       CHAR(200*(2-enemy) + 41454*(enemy-1)) &amp; "  "
       &amp; (enemy-1)*(E19*d+G19)+(2-enemy)*INT(99.9*(U60/horseCB2))
       &amp; LEFT(" "&amp;CHAR(34+3*enemy)&amp;H19,3*enemy-1)&amp;CHAR(41951*(2-enemy) + 41*(enemy-1)),
       ""
     )
)</f>
        <v>1</v>
      </c>
      <c r="N19" s="191" t="s">
        <v>241</v>
      </c>
      <c r="P19" s="24">
        <v>-1</v>
      </c>
      <c r="Q19" s="25" t="s">
        <v>121</v>
      </c>
      <c r="R19" s="26"/>
      <c r="S19" s="26"/>
      <c r="T19" s="26"/>
      <c r="U19" s="26"/>
      <c r="V19" s="27"/>
      <c r="W19" s="42"/>
      <c r="X19" s="242" t="str">
        <f>"차이 합 = " &amp;SUM(AB4:AB19,AE4:AE19)</f>
        <v>차이 합 = 24</v>
      </c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44"/>
      <c r="AK19" s="207"/>
      <c r="AL19" s="203"/>
    </row>
    <row r="20" spans="2:675" ht="17.100000000000001" customHeight="1" thickBot="1">
      <c r="B20" s="175" t="s">
        <v>240</v>
      </c>
      <c r="C20" s="99">
        <v>1</v>
      </c>
      <c r="D20" s="64">
        <v>1</v>
      </c>
      <c r="E20" s="65">
        <v>-1</v>
      </c>
      <c r="F20" s="66">
        <v>1</v>
      </c>
      <c r="G20" s="67"/>
      <c r="H20" s="97">
        <f>cond1</f>
        <v>1</v>
      </c>
      <c r="I20" s="178"/>
      <c r="J20" s="171">
        <f>IF(
  (D20+F20*d)*OR(I20=1,AND(I20="",runS&lt;&gt;1))&gt;d-1,
  (D20+F20*d)*OR(I20=1,AND(I20="",runS&lt;&gt;1)),
     IF(
       enemy^(2-enemy)*run*OR(R104&gt;runCB,INT(0.4+R104/runCB)),
       CHAR(200*(2-enemy) + 41454*(enemy-1)) &amp; "  "
       &amp; (enemy-1)*(D20+F20*d)+(2-enemy)*INT(99.9*(R104/runCB))
       &amp; LEFT(" "&amp;CHAR(34+3*enemy)&amp;H20,3*enemy-1)&amp;CHAR(41951*(2-enemy) + 41*(enemy-1)),
       ""
     )
)</f>
        <v>2.1</v>
      </c>
      <c r="K20" s="172">
        <f>IF(
  (D20*d+F20)*OR(I20=2,AND(I20="",obstaS&lt;&gt;1))*INT(1-I19/5)&gt;d-1,
  (D20*d+F20)*OR(I20=2,AND(I20="",obstaS&lt;&gt;1)),
     IF(
       enemy^(2-enemy)*obsta*OR(S61&gt;obstaCB,INT(0.4+S61/obstaCB))*INT(1-I19/5),
       CHAR(200*(2-enemy) + 41454*(enemy-1)) &amp; "  "
       &amp; (enemy-1)*(D20*d+F20)+(2-enemy)*INT(99.9*(S61/obstaCB))
       &amp; LEFT(" "&amp;CHAR(34+3*enemy)&amp;H20,3*enemy-1)&amp;CHAR(41951*(2-enemy) + 41*(enemy-1)),
       ""
     )
)</f>
        <v>2.1</v>
      </c>
      <c r="L20" s="186">
        <f>IF(
  (F20*d+G20)*OR(I20=3,AND(I20="",tri&lt;&gt;2))*INT(1-I19/5)&gt;d-1,
  (F20*d+G20)*OR(I20=3,AND(I20="",tri&lt;&gt;2)),
     IF(
       enemy^(2-enemy)*INT(tri/2)*OR(T61&gt;triCB2,INT(0.7+T61/triCB2))*INT(1-I19/5),
       CHAR(200*(2-enemy) + 41454*(enemy-1)) &amp; "  "
       &amp; (enemy-1)*(F20*d+G20)+(2-enemy)*INT(99.9*(T61/triCB2))
       &amp; LEFT(" "&amp;CHAR(34+3*enemy)&amp;H20,3*enemy-1)&amp;CHAR(41951*(2-enemy) + 41*(enemy-1)),
       ""
     )
)</f>
        <v>1.1000000000000001</v>
      </c>
      <c r="M20" s="187">
        <f>IF(
  OR(E20+G20=-1,(E20*d+G20)*OR(I20=4,AND(I20="",horse&lt;&gt;3))&gt;d-1)*INT(1-I19/5),
  (E20*(INT((E20+2)/2)*(d-1)+1)+G20)*OR(I20=4,AND(I20="",horse&lt;&gt;3)),
     IF(
       enemy^(2-enemy)*INT(horse/3)*OR(U61&gt;horseCB2,INT(0.81+U61/horseCB2))*INT(1-I19/5),
       CHAR(200*(2-enemy) + 41454*(enemy-1)) &amp; "  "
       &amp; (enemy-1)*(E20*d+G20)+(2-enemy)*INT(99.9*(U61/horseCB2))
       &amp; LEFT(" "&amp;CHAR(34+3*enemy)&amp;H20,3*enemy-1)&amp;CHAR(41951*(2-enemy) + 41*(enemy-1)),
       ""
     )
)</f>
        <v>-1</v>
      </c>
      <c r="N20" s="191" t="s">
        <v>242</v>
      </c>
      <c r="P20" s="24">
        <v>-2</v>
      </c>
      <c r="Q20" s="25" t="s">
        <v>122</v>
      </c>
      <c r="R20" s="26"/>
      <c r="S20" s="26"/>
      <c r="T20" s="26"/>
      <c r="U20" s="26"/>
      <c r="V20" s="27"/>
      <c r="AI20" s="42"/>
    </row>
    <row r="21" spans="2:675" ht="17.100000000000001" customHeight="1">
      <c r="B21" s="173" t="s">
        <v>29</v>
      </c>
      <c r="C21" s="99">
        <v>7</v>
      </c>
      <c r="D21" s="64">
        <v>1</v>
      </c>
      <c r="E21" s="65"/>
      <c r="F21" s="66"/>
      <c r="G21" s="67">
        <v>1</v>
      </c>
      <c r="H21" s="97">
        <f>cond7</f>
        <v>0</v>
      </c>
      <c r="I21" s="178"/>
      <c r="J21" s="184">
        <f>IF(
  (D21+F21*d)*OR(I21=1,AND(I21="",runS&lt;&gt;1))&gt;d-1,
  (D21+F21*d)*OR(I21=1,AND(I21="",runS&lt;&gt;1)),
     IF(
       enemy^(2-enemy)*run*OR(R105&gt;runCB,INT(0.4+R105/runCB)),
       CHAR(200*(2-enemy) + 41454*(enemy-1)) &amp; "  "
       &amp; (enemy-1)*(D21+F21*d)+(2-enemy)*INT(99.9*(R105/runCB))
       &amp; LEFT(" "&amp;CHAR(34+3*enemy)&amp;H21,3*enemy-1)&amp;CHAR(41951*(2-enemy) + 41*(enemy-1)),
       ""
     )
)</f>
        <v>1</v>
      </c>
      <c r="K21" s="185">
        <f>IF(
  (D21*d+F21)*OR(I21=2,AND(I21="",obstaS&lt;&gt;1))&gt;d-1,
  (D21*d+F21)*OR(I21=2,AND(I21="",obstaS&lt;&gt;1)),
     IF(
       enemy^(2-enemy)*obsta*OR(S105&gt;obstaCB,INT(0.4+S105/obstaCB)),
       CHAR(200*(2-enemy) + 41454*(enemy-1)) &amp; "  "
       &amp; (enemy-1)*(D21*d+F21)+(2-enemy)*INT(99.9*(S105/obstaCB))
       &amp; LEFT(" "&amp;CHAR(34+3*enemy)&amp;H21,3*enemy-1)&amp;CHAR(41951*(2-enemy) + 41*(enemy-1)),
       ""
     )
)</f>
        <v>1.1000000000000001</v>
      </c>
      <c r="L21" s="186">
        <f>IF(
  (F21*d+G21)*OR(I21=3,AND(I21="",tri&lt;&gt;2))&gt;d-1,
  (F21*d+G21)*OR(I21=3,AND(I21="",tri&lt;&gt;2)),
     IF(
       enemy^(2-enemy)*INT(tri/2)*OR(T105&gt;triCB2,INT(0.7+T105/triCB2)),
       CHAR(200*(2-enemy) + 41454*(enemy-1)) &amp; "  "
       &amp; (enemy-1)*(F21*d+G21)+(2-enemy)*INT(99.9*(T105/triCB2))
       &amp; LEFT(" "&amp;CHAR(34+3*enemy)&amp;H21,3*enemy-1)&amp;CHAR(41951*(2-enemy) + 41*(enemy-1)),
       ""
     )
)</f>
        <v>1</v>
      </c>
      <c r="M21" s="187">
        <f>IF(
  OR(E21+G21=-1,(E21*d+G21)*OR(I21=4,AND(I21="",horse&lt;&gt;3))&gt;d-1),
  (E21*(INT((E21+2)/2)*(d-1)+1)+G21)*OR(I21=4,AND(I21="",horse&lt;&gt;3)),
     IF(
       enemy^(2-enemy)*INT(horse/3)*OR(U105&gt;horseCB2,INT(0.81+U105/horseCB2)),
       CHAR(200*(2-enemy) + 41454*(enemy-1)) &amp; "  "
       &amp; (enemy-1)*(E21*d+G21)+(2-enemy)*INT(99.9*(U105/horseCB2))
       &amp; LEFT(" "&amp;CHAR(34+3*enemy)&amp;H21,3*enemy-1)&amp;CHAR(41951*(2-enemy) + 41*(enemy-1)),
       ""
     )
)</f>
        <v>1</v>
      </c>
      <c r="N21" s="149"/>
      <c r="P21" s="24">
        <v>-3</v>
      </c>
      <c r="Q21" s="25" t="s">
        <v>123</v>
      </c>
      <c r="R21" s="26"/>
      <c r="S21" s="26"/>
      <c r="T21" s="26"/>
      <c r="U21" s="26"/>
      <c r="V21" s="27"/>
      <c r="X21" s="82" t="s">
        <v>185</v>
      </c>
      <c r="Y21" s="83" t="s">
        <v>186</v>
      </c>
      <c r="Z21" s="84" t="s">
        <v>187</v>
      </c>
      <c r="AA21" s="85" t="s">
        <v>188</v>
      </c>
      <c r="AB21" s="83" t="s">
        <v>189</v>
      </c>
      <c r="AC21" s="83" t="s">
        <v>196</v>
      </c>
      <c r="AD21" s="84" t="s">
        <v>197</v>
      </c>
      <c r="AE21" s="85" t="s">
        <v>194</v>
      </c>
      <c r="AF21" s="83" t="s">
        <v>193</v>
      </c>
      <c r="AG21" s="83" t="s">
        <v>198</v>
      </c>
      <c r="AH21" s="86" t="s">
        <v>199</v>
      </c>
      <c r="AI21" s="42"/>
      <c r="YJ21" s="42"/>
      <c r="YK21" s="42"/>
      <c r="YL21" s="42"/>
      <c r="YM21" s="42"/>
      <c r="YN21" s="42"/>
      <c r="YO21" s="42"/>
      <c r="YP21" s="42"/>
      <c r="YQ21" s="42"/>
      <c r="YR21" s="42"/>
      <c r="YS21" s="42"/>
      <c r="YT21" s="42"/>
      <c r="YU21" s="42"/>
      <c r="YV21" s="42"/>
      <c r="YW21" s="42"/>
      <c r="YX21" s="42"/>
      <c r="YY21" s="42"/>
    </row>
    <row r="22" spans="2:675" ht="17.100000000000001" customHeight="1" thickBot="1">
      <c r="B22" s="173" t="s">
        <v>35</v>
      </c>
      <c r="C22" s="99">
        <v>5</v>
      </c>
      <c r="D22" s="64">
        <v>-1</v>
      </c>
      <c r="E22" s="65">
        <v>1</v>
      </c>
      <c r="F22" s="66">
        <v>1</v>
      </c>
      <c r="G22" s="67"/>
      <c r="H22" s="97">
        <f>cond5</f>
        <v>-2</v>
      </c>
      <c r="I22" s="178"/>
      <c r="J22" s="184" t="str">
        <f>IF(
  (D22+F22*d)*OR(I22=1,AND(I22="",runS&lt;&gt;1))&gt;d-1,
  (D22+F22*d)*OR(I22=1,AND(I22="",runS&lt;&gt;1)),
     IF(
       enemy^(2-enemy)*run*OR(R106&gt;runCB,INT(0.4+R106/runCB)),
       CHAR(200*(2-enemy) + 41454*(enemy-1)) &amp; "  "
       &amp; (enemy-1)*(D22+F22*d)+(2-enemy)*INT(99.9*(R106/runCB))
       &amp; LEFT(" "&amp;CHAR(34+3*enemy)&amp;H22,3*enemy-1)&amp;CHAR(41951*(2-enemy) + 41*(enemy-1)),
       ""
     )
)</f>
        <v/>
      </c>
      <c r="K22" s="185" t="str">
        <f>IF(
  (D22*d+F22)*OR(I22=2,AND(I22="",obstaS&lt;&gt;1))&gt;d-1,
  (D22*d+F22)*OR(I22=2,AND(I22="",obstaS&lt;&gt;1)),
     IF(
       enemy^(2-enemy)*obsta*OR(S106&gt;obstaCB,INT(0.4+S106/obstaCB)),
       CHAR(200*(2-enemy) + 41454*(enemy-1)) &amp; "  "
       &amp; (enemy-1)*(D22*d+F22)+(2-enemy)*INT(99.9*(S106/obstaCB))
       &amp; LEFT(" "&amp;CHAR(34+3*enemy)&amp;H22,3*enemy-1)&amp;CHAR(41951*(2-enemy) + 41*(enemy-1)),
       ""
     )
)</f>
        <v/>
      </c>
      <c r="L22" s="186">
        <f>IF(
  (F22*d+G22)*OR(I22=3,AND(I22="",tri&lt;&gt;2))&gt;d-1,
  (F22*d+G22)*OR(I22=3,AND(I22="",tri&lt;&gt;2)),
     IF(
       enemy^(2-enemy)*INT(tri/2)*OR(T106&gt;triCB2,INT(0.7+T106/triCB2)),
       CHAR(200*(2-enemy) + 41454*(enemy-1)) &amp; "  "
       &amp; (enemy-1)*(F22*d+G22)+(2-enemy)*INT(99.9*(T106/triCB2))
       &amp; LEFT(" "&amp;CHAR(34+3*enemy)&amp;H22,3*enemy-1)&amp;CHAR(41951*(2-enemy) + 41*(enemy-1)),
       ""
     )
)</f>
        <v>1.1000000000000001</v>
      </c>
      <c r="M22" s="187">
        <f>IF(
  OR(E22+G22=-1,(E22*d+G22)*OR(I22=4,AND(I22="",horse&lt;&gt;3))&gt;d-1),
  (E22*(INT((E22+2)/2)*(d-1)+1)+G22)*OR(I22=4,AND(I22="",horse&lt;&gt;3)),
     IF(
       enemy^(2-enemy)*INT(horse/3)*OR(U106&gt;horseCB2,INT(0.81+U106/horseCB2)),
       CHAR(200*(2-enemy) + 41454*(enemy-1)) &amp; "  "
       &amp; (enemy-1)*(E22*d+G22)+(2-enemy)*INT(99.9*(U106/horseCB2))
       &amp; LEFT(" "&amp;CHAR(34+3*enemy)&amp;H22,3*enemy-1)&amp;CHAR(41951*(2-enemy) + 41*(enemy-1)),
       ""
     )
)</f>
        <v>1.1000000000000001</v>
      </c>
      <c r="N22" s="149"/>
      <c r="X22" s="88">
        <v>6</v>
      </c>
      <c r="Y22" s="89">
        <v>1</v>
      </c>
      <c r="Z22" s="90">
        <v>3</v>
      </c>
      <c r="AA22" s="88">
        <v>-25</v>
      </c>
      <c r="AB22" s="89">
        <v>41</v>
      </c>
      <c r="AC22" s="89">
        <v>0.99</v>
      </c>
      <c r="AD22" s="90">
        <v>230</v>
      </c>
      <c r="AE22" s="88">
        <v>-0.05</v>
      </c>
      <c r="AF22" s="89">
        <v>10</v>
      </c>
      <c r="AG22" s="91">
        <v>0.45</v>
      </c>
      <c r="AH22" s="92">
        <v>-4000</v>
      </c>
      <c r="AI22" s="42"/>
      <c r="YJ22" s="42"/>
      <c r="YK22" s="42"/>
      <c r="YL22" s="42"/>
      <c r="YM22" s="42"/>
      <c r="YN22" s="42"/>
      <c r="YO22" s="42"/>
      <c r="YP22" s="42"/>
      <c r="YQ22" s="42"/>
      <c r="YR22" s="42"/>
      <c r="YS22" s="42"/>
      <c r="YT22" s="42"/>
      <c r="YU22" s="42"/>
      <c r="YV22" s="42"/>
      <c r="YW22" s="42"/>
      <c r="YX22" s="42"/>
      <c r="YY22" s="42"/>
    </row>
    <row r="23" spans="2:675" ht="17.100000000000001" customHeight="1">
      <c r="B23" s="173" t="s">
        <v>36</v>
      </c>
      <c r="C23" s="99">
        <v>4</v>
      </c>
      <c r="D23" s="64">
        <v>-1</v>
      </c>
      <c r="E23" s="65">
        <v>1</v>
      </c>
      <c r="F23" s="66">
        <v>1</v>
      </c>
      <c r="G23" s="67"/>
      <c r="H23" s="97">
        <f>cond4</f>
        <v>-3</v>
      </c>
      <c r="I23" s="178"/>
      <c r="J23" s="184" t="str">
        <f>IF(
  (D23+F23*d)*OR(I23=1,AND(I23="",runS&lt;&gt;1))&gt;d-1,
  (D23+F23*d)*OR(I23=1,AND(I23="",runS&lt;&gt;1)),
     IF(
       enemy^(2-enemy)*run*OR(R107&gt;runCB,INT(0.4+R107/runCB)),
       CHAR(200*(2-enemy) + 41454*(enemy-1)) &amp; "  "
       &amp; (enemy-1)*(D23+F23*d)+(2-enemy)*INT(99.9*(R107/runCB))
       &amp; LEFT(" "&amp;CHAR(34+3*enemy)&amp;H23,3*enemy-1)&amp;CHAR(41951*(2-enemy) + 41*(enemy-1)),
       ""
     )
)</f>
        <v/>
      </c>
      <c r="K23" s="185" t="str">
        <f>IF(
  (D23*d+F23)*OR(I23=2,AND(I23="",obstaS&lt;&gt;1))&gt;d-1,
  (D23*d+F23)*OR(I23=2,AND(I23="",obstaS&lt;&gt;1)),
     IF(
       enemy^(2-enemy)*obsta*OR(S107&gt;obstaCB,INT(0.4+S107/obstaCB)),
       CHAR(200*(2-enemy) + 41454*(enemy-1)) &amp; "  "
       &amp; (enemy-1)*(D23*d+F23)+(2-enemy)*INT(99.9*(S107/obstaCB))
       &amp; LEFT(" "&amp;CHAR(34+3*enemy)&amp;H23,3*enemy-1)&amp;CHAR(41951*(2-enemy) + 41*(enemy-1)),
       ""
     )
)</f>
        <v/>
      </c>
      <c r="L23" s="186">
        <f>IF(
  (F23*d+G23)*OR(I23=3,AND(I23="",tri&lt;&gt;2))&gt;d-1,
  (F23*d+G23)*OR(I23=3,AND(I23="",tri&lt;&gt;2)),
     IF(
       enemy^(2-enemy)*INT(tri/2)*OR(T107&gt;triCB2,INT(0.7+T107/triCB2)),
       CHAR(200*(2-enemy) + 41454*(enemy-1)) &amp; "  "
       &amp; (enemy-1)*(F23*d+G23)+(2-enemy)*INT(99.9*(T107/triCB2))
       &amp; LEFT(" "&amp;CHAR(34+3*enemy)&amp;H23,3*enemy-1)&amp;CHAR(41951*(2-enemy) + 41*(enemy-1)),
       ""
     )
)</f>
        <v>1.1000000000000001</v>
      </c>
      <c r="M23" s="187">
        <f>IF(
  OR(E23+G23=-1,(E23*d+G23)*OR(I23=4,AND(I23="",horse&lt;&gt;3))&gt;d-1),
  (E23*(INT((E23+2)/2)*(d-1)+1)+G23)*OR(I23=4,AND(I23="",horse&lt;&gt;3)),
     IF(
       enemy^(2-enemy)*INT(horse/3)*OR(U107&gt;horseCB2,INT(0.81+U107/horseCB2)),
       CHAR(200*(2-enemy) + 41454*(enemy-1)) &amp; "  "
       &amp; (enemy-1)*(E23*d+G23)+(2-enemy)*INT(99.9*(U107/horseCB2))
       &amp; LEFT(" "&amp;CHAR(34+3*enemy)&amp;H23,3*enemy-1)&amp;CHAR(41951*(2-enemy) + 41*(enemy-1)),
       ""
     )
)</f>
        <v>1.1000000000000001</v>
      </c>
      <c r="N23" s="149"/>
      <c r="X23" s="208" t="s">
        <v>211</v>
      </c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44"/>
      <c r="YK23" s="42"/>
      <c r="YL23" s="42"/>
      <c r="YM23" s="42"/>
      <c r="YN23" s="42"/>
      <c r="YO23" s="42"/>
      <c r="YP23" s="42"/>
      <c r="YQ23" s="42"/>
      <c r="YR23" s="42"/>
      <c r="YS23" s="42"/>
      <c r="YT23" s="42"/>
      <c r="YU23" s="42"/>
      <c r="YV23" s="42"/>
      <c r="YW23" s="42"/>
      <c r="YX23" s="42"/>
      <c r="YY23" s="42"/>
    </row>
    <row r="24" spans="2:675" ht="17.100000000000001" customHeight="1">
      <c r="B24" s="173" t="s">
        <v>5</v>
      </c>
      <c r="C24" s="99">
        <v>2</v>
      </c>
      <c r="D24" s="64">
        <v>-1</v>
      </c>
      <c r="E24" s="65">
        <v>1</v>
      </c>
      <c r="F24" s="66"/>
      <c r="G24" s="67"/>
      <c r="H24" s="97">
        <f>cond2</f>
        <v>2</v>
      </c>
      <c r="I24" s="178"/>
      <c r="J24" s="184" t="str">
        <f>IF(
  (D24+F24*d)*OR(I24=1,AND(I24="",runS&lt;&gt;1))&gt;d-1,
  (D24+F24*d)*OR(I24=1,AND(I24="",runS&lt;&gt;1)),
     IF(
       enemy^(2-enemy)*run*OR(R108&gt;runCB,INT(0.4+R108/runCB)),
       CHAR(200*(2-enemy) + 41454*(enemy-1)) &amp; "  "
       &amp; (enemy-1)*(D24+F24*d)+(2-enemy)*INT(99.9*(R108/runCB))
       &amp; LEFT(" "&amp;CHAR(34+3*enemy)&amp;H24,3*enemy-1)&amp;CHAR(41951*(2-enemy) + 41*(enemy-1)),
       ""
     )
)</f>
        <v/>
      </c>
      <c r="K24" s="185" t="str">
        <f>IF(
  (D24*d+F24)*OR(I24=2,AND(I24="",obstaS&lt;&gt;1))&gt;d-1,
  (D24*d+F24)*OR(I24=2,AND(I24="",obstaS&lt;&gt;1)),
     IF(
       enemy^(2-enemy)*obsta*OR(S108&gt;obstaCB,INT(0.4+S108/obstaCB)),
       CHAR(200*(2-enemy) + 41454*(enemy-1)) &amp; "  "
       &amp; (enemy-1)*(D24*d+F24)+(2-enemy)*INT(99.9*(S108/obstaCB))
       &amp; LEFT(" "&amp;CHAR(34+3*enemy)&amp;H24,3*enemy-1)&amp;CHAR(41951*(2-enemy) + 41*(enemy-1)),
       ""
     )
)</f>
        <v/>
      </c>
      <c r="L24" s="186" t="str">
        <f>IF(
  (F24*d+G24)*OR(I24=3,AND(I24="",tri&lt;&gt;2))&gt;d-1,
  (F24*d+G24)*OR(I24=3,AND(I24="",tri&lt;&gt;2)),
     IF(
       enemy^(2-enemy)*INT(tri/2)*OR(T108&gt;triCB2,INT(0.7+T108/triCB2)),
       CHAR(200*(2-enemy) + 41454*(enemy-1)) &amp; "  "
       &amp; (enemy-1)*(F24*d+G24)+(2-enemy)*INT(99.9*(T108/triCB2))
       &amp; LEFT(" "&amp;CHAR(34+3*enemy)&amp;H24,3*enemy-1)&amp;CHAR(41951*(2-enemy) + 41*(enemy-1)),
       ""
     )
)</f>
        <v/>
      </c>
      <c r="M24" s="187">
        <f>IF(
  OR(E24+G24=-1,(E24*d+G24)*OR(I24=4,AND(I24="",horse&lt;&gt;3))&gt;d-1),
  (E24*(INT((E24+2)/2)*(d-1)+1)+G24)*OR(I24=4,AND(I24="",horse&lt;&gt;3)),
     IF(
       enemy^(2-enemy)*INT(horse/3)*OR(U108&gt;horseCB2,INT(0.81+U108/horseCB2)),
       CHAR(200*(2-enemy) + 41454*(enemy-1)) &amp; "  "
       &amp; (enemy-1)*(E24*d+G24)+(2-enemy)*INT(99.9*(U108/horseCB2))
       &amp; LEFT(" "&amp;CHAR(34+3*enemy)&amp;H24,3*enemy-1)&amp;CHAR(41951*(2-enemy) + 41*(enemy-1)),
       ""
     )
)</f>
        <v>1.1000000000000001</v>
      </c>
      <c r="N24" s="149"/>
      <c r="P24" s="33">
        <v>2</v>
      </c>
      <c r="Q24" s="209" t="s">
        <v>251</v>
      </c>
      <c r="R24" s="210"/>
      <c r="S24" s="210"/>
      <c r="T24" s="210"/>
      <c r="U24" s="210"/>
      <c r="V24" s="211"/>
      <c r="X24" s="249" t="s">
        <v>210</v>
      </c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44"/>
      <c r="YL24" s="42"/>
      <c r="YM24" s="42"/>
      <c r="YN24" s="42"/>
      <c r="YO24" s="42"/>
      <c r="YP24" s="42"/>
      <c r="YQ24" s="42"/>
      <c r="YR24" s="42"/>
      <c r="YS24" s="42"/>
      <c r="YT24" s="42"/>
      <c r="YU24" s="42"/>
      <c r="YV24" s="42"/>
      <c r="YW24" s="42"/>
      <c r="YX24" s="42"/>
      <c r="YY24" s="42"/>
    </row>
    <row r="25" spans="2:675" ht="15" customHeight="1">
      <c r="B25" s="101" t="s">
        <v>12</v>
      </c>
      <c r="C25" s="102">
        <v>3</v>
      </c>
      <c r="D25" s="103"/>
      <c r="E25" s="104"/>
      <c r="F25" s="105"/>
      <c r="G25" s="106">
        <v>-1</v>
      </c>
      <c r="H25" s="107">
        <f>cond3</f>
        <v>3</v>
      </c>
      <c r="I25" s="179"/>
      <c r="J25" s="166" t="str">
        <f>IF(
  (D25+F25*d)*OR(I25=1,AND(I25="",runS&lt;&gt;1))&gt;d-1,
  (D25+F25*d)*OR(I25=1,AND(I25="",runS&lt;&gt;1)),
     IF(
       enemy^(2-enemy)*run*OR(R109&gt;runCB,INT(0.4+R109/runCB)),
       CHAR(200*(2-enemy) + 41454*(enemy-1)) &amp; "  "
       &amp; (enemy-1)*(D25+F25*d)+(2-enemy)*INT(99.9*(R109/runCB))
       &amp; LEFT(" "&amp;CHAR(34+3*enemy)&amp;H25,3*enemy-1)&amp;CHAR(41951*(2-enemy) + 41*(enemy-1)),
       ""
     )
)</f>
        <v/>
      </c>
      <c r="K25" s="166" t="str">
        <f>IF(
  (D25*d+F25)*OR(I25=2,AND(I25="",obstaS&lt;&gt;1))&gt;d-1,
  (D25*d+F25)*OR(I25=2,AND(I25="",obstaS&lt;&gt;1)),
     IF(
       enemy^(2-enemy)*obsta*OR(S109&gt;obstaCB,INT(0.4+S109/obstaCB)),
       CHAR(200*(2-enemy) + 41454*(enemy-1)) &amp; "  "
       &amp; (enemy-1)*(D25*d+F25)+(2-enemy)*INT(99.9*(S109/obstaCB))
       &amp; LEFT(" "&amp;CHAR(34+3*enemy)&amp;H25,3*enemy-1)&amp;CHAR(41951*(2-enemy) + 41*(enemy-1)),
       ""
     )
)</f>
        <v/>
      </c>
      <c r="L25" s="166" t="str">
        <f>IF(
  (F25*d+G25)*OR(I25=3,AND(I25="",tri&lt;&gt;2))&gt;d-1,
  (F25*d+G25)*OR(I25=3,AND(I25="",tri&lt;&gt;2)),
     IF(
       enemy^(2-enemy)*INT(tri/2)*OR(T109&gt;triCB2,INT(0.7+T109/triCB2)),
       CHAR(200*(2-enemy) + 41454*(enemy-1)) &amp; "  "
       &amp; (enemy-1)*(F25*d+G25)+(2-enemy)*INT(99.9*(T109/triCB2))
       &amp; LEFT(" "&amp;CHAR(34+3*enemy)&amp;H25,3*enemy-1)&amp;CHAR(41951*(2-enemy) + 41*(enemy-1)),
       ""
     )
)</f>
        <v/>
      </c>
      <c r="M25" s="176" t="str">
        <f>IF(
  (E25*d+G25)*OR(I25=4,AND(I25="",horse&lt;&gt;3))&gt;d-1,
  (E25*d+G25)*OR(I25=4,AND(I25="",horse&lt;&gt;3)),
     IF(
       enemy^(2-enemy)*INT(horse/3)*OR(U109&gt;horseCB2,INT(0.81+U109/horseCB2)),
       CHAR(200*(2-enemy) + 41454*(enemy-1)) &amp; "  "
       &amp; (enemy-1)*(E25*d+G25)+(2-enemy)*INT(99.9*(U109/horseCB2))
       &amp; LEFT(" "&amp;CHAR(34+3*enemy)&amp;H25,3*enemy-1)&amp;CHAR(41951*(2-enemy) + 41*(enemy-1)),
       ""
     )
)</f>
        <v/>
      </c>
      <c r="N25" s="151"/>
      <c r="P25" s="22" t="s">
        <v>124</v>
      </c>
      <c r="Q25" s="246" t="s">
        <v>116</v>
      </c>
      <c r="R25" s="247"/>
      <c r="S25" s="247"/>
      <c r="T25" s="247"/>
      <c r="U25" s="247"/>
      <c r="V25" s="248"/>
      <c r="X25" s="154" t="s">
        <v>231</v>
      </c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42"/>
    </row>
    <row r="26" spans="2:675" ht="15" customHeight="1">
      <c r="B26" s="101" t="s">
        <v>7</v>
      </c>
      <c r="C26" s="108">
        <v>4</v>
      </c>
      <c r="D26" s="109">
        <v>1</v>
      </c>
      <c r="E26" s="110">
        <v>-1</v>
      </c>
      <c r="F26" s="111">
        <v>-1</v>
      </c>
      <c r="G26" s="112">
        <v>1</v>
      </c>
      <c r="H26" s="113">
        <f>cond4</f>
        <v>-3</v>
      </c>
      <c r="I26" s="180"/>
      <c r="J26" s="166" t="str">
        <f>IF(
  (D26+F26*d)*OR(I26=1,AND(I26="",runS&lt;&gt;1))&gt;d-1,
  (D26+F26*d)*OR(I26=1,AND(I26="",runS&lt;&gt;1)),
     IF(
       enemy^(2-enemy)*run*OR(R110&gt;runCB,INT(0.4+R110/runCB)),
       CHAR(200*(2-enemy) + 41454*(enemy-1)) &amp; "  "
       &amp; (enemy-1)*(D26+F26*d)+(2-enemy)*INT(99.9*(R110/runCB))
       &amp; LEFT(" "&amp;CHAR(34+3*enemy)&amp;H26,3*enemy-1)&amp;CHAR(41951*(2-enemy) + 41*(enemy-1)),
       ""
     )
)</f>
        <v/>
      </c>
      <c r="K26" s="166" t="str">
        <f>IF(
  (D26*d+F26)*OR(I26=2,AND(I26="",obstaS&lt;&gt;1))&gt;d-1,
  (D26*d+F26)*OR(I26=2,AND(I26="",obstaS&lt;&gt;1)),
     IF(
       enemy^(2-enemy)*obsta*OR(S110&gt;obstaCB,INT(0.4+S110/obstaCB)),
       CHAR(200*(2-enemy) + 41454*(enemy-1)) &amp; "  "
       &amp; (enemy-1)*(D26*d+F26)+(2-enemy)*INT(99.9*(S110/obstaCB))
       &amp; LEFT(" "&amp;CHAR(34+3*enemy)&amp;H26,3*enemy-1)&amp;CHAR(41951*(2-enemy) + 41*(enemy-1)),
       ""
     )
)</f>
        <v/>
      </c>
      <c r="L26" s="166" t="str">
        <f>IF(
  (F26*d+G26)*OR(I26=3,AND(I26="",tri&lt;&gt;2))&gt;d-1,
  (F26*d+G26)*OR(I26=3,AND(I26="",tri&lt;&gt;2)),
     IF(
       enemy^(2-enemy)*INT(tri/2)*OR(T110&gt;triCB2,INT(0.7+T110/triCB2)),
       CHAR(200*(2-enemy) + 41454*(enemy-1)) &amp; "  "
       &amp; (enemy-1)*(F26*d+G26)+(2-enemy)*INT(99.9*(T110/triCB2))
       &amp; LEFT(" "&amp;CHAR(34+3*enemy)&amp;H26,3*enemy-1)&amp;CHAR(41951*(2-enemy) + 41*(enemy-1)),
       ""
     )
)</f>
        <v/>
      </c>
      <c r="M26" s="176" t="str">
        <f>IF(
  (E26*d+G26)*OR(I26=4,AND(I26="",horse&lt;&gt;3))&gt;d-1,
  (E26*d+G26)*OR(I26=4,AND(I26="",horse&lt;&gt;3)),
     IF(
       enemy^(2-enemy)*INT(horse/3)*OR(U110&gt;horseCB2,INT(0.81+U110/horseCB2)),
       CHAR(200*(2-enemy) + 41454*(enemy-1)) &amp; "  "
       &amp; (enemy-1)*(E26*d+G26)+(2-enemy)*INT(99.9*(U110/horseCB2))
       &amp; LEFT(" "&amp;CHAR(34+3*enemy)&amp;H26,3*enemy-1)&amp;CHAR(41951*(2-enemy) + 41*(enemy-1)),
       ""
     )
)</f>
        <v/>
      </c>
      <c r="N26" s="151"/>
      <c r="P26" s="220" t="s">
        <v>126</v>
      </c>
      <c r="Q26" s="35" t="s">
        <v>129</v>
      </c>
      <c r="R26" s="36"/>
      <c r="S26" s="36"/>
      <c r="T26" s="36"/>
      <c r="U26" s="36"/>
      <c r="V26" s="37"/>
      <c r="X26" s="201" t="s">
        <v>239</v>
      </c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201"/>
      <c r="AN26" s="201"/>
    </row>
    <row r="27" spans="2:675" ht="15" customHeight="1" thickBot="1">
      <c r="B27" s="101" t="s">
        <v>23</v>
      </c>
      <c r="C27" s="114">
        <v>3</v>
      </c>
      <c r="D27" s="115">
        <v>-1</v>
      </c>
      <c r="E27" s="116">
        <v>1</v>
      </c>
      <c r="F27" s="117">
        <v>1</v>
      </c>
      <c r="G27" s="118">
        <v>-1</v>
      </c>
      <c r="H27" s="119">
        <f>cond3</f>
        <v>3</v>
      </c>
      <c r="I27" s="179"/>
      <c r="J27" s="166" t="str">
        <f>IF(
  (D27+F27*d)*OR(I27=1,AND(I27="",runS&lt;&gt;1))&gt;d-1,
  (D27+F27*d)*OR(I27=1,AND(I27="",runS&lt;&gt;1)),
     IF(
       enemy^(2-enemy)*run*OR(R111&gt;runCB,INT(0.4+R111/runCB)),
       CHAR(200*(2-enemy) + 41454*(enemy-1)) &amp; "  "
       &amp; (enemy-1)*(D27+F27*d)+(2-enemy)*INT(99.9*(R111/runCB))
       &amp; LEFT(" "&amp;CHAR(34+3*enemy)&amp;H27,3*enemy-1)&amp;CHAR(41951*(2-enemy) + 41*(enemy-1)),
       ""
     )
)</f>
        <v/>
      </c>
      <c r="K27" s="166" t="str">
        <f>IF(
  (D27*d+F27)*OR(I27=2,AND(I27="",obstaS&lt;&gt;1))&gt;d-1,
  (D27*d+F27)*OR(I27=2,AND(I27="",obstaS&lt;&gt;1)),
     IF(
       enemy^(2-enemy)*obsta*OR(S111&gt;obstaCB,INT(0.4+S111/obstaCB)),
       CHAR(200*(2-enemy) + 41454*(enemy-1)) &amp; "  "
       &amp; (enemy-1)*(D27*d+F27)+(2-enemy)*INT(99.9*(S111/obstaCB))
       &amp; LEFT(" "&amp;CHAR(34+3*enemy)&amp;H27,3*enemy-1)&amp;CHAR(41951*(2-enemy) + 41*(enemy-1)),
       ""
     )
)</f>
        <v/>
      </c>
      <c r="L27" s="166" t="str">
        <f>IF(
  (F27*d+G27)*OR(I27=3,AND(I27="",tri&lt;&gt;2))&gt;d-1,
  (F27*d+G27)*OR(I27=3,AND(I27="",tri&lt;&gt;2)),
     IF(
       enemy^(2-enemy)*INT(tri/2)*OR(T111&gt;triCB2,INT(0.7+T111/triCB2)),
       CHAR(200*(2-enemy) + 41454*(enemy-1)) &amp; "  "
       &amp; (enemy-1)*(F27*d+G27)+(2-enemy)*INT(99.9*(T111/triCB2))
       &amp; LEFT(" "&amp;CHAR(34+3*enemy)&amp;H27,3*enemy-1)&amp;CHAR(41951*(2-enemy) + 41*(enemy-1)),
       ""
     )
)</f>
        <v/>
      </c>
      <c r="M27" s="176" t="str">
        <f>IF(
  (E27*d+G27)*OR(I27=4,AND(I27="",horse&lt;&gt;3))&gt;d-1,
  (E27*d+G27)*OR(I27=4,AND(I27="",horse&lt;&gt;3)),
     IF(
       enemy^(2-enemy)*INT(horse/3)*OR(U111&gt;horseCB2,INT(0.81+U111/horseCB2)),
       CHAR(200*(2-enemy) + 41454*(enemy-1)) &amp; "  "
       &amp; (enemy-1)*(E27*d+G27)+(2-enemy)*INT(99.9*(U111/horseCB2))
       &amp; LEFT(" "&amp;CHAR(34+3*enemy)&amp;H27,3*enemy-1)&amp;CHAR(41951*(2-enemy) + 41*(enemy-1)),
       ""
     )
)</f>
        <v/>
      </c>
      <c r="N27" s="151"/>
      <c r="P27" s="221"/>
      <c r="Q27" s="35" t="s">
        <v>133</v>
      </c>
      <c r="R27" s="36"/>
      <c r="S27" s="36"/>
      <c r="T27" s="36"/>
      <c r="U27" s="36"/>
      <c r="V27" s="37"/>
    </row>
    <row r="28" spans="2:675" ht="15" customHeight="1">
      <c r="B28" s="101" t="s">
        <v>9</v>
      </c>
      <c r="C28" s="114">
        <v>7</v>
      </c>
      <c r="D28" s="115">
        <v>-1</v>
      </c>
      <c r="E28" s="116"/>
      <c r="F28" s="117">
        <v>1</v>
      </c>
      <c r="G28" s="118">
        <v>-1</v>
      </c>
      <c r="H28" s="119">
        <f>cond7</f>
        <v>0</v>
      </c>
      <c r="I28" s="179"/>
      <c r="J28" s="166" t="str">
        <f>IF(
  (D28+F28*d)*OR(I28=1,AND(I28="",runS&lt;&gt;1))&gt;d-1,
  (D28+F28*d)*OR(I28=1,AND(I28="",runS&lt;&gt;1)),
     IF(
       enemy^(2-enemy)*run*OR(R112&gt;runCB,INT(0.4+R112/runCB)),
       CHAR(200*(2-enemy) + 41454*(enemy-1)) &amp; "  "
       &amp; (enemy-1)*(D28+F28*d)+(2-enemy)*INT(99.9*(R112/runCB))
       &amp; LEFT(" "&amp;CHAR(34+3*enemy)&amp;H28,3*enemy-1)&amp;CHAR(41951*(2-enemy) + 41*(enemy-1)),
       ""
     )
)</f>
        <v/>
      </c>
      <c r="K28" s="166" t="str">
        <f>IF(
  (D28*d+F28)*OR(I28=2,AND(I28="",obstaS&lt;&gt;1))&gt;d-1,
  (D28*d+F28)*OR(I28=2,AND(I28="",obstaS&lt;&gt;1)),
     IF(
       enemy^(2-enemy)*obsta*OR(S112&gt;obstaCB,INT(0.4+S112/obstaCB)),
       CHAR(200*(2-enemy) + 41454*(enemy-1)) &amp; "  "
       &amp; (enemy-1)*(D28*d+F28)+(2-enemy)*INT(99.9*(S112/obstaCB))
       &amp; LEFT(" "&amp;CHAR(34+3*enemy)&amp;H28,3*enemy-1)&amp;CHAR(41951*(2-enemy) + 41*(enemy-1)),
       ""
     )
)</f>
        <v/>
      </c>
      <c r="L28" s="166" t="str">
        <f>IF(
  (F28*d+G28)*OR(I28=3,AND(I28="",tri&lt;&gt;2))&gt;d-1,
  (F28*d+G28)*OR(I28=3,AND(I28="",tri&lt;&gt;2)),
     IF(
       enemy^(2-enemy)*INT(tri/2)*OR(T112&gt;triCB2,INT(0.7+T112/triCB2)),
       CHAR(200*(2-enemy) + 41454*(enemy-1)) &amp; "  "
       &amp; (enemy-1)*(F28*d+G28)+(2-enemy)*INT(99.9*(T112/triCB2))
       &amp; LEFT(" "&amp;CHAR(34+3*enemy)&amp;H28,3*enemy-1)&amp;CHAR(41951*(2-enemy) + 41*(enemy-1)),
       ""
     )
)</f>
        <v/>
      </c>
      <c r="M28" s="176" t="str">
        <f>IF(
  (E28*d+G28)*OR(I28=4,AND(I28="",horse&lt;&gt;3))&gt;d-1,
  (E28*d+G28)*OR(I28=4,AND(I28="",horse&lt;&gt;3)),
     IF(
       enemy^(2-enemy)*INT(horse/3)*OR(U112&gt;horseCB2,INT(0.81+U112/horseCB2)),
       CHAR(200*(2-enemy) + 41454*(enemy-1)) &amp; "  "
       &amp; (enemy-1)*(E28*d+G28)+(2-enemy)*INT(99.9*(U112/horseCB2))
       &amp; LEFT(" "&amp;CHAR(34+3*enemy)&amp;H28,3*enemy-1)&amp;CHAR(41951*(2-enemy) + 41*(enemy-1)),
       ""
     )
)</f>
        <v/>
      </c>
      <c r="N28" s="151"/>
      <c r="P28" s="220" t="s">
        <v>127</v>
      </c>
      <c r="Q28" s="35" t="s">
        <v>130</v>
      </c>
      <c r="R28" s="36"/>
      <c r="S28" s="36"/>
      <c r="T28" s="36"/>
      <c r="U28" s="36"/>
      <c r="V28" s="37"/>
      <c r="X28" s="76" t="s">
        <v>200</v>
      </c>
      <c r="Y28" s="77" t="s">
        <v>201</v>
      </c>
      <c r="Z28" s="77" t="s">
        <v>202</v>
      </c>
      <c r="AA28" s="77" t="s">
        <v>203</v>
      </c>
      <c r="AB28" s="77" t="s">
        <v>204</v>
      </c>
      <c r="AC28" s="77" t="s">
        <v>205</v>
      </c>
      <c r="AD28" s="77" t="s">
        <v>206</v>
      </c>
      <c r="AE28" s="77" t="s">
        <v>207</v>
      </c>
      <c r="AF28" s="77" t="s">
        <v>208</v>
      </c>
      <c r="AG28" s="78" t="s">
        <v>209</v>
      </c>
      <c r="AH28" s="42"/>
      <c r="AI28" s="42"/>
      <c r="AJ28" s="42"/>
    </row>
    <row r="29" spans="2:675" ht="15" customHeight="1" thickBot="1">
      <c r="B29" s="101" t="s">
        <v>22</v>
      </c>
      <c r="C29" s="114">
        <v>1</v>
      </c>
      <c r="D29" s="115">
        <v>-1</v>
      </c>
      <c r="E29" s="116"/>
      <c r="F29" s="117">
        <v>1</v>
      </c>
      <c r="G29" s="118">
        <v>-1</v>
      </c>
      <c r="H29" s="119">
        <f>cond1</f>
        <v>1</v>
      </c>
      <c r="I29" s="179"/>
      <c r="J29" s="166" t="str">
        <f>IF(
  (D29+F29*d)*OR(I29=1,AND(I29="",runS&lt;&gt;1))&gt;d-1,
  (D29+F29*d)*OR(I29=1,AND(I29="",runS&lt;&gt;1)),
     IF(
       enemy^(2-enemy)*run*OR(R113&gt;runCB,INT(0.4+R113/runCB)),
       CHAR(200*(2-enemy) + 41454*(enemy-1)) &amp; "  "
       &amp; (enemy-1)*(D29+F29*d)+(2-enemy)*INT(99.9*(R113/runCB))
       &amp; LEFT(" "&amp;CHAR(34+3*enemy)&amp;H29,3*enemy-1)&amp;CHAR(41951*(2-enemy) + 41*(enemy-1)),
       ""
     )
)</f>
        <v/>
      </c>
      <c r="K29" s="166" t="str">
        <f>IF(
  (D29*d+F29)*OR(I29=2,AND(I29="",obstaS&lt;&gt;1))&gt;d-1,
  (D29*d+F29)*OR(I29=2,AND(I29="",obstaS&lt;&gt;1)),
     IF(
       enemy^(2-enemy)*obsta*OR(S113&gt;obstaCB,INT(0.4+S113/obstaCB)),
       CHAR(200*(2-enemy) + 41454*(enemy-1)) &amp; "  "
       &amp; (enemy-1)*(D29*d+F29)+(2-enemy)*INT(99.9*(S113/obstaCB))
       &amp; LEFT(" "&amp;CHAR(34+3*enemy)&amp;H29,3*enemy-1)&amp;CHAR(41951*(2-enemy) + 41*(enemy-1)),
       ""
     )
)</f>
        <v/>
      </c>
      <c r="L29" s="166" t="str">
        <f>IF(
  (F29*d+G29)*OR(I29=3,AND(I29="",tri&lt;&gt;2))&gt;d-1,
  (F29*d+G29)*OR(I29=3,AND(I29="",tri&lt;&gt;2)),
     IF(
       enemy^(2-enemy)*INT(tri/2)*OR(T113&gt;triCB2,INT(0.7+T113/triCB2)),
       CHAR(200*(2-enemy) + 41454*(enemy-1)) &amp; "  "
       &amp; (enemy-1)*(F29*d+G29)+(2-enemy)*INT(99.9*(T113/triCB2))
       &amp; LEFT(" "&amp;CHAR(34+3*enemy)&amp;H29,3*enemy-1)&amp;CHAR(41951*(2-enemy) + 41*(enemy-1)),
       ""
     )
)</f>
        <v/>
      </c>
      <c r="M29" s="176" t="str">
        <f>IF(
  (E29*d+G29)*OR(I29=4,AND(I29="",horse&lt;&gt;3))&gt;d-1,
  (E29*d+G29)*OR(I29=4,AND(I29="",horse&lt;&gt;3)),
     IF(
       enemy^(2-enemy)*INT(horse/3)*OR(U113&gt;horseCB2,INT(0.81+U113/horseCB2)),
       CHAR(200*(2-enemy) + 41454*(enemy-1)) &amp; "  "
       &amp; (enemy-1)*(E29*d+G29)+(2-enemy)*INT(99.9*(U113/horseCB2))
       &amp; LEFT(" "&amp;CHAR(34+3*enemy)&amp;H29,3*enemy-1)&amp;CHAR(41951*(2-enemy) + 41*(enemy-1)),
       ""
     )
)</f>
        <v/>
      </c>
      <c r="N29" s="151"/>
      <c r="P29" s="221"/>
      <c r="Q29" s="35" t="s">
        <v>134</v>
      </c>
      <c r="R29" s="36"/>
      <c r="S29" s="36"/>
      <c r="T29" s="36"/>
      <c r="U29" s="36"/>
      <c r="V29" s="37"/>
      <c r="X29" s="79">
        <v>1.2</v>
      </c>
      <c r="Y29" s="80">
        <v>3.5</v>
      </c>
      <c r="Z29" s="80">
        <v>2.2000000000000002</v>
      </c>
      <c r="AA29" s="80">
        <v>100</v>
      </c>
      <c r="AB29" s="81">
        <v>1</v>
      </c>
      <c r="AC29" s="81">
        <v>1.3</v>
      </c>
      <c r="AD29" s="81">
        <v>2.6</v>
      </c>
      <c r="AE29" s="80">
        <v>100</v>
      </c>
      <c r="AF29" s="80">
        <v>1</v>
      </c>
      <c r="AG29" s="134">
        <v>5</v>
      </c>
      <c r="AH29" s="42"/>
      <c r="AI29" s="42"/>
      <c r="AJ29" s="42"/>
      <c r="AK29" s="42"/>
      <c r="AL29" s="42"/>
      <c r="AM29" s="42"/>
      <c r="AN29" s="42"/>
    </row>
    <row r="30" spans="2:675" ht="15" customHeight="1">
      <c r="B30" s="101" t="s">
        <v>24</v>
      </c>
      <c r="C30" s="114">
        <v>7</v>
      </c>
      <c r="D30" s="115">
        <v>-1</v>
      </c>
      <c r="E30" s="116"/>
      <c r="F30" s="117">
        <v>1</v>
      </c>
      <c r="G30" s="118">
        <v>-1</v>
      </c>
      <c r="H30" s="119">
        <f>cond7</f>
        <v>0</v>
      </c>
      <c r="I30" s="179"/>
      <c r="J30" s="166" t="str">
        <f>IF(
  (D30+F30*d)*OR(I30=1,AND(I30="",runS&lt;&gt;1))&gt;d-1,
  (D30+F30*d)*OR(I30=1,AND(I30="",runS&lt;&gt;1)),
     IF(
       enemy^(2-enemy)*run*OR(R114&gt;runCB,INT(0.4+R114/runCB)),
       CHAR(200*(2-enemy) + 41454*(enemy-1)) &amp; "  "
       &amp; (enemy-1)*(D30+F30*d)+(2-enemy)*INT(99.9*(R114/runCB))
       &amp; LEFT(" "&amp;CHAR(34+3*enemy)&amp;H30,3*enemy-1)&amp;CHAR(41951*(2-enemy) + 41*(enemy-1)),
       ""
     )
)</f>
        <v/>
      </c>
      <c r="K30" s="166" t="str">
        <f>IF(
  (D30*d+F30)*OR(I30=2,AND(I30="",obstaS&lt;&gt;1))&gt;d-1,
  (D30*d+F30)*OR(I30=2,AND(I30="",obstaS&lt;&gt;1)),
     IF(
       enemy^(2-enemy)*obsta*OR(S114&gt;obstaCB,INT(0.4+S114/obstaCB)),
       CHAR(200*(2-enemy) + 41454*(enemy-1)) &amp; "  "
       &amp; (enemy-1)*(D30*d+F30)+(2-enemy)*INT(99.9*(S114/obstaCB))
       &amp; LEFT(" "&amp;CHAR(34+3*enemy)&amp;H30,3*enemy-1)&amp;CHAR(41951*(2-enemy) + 41*(enemy-1)),
       ""
     )
)</f>
        <v/>
      </c>
      <c r="L30" s="166" t="str">
        <f>IF(
  (F30*d+G30)*OR(I30=3,AND(I30="",tri&lt;&gt;2))&gt;d-1,
  (F30*d+G30)*OR(I30=3,AND(I30="",tri&lt;&gt;2)),
     IF(
       enemy^(2-enemy)*INT(tri/2)*OR(T114&gt;triCB2,INT(0.7+T114/triCB2)),
       CHAR(200*(2-enemy) + 41454*(enemy-1)) &amp; "  "
       &amp; (enemy-1)*(F30*d+G30)+(2-enemy)*INT(99.9*(T114/triCB2))
       &amp; LEFT(" "&amp;CHAR(34+3*enemy)&amp;H30,3*enemy-1)&amp;CHAR(41951*(2-enemy) + 41*(enemy-1)),
       ""
     )
)</f>
        <v/>
      </c>
      <c r="M30" s="176" t="str">
        <f>IF(
  (E30*d+G30)*OR(I30=4,AND(I30="",horse&lt;&gt;3))&gt;d-1,
  (E30*d+G30)*OR(I30=4,AND(I30="",horse&lt;&gt;3)),
     IF(
       enemy^(2-enemy)*INT(horse/3)*OR(U114&gt;horseCB2,INT(0.81+U114/horseCB2)),
       CHAR(200*(2-enemy) + 41454*(enemy-1)) &amp; "  "
       &amp; (enemy-1)*(E30*d+G30)+(2-enemy)*INT(99.9*(U114/horseCB2))
       &amp; LEFT(" "&amp;CHAR(34+3*enemy)&amp;H30,3*enemy-1)&amp;CHAR(41951*(2-enemy) + 41*(enemy-1)),
       ""
     )
)</f>
        <v/>
      </c>
      <c r="N30" s="151"/>
      <c r="P30" s="222" t="s">
        <v>128</v>
      </c>
      <c r="Q30" s="35" t="s">
        <v>131</v>
      </c>
      <c r="R30" s="36"/>
      <c r="S30" s="36"/>
      <c r="T30" s="36"/>
      <c r="U30" s="36"/>
      <c r="V30" s="37"/>
      <c r="X30" s="42"/>
      <c r="AB30" s="42"/>
      <c r="AD30" s="42"/>
      <c r="AE30" s="42"/>
      <c r="AF30"/>
      <c r="AH30" s="42"/>
      <c r="AI30" s="42"/>
      <c r="AJ30" s="42"/>
      <c r="AK30" s="42"/>
      <c r="AL30" s="42"/>
      <c r="AM30" s="42"/>
      <c r="AN30" s="42"/>
    </row>
    <row r="31" spans="2:675" ht="15" customHeight="1" thickBot="1">
      <c r="B31" s="101" t="s">
        <v>10</v>
      </c>
      <c r="C31" s="114">
        <v>3</v>
      </c>
      <c r="D31" s="115">
        <v>-1</v>
      </c>
      <c r="E31" s="116">
        <v>1</v>
      </c>
      <c r="F31" s="117"/>
      <c r="G31" s="118">
        <v>-1</v>
      </c>
      <c r="H31" s="119">
        <f>cond3</f>
        <v>3</v>
      </c>
      <c r="I31" s="179"/>
      <c r="J31" s="166" t="str">
        <f>IF(
  (D31+F31*d)*OR(I31=1,AND(I31="",runS&lt;&gt;1))&gt;d-1,
  (D31+F31*d)*OR(I31=1,AND(I31="",runS&lt;&gt;1)),
     IF(
       enemy^(2-enemy)*run*OR(R115&gt;runCB,INT(0.4+R115/runCB)),
       CHAR(200*(2-enemy) + 41454*(enemy-1)) &amp; "  "
       &amp; (enemy-1)*(D31+F31*d)+(2-enemy)*INT(99.9*(R115/runCB))
       &amp; LEFT(" "&amp;CHAR(34+3*enemy)&amp;H31,3*enemy-1)&amp;CHAR(41951*(2-enemy) + 41*(enemy-1)),
       ""
     )
)</f>
        <v/>
      </c>
      <c r="K31" s="166" t="str">
        <f>IF(
  (D31*d+F31)*OR(I31=2,AND(I31="",obstaS&lt;&gt;1))&gt;d-1,
  (D31*d+F31)*OR(I31=2,AND(I31="",obstaS&lt;&gt;1)),
     IF(
       enemy^(2-enemy)*obsta*OR(S115&gt;obstaCB,INT(0.4+S115/obstaCB)),
       CHAR(200*(2-enemy) + 41454*(enemy-1)) &amp; "  "
       &amp; (enemy-1)*(D31*d+F31)+(2-enemy)*INT(99.9*(S115/obstaCB))
       &amp; LEFT(" "&amp;CHAR(34+3*enemy)&amp;H31,3*enemy-1)&amp;CHAR(41951*(2-enemy) + 41*(enemy-1)),
       ""
     )
)</f>
        <v/>
      </c>
      <c r="L31" s="166" t="str">
        <f>IF(
  (F31*d+G31)*OR(I31=3,AND(I31="",tri&lt;&gt;2))&gt;d-1,
  (F31*d+G31)*OR(I31=3,AND(I31="",tri&lt;&gt;2)),
     IF(
       enemy^(2-enemy)*INT(tri/2)*OR(T115&gt;triCB2,INT(0.7+T115/triCB2)),
       CHAR(200*(2-enemy) + 41454*(enemy-1)) &amp; "  "
       &amp; (enemy-1)*(F31*d+G31)+(2-enemy)*INT(99.9*(T115/triCB2))
       &amp; LEFT(" "&amp;CHAR(34+3*enemy)&amp;H31,3*enemy-1)&amp;CHAR(41951*(2-enemy) + 41*(enemy-1)),
       ""
     )
)</f>
        <v/>
      </c>
      <c r="M31" s="176" t="str">
        <f>IF(
  (E31*d+G31)*OR(I31=4,AND(I31="",horse&lt;&gt;3))&gt;d-1,
  (E31*d+G31)*OR(I31=4,AND(I31="",horse&lt;&gt;3)),
     IF(
       enemy^(2-enemy)*INT(horse/3)*OR(U115&gt;horseCB2,INT(0.81+U115/horseCB2)),
       CHAR(200*(2-enemy) + 41454*(enemy-1)) &amp; "  "
       &amp; (enemy-1)*(E31*d+G31)+(2-enemy)*INT(99.9*(U115/horseCB2))
       &amp; LEFT(" "&amp;CHAR(34+3*enemy)&amp;H31,3*enemy-1)&amp;CHAR(41951*(2-enemy) + 41*(enemy-1)),
       ""
     )
)</f>
        <v/>
      </c>
      <c r="N31" s="151"/>
      <c r="P31" s="223"/>
      <c r="Q31" s="35" t="s">
        <v>135</v>
      </c>
      <c r="R31" s="36"/>
      <c r="S31" s="36"/>
      <c r="T31" s="36"/>
      <c r="U31" s="36"/>
      <c r="V31" s="37"/>
      <c r="X31" s="42"/>
      <c r="AI31" s="42"/>
      <c r="AJ31" s="42"/>
      <c r="AK31" s="42"/>
      <c r="AL31" s="42"/>
      <c r="AM31" s="42"/>
      <c r="AN31" s="42"/>
    </row>
    <row r="32" spans="2:675" ht="15" customHeight="1">
      <c r="B32" s="101" t="s">
        <v>13</v>
      </c>
      <c r="C32" s="114">
        <v>6</v>
      </c>
      <c r="D32" s="115"/>
      <c r="E32" s="116">
        <v>-1</v>
      </c>
      <c r="F32" s="117">
        <v>-1</v>
      </c>
      <c r="G32" s="118"/>
      <c r="H32" s="119">
        <f>cond6</f>
        <v>-1</v>
      </c>
      <c r="I32" s="179"/>
      <c r="J32" s="166" t="str">
        <f>IF(
  (D32+F32*d)*OR(I32=1,AND(I32="",runS&lt;&gt;1))&gt;d-1,
  (D32+F32*d)*OR(I32=1,AND(I32="",runS&lt;&gt;1)),
     IF(
       enemy^(2-enemy)*run*OR(R116&gt;runCB,INT(0.4+R116/runCB)),
       CHAR(200*(2-enemy) + 41454*(enemy-1)) &amp; "  "
       &amp; (enemy-1)*(D32+F32*d)+(2-enemy)*INT(99.9*(R116/runCB))
       &amp; LEFT(" "&amp;CHAR(34+3*enemy)&amp;H32,3*enemy-1)&amp;CHAR(41951*(2-enemy) + 41*(enemy-1)),
       ""
     )
)</f>
        <v/>
      </c>
      <c r="K32" s="166" t="str">
        <f>IF(
  (D32*d+F32)*OR(I32=2,AND(I32="",obstaS&lt;&gt;1))&gt;d-1,
  (D32*d+F32)*OR(I32=2,AND(I32="",obstaS&lt;&gt;1)),
     IF(
       enemy^(2-enemy)*obsta*OR(S116&gt;obstaCB,INT(0.4+S116/obstaCB)),
       CHAR(200*(2-enemy) + 41454*(enemy-1)) &amp; "  "
       &amp; (enemy-1)*(D32*d+F32)+(2-enemy)*INT(99.9*(S116/obstaCB))
       &amp; LEFT(" "&amp;CHAR(34+3*enemy)&amp;H32,3*enemy-1)&amp;CHAR(41951*(2-enemy) + 41*(enemy-1)),
       ""
     )
)</f>
        <v/>
      </c>
      <c r="L32" s="166" t="str">
        <f>IF(
  (F32*d+G32)*OR(I32=3,AND(I32="",tri&lt;&gt;2))&gt;d-1,
  (F32*d+G32)*OR(I32=3,AND(I32="",tri&lt;&gt;2)),
     IF(
       enemy^(2-enemy)*INT(tri/2)*OR(T116&gt;triCB2,INT(0.7+T116/triCB2)),
       CHAR(200*(2-enemy) + 41454*(enemy-1)) &amp; "  "
       &amp; (enemy-1)*(F32*d+G32)+(2-enemy)*INT(99.9*(T116/triCB2))
       &amp; LEFT(" "&amp;CHAR(34+3*enemy)&amp;H32,3*enemy-1)&amp;CHAR(41951*(2-enemy) + 41*(enemy-1)),
       ""
     )
)</f>
        <v/>
      </c>
      <c r="M32" s="176" t="str">
        <f>IF(
  (E32*d+G32)*OR(I32=4,AND(I32="",horse&lt;&gt;3))&gt;d-1,
  (E32*d+G32)*OR(I32=4,AND(I32="",horse&lt;&gt;3)),
     IF(
       enemy^(2-enemy)*INT(horse/3)*OR(U116&gt;horseCB2,INT(0.81+U116/horseCB2)),
       CHAR(200*(2-enemy) + 41454*(enemy-1)) &amp; "  "
       &amp; (enemy-1)*(E32*d+G32)+(2-enemy)*INT(99.9*(U116/horseCB2))
       &amp; LEFT(" "&amp;CHAR(34+3*enemy)&amp;H32,3*enemy-1)&amp;CHAR(41951*(2-enemy) + 41*(enemy-1)),
       ""
     )
)</f>
        <v/>
      </c>
      <c r="N32" s="151"/>
      <c r="P32" s="220" t="s">
        <v>125</v>
      </c>
      <c r="Q32" s="35" t="s">
        <v>132</v>
      </c>
      <c r="R32" s="36"/>
      <c r="S32" s="36"/>
      <c r="T32" s="36"/>
      <c r="U32" s="36"/>
      <c r="V32" s="37"/>
      <c r="X32" s="71" t="s">
        <v>161</v>
      </c>
      <c r="Y32" s="72" t="s">
        <v>106</v>
      </c>
      <c r="Z32" s="72" t="s">
        <v>212</v>
      </c>
      <c r="AA32" s="73" t="s">
        <v>195</v>
      </c>
      <c r="AB32" s="42"/>
      <c r="AC32" s="42"/>
      <c r="AD32" s="42"/>
      <c r="AE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</row>
    <row r="33" spans="2:45" ht="15" customHeight="1" thickBot="1">
      <c r="B33" s="101" t="s">
        <v>15</v>
      </c>
      <c r="C33" s="114">
        <v>2</v>
      </c>
      <c r="D33" s="115">
        <v>-1</v>
      </c>
      <c r="E33" s="116"/>
      <c r="F33" s="117"/>
      <c r="G33" s="118">
        <v>-1</v>
      </c>
      <c r="H33" s="119">
        <f>cond2</f>
        <v>2</v>
      </c>
      <c r="I33" s="179"/>
      <c r="J33" s="166" t="str">
        <f>IF(
  (D33+F33*d)*OR(I33=1,AND(I33="",runS&lt;&gt;1))&gt;d-1,
  (D33+F33*d)*OR(I33=1,AND(I33="",runS&lt;&gt;1)),
     IF(
       enemy^(2-enemy)*run*OR(R117&gt;runCB,INT(0.4+R117/runCB)),
       CHAR(200*(2-enemy) + 41454*(enemy-1)) &amp; "  "
       &amp; (enemy-1)*(D33+F33*d)+(2-enemy)*INT(99.9*(R117/runCB))
       &amp; LEFT(" "&amp;CHAR(34+3*enemy)&amp;H33,3*enemy-1)&amp;CHAR(41951*(2-enemy) + 41*(enemy-1)),
       ""
     )
)</f>
        <v/>
      </c>
      <c r="K33" s="166" t="str">
        <f>IF(
  (D33*d+F33)*OR(I33=2,AND(I33="",obstaS&lt;&gt;1))&gt;d-1,
  (D33*d+F33)*OR(I33=2,AND(I33="",obstaS&lt;&gt;1)),
     IF(
       enemy^(2-enemy)*obsta*OR(S117&gt;obstaCB,INT(0.4+S117/obstaCB)),
       CHAR(200*(2-enemy) + 41454*(enemy-1)) &amp; "  "
       &amp; (enemy-1)*(D33*d+F33)+(2-enemy)*INT(99.9*(S117/obstaCB))
       &amp; LEFT(" "&amp;CHAR(34+3*enemy)&amp;H33,3*enemy-1)&amp;CHAR(41951*(2-enemy) + 41*(enemy-1)),
       ""
     )
)</f>
        <v/>
      </c>
      <c r="L33" s="166" t="str">
        <f>IF(
  (F33*d+G33)*OR(I33=3,AND(I33="",tri&lt;&gt;2))&gt;d-1,
  (F33*d+G33)*OR(I33=3,AND(I33="",tri&lt;&gt;2)),
     IF(
       enemy^(2-enemy)*INT(tri/2)*OR(T117&gt;triCB2,INT(0.7+T117/triCB2)),
       CHAR(200*(2-enemy) + 41454*(enemy-1)) &amp; "  "
       &amp; (enemy-1)*(F33*d+G33)+(2-enemy)*INT(99.9*(T117/triCB2))
       &amp; LEFT(" "&amp;CHAR(34+3*enemy)&amp;H33,3*enemy-1)&amp;CHAR(41951*(2-enemy) + 41*(enemy-1)),
       ""
     )
)</f>
        <v/>
      </c>
      <c r="M33" s="176" t="str">
        <f>IF(
  (E33*d+G33)*OR(I33=4,AND(I33="",horse&lt;&gt;3))&gt;d-1,
  (E33*d+G33)*OR(I33=4,AND(I33="",horse&lt;&gt;3)),
     IF(
       enemy^(2-enemy)*INT(horse/3)*OR(U117&gt;horseCB2,INT(0.81+U117/horseCB2)),
       CHAR(200*(2-enemy) + 41454*(enemy-1)) &amp; "  "
       &amp; (enemy-1)*(E33*d+G33)+(2-enemy)*INT(99.9*(U117/horseCB2))
       &amp; LEFT(" "&amp;CHAR(34+3*enemy)&amp;H33,3*enemy-1)&amp;CHAR(41951*(2-enemy) + 41*(enemy-1)),
       ""
     )
)</f>
        <v/>
      </c>
      <c r="N33" s="151"/>
      <c r="P33" s="221"/>
      <c r="Q33" s="35" t="s">
        <v>136</v>
      </c>
      <c r="R33" s="36"/>
      <c r="S33" s="36"/>
      <c r="T33" s="36"/>
      <c r="U33" s="36"/>
      <c r="V33" s="37"/>
      <c r="X33" s="95">
        <v>1</v>
      </c>
      <c r="Y33" s="96">
        <v>-3</v>
      </c>
      <c r="Z33" s="94">
        <f>(sc_3+sc_1*INT((10+X33)/(INT(10+X33))-epsi))*(s_1+INT(X33)+s_2*INT((10+X33)/(INT(10+X33))-epsi))^(s_3)*(c_4+c_1*INT((10+X33)/(INT(10+X33))-epsi)+c_2*Y33)^(c_3)+sc_2*INT((10+X33)/(INT(10+X33))-epsi)-sc_4*(Y33/10)^3</f>
        <v>15653.464702439516</v>
      </c>
      <c r="AA33" s="74">
        <f>_xlfn.RANK.EQ(Z33,combatX,0)</f>
        <v>31</v>
      </c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</row>
    <row r="34" spans="2:45" ht="15" customHeight="1">
      <c r="B34" s="120" t="s">
        <v>16</v>
      </c>
      <c r="C34" s="121">
        <v>5</v>
      </c>
      <c r="D34" s="122">
        <v>-1</v>
      </c>
      <c r="E34" s="123"/>
      <c r="F34" s="124"/>
      <c r="G34" s="125">
        <v>-1</v>
      </c>
      <c r="H34" s="126">
        <f>cond5</f>
        <v>-2</v>
      </c>
      <c r="I34" s="181"/>
      <c r="J34" s="166" t="str">
        <f>IF(
  (D34+F34*d)*OR(I34=1,AND(I34="",runS&lt;&gt;1))&gt;d-1,
  (D34+F34*d)*OR(I34=1,AND(I34="",runS&lt;&gt;1)),
     IF(
       enemy^(2-enemy)*run*OR(R118&gt;runCB,INT(0.4+R118/runCB)),
       CHAR(200*(2-enemy) + 41454*(enemy-1)) &amp; "  "
       &amp; (enemy-1)*(D34+F34*d)+(2-enemy)*INT(99.9*(R118/runCB))
       &amp; LEFT(" "&amp;CHAR(34+3*enemy)&amp;H34,3*enemy-1)&amp;CHAR(41951*(2-enemy) + 41*(enemy-1)),
       ""
     )
)</f>
        <v/>
      </c>
      <c r="K34" s="166" t="str">
        <f>IF(
  (D34*d+F34)*OR(I34=2,AND(I34="",obstaS&lt;&gt;1))&gt;d-1,
  (D34*d+F34)*OR(I34=2,AND(I34="",obstaS&lt;&gt;1)),
     IF(
       enemy^(2-enemy)*obsta*OR(S118&gt;obstaCB,INT(0.4+S118/obstaCB)),
       CHAR(200*(2-enemy) + 41454*(enemy-1)) &amp; "  "
       &amp; (enemy-1)*(D34*d+F34)+(2-enemy)*INT(99.9*(S118/obstaCB))
       &amp; LEFT(" "&amp;CHAR(34+3*enemy)&amp;H34,3*enemy-1)&amp;CHAR(41951*(2-enemy) + 41*(enemy-1)),
       ""
     )
)</f>
        <v/>
      </c>
      <c r="L34" s="166" t="str">
        <f>IF(
  (F34*d+G34)*OR(I34=3,AND(I34="",tri&lt;&gt;2))&gt;d-1,
  (F34*d+G34)*OR(I34=3,AND(I34="",tri&lt;&gt;2)),
     IF(
       enemy^(2-enemy)*INT(tri/2)*OR(T118&gt;triCB2,INT(0.7+T118/triCB2)),
       CHAR(200*(2-enemy) + 41454*(enemy-1)) &amp; "  "
       &amp; (enemy-1)*(F34*d+G34)+(2-enemy)*INT(99.9*(T118/triCB2))
       &amp; LEFT(" "&amp;CHAR(34+3*enemy)&amp;H34,3*enemy-1)&amp;CHAR(41951*(2-enemy) + 41*(enemy-1)),
       ""
     )
)</f>
        <v/>
      </c>
      <c r="M34" s="176" t="str">
        <f>IF(
  (E34*d+G34)*OR(I34=4,AND(I34="",horse&lt;&gt;3))&gt;d-1,
  (E34*d+G34)*OR(I34=4,AND(I34="",horse&lt;&gt;3)),
     IF(
       enemy^(2-enemy)*INT(horse/3)*OR(U118&gt;horseCB2,INT(0.81+U118/horseCB2)),
       CHAR(200*(2-enemy) + 41454*(enemy-1)) &amp; "  "
       &amp; (enemy-1)*(E34*d+G34)+(2-enemy)*INT(99.9*(U118/horseCB2))
       &amp; LEFT(" "&amp;CHAR(34+3*enemy)&amp;H34,3*enemy-1)&amp;CHAR(41951*(2-enemy) + 41*(enemy-1)),
       ""
     )
)</f>
        <v/>
      </c>
      <c r="N34" s="152"/>
      <c r="P34" s="23" t="s">
        <v>137</v>
      </c>
      <c r="Q34" s="35" t="s">
        <v>138</v>
      </c>
      <c r="R34" s="36"/>
      <c r="S34" s="36"/>
      <c r="T34" s="36"/>
      <c r="U34" s="36"/>
      <c r="V34" s="37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</row>
    <row r="35" spans="2:45" ht="15" customHeight="1" thickBot="1">
      <c r="B35" s="127" t="s">
        <v>21</v>
      </c>
      <c r="C35" s="128">
        <v>2</v>
      </c>
      <c r="D35" s="129">
        <v>-1</v>
      </c>
      <c r="E35" s="130"/>
      <c r="F35" s="131"/>
      <c r="G35" s="132">
        <v>-1</v>
      </c>
      <c r="H35" s="133">
        <f>cond2</f>
        <v>2</v>
      </c>
      <c r="I35" s="182"/>
      <c r="J35" s="167" t="str">
        <f>IF(
  (D35+F35*d)*OR(I35=1,AND(I35="",runS&lt;&gt;1))&gt;d-1,
  (D35+F35*d)*OR(I35=1,AND(I35="",runS&lt;&gt;1)),
     IF(
       enemy^(2-enemy)*run*OR(R119&gt;runCB,INT(0.4+R119/runCB)),
       CHAR(200*(2-enemy) + 41454*(enemy-1)) &amp; "  "
       &amp; (enemy-1)*(D35+F35*d)+(2-enemy)*INT(99.9*(R119/runCB))
       &amp; LEFT(" "&amp;CHAR(34+3*enemy)&amp;H35,3*enemy-1)&amp;CHAR(41951*(2-enemy) + 41*(enemy-1)),
       ""
     )
)</f>
        <v/>
      </c>
      <c r="K35" s="167" t="str">
        <f>IF(
  (D35*d+F35)*OR(I35=2,AND(I35="",obstaS&lt;&gt;1))&gt;d-1,
  (D35*d+F35)*OR(I35=2,AND(I35="",obstaS&lt;&gt;1)),
     IF(
       enemy^(2-enemy)*obsta*OR(S119&gt;obstaCB,INT(0.4+S119/obstaCB)),
       CHAR(200*(2-enemy) + 41454*(enemy-1)) &amp; "  "
       &amp; (enemy-1)*(D35*d+F35)+(2-enemy)*INT(99.9*(S119/obstaCB))
       &amp; LEFT(" "&amp;CHAR(34+3*enemy)&amp;H35,3*enemy-1)&amp;CHAR(41951*(2-enemy) + 41*(enemy-1)),
       ""
     )
)</f>
        <v/>
      </c>
      <c r="L35" s="167" t="str">
        <f>IF(
  (F35*d+G35)*OR(I35=3,AND(I35="",tri&lt;&gt;2))&gt;d-1,
  (F35*d+G35)*OR(I35=3,AND(I35="",tri&lt;&gt;2)),
     IF(
       enemy^(2-enemy)*INT(tri/2)*OR(T119&gt;triCB2,INT(0.7+T119/triCB2)),
       CHAR(200*(2-enemy) + 41454*(enemy-1)) &amp; "  "
       &amp; (enemy-1)*(F35*d+G35)+(2-enemy)*INT(99.9*(T119/triCB2))
       &amp; LEFT(" "&amp;CHAR(34+3*enemy)&amp;H35,3*enemy-1)&amp;CHAR(41951*(2-enemy) + 41*(enemy-1)),
       ""
     )
)</f>
        <v/>
      </c>
      <c r="M35" s="177" t="str">
        <f>IF(
  (E35*d+G35)*OR(I35=4,AND(I35="",horse&lt;&gt;3))&gt;d-1,
  (E35*d+G35)*OR(I35=4,AND(I35="",horse&lt;&gt;3)),
     IF(
       enemy^(2-enemy)*INT(horse/3)*OR(U119&gt;horseCB2,INT(0.81+U119/horseCB2)),
       CHAR(200*(2-enemy) + 41454*(enemy-1)) &amp; "  "
       &amp; (enemy-1)*(E35*d+G35)+(2-enemy)*INT(99.9*(U119/horseCB2))
       &amp; LEFT(" "&amp;CHAR(34+3*enemy)&amp;H35,3*enemy-1)&amp;CHAR(41951*(2-enemy) + 41*(enemy-1)),
       ""
     )
)</f>
        <v/>
      </c>
      <c r="N35" s="15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</row>
    <row r="36" spans="2:45" ht="20.100000000000001" customHeight="1">
      <c r="B36" s="68" t="s">
        <v>163</v>
      </c>
      <c r="C36" s="216" t="str">
        <f>W119</f>
        <v/>
      </c>
      <c r="D36" s="217"/>
      <c r="E36" s="217"/>
      <c r="F36" s="217"/>
      <c r="G36" s="217"/>
      <c r="H36" s="217"/>
      <c r="I36" s="217"/>
      <c r="J36" s="218"/>
      <c r="K36" s="218"/>
      <c r="L36" s="218"/>
      <c r="M36" s="218"/>
      <c r="N36" s="219"/>
      <c r="W36" s="42"/>
      <c r="X36" s="42"/>
      <c r="Y36" s="42"/>
      <c r="Z36" s="42"/>
      <c r="AB36" s="42"/>
      <c r="AC36" s="42"/>
      <c r="AD36" s="42"/>
      <c r="AE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</row>
    <row r="37" spans="2:45" ht="20.100000000000001" customHeight="1">
      <c r="B37" s="69" t="s">
        <v>164</v>
      </c>
      <c r="C37" s="225" t="str">
        <f>X119</f>
        <v/>
      </c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7"/>
      <c r="W37" s="42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</row>
    <row r="38" spans="2:45" ht="20.100000000000001" customHeight="1">
      <c r="B38" s="69" t="s">
        <v>165</v>
      </c>
      <c r="C38" s="225" t="str">
        <f>Y119</f>
        <v/>
      </c>
      <c r="D38" s="226"/>
      <c r="E38" s="226"/>
      <c r="F38" s="226"/>
      <c r="G38" s="226"/>
      <c r="H38" s="226"/>
      <c r="I38" s="226"/>
      <c r="J38" s="226"/>
      <c r="K38" s="226"/>
      <c r="L38" s="226"/>
      <c r="M38" s="226"/>
      <c r="N38" s="227"/>
      <c r="P38" s="158"/>
      <c r="W38" s="42"/>
      <c r="X38" s="200"/>
      <c r="Y38" s="200"/>
      <c r="Z38" s="200"/>
      <c r="AA38" s="200"/>
      <c r="AB38" s="200"/>
      <c r="AC38" s="200"/>
      <c r="AD38" s="200"/>
      <c r="AE38" s="200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</row>
    <row r="39" spans="2:45" ht="20.100000000000001" customHeight="1" thickBot="1">
      <c r="B39" s="70" t="s">
        <v>166</v>
      </c>
      <c r="C39" s="228" t="str">
        <f>Z119</f>
        <v/>
      </c>
      <c r="D39" s="228"/>
      <c r="E39" s="228"/>
      <c r="F39" s="228"/>
      <c r="G39" s="228"/>
      <c r="H39" s="228"/>
      <c r="I39" s="228"/>
      <c r="J39" s="228"/>
      <c r="K39" s="228"/>
      <c r="L39" s="228"/>
      <c r="M39" s="228"/>
      <c r="N39" s="229"/>
      <c r="W39" s="42"/>
      <c r="X39" s="200"/>
      <c r="Y39" s="200"/>
      <c r="Z39" s="200"/>
      <c r="AA39" s="200"/>
      <c r="AB39" s="200"/>
      <c r="AC39" s="200"/>
      <c r="AD39" s="200"/>
      <c r="AE39" s="200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</row>
    <row r="40" spans="2:45" ht="17.100000000000001" customHeight="1">
      <c r="W40" s="42"/>
      <c r="X40" s="200"/>
      <c r="Y40" s="200"/>
      <c r="Z40" s="200"/>
      <c r="AA40" s="200"/>
      <c r="AB40" s="200"/>
      <c r="AC40" s="200"/>
      <c r="AD40" s="200"/>
      <c r="AE40" s="200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</row>
    <row r="41" spans="2:45">
      <c r="B41" s="62" t="s">
        <v>221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W41" s="42"/>
      <c r="X41" s="200"/>
      <c r="Y41" s="200"/>
      <c r="Z41" s="200"/>
      <c r="AA41" s="200"/>
      <c r="AB41" s="200"/>
      <c r="AC41" s="200"/>
      <c r="AD41" s="200"/>
      <c r="AE41" s="200"/>
      <c r="AG41" s="42"/>
      <c r="AH41" s="42"/>
      <c r="AJ41" s="44"/>
    </row>
    <row r="42" spans="2:45">
      <c r="B42" s="62" t="s">
        <v>225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W42" s="42"/>
      <c r="X42" s="200"/>
      <c r="Y42" s="200"/>
      <c r="Z42" s="200"/>
      <c r="AA42" s="200"/>
      <c r="AB42" s="200"/>
      <c r="AC42" s="200"/>
      <c r="AD42" s="200"/>
      <c r="AE42" s="200"/>
      <c r="AG42" s="42"/>
      <c r="AH42" s="42"/>
      <c r="AJ42" s="44"/>
    </row>
    <row r="43" spans="2:45">
      <c r="B43" s="63" t="s">
        <v>238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W43" s="42"/>
      <c r="X43" s="200"/>
      <c r="Y43" s="200"/>
      <c r="Z43" s="200"/>
      <c r="AA43" s="200"/>
      <c r="AB43" s="200"/>
      <c r="AC43" s="200"/>
      <c r="AD43" s="200"/>
      <c r="AE43" s="200"/>
      <c r="AG43" s="42"/>
      <c r="AH43" s="42"/>
      <c r="AI43" s="44"/>
      <c r="AJ43" s="44"/>
    </row>
    <row r="44" spans="2:45" s="42" customFormat="1">
      <c r="B44" s="62" t="s">
        <v>243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X44" s="200"/>
      <c r="Y44" s="200"/>
      <c r="Z44" s="200"/>
      <c r="AA44" s="200"/>
      <c r="AB44" s="200"/>
      <c r="AC44" s="200"/>
      <c r="AD44" s="200"/>
      <c r="AE44" s="200"/>
      <c r="AI44" s="44"/>
      <c r="AJ44" s="44"/>
    </row>
    <row r="45" spans="2:45" s="42" customFormat="1">
      <c r="B45" s="62" t="s">
        <v>233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X45" s="200"/>
      <c r="Y45" s="200"/>
      <c r="Z45" s="200"/>
      <c r="AA45" s="200"/>
      <c r="AB45" s="200"/>
      <c r="AC45" s="200"/>
      <c r="AD45" s="200"/>
      <c r="AE45" s="200"/>
    </row>
    <row r="46" spans="2:45" s="42" customFormat="1">
      <c r="B46" s="62" t="s">
        <v>276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X46" s="200"/>
      <c r="Y46" s="200"/>
      <c r="Z46" s="200"/>
      <c r="AA46" s="200"/>
      <c r="AB46" s="200"/>
      <c r="AC46" s="200"/>
      <c r="AD46" s="200"/>
      <c r="AE46" s="200"/>
    </row>
    <row r="47" spans="2:45">
      <c r="W47" s="42"/>
      <c r="X47" s="200"/>
      <c r="Y47" s="200"/>
      <c r="Z47" s="200"/>
      <c r="AA47" s="200"/>
      <c r="AB47" s="200"/>
      <c r="AC47" s="200"/>
      <c r="AD47" s="200"/>
      <c r="AE47" s="200"/>
      <c r="AG47" s="42"/>
      <c r="AH47" s="42"/>
      <c r="AI47" s="42"/>
      <c r="AJ47" s="42"/>
    </row>
    <row r="48" spans="2:45">
      <c r="B48" s="202" t="s">
        <v>168</v>
      </c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U48" s="42"/>
      <c r="V48" s="42"/>
      <c r="W48" s="42"/>
      <c r="X48" s="200"/>
      <c r="Y48" s="200"/>
      <c r="Z48" s="200"/>
      <c r="AA48" s="200"/>
      <c r="AB48" s="200"/>
      <c r="AC48" s="200"/>
      <c r="AD48" s="200"/>
      <c r="AE48" s="200"/>
      <c r="AG48" s="42"/>
      <c r="AH48" s="42"/>
      <c r="AI48" s="42"/>
      <c r="AJ48" s="42"/>
    </row>
    <row r="49" spans="2:36">
      <c r="B49" s="62" t="s">
        <v>244</v>
      </c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U49" s="42"/>
      <c r="V49" s="42"/>
      <c r="W49" s="42"/>
      <c r="X49" s="200"/>
      <c r="Y49" s="200"/>
      <c r="Z49" s="200"/>
      <c r="AA49" s="200"/>
      <c r="AB49" s="200"/>
      <c r="AC49" s="200"/>
      <c r="AD49" s="200"/>
      <c r="AE49" s="200"/>
      <c r="AF49" s="200"/>
      <c r="AG49" s="200"/>
      <c r="AH49" s="42"/>
      <c r="AI49" s="42"/>
      <c r="AJ49" s="42"/>
    </row>
    <row r="50" spans="2:36" s="158" customFormat="1"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</row>
    <row r="51" spans="2:36" s="158" customFormat="1">
      <c r="B51" s="159" t="s">
        <v>245</v>
      </c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</row>
    <row r="52" spans="2:36" s="158" customFormat="1">
      <c r="B52" s="159" t="s">
        <v>246</v>
      </c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</row>
    <row r="53" spans="2:36" s="158" customFormat="1"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</row>
    <row r="54" spans="2:36">
      <c r="B54" s="202" t="s">
        <v>247</v>
      </c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U54" s="42"/>
      <c r="V54" s="42"/>
      <c r="W54" s="42"/>
      <c r="X54" s="42"/>
      <c r="Y54" s="42"/>
      <c r="Z54" s="42"/>
      <c r="AB54" s="42"/>
      <c r="AC54" s="42"/>
      <c r="AD54" s="42"/>
      <c r="AE54" s="42"/>
      <c r="AG54" s="42"/>
      <c r="AH54" s="42"/>
    </row>
    <row r="55" spans="2:36"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U55" s="42"/>
      <c r="V55" s="42"/>
      <c r="W55" s="42"/>
      <c r="X55" s="42"/>
      <c r="Y55" s="42"/>
      <c r="Z55" s="42"/>
      <c r="AB55" s="42"/>
      <c r="AC55" s="42"/>
      <c r="AD55" s="42"/>
      <c r="AE55" s="42"/>
      <c r="AG55" s="42"/>
      <c r="AH55" s="42"/>
    </row>
    <row r="56" spans="2:36">
      <c r="B56" s="202" t="s">
        <v>277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U56" s="42"/>
      <c r="V56" s="42"/>
      <c r="W56" s="42"/>
      <c r="X56" s="42"/>
      <c r="Y56" s="42"/>
      <c r="Z56" s="42"/>
      <c r="AB56" s="42"/>
      <c r="AC56" s="42"/>
      <c r="AD56" s="42"/>
      <c r="AE56" s="42"/>
      <c r="AG56" s="42"/>
      <c r="AH56" s="42"/>
    </row>
    <row r="57" spans="2:36">
      <c r="B57" s="202" t="s">
        <v>264</v>
      </c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U57" s="42"/>
      <c r="V57" s="42"/>
      <c r="W57" s="42"/>
      <c r="X57" s="42"/>
      <c r="Y57" s="42"/>
      <c r="Z57" s="42"/>
      <c r="AB57" s="42"/>
      <c r="AC57" s="42"/>
      <c r="AD57" s="42"/>
      <c r="AE57" s="42"/>
      <c r="AG57" s="42"/>
      <c r="AH57" s="42"/>
    </row>
    <row r="58" spans="2:36"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U58" s="42"/>
      <c r="V58" s="42"/>
      <c r="W58" s="42"/>
      <c r="X58" s="42"/>
      <c r="Y58" s="42"/>
      <c r="Z58" s="42"/>
      <c r="AB58" s="42"/>
      <c r="AC58" s="42"/>
      <c r="AD58" s="42"/>
      <c r="AE58" s="42"/>
      <c r="AG58" s="42"/>
      <c r="AH58" s="42"/>
    </row>
    <row r="59" spans="2:36">
      <c r="B59" s="202" t="s">
        <v>265</v>
      </c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U59" s="42"/>
      <c r="V59" s="42"/>
      <c r="W59" s="42"/>
      <c r="X59" s="42"/>
      <c r="Y59" s="42"/>
      <c r="Z59" s="42"/>
      <c r="AB59" s="42"/>
      <c r="AC59" s="42"/>
      <c r="AD59" s="42"/>
      <c r="AE59" s="42"/>
      <c r="AG59" s="42"/>
      <c r="AH59" s="42"/>
    </row>
    <row r="60" spans="2:36">
      <c r="B60" s="202" t="s">
        <v>169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U60" s="42"/>
      <c r="V60" s="42"/>
      <c r="W60" s="42"/>
      <c r="X60" s="42"/>
      <c r="Y60" s="42"/>
      <c r="Z60" s="42"/>
      <c r="AB60" s="42"/>
      <c r="AC60" s="42"/>
      <c r="AD60" s="42"/>
      <c r="AE60" s="42"/>
      <c r="AG60" s="42"/>
      <c r="AH60" s="42"/>
    </row>
    <row r="61" spans="2:36">
      <c r="B61" s="215" t="s">
        <v>226</v>
      </c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U61" s="42"/>
      <c r="V61" s="42"/>
      <c r="W61" s="42"/>
      <c r="X61" s="42"/>
      <c r="Y61" s="42"/>
      <c r="Z61" s="42"/>
      <c r="AB61" s="42"/>
      <c r="AC61" s="42"/>
      <c r="AD61" s="42"/>
      <c r="AE61" s="42"/>
      <c r="AG61" s="42"/>
      <c r="AH61" s="42"/>
    </row>
    <row r="62" spans="2:36">
      <c r="B62" s="202" t="s">
        <v>278</v>
      </c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U62" s="42"/>
      <c r="V62" s="42"/>
      <c r="W62" s="42"/>
      <c r="X62" s="42"/>
      <c r="Y62" s="42"/>
      <c r="Z62" s="42"/>
      <c r="AB62" s="42"/>
      <c r="AC62" s="42"/>
      <c r="AD62" s="42"/>
      <c r="AE62" s="42"/>
      <c r="AG62" s="42"/>
      <c r="AH62" s="42"/>
    </row>
    <row r="63" spans="2:36" s="42" customFormat="1"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</row>
    <row r="64" spans="2:36" s="42" customFormat="1">
      <c r="B64" s="203" t="s">
        <v>282</v>
      </c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</row>
    <row r="65" spans="2:23">
      <c r="B65" s="62" t="s">
        <v>283</v>
      </c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U65" s="42"/>
      <c r="V65" s="42"/>
      <c r="W65" s="42"/>
    </row>
    <row r="66" spans="2:23" s="158" customFormat="1">
      <c r="B66" s="159" t="s">
        <v>284</v>
      </c>
      <c r="C66" s="159"/>
      <c r="D66" s="159"/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</row>
    <row r="67" spans="2:23" s="158" customFormat="1">
      <c r="B67" s="159"/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</row>
    <row r="68" spans="2:23">
      <c r="B68" s="202" t="s">
        <v>170</v>
      </c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U68" s="42"/>
      <c r="V68" s="42"/>
      <c r="W68" s="42"/>
    </row>
    <row r="69" spans="2:23">
      <c r="B69" s="202" t="s">
        <v>285</v>
      </c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U69" s="42"/>
      <c r="V69" s="42"/>
      <c r="W69" s="42"/>
    </row>
    <row r="70" spans="2:23" s="42" customFormat="1">
      <c r="B70" s="62"/>
      <c r="C70" s="62"/>
      <c r="D70" s="62"/>
      <c r="E70" s="62"/>
      <c r="F70" s="62"/>
      <c r="G70" s="62"/>
      <c r="H70" s="62"/>
      <c r="I70" s="62"/>
      <c r="J70" s="45"/>
      <c r="K70" s="62"/>
      <c r="L70" s="62"/>
      <c r="M70" s="62"/>
      <c r="N70" s="62"/>
      <c r="O70" s="62"/>
      <c r="P70" s="62"/>
      <c r="Q70" s="62"/>
    </row>
    <row r="71" spans="2:23">
      <c r="B71" s="202" t="s">
        <v>279</v>
      </c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U71" s="42"/>
      <c r="V71" s="42"/>
      <c r="W71" s="42"/>
    </row>
    <row r="72" spans="2:23">
      <c r="B72" s="202" t="s">
        <v>171</v>
      </c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U72" s="42"/>
      <c r="V72" s="42"/>
      <c r="W72" s="42"/>
    </row>
    <row r="73" spans="2:23">
      <c r="B73" s="202" t="s">
        <v>280</v>
      </c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U73" s="42"/>
      <c r="V73" s="42"/>
      <c r="W73" s="42"/>
    </row>
    <row r="74" spans="2:23">
      <c r="K74"/>
      <c r="L74"/>
      <c r="U74" s="42"/>
      <c r="V74" s="42"/>
      <c r="W74" s="42"/>
    </row>
    <row r="75" spans="2:23" s="42" customFormat="1">
      <c r="B75" s="42" t="s">
        <v>248</v>
      </c>
      <c r="J75" s="3"/>
    </row>
    <row r="76" spans="2:23" s="42" customFormat="1">
      <c r="J76" s="3"/>
    </row>
    <row r="77" spans="2:23" s="42" customFormat="1">
      <c r="B77" s="42" t="s">
        <v>249</v>
      </c>
      <c r="J77" s="3"/>
    </row>
    <row r="78" spans="2:23" s="42" customFormat="1">
      <c r="J78" s="3"/>
    </row>
    <row r="79" spans="2:23" s="42" customFormat="1">
      <c r="B79" s="42" t="s">
        <v>229</v>
      </c>
      <c r="J79" s="3"/>
    </row>
    <row r="80" spans="2:23" s="42" customFormat="1">
      <c r="B80" s="42" t="s">
        <v>230</v>
      </c>
      <c r="J80" s="3"/>
    </row>
    <row r="81" spans="2:27" s="42" customFormat="1">
      <c r="B81" s="42" t="s">
        <v>232</v>
      </c>
      <c r="J81" s="3"/>
    </row>
    <row r="82" spans="2:27" s="42" customFormat="1">
      <c r="J82" s="3"/>
    </row>
    <row r="83" spans="2:27" s="42" customFormat="1">
      <c r="B83" s="202" t="s">
        <v>250</v>
      </c>
      <c r="C83" s="202"/>
      <c r="D83" s="202"/>
      <c r="E83" s="202"/>
      <c r="J83" s="3"/>
    </row>
    <row r="84" spans="2:27">
      <c r="B84" s="158"/>
      <c r="C84" s="158"/>
      <c r="D84" s="158"/>
      <c r="E84" s="158"/>
      <c r="F84" s="158"/>
      <c r="G84" s="158"/>
      <c r="H84" s="158"/>
      <c r="I84" s="158"/>
      <c r="K84" s="158"/>
      <c r="L84" s="158"/>
      <c r="M84" s="158"/>
      <c r="N84" s="158"/>
      <c r="O84" s="158"/>
      <c r="P84" s="158"/>
      <c r="Q84" s="158"/>
    </row>
    <row r="85" spans="2:27">
      <c r="B85" s="158"/>
      <c r="C85" s="158"/>
      <c r="D85" s="158"/>
      <c r="E85" s="158"/>
      <c r="F85" s="158"/>
      <c r="G85" s="158"/>
      <c r="H85" s="158"/>
      <c r="I85" s="158"/>
      <c r="J85" s="158"/>
      <c r="M85" s="158"/>
      <c r="N85" s="158"/>
      <c r="O85" s="158"/>
      <c r="P85" s="158"/>
      <c r="Q85" s="158"/>
    </row>
    <row r="86" spans="2:27">
      <c r="B86" s="158"/>
      <c r="C86" s="158"/>
      <c r="D86" s="158" t="s">
        <v>167</v>
      </c>
      <c r="E86" s="158"/>
      <c r="F86" s="158"/>
      <c r="G86" s="158"/>
      <c r="H86" s="158"/>
      <c r="I86" s="158" t="s">
        <v>167</v>
      </c>
      <c r="M86" s="158"/>
      <c r="N86" s="158"/>
      <c r="O86" s="158"/>
      <c r="P86" s="158"/>
      <c r="Q86" s="158"/>
    </row>
    <row r="87" spans="2:27">
      <c r="D87" s="158" t="s">
        <v>143</v>
      </c>
      <c r="E87" s="158"/>
      <c r="F87" s="158"/>
      <c r="G87" s="158"/>
      <c r="H87" s="158"/>
      <c r="I87" s="158" t="s">
        <v>144</v>
      </c>
      <c r="J87" s="158"/>
      <c r="M87" s="3"/>
      <c r="N87" s="39" t="s">
        <v>157</v>
      </c>
      <c r="O87" s="158"/>
      <c r="P87" s="158"/>
      <c r="Q87" s="158"/>
      <c r="R87" s="4" t="s">
        <v>216</v>
      </c>
      <c r="W87" t="s">
        <v>217</v>
      </c>
      <c r="AA87"/>
    </row>
    <row r="88" spans="2:27">
      <c r="D88" s="230" t="s">
        <v>172</v>
      </c>
      <c r="E88" s="231"/>
      <c r="F88" s="231"/>
      <c r="G88" s="232"/>
      <c r="H88" s="44"/>
      <c r="I88" s="230" t="s">
        <v>214</v>
      </c>
      <c r="J88" s="231"/>
      <c r="K88" s="231"/>
      <c r="L88" s="232"/>
      <c r="M88" s="3"/>
      <c r="N88" s="158"/>
      <c r="O88" s="158"/>
      <c r="P88" s="158"/>
      <c r="Q88" s="158"/>
      <c r="R88" s="204" t="s">
        <v>219</v>
      </c>
      <c r="S88" s="204"/>
      <c r="T88" s="204"/>
      <c r="U88" s="204"/>
      <c r="W88" s="206" t="s">
        <v>220</v>
      </c>
      <c r="X88" s="206"/>
      <c r="Y88" s="206"/>
      <c r="Z88" s="206"/>
    </row>
    <row r="89" spans="2:27">
      <c r="D89" s="10">
        <f t="shared" ref="D89:D119" si="11">1-INT((10-(1-I5)^2)/10)</f>
        <v>1</v>
      </c>
      <c r="E89" s="10">
        <f t="shared" ref="E89:E119" si="12">1-INT((10-(2-I5)^2)/10)</f>
        <v>1</v>
      </c>
      <c r="F89" s="10">
        <f t="shared" ref="F89:F119" si="13">INT((3-ABS(3-I5))/3)</f>
        <v>0</v>
      </c>
      <c r="G89" s="10">
        <f t="shared" ref="G89:G119" si="14">INT((4-ABS(4-I5))/4)</f>
        <v>0</v>
      </c>
      <c r="H89" s="158"/>
      <c r="I89" s="10">
        <f t="shared" ref="I89:I119" si="15">(1-D89)*H5</f>
        <v>0</v>
      </c>
      <c r="J89" s="10">
        <f t="shared" ref="J89:J119" si="16">(1-E89)*H5</f>
        <v>0</v>
      </c>
      <c r="K89" s="137">
        <f t="shared" ref="K89:K119" si="17">F89*H5</f>
        <v>0</v>
      </c>
      <c r="L89" s="137">
        <f t="shared" ref="L89:L119" si="18">G89*H5</f>
        <v>0</v>
      </c>
      <c r="M89" s="3"/>
      <c r="N89" s="158"/>
      <c r="O89" s="158"/>
      <c r="P89" s="158"/>
      <c r="Q89" s="158"/>
      <c r="R89" s="148">
        <f>(-1)*(1-D89)*
((sc_3+sc_1*INT((10+D5+F5)/(INT(10+D5+F5))-epsi))*(s_1+INT(D5+F5)+s_2*INT((10+D5+F5)/(INT(10+D5+F5))-epsi))^(s_3)*(c_4+c_1*INT((10+D5+F5)/(INT(10+D5+F5))-epsi)+c_2*H5)^(c_3)+sc_2*INT((10+D5+F5)/(INT(10+D5+F5))-epsi)-sc_4*(H5/10)^3)
+D89*E89*(1-F89)*(1-G89)*
((sc_3+sc_1*INT((10+D5+F5*d)/(INT(10+D5+F5*d))-epsi))*(s_1+INT(D5+F5*d)+s_2*INT((10+D5+F5*d)/(INT(10+D5+F5*d))-epsi))^(s_3)*(c_4+c_1*INT((10+D5+F5*d)/(INT(10+D5+F5*d))-epsi)+c_2*H5)^(c_3)+sc_2*INT((10+D5+F5*d)/(INT(10+D5+F5*d))-epsi)-sc_4*(H5/10)^3)</f>
        <v>50187.207606799609</v>
      </c>
      <c r="S89" s="148">
        <f>-1*(1-E89)*
((sc_3+sc_1*INT((10+D5+F5)/(INT(10+D5+F5))-epsi))*(s_1+INT(D5+F5)+s_2*INT((10+D5+F5)/(INT(10+D5+F5))-epsi))^(s_3)*(c_4+c_1*INT((10+D5+F5)/(INT(10+D5+F5))-epsi)+c_2*H5)^(c_3)+sc_2*INT((10+D5+F5)/(INT(10+D5+F5))-epsi)-sc_4*(H5/10)^3)
+D89*E89*(1-F89)*(1-G89)*
((sc_3+sc_1*INT((10+D5*d+F5)/(INT(10+D5*d+F5))-epsi))*(s_1+INT(D5*d+F5)+s_2*INT((10+D5*d+F5)/(INT(10+D5*d+F5))-epsi))^(s_3)*(c_4+c_1*INT((10+D5*d+F5)/(INT(10+D5*d+F5))-epsi)+c_2*H5)^(c_3)+sc_2*INT((10+D5*d+F5)/(INT(10+D5*d+F5))-epsi)-sc_4*(H5/10)^3)</f>
        <v>50187.207606799609</v>
      </c>
      <c r="T89" s="148">
        <f>-1*(F89)*
((sc_3+sc_1*INT((10+G5+F5)/(INT(10+G5+F5))-epsi))*(s_1+INT(G5+F5)+s_2*INT((10+G5+F5)/(INT(10+G5+F5))-epsi))^(s_3)*(c_4+c_1*INT((10+G5+F5)/(INT(10+G5+F5))-epsi)+c_2*H5)^(c_3)+sc_2*INT((10+G5+F5)/(INT(10+G5+F5))-epsi)-sc_4*(H5/10)^3)
+D89*E89*(1-F89)*(1-G89)*
((sc_3+sc_1*INT((10+G5+F5*d)/(INT(10+G5+F5*d))-epsi))*(s_1+INT(G5+F5*d)+s_2*INT((10+G5+F5*d)/(INT(10+G5+F5*d))-epsi))^(s_3)*(c_4+c_1*INT((10+G5+F5*d)/(INT(10+G5+F5*d))-epsi)+c_2*H5)^(c_3)+sc_2*INT((10+G5+F5*d)/(INT(10+G5+F5*d))-epsi)-sc_4*(H5/10)^3)</f>
        <v>33621.508220961456</v>
      </c>
      <c r="U89" s="148">
        <f>-1*(G89)*
((sc_3+sc_1*INT((10+G5+E5)/(INT(10+G5+E5))-epsi))*(s_1+INT(G5+E5)+s_2*INT((10+G5+E5)/(INT(10+G5+E5))-epsi))^(s_3)*(c_4+c_1*INT((10+G5+E5)/(INT(10+G5+E5))-epsi)+c_2*H5)^(c_3)+sc_2*INT((10+G5+E5)/(INT(10+G5+E5))-epsi)-sc_4*(H5/10)^3)
+D89*E89*(1-F89)*(1-G89)*
((sc_3+sc_1*INT((10+G5+E5*d)/(INT(10+G5+E5*d))-epsi))*(s_1+INT(G5+E5*d)+s_2*INT((10+G5+E5*d)/(INT(10+G5+E5*d))-epsi))^(s_3)*(c_4+c_1*INT((10+G5+E5*d)/(INT(10+G5+E5*d))-epsi)+c_2*H5)^(c_3)+sc_2*INT((10+G5+E5*d)/(INT(10+G5+E5*d))-epsi)-sc_4*(H5/10)^3)</f>
        <v>21172.728209118584</v>
      </c>
      <c r="W89" s="10" t="str">
        <f>IF(1-D89,B5&amp;"    ","")</f>
        <v/>
      </c>
      <c r="X89" s="10" t="str">
        <f>IF(1-E89,B5&amp;"    ","")</f>
        <v/>
      </c>
      <c r="Y89" s="10" t="str">
        <f>IF(F89,B5&amp;"    ","")</f>
        <v/>
      </c>
      <c r="Z89" s="10" t="str">
        <f>IF(G89,B5&amp;"    ","")</f>
        <v/>
      </c>
    </row>
    <row r="90" spans="2:27">
      <c r="D90" s="10">
        <f t="shared" si="11"/>
        <v>1</v>
      </c>
      <c r="E90" s="10">
        <f t="shared" si="12"/>
        <v>1</v>
      </c>
      <c r="F90" s="10">
        <f t="shared" si="13"/>
        <v>0</v>
      </c>
      <c r="G90" s="10">
        <f t="shared" si="14"/>
        <v>0</v>
      </c>
      <c r="H90" s="158"/>
      <c r="I90" s="10">
        <f t="shared" si="15"/>
        <v>0</v>
      </c>
      <c r="J90" s="10">
        <f t="shared" si="16"/>
        <v>0</v>
      </c>
      <c r="K90" s="137">
        <f t="shared" si="17"/>
        <v>0</v>
      </c>
      <c r="L90" s="137">
        <f t="shared" si="18"/>
        <v>0</v>
      </c>
      <c r="M90" s="3"/>
      <c r="N90" s="158"/>
      <c r="O90" s="158"/>
      <c r="P90" s="158"/>
      <c r="Q90" s="158"/>
      <c r="R90" s="148">
        <f>(-1)*(1-D90)*
((sc_3+sc_1*INT((10+D6+F6)/(INT(10+D6+F6))-epsi))*(s_1+INT(D6+F6)+s_2*INT((10+D6+F6)/(INT(10+D6+F6))-epsi))^(s_3)*(c_4+c_1*INT((10+D6+F6)/(INT(10+D6+F6))-epsi)+c_2*H6)^(c_3)+sc_2*INT((10+D6+F6)/(INT(10+D6+F6))-epsi)-sc_4*(H6/10)^3)
+D90*E90*(1-F90)*(1-G90)*
((sc_3+sc_1*INT((10+D6+F6*d)/(INT(10+D6+F6*d))-epsi))*(s_1+INT(D6+F6*d)+s_2*INT((10+D6+F6*d)/(INT(10+D6+F6*d))-epsi))^(s_3)*(c_4+c_1*INT((10+D6+F6*d)/(INT(10+D6+F6*d))-epsi)+c_2*H6)^(c_3)+sc_2*INT((10+D6+F6*d)/(INT(10+D6+F6*d))-epsi)-sc_4*(H6/10)^3)</f>
        <v>23419.317573320797</v>
      </c>
      <c r="S90" s="148">
        <f>-1*(1-E90)*
((sc_3+sc_1*INT((10+D6+F6)/(INT(10+D6+F6))-epsi))*(s_1+INT(D6+F6)+s_2*INT((10+D6+F6)/(INT(10+D6+F6))-epsi))^(s_3)*(c_4+c_1*INT((10+D6+F6)/(INT(10+D6+F6))-epsi)+c_2*H6)^(c_3)+sc_2*INT((10+D6+F6)/(INT(10+D6+F6))-epsi)-sc_4*(H6/10)^3)
+D90*E90*(1-F90)*(1-G90)*
((sc_3+sc_1*INT((10+D6*d+F6)/(INT(10+D6*d+F6))-epsi))*(s_1+INT(D6*d+F6)+s_2*INT((10+D6*d+F6)/(INT(10+D6*d+F6))-epsi))^(s_3)*(c_4+c_1*INT((10+D6*d+F6)/(INT(10+D6*d+F6))-epsi)+c_2*H6)^(c_3)+sc_2*INT((10+D6*d+F6)/(INT(10+D6*d+F6))-epsi)-sc_4*(H6/10)^3)</f>
        <v>23419.317573320797</v>
      </c>
      <c r="T90" s="148">
        <f>-1*(F90)*
((sc_3+sc_1*INT((10+G6+F6)/(INT(10+G6+F6))-epsi))*(s_1+INT(G6+F6)+s_2*INT((10+G6+F6)/(INT(10+G6+F6))-epsi))^(s_3)*(c_4+c_1*INT((10+G6+F6)/(INT(10+G6+F6))-epsi)+c_2*H6)^(c_3)+sc_2*INT((10+G6+F6)/(INT(10+G6+F6))-epsi)-sc_4*(H6/10)^3)
+D90*E90*(1-F90)*(1-G90)*
((sc_3+sc_1*INT((10+G6+F6*d)/(INT(10+G6+F6*d))-epsi))*(s_1+INT(G6+F6*d)+s_2*INT((10+G6+F6*d)/(INT(10+G6+F6*d))-epsi))^(s_3)*(c_4+c_1*INT((10+G6+F6*d)/(INT(10+G6+F6*d))-epsi)+c_2*H6)^(c_3)+sc_2*INT((10+G6+F6*d)/(INT(10+G6+F6*d))-epsi)-sc_4*(H6/10)^3)</f>
        <v>15653.464702439516</v>
      </c>
      <c r="U90" s="148">
        <f>-1*(G90)*
((sc_3+sc_1*INT((10+G6+E6)/(INT(10+G6+E6))-epsi))*(s_1+INT(G6+E6)+s_2*INT((10+G6+E6)/(INT(10+G6+E6))-epsi))^(s_3)*(c_4+c_1*INT((10+G6+E6)/(INT(10+G6+E6))-epsi)+c_2*H6)^(c_3)+sc_2*INT((10+G6+E6)/(INT(10+G6+E6))-epsi)-sc_4*(H6/10)^3)
+D90*E90*(1-F90)*(1-G90)*
((sc_3+sc_1*INT((10+G6+E6*d)/(INT(10+G6+E6*d))-epsi))*(s_1+INT(G6+E6*d)+s_2*INT((10+G6+E6*d)/(INT(10+G6+E6*d))-epsi))^(s_3)*(c_4+c_1*INT((10+G6+E6*d)/(INT(10+G6+E6*d))-epsi)+c_2*H6)^(c_3)+sc_2*INT((10+G6+E6*d)/(INT(10+G6+E6*d))-epsi)-sc_4*(H6/10)^3)</f>
        <v>3825.2476040755932</v>
      </c>
      <c r="W90" s="10" t="str">
        <f t="shared" ref="W90:W119" si="19">W89 &amp; IF(1-D90,B6&amp;"    ","")</f>
        <v/>
      </c>
      <c r="X90" s="10" t="str">
        <f t="shared" ref="X90:X119" si="20">X89&amp;IF(1-E90,B6&amp;"    ","")</f>
        <v/>
      </c>
      <c r="Y90" s="10" t="str">
        <f t="shared" ref="Y90:Y119" si="21">Y89&amp;IF(F90,B6&amp;"    ","")</f>
        <v/>
      </c>
      <c r="Z90" s="10" t="str">
        <f t="shared" ref="Z90:Z119" si="22">Z89&amp;IF(G90,B6&amp;"    ","")</f>
        <v/>
      </c>
    </row>
    <row r="91" spans="2:27">
      <c r="D91" s="10">
        <f t="shared" si="11"/>
        <v>1</v>
      </c>
      <c r="E91" s="10">
        <f t="shared" si="12"/>
        <v>1</v>
      </c>
      <c r="F91" s="10">
        <f t="shared" si="13"/>
        <v>0</v>
      </c>
      <c r="G91" s="10">
        <f t="shared" si="14"/>
        <v>0</v>
      </c>
      <c r="H91" s="158"/>
      <c r="I91" s="10">
        <f t="shared" si="15"/>
        <v>0</v>
      </c>
      <c r="J91" s="10">
        <f t="shared" si="16"/>
        <v>0</v>
      </c>
      <c r="K91" s="137">
        <f t="shared" si="17"/>
        <v>0</v>
      </c>
      <c r="L91" s="137">
        <f t="shared" si="18"/>
        <v>0</v>
      </c>
      <c r="M91" s="3"/>
      <c r="N91" s="158"/>
      <c r="O91" s="158"/>
      <c r="P91" s="158"/>
      <c r="Q91" s="158"/>
      <c r="R91" s="148">
        <f>(-1)*(1-D91)*
((sc_3+sc_1*INT((10+D7+F7)/(INT(10+D7+F7))-epsi))*(s_1+INT(D7+F7)+s_2*INT((10+D7+F7)/(INT(10+D7+F7))-epsi))^(s_3)*(c_4+c_1*INT((10+D7+F7)/(INT(10+D7+F7))-epsi)+c_2*H7)^(c_3)+sc_2*INT((10+D7+F7)/(INT(10+D7+F7))-epsi)-sc_4*(H7/10)^3)
+D91*E91*(1-F91)*(1-G91)*
((sc_3+sc_1*INT((10+D7+F7*d)/(INT(10+D7+F7*d))-epsi))*(s_1+INT(D7+F7*d)+s_2*INT((10+D7+F7*d)/(INT(10+D7+F7*d))-epsi))^(s_3)*(c_4+c_1*INT((10+D7+F7*d)/(INT(10+D7+F7*d))-epsi)+c_2*H7)^(c_3)+sc_2*INT((10+D7+F7*d)/(INT(10+D7+F7*d))-epsi)-sc_4*(H7/10)^3)</f>
        <v>50187.207606799609</v>
      </c>
      <c r="S91" s="148">
        <f>-1*(1-E91)*
((sc_3+sc_1*INT((10+D7+F7)/(INT(10+D7+F7))-epsi))*(s_1+INT(D7+F7)+s_2*INT((10+D7+F7)/(INT(10+D7+F7))-epsi))^(s_3)*(c_4+c_1*INT((10+D7+F7)/(INT(10+D7+F7))-epsi)+c_2*H7)^(c_3)+sc_2*INT((10+D7+F7)/(INT(10+D7+F7))-epsi)-sc_4*(H7/10)^3)
+D91*E91*(1-F91)*(1-G91)*
((sc_3+sc_1*INT((10+D7*d+F7)/(INT(10+D7*d+F7))-epsi))*(s_1+INT(D7*d+F7)+s_2*INT((10+D7*d+F7)/(INT(10+D7*d+F7))-epsi))^(s_3)*(c_4+c_1*INT((10+D7*d+F7)/(INT(10+D7*d+F7))-epsi)+c_2*H7)^(c_3)+sc_2*INT((10+D7*d+F7)/(INT(10+D7*d+F7))-epsi)-sc_4*(H7/10)^3)</f>
        <v>50187.207606799609</v>
      </c>
      <c r="T91" s="148">
        <f>-1*(F91)*
((sc_3+sc_1*INT((10+G7+F7)/(INT(10+G7+F7))-epsi))*(s_1+INT(G7+F7)+s_2*INT((10+G7+F7)/(INT(10+G7+F7))-epsi))^(s_3)*(c_4+c_1*INT((10+G7+F7)/(INT(10+G7+F7))-epsi)+c_2*H7)^(c_3)+sc_2*INT((10+G7+F7)/(INT(10+G7+F7))-epsi)-sc_4*(H7/10)^3)
+D91*E91*(1-F91)*(1-G91)*
((sc_3+sc_1*INT((10+G7+F7*d)/(INT(10+G7+F7*d))-epsi))*(s_1+INT(G7+F7*d)+s_2*INT((10+G7+F7*d)/(INT(10+G7+F7*d))-epsi))^(s_3)*(c_4+c_1*INT((10+G7+F7*d)/(INT(10+G7+F7*d))-epsi)+c_2*H7)^(c_3)+sc_2*INT((10+G7+F7*d)/(INT(10+G7+F7*d))-epsi)-sc_4*(H7/10)^3)</f>
        <v>33621.508220961456</v>
      </c>
      <c r="U91" s="148">
        <f>-1*(G91)*
((sc_3+sc_1*INT((10+G7+E7)/(INT(10+G7+E7))-epsi))*(s_1+INT(G7+E7)+s_2*INT((10+G7+E7)/(INT(10+G7+E7))-epsi))^(s_3)*(c_4+c_1*INT((10+G7+E7)/(INT(10+G7+E7))-epsi)+c_2*H7)^(c_3)+sc_2*INT((10+G7+E7)/(INT(10+G7+E7))-epsi)-sc_4*(H7/10)^3)
+D91*E91*(1-F91)*(1-G91)*
((sc_3+sc_1*INT((10+G7+E7*d)/(INT(10+G7+E7*d))-epsi))*(s_1+INT(G7+E7*d)+s_2*INT((10+G7+E7*d)/(INT(10+G7+E7*d))-epsi))^(s_3)*(c_4+c_1*INT((10+G7+E7*d)/(INT(10+G7+E7*d))-epsi)+c_2*H7)^(c_3)+sc_2*INT((10+G7+E7*d)/(INT(10+G7+E7*d))-epsi)-sc_4*(H7/10)^3)</f>
        <v>9728.6586093236547</v>
      </c>
      <c r="W91" s="10" t="str">
        <f t="shared" si="19"/>
        <v/>
      </c>
      <c r="X91" s="10" t="str">
        <f t="shared" si="20"/>
        <v/>
      </c>
      <c r="Y91" s="10" t="str">
        <f t="shared" si="21"/>
        <v/>
      </c>
      <c r="Z91" s="10" t="str">
        <f t="shared" si="22"/>
        <v/>
      </c>
    </row>
    <row r="92" spans="2:27">
      <c r="D92" s="10">
        <f t="shared" si="11"/>
        <v>1</v>
      </c>
      <c r="E92" s="10">
        <f t="shared" si="12"/>
        <v>1</v>
      </c>
      <c r="F92" s="10">
        <f t="shared" si="13"/>
        <v>0</v>
      </c>
      <c r="G92" s="10">
        <f t="shared" si="14"/>
        <v>0</v>
      </c>
      <c r="H92" s="158"/>
      <c r="I92" s="10">
        <f t="shared" si="15"/>
        <v>0</v>
      </c>
      <c r="J92" s="10">
        <f t="shared" si="16"/>
        <v>0</v>
      </c>
      <c r="K92" s="137">
        <f t="shared" si="17"/>
        <v>0</v>
      </c>
      <c r="L92" s="137">
        <f t="shared" si="18"/>
        <v>0</v>
      </c>
      <c r="M92" s="3"/>
      <c r="N92" s="158"/>
      <c r="O92" s="158"/>
      <c r="P92" s="158"/>
      <c r="Q92" s="158"/>
      <c r="R92" s="148">
        <f>(-1)*(1-D92)*
((sc_3+sc_1*INT((10+D8+F8)/(INT(10+D8+F8))-epsi))*(s_1+INT(D8+F8)+s_2*INT((10+D8+F8)/(INT(10+D8+F8))-epsi))^(s_3)*(c_4+c_1*INT((10+D8+F8)/(INT(10+D8+F8))-epsi)+c_2*H8)^(c_3)+sc_2*INT((10+D8+F8)/(INT(10+D8+F8))-epsi)-sc_4*(H8/10)^3)
+D92*E92*(1-F92)*(1-G92)*
((sc_3+sc_1*INT((10+D8+F8*d)/(INT(10+D8+F8*d))-epsi))*(s_1+INT(D8+F8*d)+s_2*INT((10+D8+F8*d)/(INT(10+D8+F8*d))-epsi))^(s_3)*(c_4+c_1*INT((10+D8+F8*d)/(INT(10+D8+F8*d))-epsi)+c_2*H8)^(c_3)+sc_2*INT((10+D8+F8*d)/(INT(10+D8+F8*d))-epsi)-sc_4*(H8/10)^3)</f>
        <v>39553.976682247281</v>
      </c>
      <c r="S92" s="148">
        <f>-1*(1-E92)*
((sc_3+sc_1*INT((10+D8+F8)/(INT(10+D8+F8))-epsi))*(s_1+INT(D8+F8)+s_2*INT((10+D8+F8)/(INT(10+D8+F8))-epsi))^(s_3)*(c_4+c_1*INT((10+D8+F8)/(INT(10+D8+F8))-epsi)+c_2*H8)^(c_3)+sc_2*INT((10+D8+F8)/(INT(10+D8+F8))-epsi)-sc_4*(H8/10)^3)
+D92*E92*(1-F92)*(1-G92)*
((sc_3+sc_1*INT((10+D8*d+F8)/(INT(10+D8*d+F8))-epsi))*(s_1+INT(D8*d+F8)+s_2*INT((10+D8*d+F8)/(INT(10+D8*d+F8))-epsi))^(s_3)*(c_4+c_1*INT((10+D8*d+F8)/(INT(10+D8*d+F8))-epsi)+c_2*H8)^(c_3)+sc_2*INT((10+D8*d+F8)/(INT(10+D8*d+F8))-epsi)-sc_4*(H8/10)^3)</f>
        <v>39553.976682247281</v>
      </c>
      <c r="T92" s="148">
        <f>-1*(F92)*
((sc_3+sc_1*INT((10+G8+F8)/(INT(10+G8+F8))-epsi))*(s_1+INT(G8+F8)+s_2*INT((10+G8+F8)/(INT(10+G8+F8))-epsi))^(s_3)*(c_4+c_1*INT((10+G8+F8)/(INT(10+G8+F8))-epsi)+c_2*H8)^(c_3)+sc_2*INT((10+G8+F8)/(INT(10+G8+F8))-epsi)-sc_4*(H8/10)^3)
+D92*E92*(1-F92)*(1-G92)*
((sc_3+sc_1*INT((10+G8+F8*d)/(INT(10+G8+F8*d))-epsi))*(s_1+INT(G8+F8*d)+s_2*INT((10+G8+F8*d)/(INT(10+G8+F8*d))-epsi))^(s_3)*(c_4+c_1*INT((10+G8+F8*d)/(INT(10+G8+F8*d))-epsi)+c_2*H8)^(c_3)+sc_2*INT((10+G8+F8*d)/(INT(10+G8+F8*d))-epsi)-sc_4*(H8/10)^3)</f>
        <v>24910.107764913744</v>
      </c>
      <c r="U92" s="148">
        <f>-1*(G92)*
((sc_3+sc_1*INT((10+G8+E8)/(INT(10+G8+E8))-epsi))*(s_1+INT(G8+E8)+s_2*INT((10+G8+E8)/(INT(10+G8+E8))-epsi))^(s_3)*(c_4+c_1*INT((10+G8+E8)/(INT(10+G8+E8))-epsi)+c_2*H8)^(c_3)+sc_2*INT((10+G8+E8)/(INT(10+G8+E8))-epsi)-sc_4*(H8/10)^3)
+D92*E92*(1-F92)*(1-G92)*
((sc_3+sc_1*INT((10+G8+E8*d)/(INT(10+G8+E8*d))-epsi))*(s_1+INT(G8+E8*d)+s_2*INT((10+G8+E8*d)/(INT(10+G8+E8*d))-epsi))^(s_3)*(c_4+c_1*INT((10+G8+E8*d)/(INT(10+G8+E8*d))-epsi)+c_2*H8)^(c_3)+sc_2*INT((10+G8+E8*d)/(INT(10+G8+E8*d))-epsi)-sc_4*(H8/10)^3)</f>
        <v>11655.146651365758</v>
      </c>
      <c r="W92" s="10" t="str">
        <f t="shared" si="19"/>
        <v/>
      </c>
      <c r="X92" s="10" t="str">
        <f t="shared" si="20"/>
        <v/>
      </c>
      <c r="Y92" s="10" t="str">
        <f t="shared" si="21"/>
        <v/>
      </c>
      <c r="Z92" s="10" t="str">
        <f t="shared" si="22"/>
        <v/>
      </c>
    </row>
    <row r="93" spans="2:27">
      <c r="D93" s="10">
        <f t="shared" si="11"/>
        <v>1</v>
      </c>
      <c r="E93" s="10">
        <f t="shared" si="12"/>
        <v>1</v>
      </c>
      <c r="F93" s="10">
        <f t="shared" si="13"/>
        <v>0</v>
      </c>
      <c r="G93" s="10">
        <f t="shared" si="14"/>
        <v>0</v>
      </c>
      <c r="H93" s="158"/>
      <c r="I93" s="10">
        <f t="shared" si="15"/>
        <v>0</v>
      </c>
      <c r="J93" s="10">
        <f t="shared" si="16"/>
        <v>0</v>
      </c>
      <c r="K93" s="137">
        <f t="shared" si="17"/>
        <v>0</v>
      </c>
      <c r="L93" s="137">
        <f t="shared" si="18"/>
        <v>0</v>
      </c>
      <c r="M93" s="3"/>
      <c r="N93" s="158"/>
      <c r="O93" s="158"/>
      <c r="P93" s="158"/>
      <c r="Q93" s="158"/>
      <c r="R93" s="148">
        <f>(-1)*(1-D93)*
((sc_3+sc_1*INT((10+D9+F9)/(INT(10+D9+F9))-epsi))*(s_1+INT(D9+F9)+s_2*INT((10+D9+F9)/(INT(10+D9+F9))-epsi))^(s_3)*(c_4+c_1*INT((10+D9+F9)/(INT(10+D9+F9))-epsi)+c_2*H9)^(c_3)+sc_2*INT((10+D9+F9)/(INT(10+D9+F9))-epsi)-sc_4*(H9/10)^3)
+D93*E93*(1-F93)*(1-G93)*
((sc_3+sc_1*INT((10+D9+F9*d)/(INT(10+D9+F9*d))-epsi))*(s_1+INT(D9+F9*d)+s_2*INT((10+D9+F9*d)/(INT(10+D9+F9*d))-epsi))^(s_3)*(c_4+c_1*INT((10+D9+F9*d)/(INT(10+D9+F9*d))-epsi)+c_2*H9)^(c_3)+sc_2*INT((10+D9+F9*d)/(INT(10+D9+F9*d))-epsi)-sc_4*(H9/10)^3)</f>
        <v>21698.300500253907</v>
      </c>
      <c r="S93" s="148">
        <f>-1*(1-E93)*
((sc_3+sc_1*INT((10+D9+F9)/(INT(10+D9+F9))-epsi))*(s_1+INT(D9+F9)+s_2*INT((10+D9+F9)/(INT(10+D9+F9))-epsi))^(s_3)*(c_4+c_1*INT((10+D9+F9)/(INT(10+D9+F9))-epsi)+c_2*H9)^(c_3)+sc_2*INT((10+D9+F9)/(INT(10+D9+F9))-epsi)-sc_4*(H9/10)^3)
+D93*E93*(1-F93)*(1-G93)*
((sc_3+sc_1*INT((10+D9*d+F9)/(INT(10+D9*d+F9))-epsi))*(s_1+INT(D9*d+F9)+s_2*INT((10+D9*d+F9)/(INT(10+D9*d+F9))-epsi))^(s_3)*(c_4+c_1*INT((10+D9*d+F9)/(INT(10+D9*d+F9))-epsi)+c_2*H9)^(c_3)+sc_2*INT((10+D9*d+F9)/(INT(10+D9*d+F9))-epsi)-sc_4*(H9/10)^3)</f>
        <v>21698.300500253907</v>
      </c>
      <c r="T93" s="148">
        <f>-1*(F93)*
((sc_3+sc_1*INT((10+G9+F9)/(INT(10+G9+F9))-epsi))*(s_1+INT(G9+F9)+s_2*INT((10+G9+F9)/(INT(10+G9+F9))-epsi))^(s_3)*(c_4+c_1*INT((10+G9+F9)/(INT(10+G9+F9))-epsi)+c_2*H9)^(c_3)+sc_2*INT((10+G9+F9)/(INT(10+G9+F9))-epsi)-sc_4*(H9/10)^3)
+D93*E93*(1-F93)*(1-G93)*
((sc_3+sc_1*INT((10+G9+F9*d)/(INT(10+G9+F9*d))-epsi))*(s_1+INT(G9+F9*d)+s_2*INT((10+G9+F9*d)/(INT(10+G9+F9*d))-epsi))^(s_3)*(c_4+c_1*INT((10+G9+F9*d)/(INT(10+G9+F9*d))-epsi)+c_2*H9)^(c_3)+sc_2*INT((10+G9+F9*d)/(INT(10+G9+F9*d))-epsi)-sc_4*(H9/10)^3)</f>
        <v>13652.387487040363</v>
      </c>
      <c r="U93" s="148">
        <f>-1*(G93)*
((sc_3+sc_1*INT((10+G9+E9)/(INT(10+G9+E9))-epsi))*(s_1+INT(G9+E9)+s_2*INT((10+G9+E9)/(INT(10+G9+E9))-epsi))^(s_3)*(c_4+c_1*INT((10+G9+E9)/(INT(10+G9+E9))-epsi)+c_2*H9)^(c_3)+sc_2*INT((10+G9+E9)/(INT(10+G9+E9))-epsi)-sc_4*(H9/10)^3)
+D93*E93*(1-F93)*(1-G93)*
((sc_3+sc_1*INT((10+G9+E9*d)/(INT(10+G9+E9*d))-epsi))*(s_1+INT(G9+E9*d)+s_2*INT((10+G9+E9*d)/(INT(10+G9+E9*d))-epsi))^(s_3)*(c_4+c_1*INT((10+G9+E9*d)/(INT(10+G9+E9*d))-epsi)+c_2*H9)^(c_3)+sc_2*INT((10+G9+E9*d)/(INT(10+G9+E9*d))-epsi)-sc_4*(H9/10)^3)</f>
        <v>5839.0586148084694</v>
      </c>
      <c r="W93" s="10" t="str">
        <f t="shared" si="19"/>
        <v/>
      </c>
      <c r="X93" s="10" t="str">
        <f t="shared" si="20"/>
        <v/>
      </c>
      <c r="Y93" s="10" t="str">
        <f t="shared" si="21"/>
        <v/>
      </c>
      <c r="Z93" s="10" t="str">
        <f t="shared" si="22"/>
        <v/>
      </c>
    </row>
    <row r="94" spans="2:27">
      <c r="D94" s="10">
        <f t="shared" si="11"/>
        <v>1</v>
      </c>
      <c r="E94" s="10">
        <f t="shared" si="12"/>
        <v>1</v>
      </c>
      <c r="F94" s="10">
        <f t="shared" si="13"/>
        <v>0</v>
      </c>
      <c r="G94" s="10">
        <f t="shared" si="14"/>
        <v>0</v>
      </c>
      <c r="H94" s="158"/>
      <c r="I94" s="10">
        <f t="shared" si="15"/>
        <v>0</v>
      </c>
      <c r="J94" s="10">
        <f t="shared" si="16"/>
        <v>0</v>
      </c>
      <c r="K94" s="137">
        <f t="shared" si="17"/>
        <v>0</v>
      </c>
      <c r="L94" s="137">
        <f t="shared" si="18"/>
        <v>0</v>
      </c>
      <c r="M94" s="3"/>
      <c r="N94" s="158"/>
      <c r="O94" s="158"/>
      <c r="P94" s="158"/>
      <c r="Q94" s="158"/>
      <c r="R94" s="148">
        <f>(-1)*(1-D94)*
((sc_3+sc_1*INT((10+D10+F10)/(INT(10+D10+F10))-epsi))*(s_1+INT(D10+F10)+s_2*INT((10+D10+F10)/(INT(10+D10+F10))-epsi))^(s_3)*(c_4+c_1*INT((10+D10+F10)/(INT(10+D10+F10))-epsi)+c_2*H10)^(c_3)+sc_2*INT((10+D10+F10)/(INT(10+D10+F10))-epsi)-sc_4*(H10/10)^3)
+D94*E94*(1-F94)*(1-G94)*
((sc_3+sc_1*INT((10+D10+F10*d)/(INT(10+D10+F10*d))-epsi))*(s_1+INT(D10+F10*d)+s_2*INT((10+D10+F10*d)/(INT(10+D10+F10*d))-epsi))^(s_3)*(c_4+c_1*INT((10+D10+F10*d)/(INT(10+D10+F10*d))-epsi)+c_2*H10)^(c_3)+sc_2*INT((10+D10+F10*d)/(INT(10+D10+F10*d))-epsi)-sc_4*(H10/10)^3)</f>
        <v>21698.300500253907</v>
      </c>
      <c r="S94" s="148">
        <f>-1*(1-E94)*
((sc_3+sc_1*INT((10+D10+F10)/(INT(10+D10+F10))-epsi))*(s_1+INT(D10+F10)+s_2*INT((10+D10+F10)/(INT(10+D10+F10))-epsi))^(s_3)*(c_4+c_1*INT((10+D10+F10)/(INT(10+D10+F10))-epsi)+c_2*H10)^(c_3)+sc_2*INT((10+D10+F10)/(INT(10+D10+F10))-epsi)-sc_4*(H10/10)^3)
+D94*E94*(1-F94)*(1-G94)*
((sc_3+sc_1*INT((10+D10*d+F10)/(INT(10+D10*d+F10))-epsi))*(s_1+INT(D10*d+F10)+s_2*INT((10+D10*d+F10)/(INT(10+D10*d+F10))-epsi))^(s_3)*(c_4+c_1*INT((10+D10*d+F10)/(INT(10+D10*d+F10))-epsi)+c_2*H10)^(c_3)+sc_2*INT((10+D10*d+F10)/(INT(10+D10*d+F10))-epsi)-sc_4*(H10/10)^3)</f>
        <v>21698.300500253907</v>
      </c>
      <c r="T94" s="148">
        <f>-1*(F94)*
((sc_3+sc_1*INT((10+G10+F10)/(INT(10+G10+F10))-epsi))*(s_1+INT(G10+F10)+s_2*INT((10+G10+F10)/(INT(10+G10+F10))-epsi))^(s_3)*(c_4+c_1*INT((10+G10+F10)/(INT(10+G10+F10))-epsi)+c_2*H10)^(c_3)+sc_2*INT((10+G10+F10)/(INT(10+G10+F10))-epsi)-sc_4*(H10/10)^3)
+D94*E94*(1-F94)*(1-G94)*
((sc_3+sc_1*INT((10+G10+F10*d)/(INT(10+G10+F10*d))-epsi))*(s_1+INT(G10+F10*d)+s_2*INT((10+G10+F10*d)/(INT(10+G10+F10*d))-epsi))^(s_3)*(c_4+c_1*INT((10+G10+F10*d)/(INT(10+G10+F10*d))-epsi)+c_2*H10)^(c_3)+sc_2*INT((10+G10+F10*d)/(INT(10+G10+F10*d))-epsi)-sc_4*(H10/10)^3)</f>
        <v>13652.387487040363</v>
      </c>
      <c r="U94" s="148">
        <f>-1*(G94)*
((sc_3+sc_1*INT((10+G10+E10)/(INT(10+G10+E10))-epsi))*(s_1+INT(G10+E10)+s_2*INT((10+G10+E10)/(INT(10+G10+E10))-epsi))^(s_3)*(c_4+c_1*INT((10+G10+E10)/(INT(10+G10+E10))-epsi)+c_2*H10)^(c_3)+sc_2*INT((10+G10+E10)/(INT(10+G10+E10))-epsi)-sc_4*(H10/10)^3)
+D94*E94*(1-F94)*(1-G94)*
((sc_3+sc_1*INT((10+G10+E10*d)/(INT(10+G10+E10*d))-epsi))*(s_1+INT(G10+E10*d)+s_2*INT((10+G10+E10*d)/(INT(10+G10+E10*d))-epsi))^(s_3)*(c_4+c_1*INT((10+G10+E10*d)/(INT(10+G10+E10*d))-epsi)+c_2*H10)^(c_3)+sc_2*INT((10+G10+E10*d)/(INT(10+G10+E10*d))-epsi)-sc_4*(H10/10)^3)</f>
        <v>5839.0586148084694</v>
      </c>
      <c r="W94" s="10" t="str">
        <f t="shared" si="19"/>
        <v/>
      </c>
      <c r="X94" s="10" t="str">
        <f t="shared" si="20"/>
        <v/>
      </c>
      <c r="Y94" s="10" t="str">
        <f t="shared" si="21"/>
        <v/>
      </c>
      <c r="Z94" s="10" t="str">
        <f t="shared" si="22"/>
        <v/>
      </c>
    </row>
    <row r="95" spans="2:27">
      <c r="D95" s="10">
        <f t="shared" si="11"/>
        <v>1</v>
      </c>
      <c r="E95" s="10">
        <f t="shared" si="12"/>
        <v>1</v>
      </c>
      <c r="F95" s="10">
        <f t="shared" si="13"/>
        <v>0</v>
      </c>
      <c r="G95" s="10">
        <f t="shared" si="14"/>
        <v>0</v>
      </c>
      <c r="H95" s="158"/>
      <c r="I95" s="10">
        <f t="shared" si="15"/>
        <v>0</v>
      </c>
      <c r="J95" s="10">
        <f t="shared" si="16"/>
        <v>0</v>
      </c>
      <c r="K95" s="137">
        <f t="shared" si="17"/>
        <v>0</v>
      </c>
      <c r="L95" s="137">
        <f t="shared" si="18"/>
        <v>0</v>
      </c>
      <c r="M95" s="3"/>
      <c r="N95" s="158"/>
      <c r="O95" s="158"/>
      <c r="P95" s="158"/>
      <c r="Q95" s="158"/>
      <c r="R95" s="148">
        <f>(-1)*(1-D95)*
((sc_3+sc_1*INT((10+D11+F11)/(INT(10+D11+F11))-epsi))*(s_1+INT(D11+F11)+s_2*INT((10+D11+F11)/(INT(10+D11+F11))-epsi))^(s_3)*(c_4+c_1*INT((10+D11+F11)/(INT(10+D11+F11))-epsi)+c_2*H11)^(c_3)+sc_2*INT((10+D11+F11)/(INT(10+D11+F11))-epsi)-sc_4*(H11/10)^3)
+D95*E95*(1-F95)*(1-G95)*
((sc_3+sc_1*INT((10+D11+F11*d)/(INT(10+D11+F11*d))-epsi))*(s_1+INT(D11+F11*d)+s_2*INT((10+D11+F11*d)/(INT(10+D11+F11*d))-epsi))^(s_3)*(c_4+c_1*INT((10+D11+F11*d)/(INT(10+D11+F11*d))-epsi)+c_2*H11)^(c_3)+sc_2*INT((10+D11+F11*d)/(INT(10+D11+F11*d))-epsi)-sc_4*(H11/10)^3)</f>
        <v>10084.340055554218</v>
      </c>
      <c r="S95" s="148">
        <f>-1*(1-E95)*
((sc_3+sc_1*INT((10+D11+F11)/(INT(10+D11+F11))-epsi))*(s_1+INT(D11+F11)+s_2*INT((10+D11+F11)/(INT(10+D11+F11))-epsi))^(s_3)*(c_4+c_1*INT((10+D11+F11)/(INT(10+D11+F11))-epsi)+c_2*H11)^(c_3)+sc_2*INT((10+D11+F11)/(INT(10+D11+F11))-epsi)-sc_4*(H11/10)^3)
+D95*E95*(1-F95)*(1-G95)*
((sc_3+sc_1*INT((10+D11*d+F11)/(INT(10+D11*d+F11))-epsi))*(s_1+INT(D11*d+F11)+s_2*INT((10+D11*d+F11)/(INT(10+D11*d+F11))-epsi))^(s_3)*(c_4+c_1*INT((10+D11*d+F11)/(INT(10+D11*d+F11))-epsi)+c_2*H11)^(c_3)+sc_2*INT((10+D11*d+F11)/(INT(10+D11*d+F11))-epsi)-sc_4*(H11/10)^3)</f>
        <v>7798.2955066976047</v>
      </c>
      <c r="T95" s="148">
        <f>-1*(F95)*
((sc_3+sc_1*INT((10+G11+F11)/(INT(10+G11+F11))-epsi))*(s_1+INT(G11+F11)+s_2*INT((10+G11+F11)/(INT(10+G11+F11))-epsi))^(s_3)*(c_4+c_1*INT((10+G11+F11)/(INT(10+G11+F11))-epsi)+c_2*H11)^(c_3)+sc_2*INT((10+G11+F11)/(INT(10+G11+F11))-epsi)-sc_4*(H11/10)^3)
+D95*E95*(1-F95)*(1-G95)*
((sc_3+sc_1*INT((10+G11+F11*d)/(INT(10+G11+F11*d))-epsi))*(s_1+INT(G11+F11*d)+s_2*INT((10+G11+F11*d)/(INT(10+G11+F11*d))-epsi))^(s_3)*(c_4+c_1*INT((10+G11+F11*d)/(INT(10+G11+F11*d))-epsi)+c_2*H11)^(c_3)+sc_2*INT((10+G11+F11*d)/(INT(10+G11+F11*d))-epsi)-sc_4*(H11/10)^3)</f>
        <v>27678.405112440771</v>
      </c>
      <c r="U95" s="148">
        <f>-1*(G95)*
((sc_3+sc_1*INT((10+G11+E11)/(INT(10+G11+E11))-epsi))*(s_1+INT(G11+E11)+s_2*INT((10+G11+E11)/(INT(10+G11+E11))-epsi))^(s_3)*(c_4+c_1*INT((10+G11+E11)/(INT(10+G11+E11))-epsi)+c_2*H11)^(c_3)+sc_2*INT((10+G11+E11)/(INT(10+G11+E11))-epsi)-sc_4*(H11/10)^3)
+D95*E95*(1-F95)*(1-G95)*
((sc_3+sc_1*INT((10+G11+E11*d)/(INT(10+G11+E11*d))-epsi))*(s_1+INT(G11+E11*d)+s_2*INT((10+G11+E11*d)/(INT(10+G11+E11*d))-epsi))^(s_3)*(c_4+c_1*INT((10+G11+E11*d)/(INT(10+G11+E11*d))-epsi)+c_2*H11)^(c_3)+sc_2*INT((10+G11+E11*d)/(INT(10+G11+E11*d))-epsi)-sc_4*(H11/10)^3)</f>
        <v>41317.840867550076</v>
      </c>
      <c r="W95" s="10" t="str">
        <f t="shared" si="19"/>
        <v/>
      </c>
      <c r="X95" s="10" t="str">
        <f t="shared" si="20"/>
        <v/>
      </c>
      <c r="Y95" s="10" t="str">
        <f t="shared" si="21"/>
        <v/>
      </c>
      <c r="Z95" s="10" t="str">
        <f t="shared" si="22"/>
        <v/>
      </c>
    </row>
    <row r="96" spans="2:27">
      <c r="D96" s="10">
        <f t="shared" si="11"/>
        <v>1</v>
      </c>
      <c r="E96" s="10">
        <f t="shared" si="12"/>
        <v>1</v>
      </c>
      <c r="F96" s="10">
        <f t="shared" si="13"/>
        <v>0</v>
      </c>
      <c r="G96" s="10">
        <f t="shared" si="14"/>
        <v>0</v>
      </c>
      <c r="H96" s="158"/>
      <c r="I96" s="10">
        <f t="shared" si="15"/>
        <v>0</v>
      </c>
      <c r="J96" s="10">
        <f t="shared" si="16"/>
        <v>0</v>
      </c>
      <c r="K96" s="137">
        <f t="shared" si="17"/>
        <v>0</v>
      </c>
      <c r="L96" s="137">
        <f t="shared" si="18"/>
        <v>0</v>
      </c>
      <c r="M96" s="3"/>
      <c r="N96" s="158"/>
      <c r="O96" s="158"/>
      <c r="P96" s="158"/>
      <c r="Q96" s="158"/>
      <c r="R96" s="148">
        <f>(-1)*(1-D96)*
((sc_3+sc_1*INT((10+D12+F12)/(INT(10+D12+F12))-epsi))*(s_1+INT(D12+F12)+s_2*INT((10+D12+F12)/(INT(10+D12+F12))-epsi))^(s_3)*(c_4+c_1*INT((10+D12+F12)/(INT(10+D12+F12))-epsi)+c_2*H12)^(c_3)+sc_2*INT((10+D12+F12)/(INT(10+D12+F12))-epsi)-sc_4*(H12/10)^3)
+D96*E96*(1-F96)*(1-G96)*
((sc_3+sc_1*INT((10+D12+F12*d)/(INT(10+D12+F12*d))-epsi))*(s_1+INT(D12+F12*d)+s_2*INT((10+D12+F12*d)/(INT(10+D12+F12*d))-epsi))^(s_3)*(c_4+c_1*INT((10+D12+F12*d)/(INT(10+D12+F12*d))-epsi)+c_2*H12)^(c_3)+sc_2*INT((10+D12+F12*d)/(INT(10+D12+F12*d))-epsi)-sc_4*(H12/10)^3)</f>
        <v>27678.405112440771</v>
      </c>
      <c r="S96" s="148">
        <f>-1*(1-E96)*
((sc_3+sc_1*INT((10+D12+F12)/(INT(10+D12+F12))-epsi))*(s_1+INT(D12+F12)+s_2*INT((10+D12+F12)/(INT(10+D12+F12))-epsi))^(s_3)*(c_4+c_1*INT((10+D12+F12)/(INT(10+D12+F12))-epsi)+c_2*H12)^(c_3)+sc_2*INT((10+D12+F12)/(INT(10+D12+F12))-epsi)-sc_4*(H12/10)^3)
+D96*E96*(1-F96)*(1-G96)*
((sc_3+sc_1*INT((10+D12*d+F12)/(INT(10+D12*d+F12))-epsi))*(s_1+INT(D12*d+F12)+s_2*INT((10+D12*d+F12)/(INT(10+D12*d+F12))-epsi))^(s_3)*(c_4+c_1*INT((10+D12*d+F12)/(INT(10+D12*d+F12))-epsi)+c_2*H12)^(c_3)+sc_2*INT((10+D12*d+F12)/(INT(10+D12*d+F12))-epsi)-sc_4*(H12/10)^3)</f>
        <v>27678.405112440771</v>
      </c>
      <c r="T96" s="148">
        <f>-1*(F96)*
((sc_3+sc_1*INT((10+G12+F12)/(INT(10+G12+F12))-epsi))*(s_1+INT(G12+F12)+s_2*INT((10+G12+F12)/(INT(10+G12+F12))-epsi))^(s_3)*(c_4+c_1*INT((10+G12+F12)/(INT(10+G12+F12))-epsi)+c_2*H12)^(c_3)+sc_2*INT((10+G12+F12)/(INT(10+G12+F12))-epsi)-sc_4*(H12/10)^3)
+D96*E96*(1-F96)*(1-G96)*
((sc_3+sc_1*INT((10+G12+F12*d)/(INT(10+G12+F12*d))-epsi))*(s_1+INT(G12+F12*d)+s_2*INT((10+G12+F12*d)/(INT(10+G12+F12*d))-epsi))^(s_3)*(c_4+c_1*INT((10+G12+F12*d)/(INT(10+G12+F12*d))-epsi)+c_2*H12)^(c_3)+sc_2*INT((10+G12+F12*d)/(INT(10+G12+F12*d))-epsi)-sc_4*(H12/10)^3)</f>
        <v>27678.405112440771</v>
      </c>
      <c r="U96" s="148">
        <f>-1*(G96)*
((sc_3+sc_1*INT((10+G12+E12)/(INT(10+G12+E12))-epsi))*(s_1+INT(G12+E12)+s_2*INT((10+G12+E12)/(INT(10+G12+E12))-epsi))^(s_3)*(c_4+c_1*INT((10+G12+E12)/(INT(10+G12+E12))-epsi)+c_2*H12)^(c_3)+sc_2*INT((10+G12+E12)/(INT(10+G12+E12))-epsi)-sc_4*(H12/10)^3)
+D96*E96*(1-F96)*(1-G96)*
((sc_3+sc_1*INT((10+G12+E12*d)/(INT(10+G12+E12*d))-epsi))*(s_1+INT(G12+E12*d)+s_2*INT((10+G12+E12*d)/(INT(10+G12+E12*d))-epsi))^(s_3)*(c_4+c_1*INT((10+G12+E12*d)/(INT(10+G12+E12*d))-epsi)+c_2*H12)^(c_3)+sc_2*INT((10+G12+E12*d)/(INT(10+G12+E12*d))-epsi)-sc_4*(H12/10)^3)</f>
        <v>13471.086635573462</v>
      </c>
      <c r="W96" s="10" t="str">
        <f t="shared" si="19"/>
        <v/>
      </c>
      <c r="X96" s="10" t="str">
        <f t="shared" si="20"/>
        <v/>
      </c>
      <c r="Y96" s="10" t="str">
        <f t="shared" si="21"/>
        <v/>
      </c>
      <c r="Z96" s="10" t="str">
        <f t="shared" si="22"/>
        <v/>
      </c>
    </row>
    <row r="97" spans="4:26">
      <c r="D97" s="10">
        <f t="shared" si="11"/>
        <v>1</v>
      </c>
      <c r="E97" s="10">
        <f t="shared" si="12"/>
        <v>1</v>
      </c>
      <c r="F97" s="10">
        <f t="shared" si="13"/>
        <v>0</v>
      </c>
      <c r="G97" s="10">
        <f t="shared" si="14"/>
        <v>0</v>
      </c>
      <c r="H97" s="158"/>
      <c r="I97" s="10">
        <f t="shared" si="15"/>
        <v>0</v>
      </c>
      <c r="J97" s="10">
        <f t="shared" si="16"/>
        <v>0</v>
      </c>
      <c r="K97" s="137">
        <f t="shared" si="17"/>
        <v>0</v>
      </c>
      <c r="L97" s="137">
        <f t="shared" si="18"/>
        <v>0</v>
      </c>
      <c r="M97" s="3"/>
      <c r="N97" s="158"/>
      <c r="O97" s="158"/>
      <c r="P97" s="158"/>
      <c r="Q97" s="158"/>
      <c r="R97" s="148">
        <f>(-1)*(1-D97)*
((sc_3+sc_1*INT((10+D13+F13)/(INT(10+D13+F13))-epsi))*(s_1+INT(D13+F13)+s_2*INT((10+D13+F13)/(INT(10+D13+F13))-epsi))^(s_3)*(c_4+c_1*INT((10+D13+F13)/(INT(10+D13+F13))-epsi)+c_2*H13)^(c_3)+sc_2*INT((10+D13+F13)/(INT(10+D13+F13))-epsi)-sc_4*(H13/10)^3)
+D97*E97*(1-F97)*(1-G97)*
((sc_3+sc_1*INT((10+D13+F13*d)/(INT(10+D13+F13*d))-epsi))*(s_1+INT(D13+F13*d)+s_2*INT((10+D13+F13*d)/(INT(10+D13+F13*d))-epsi))^(s_3)*(c_4+c_1*INT((10+D13+F13*d)/(INT(10+D13+F13*d))-epsi)+c_2*H13)^(c_3)+sc_2*INT((10+D13+F13*d)/(INT(10+D13+F13*d))-epsi)-sc_4*(H13/10)^3)</f>
        <v>15653.464702439516</v>
      </c>
      <c r="S97" s="148">
        <f>-1*(1-E97)*
((sc_3+sc_1*INT((10+D13+F13)/(INT(10+D13+F13))-epsi))*(s_1+INT(D13+F13)+s_2*INT((10+D13+F13)/(INT(10+D13+F13))-epsi))^(s_3)*(c_4+c_1*INT((10+D13+F13)/(INT(10+D13+F13))-epsi)+c_2*H13)^(c_3)+sc_2*INT((10+D13+F13)/(INT(10+D13+F13))-epsi)-sc_4*(H13/10)^3)
+D97*E97*(1-F97)*(1-G97)*
((sc_3+sc_1*INT((10+D13*d+F13)/(INT(10+D13*d+F13))-epsi))*(s_1+INT(D13*d+F13)+s_2*INT((10+D13*d+F13)/(INT(10+D13*d+F13))-epsi))^(s_3)*(c_4+c_1*INT((10+D13*d+F13)/(INT(10+D13*d+F13))-epsi)+c_2*H13)^(c_3)+sc_2*INT((10+D13*d+F13)/(INT(10+D13*d+F13))-epsi)-sc_4*(H13/10)^3)</f>
        <v>15653.464702439516</v>
      </c>
      <c r="T97" s="148">
        <f>-1*(F97)*
((sc_3+sc_1*INT((10+G13+F13)/(INT(10+G13+F13))-epsi))*(s_1+INT(G13+F13)+s_2*INT((10+G13+F13)/(INT(10+G13+F13))-epsi))^(s_3)*(c_4+c_1*INT((10+G13+F13)/(INT(10+G13+F13))-epsi)+c_2*H13)^(c_3)+sc_2*INT((10+G13+F13)/(INT(10+G13+F13))-epsi)-sc_4*(H13/10)^3)
+D97*E97*(1-F97)*(1-G97)*
((sc_3+sc_1*INT((10+G13+F13*d)/(INT(10+G13+F13*d))-epsi))*(s_1+INT(G13+F13*d)+s_2*INT((10+G13+F13*d)/(INT(10+G13+F13*d))-epsi))^(s_3)*(c_4+c_1*INT((10+G13+F13*d)/(INT(10+G13+F13*d))-epsi)+c_2*H13)^(c_3)+sc_2*INT((10+G13+F13*d)/(INT(10+G13+F13*d))-epsi)-sc_4*(H13/10)^3)</f>
        <v>15653.464702439516</v>
      </c>
      <c r="U97" s="148">
        <f>-1*(G97)*
((sc_3+sc_1*INT((10+G13+E13)/(INT(10+G13+E13))-epsi))*(s_1+INT(G13+E13)+s_2*INT((10+G13+E13)/(INT(10+G13+E13))-epsi))^(s_3)*(c_4+c_1*INT((10+G13+E13)/(INT(10+G13+E13))-epsi)+c_2*H13)^(c_3)+sc_2*INT((10+G13+E13)/(INT(10+G13+E13))-epsi)-sc_4*(H13/10)^3)
+D97*E97*(1-F97)*(1-G97)*
((sc_3+sc_1*INT((10+G13+E13*d)/(INT(10+G13+E13*d))-epsi))*(s_1+INT(G13+E13*d)+s_2*INT((10+G13+E13*d)/(INT(10+G13+E13*d))-epsi))^(s_3)*(c_4+c_1*INT((10+G13+E13*d)/(INT(10+G13+E13*d))-epsi)+c_2*H13)^(c_3)+sc_2*INT((10+G13+E13*d)/(INT(10+G13+E13*d))-epsi)-sc_4*(H13/10)^3)</f>
        <v>15653.464702439516</v>
      </c>
      <c r="W97" s="10" t="str">
        <f t="shared" si="19"/>
        <v/>
      </c>
      <c r="X97" s="10" t="str">
        <f t="shared" si="20"/>
        <v/>
      </c>
      <c r="Y97" s="10" t="str">
        <f t="shared" si="21"/>
        <v/>
      </c>
      <c r="Z97" s="10" t="str">
        <f t="shared" si="22"/>
        <v/>
      </c>
    </row>
    <row r="98" spans="4:26">
      <c r="D98" s="10">
        <f t="shared" si="11"/>
        <v>1</v>
      </c>
      <c r="E98" s="10">
        <f t="shared" si="12"/>
        <v>1</v>
      </c>
      <c r="F98" s="10">
        <f t="shared" si="13"/>
        <v>0</v>
      </c>
      <c r="G98" s="10">
        <f t="shared" si="14"/>
        <v>0</v>
      </c>
      <c r="H98" s="158"/>
      <c r="I98" s="10">
        <f t="shared" si="15"/>
        <v>0</v>
      </c>
      <c r="J98" s="10">
        <f t="shared" si="16"/>
        <v>0</v>
      </c>
      <c r="K98" s="137">
        <f t="shared" si="17"/>
        <v>0</v>
      </c>
      <c r="L98" s="137">
        <f t="shared" si="18"/>
        <v>0</v>
      </c>
      <c r="M98" s="3"/>
      <c r="N98" s="158"/>
      <c r="O98" s="158"/>
      <c r="P98" s="158"/>
      <c r="Q98" s="158"/>
      <c r="R98" s="148">
        <f>(-1)*(1-D98)*
((sc_3+sc_1*INT((10+D14+F14)/(INT(10+D14+F14))-epsi))*(s_1+INT(D14+F14)+s_2*INT((10+D14+F14)/(INT(10+D14+F14))-epsi))^(s_3)*(c_4+c_1*INT((10+D14+F14)/(INT(10+D14+F14))-epsi)+c_2*H14)^(c_3)+sc_2*INT((10+D14+F14)/(INT(10+D14+F14))-epsi)-sc_4*(H14/10)^3)
+D98*E98*(1-F98)*(1-G98)*
((sc_3+sc_1*INT((10+D14+F14*d)/(INT(10+D14+F14*d))-epsi))*(s_1+INT(D14+F14*d)+s_2*INT((10+D14+F14*d)/(INT(10+D14+F14*d))-epsi))^(s_3)*(c_4+c_1*INT((10+D14+F14*d)/(INT(10+D14+F14*d))-epsi)+c_2*H14)^(c_3)+sc_2*INT((10+D14+F14*d)/(INT(10+D14+F14*d))-epsi)-sc_4*(H14/10)^3)</f>
        <v>39553.976682247281</v>
      </c>
      <c r="S98" s="148">
        <f>-1*(1-E98)*
((sc_3+sc_1*INT((10+D14+F14)/(INT(10+D14+F14))-epsi))*(s_1+INT(D14+F14)+s_2*INT((10+D14+F14)/(INT(10+D14+F14))-epsi))^(s_3)*(c_4+c_1*INT((10+D14+F14)/(INT(10+D14+F14))-epsi)+c_2*H14)^(c_3)+sc_2*INT((10+D14+F14)/(INT(10+D14+F14))-epsi)-sc_4*(H14/10)^3)
+D98*E98*(1-F98)*(1-G98)*
((sc_3+sc_1*INT((10+D14*d+F14)/(INT(10+D14*d+F14))-epsi))*(s_1+INT(D14*d+F14)+s_2*INT((10+D14*d+F14)/(INT(10+D14*d+F14))-epsi))^(s_3)*(c_4+c_1*INT((10+D14*d+F14)/(INT(10+D14*d+F14))-epsi)+c_2*H14)^(c_3)+sc_2*INT((10+D14*d+F14)/(INT(10+D14*d+F14))-epsi)-sc_4*(H14/10)^3)</f>
        <v>39553.976682247281</v>
      </c>
      <c r="T98" s="148">
        <f>-1*(F98)*
((sc_3+sc_1*INT((10+G14+F14)/(INT(10+G14+F14))-epsi))*(s_1+INT(G14+F14)+s_2*INT((10+G14+F14)/(INT(10+G14+F14))-epsi))^(s_3)*(c_4+c_1*INT((10+G14+F14)/(INT(10+G14+F14))-epsi)+c_2*H14)^(c_3)+sc_2*INT((10+G14+F14)/(INT(10+G14+F14))-epsi)-sc_4*(H14/10)^3)
+D98*E98*(1-F98)*(1-G98)*
((sc_3+sc_1*INT((10+G14+F14*d)/(INT(10+G14+F14*d))-epsi))*(s_1+INT(G14+F14*d)+s_2*INT((10+G14+F14*d)/(INT(10+G14+F14*d))-epsi))^(s_3)*(c_4+c_1*INT((10+G14+F14*d)/(INT(10+G14+F14*d))-epsi)+c_2*H14)^(c_3)+sc_2*INT((10+G14+F14*d)/(INT(10+G14+F14*d))-epsi)-sc_4*(H14/10)^3)</f>
        <v>39553.976682247281</v>
      </c>
      <c r="U98" s="148">
        <f>-1*(G98)*
((sc_3+sc_1*INT((10+G14+E14)/(INT(10+G14+E14))-epsi))*(s_1+INT(G14+E14)+s_2*INT((10+G14+E14)/(INT(10+G14+E14))-epsi))^(s_3)*(c_4+c_1*INT((10+G14+E14)/(INT(10+G14+E14))-epsi)+c_2*H14)^(c_3)+sc_2*INT((10+G14+E14)/(INT(10+G14+E14))-epsi)-sc_4*(H14/10)^3)
+D98*E98*(1-F98)*(1-G98)*
((sc_3+sc_1*INT((10+G14+E14*d)/(INT(10+G14+E14*d))-epsi))*(s_1+INT(G14+E14*d)+s_2*INT((10+G14+E14*d)/(INT(10+G14+E14*d))-epsi))^(s_3)*(c_4+c_1*INT((10+G14+E14*d)/(INT(10+G14+E14*d))-epsi)+c_2*H14)^(c_3)+sc_2*INT((10+G14+E14*d)/(INT(10+G14+E14*d))-epsi)-sc_4*(H14/10)^3)</f>
        <v>39553.976682247281</v>
      </c>
      <c r="W98" s="10" t="str">
        <f t="shared" si="19"/>
        <v/>
      </c>
      <c r="X98" s="10" t="str">
        <f t="shared" si="20"/>
        <v/>
      </c>
      <c r="Y98" s="10" t="str">
        <f t="shared" si="21"/>
        <v/>
      </c>
      <c r="Z98" s="10" t="str">
        <f t="shared" si="22"/>
        <v/>
      </c>
    </row>
    <row r="99" spans="4:26">
      <c r="D99" s="10">
        <f t="shared" si="11"/>
        <v>1</v>
      </c>
      <c r="E99" s="10">
        <f t="shared" si="12"/>
        <v>1</v>
      </c>
      <c r="F99" s="10">
        <f t="shared" si="13"/>
        <v>0</v>
      </c>
      <c r="G99" s="10">
        <f t="shared" si="14"/>
        <v>0</v>
      </c>
      <c r="H99" s="158"/>
      <c r="I99" s="10">
        <f t="shared" si="15"/>
        <v>0</v>
      </c>
      <c r="J99" s="10">
        <f t="shared" si="16"/>
        <v>0</v>
      </c>
      <c r="K99" s="137">
        <f t="shared" si="17"/>
        <v>0</v>
      </c>
      <c r="L99" s="137">
        <f t="shared" si="18"/>
        <v>0</v>
      </c>
      <c r="M99" s="3"/>
      <c r="N99" s="158"/>
      <c r="O99" s="158"/>
      <c r="P99" s="158"/>
      <c r="Q99" s="158"/>
      <c r="R99" s="148">
        <f>(-1)*(1-D99)*
((sc_3+sc_1*INT((10+D15+F15)/(INT(10+D15+F15))-epsi))*(s_1+INT(D15+F15)+s_2*INT((10+D15+F15)/(INT(10+D15+F15))-epsi))^(s_3)*(c_4+c_1*INT((10+D15+F15)/(INT(10+D15+F15))-epsi)+c_2*H15)^(c_3)+sc_2*INT((10+D15+F15)/(INT(10+D15+F15))-epsi)-sc_4*(H15/10)^3)
+D99*E99*(1-F99)*(1-G99)*
((sc_3+sc_1*INT((10+D15+F15*d)/(INT(10+D15+F15*d))-epsi))*(s_1+INT(D15+F15*d)+s_2*INT((10+D15+F15*d)/(INT(10+D15+F15*d))-epsi))^(s_3)*(c_4+c_1*INT((10+D15+F15*d)/(INT(10+D15+F15*d))-epsi)+c_2*H15)^(c_3)+sc_2*INT((10+D15+F15*d)/(INT(10+D15+F15*d))-epsi)-sc_4*(H15/10)^3)</f>
        <v>15653.464702439516</v>
      </c>
      <c r="S99" s="148">
        <f>-1*(1-E99)*
((sc_3+sc_1*INT((10+D15+F15)/(INT(10+D15+F15))-epsi))*(s_1+INT(D15+F15)+s_2*INT((10+D15+F15)/(INT(10+D15+F15))-epsi))^(s_3)*(c_4+c_1*INT((10+D15+F15)/(INT(10+D15+F15))-epsi)+c_2*H15)^(c_3)+sc_2*INT((10+D15+F15)/(INT(10+D15+F15))-epsi)-sc_4*(H15/10)^3)
+D99*E99*(1-F99)*(1-G99)*
((sc_3+sc_1*INT((10+D15*d+F15)/(INT(10+D15*d+F15))-epsi))*(s_1+INT(D15*d+F15)+s_2*INT((10+D15*d+F15)/(INT(10+D15*d+F15))-epsi))^(s_3)*(c_4+c_1*INT((10+D15*d+F15)/(INT(10+D15*d+F15))-epsi)+c_2*H15)^(c_3)+sc_2*INT((10+D15*d+F15)/(INT(10+D15*d+F15))-epsi)-sc_4*(H15/10)^3)</f>
        <v>15653.464702439516</v>
      </c>
      <c r="T99" s="148">
        <f>-1*(F99)*
((sc_3+sc_1*INT((10+G15+F15)/(INT(10+G15+F15))-epsi))*(s_1+INT(G15+F15)+s_2*INT((10+G15+F15)/(INT(10+G15+F15))-epsi))^(s_3)*(c_4+c_1*INT((10+G15+F15)/(INT(10+G15+F15))-epsi)+c_2*H15)^(c_3)+sc_2*INT((10+G15+F15)/(INT(10+G15+F15))-epsi)-sc_4*(H15/10)^3)
+D99*E99*(1-F99)*(1-G99)*
((sc_3+sc_1*INT((10+G15+F15*d)/(INT(10+G15+F15*d))-epsi))*(s_1+INT(G15+F15*d)+s_2*INT((10+G15+F15*d)/(INT(10+G15+F15*d))-epsi))^(s_3)*(c_4+c_1*INT((10+G15+F15*d)/(INT(10+G15+F15*d))-epsi)+c_2*H15)^(c_3)+sc_2*INT((10+G15+F15*d)/(INT(10+G15+F15*d))-epsi)-sc_4*(H15/10)^3)</f>
        <v>15653.464702439516</v>
      </c>
      <c r="U99" s="148">
        <f>-1*(G99)*
((sc_3+sc_1*INT((10+G15+E15)/(INT(10+G15+E15))-epsi))*(s_1+INT(G15+E15)+s_2*INT((10+G15+E15)/(INT(10+G15+E15))-epsi))^(s_3)*(c_4+c_1*INT((10+G15+E15)/(INT(10+G15+E15))-epsi)+c_2*H15)^(c_3)+sc_2*INT((10+G15+E15)/(INT(10+G15+E15))-epsi)-sc_4*(H15/10)^3)
+D99*E99*(1-F99)*(1-G99)*
((sc_3+sc_1*INT((10+G15+E15*d)/(INT(10+G15+E15*d))-epsi))*(s_1+INT(G15+E15*d)+s_2*INT((10+G15+E15*d)/(INT(10+G15+E15*d))-epsi))^(s_3)*(c_4+c_1*INT((10+G15+E15*d)/(INT(10+G15+E15*d))-epsi)+c_2*H15)^(c_3)+sc_2*INT((10+G15+E15*d)/(INT(10+G15+E15*d))-epsi)-sc_4*(H15/10)^3)</f>
        <v>15653.464702439516</v>
      </c>
      <c r="W99" s="10" t="str">
        <f t="shared" si="19"/>
        <v/>
      </c>
      <c r="X99" s="10" t="str">
        <f t="shared" si="20"/>
        <v/>
      </c>
      <c r="Y99" s="10" t="str">
        <f t="shared" si="21"/>
        <v/>
      </c>
      <c r="Z99" s="10" t="str">
        <f t="shared" si="22"/>
        <v/>
      </c>
    </row>
    <row r="100" spans="4:26">
      <c r="D100" s="10">
        <f t="shared" si="11"/>
        <v>1</v>
      </c>
      <c r="E100" s="10">
        <f t="shared" si="12"/>
        <v>1</v>
      </c>
      <c r="F100" s="10">
        <f t="shared" si="13"/>
        <v>0</v>
      </c>
      <c r="G100" s="10">
        <f t="shared" si="14"/>
        <v>0</v>
      </c>
      <c r="I100" s="10">
        <f t="shared" si="15"/>
        <v>0</v>
      </c>
      <c r="J100" s="10">
        <f t="shared" si="16"/>
        <v>0</v>
      </c>
      <c r="K100" s="137">
        <f t="shared" si="17"/>
        <v>0</v>
      </c>
      <c r="L100" s="137">
        <f t="shared" si="18"/>
        <v>0</v>
      </c>
      <c r="M100" s="3"/>
      <c r="R100" s="148">
        <f>(-1)*(1-D100)*
((sc_3+sc_1*INT((10+D16+F16)/(INT(10+D16+F16))-epsi))*(s_1+INT(D16+F16)+s_2*INT((10+D16+F16)/(INT(10+D16+F16))-epsi))^(s_3)*(c_4+c_1*INT((10+D16+F16)/(INT(10+D16+F16))-epsi)+c_2*H16)^(c_3)+sc_2*INT((10+D16+F16)/(INT(10+D16+F16))-epsi)-sc_4*(H16/10)^3)
+D100*E100*(1-F100)*(1-G100)*
((sc_3+sc_1*INT((10+D16+F16*d)/(INT(10+D16+F16*d))-epsi))*(s_1+INT(D16+F16*d)+s_2*INT((10+D16+F16*d)/(INT(10+D16+F16*d))-epsi))^(s_3)*(c_4+c_1*INT((10+D16+F16*d)/(INT(10+D16+F16*d))-epsi)+c_2*H16)^(c_3)+sc_2*INT((10+D16+F16*d)/(INT(10+D16+F16*d))-epsi)-sc_4*(H16/10)^3)</f>
        <v>51489.123006860005</v>
      </c>
      <c r="S100" s="148">
        <f>-1*(1-E100)*
((sc_3+sc_1*INT((10+D16+F16)/(INT(10+D16+F16))-epsi))*(s_1+INT(D16+F16)+s_2*INT((10+D16+F16)/(INT(10+D16+F16))-epsi))^(s_3)*(c_4+c_1*INT((10+D16+F16)/(INT(10+D16+F16))-epsi)+c_2*H16)^(c_3)+sc_2*INT((10+D16+F16)/(INT(10+D16+F16))-epsi)-sc_4*(H16/10)^3)
+D100*E100*(1-F100)*(1-G100)*
((sc_3+sc_1*INT((10+D16*d+F16)/(INT(10+D16*d+F16))-epsi))*(s_1+INT(D16*d+F16)+s_2*INT((10+D16*d+F16)/(INT(10+D16*d+F16))-epsi))^(s_3)*(c_4+c_1*INT((10+D16*d+F16)/(INT(10+D16*d+F16))-epsi)+c_2*H16)^(c_3)+sc_2*INT((10+D16*d+F16)/(INT(10+D16*d+F16))-epsi)-sc_4*(H16/10)^3)</f>
        <v>51489.123006860005</v>
      </c>
      <c r="T100" s="148">
        <f>-1*(F100)*
((sc_3+sc_1*INT((10+G16+F16)/(INT(10+G16+F16))-epsi))*(s_1+INT(G16+F16)+s_2*INT((10+G16+F16)/(INT(10+G16+F16))-epsi))^(s_3)*(c_4+c_1*INT((10+G16+F16)/(INT(10+G16+F16))-epsi)+c_2*H16)^(c_3)+sc_2*INT((10+G16+F16)/(INT(10+G16+F16))-epsi)-sc_4*(H16/10)^3)
+D100*E100*(1-F100)*(1-G100)*
((sc_3+sc_1*INT((10+G16+F16*d)/(INT(10+G16+F16*d))-epsi))*(s_1+INT(G16+F16*d)+s_2*INT((10+G16+F16*d)/(INT(10+G16+F16*d))-epsi))^(s_3)*(c_4+c_1*INT((10+G16+F16*d)/(INT(10+G16+F16*d))-epsi)+c_2*H16)^(c_3)+sc_2*INT((10+G16+F16*d)/(INT(10+G16+F16*d))-epsi)-sc_4*(H16/10)^3)</f>
        <v>51489.123006860005</v>
      </c>
      <c r="U100" s="148">
        <f>-1*(G100)*
((sc_3+sc_1*INT((10+G16+E16)/(INT(10+G16+E16))-epsi))*(s_1+INT(G16+E16)+s_2*INT((10+G16+E16)/(INT(10+G16+E16))-epsi))^(s_3)*(c_4+c_1*INT((10+G16+E16)/(INT(10+G16+E16))-epsi)+c_2*H16)^(c_3)+sc_2*INT((10+G16+E16)/(INT(10+G16+E16))-epsi)-sc_4*(H16/10)^3)
+D100*E100*(1-F100)*(1-G100)*
((sc_3+sc_1*INT((10+G16+E16*d)/(INT(10+G16+E16*d))-epsi))*(s_1+INT(G16+E16*d)+s_2*INT((10+G16+E16*d)/(INT(10+G16+E16*d))-epsi))^(s_3)*(c_4+c_1*INT((10+G16+E16*d)/(INT(10+G16+E16*d))-epsi)+c_2*H16)^(c_3)+sc_2*INT((10+G16+E16*d)/(INT(10+G16+E16*d))-epsi)-sc_4*(H16/10)^3)</f>
        <v>51489.123006860005</v>
      </c>
      <c r="W100" s="10" t="str">
        <f t="shared" si="19"/>
        <v/>
      </c>
      <c r="X100" s="10" t="str">
        <f t="shared" si="20"/>
        <v/>
      </c>
      <c r="Y100" s="10" t="str">
        <f t="shared" si="21"/>
        <v/>
      </c>
      <c r="Z100" s="10" t="str">
        <f t="shared" si="22"/>
        <v/>
      </c>
    </row>
    <row r="101" spans="4:26">
      <c r="D101" s="10">
        <f t="shared" si="11"/>
        <v>1</v>
      </c>
      <c r="E101" s="10">
        <f t="shared" si="12"/>
        <v>1</v>
      </c>
      <c r="F101" s="10">
        <f t="shared" si="13"/>
        <v>0</v>
      </c>
      <c r="G101" s="10">
        <f t="shared" si="14"/>
        <v>0</v>
      </c>
      <c r="I101" s="10">
        <f t="shared" si="15"/>
        <v>0</v>
      </c>
      <c r="J101" s="10">
        <f t="shared" si="16"/>
        <v>0</v>
      </c>
      <c r="K101" s="137">
        <f t="shared" si="17"/>
        <v>0</v>
      </c>
      <c r="L101" s="137">
        <f t="shared" si="18"/>
        <v>0</v>
      </c>
      <c r="M101" s="3"/>
      <c r="R101" s="148">
        <f>(-1)*(1-D101)*
((sc_3+sc_1*INT((10+D17+F17)/(INT(10+D17+F17))-epsi))*(s_1+INT(D17+F17)+s_2*INT((10+D17+F17)/(INT(10+D17+F17))-epsi))^(s_3)*(c_4+c_1*INT((10+D17+F17)/(INT(10+D17+F17))-epsi)+c_2*H17)^(c_3)+sc_2*INT((10+D17+F17)/(INT(10+D17+F17))-epsi)-sc_4*(H17/10)^3)
+D101*E101*(1-F101)*(1-G101)*
((sc_3+sc_1*INT((10+D17+F17*d)/(INT(10+D17+F17*d))-epsi))*(s_1+INT(D17+F17*d)+s_2*INT((10+D17+F17*d)/(INT(10+D17+F17*d))-epsi))^(s_3)*(c_4+c_1*INT((10+D17+F17*d)/(INT(10+D17+F17*d))-epsi)+c_2*H17)^(c_3)+sc_2*INT((10+D17+F17*d)/(INT(10+D17+F17*d))-epsi)-sc_4*(H17/10)^3)</f>
        <v>27678.405112440771</v>
      </c>
      <c r="S101" s="148">
        <f>-1*(1-E101)*
((sc_3+sc_1*INT((10+D17+F17)/(INT(10+D17+F17))-epsi))*(s_1+INT(D17+F17)+s_2*INT((10+D17+F17)/(INT(10+D17+F17))-epsi))^(s_3)*(c_4+c_1*INT((10+D17+F17)/(INT(10+D17+F17))-epsi)+c_2*H17)^(c_3)+sc_2*INT((10+D17+F17)/(INT(10+D17+F17))-epsi)-sc_4*(H17/10)^3)
+D101*E101*(1-F101)*(1-G101)*
((sc_3+sc_1*INT((10+D17*d+F17)/(INT(10+D17*d+F17))-epsi))*(s_1+INT(D17*d+F17)+s_2*INT((10+D17*d+F17)/(INT(10+D17*d+F17))-epsi))^(s_3)*(c_4+c_1*INT((10+D17*d+F17)/(INT(10+D17*d+F17))-epsi)+c_2*H17)^(c_3)+sc_2*INT((10+D17*d+F17)/(INT(10+D17*d+F17))-epsi)-sc_4*(H17/10)^3)</f>
        <v>27678.405112440771</v>
      </c>
      <c r="T101" s="148">
        <f>-1*(F101)*
((sc_3+sc_1*INT((10+G17+F17)/(INT(10+G17+F17))-epsi))*(s_1+INT(G17+F17)+s_2*INT((10+G17+F17)/(INT(10+G17+F17))-epsi))^(s_3)*(c_4+c_1*INT((10+G17+F17)/(INT(10+G17+F17))-epsi)+c_2*H17)^(c_3)+sc_2*INT((10+G17+F17)/(INT(10+G17+F17))-epsi)-sc_4*(H17/10)^3)
+D101*E101*(1-F101)*(1-G101)*
((sc_3+sc_1*INT((10+G17+F17*d)/(INT(10+G17+F17*d))-epsi))*(s_1+INT(G17+F17*d)+s_2*INT((10+G17+F17*d)/(INT(10+G17+F17*d))-epsi))^(s_3)*(c_4+c_1*INT((10+G17+F17*d)/(INT(10+G17+F17*d))-epsi)+c_2*H17)^(c_3)+sc_2*INT((10+G17+F17*d)/(INT(10+G17+F17*d))-epsi)-sc_4*(H17/10)^3)</f>
        <v>27678.405112440771</v>
      </c>
      <c r="U101" s="148">
        <f>-1*(G101)*
((sc_3+sc_1*INT((10+G17+E17)/(INT(10+G17+E17))-epsi))*(s_1+INT(G17+E17)+s_2*INT((10+G17+E17)/(INT(10+G17+E17))-epsi))^(s_3)*(c_4+c_1*INT((10+G17+E17)/(INT(10+G17+E17))-epsi)+c_2*H17)^(c_3)+sc_2*INT((10+G17+E17)/(INT(10+G17+E17))-epsi)-sc_4*(H17/10)^3)
+D101*E101*(1-F101)*(1-G101)*
((sc_3+sc_1*INT((10+G17+E17*d)/(INT(10+G17+E17*d))-epsi))*(s_1+INT(G17+E17*d)+s_2*INT((10+G17+E17*d)/(INT(10+G17+E17*d))-epsi))^(s_3)*(c_4+c_1*INT((10+G17+E17*d)/(INT(10+G17+E17*d))-epsi)+c_2*H17)^(c_3)+sc_2*INT((10+G17+E17*d)/(INT(10+G17+E17*d))-epsi)-sc_4*(H17/10)^3)</f>
        <v>27678.405112440771</v>
      </c>
      <c r="W101" s="10" t="str">
        <f t="shared" si="19"/>
        <v/>
      </c>
      <c r="X101" s="10" t="str">
        <f t="shared" si="20"/>
        <v/>
      </c>
      <c r="Y101" s="10" t="str">
        <f t="shared" si="21"/>
        <v/>
      </c>
      <c r="Z101" s="10" t="str">
        <f t="shared" si="22"/>
        <v/>
      </c>
    </row>
    <row r="102" spans="4:26">
      <c r="D102" s="10">
        <f t="shared" si="11"/>
        <v>1</v>
      </c>
      <c r="E102" s="10">
        <f t="shared" si="12"/>
        <v>1</v>
      </c>
      <c r="F102" s="10">
        <f t="shared" si="13"/>
        <v>0</v>
      </c>
      <c r="G102" s="10">
        <f t="shared" si="14"/>
        <v>0</v>
      </c>
      <c r="I102" s="10">
        <f t="shared" si="15"/>
        <v>0</v>
      </c>
      <c r="J102" s="10">
        <f t="shared" si="16"/>
        <v>0</v>
      </c>
      <c r="K102" s="137">
        <f t="shared" si="17"/>
        <v>0</v>
      </c>
      <c r="L102" s="137">
        <f t="shared" si="18"/>
        <v>0</v>
      </c>
      <c r="M102" s="3"/>
      <c r="R102" s="148">
        <f>(-1)*(1-D102)*
((sc_3+sc_1*INT((10+D18+F18)/(INT(10+D18+F18))-epsi))*(s_1+INT(D18+F18)+s_2*INT((10+D18+F18)/(INT(10+D18+F18))-epsi))^(s_3)*(c_4+c_1*INT((10+D18+F18)/(INT(10+D18+F18))-epsi)+c_2*H18)^(c_3)+sc_2*INT((10+D18+F18)/(INT(10+D18+F18))-epsi)-sc_4*(H18/10)^3)
+D102*E102*(1-F102)*(1-G102)*
((sc_3+sc_1*INT((10+D18+F18*d)/(INT(10+D18+F18*d))-epsi))*(s_1+INT(D18+F18*d)+s_2*INT((10+D18+F18*d)/(INT(10+D18+F18*d))-epsi))^(s_3)*(c_4+c_1*INT((10+D18+F18*d)/(INT(10+D18+F18*d))-epsi)+c_2*H18)^(c_3)+sc_2*INT((10+D18+F18*d)/(INT(10+D18+F18*d))-epsi)-sc_4*(H18/10)^3)</f>
        <v>45501.448000301541</v>
      </c>
      <c r="S102" s="148">
        <f>-1*(1-E102)*
((sc_3+sc_1*INT((10+D18+F18)/(INT(10+D18+F18))-epsi))*(s_1+INT(D18+F18)+s_2*INT((10+D18+F18)/(INT(10+D18+F18))-epsi))^(s_3)*(c_4+c_1*INT((10+D18+F18)/(INT(10+D18+F18))-epsi)+c_2*H18)^(c_3)+sc_2*INT((10+D18+F18)/(INT(10+D18+F18))-epsi)-sc_4*(H18/10)^3)
+D102*E102*(1-F102)*(1-G102)*
((sc_3+sc_1*INT((10+D18*d+F18)/(INT(10+D18*d+F18))-epsi))*(s_1+INT(D18*d+F18)+s_2*INT((10+D18*d+F18)/(INT(10+D18*d+F18))-epsi))^(s_3)*(c_4+c_1*INT((10+D18*d+F18)/(INT(10+D18*d+F18))-epsi)+c_2*H18)^(c_3)+sc_2*INT((10+D18*d+F18)/(INT(10+D18*d+F18))-epsi)-sc_4*(H18/10)^3)</f>
        <v>45501.448000301541</v>
      </c>
      <c r="T102" s="148">
        <f>-1*(F102)*
((sc_3+sc_1*INT((10+G18+F18)/(INT(10+G18+F18))-epsi))*(s_1+INT(G18+F18)+s_2*INT((10+G18+F18)/(INT(10+G18+F18))-epsi))^(s_3)*(c_4+c_1*INT((10+G18+F18)/(INT(10+G18+F18))-epsi)+c_2*H18)^(c_3)+sc_2*INT((10+G18+F18)/(INT(10+G18+F18))-epsi)-sc_4*(H18/10)^3)
+D102*E102*(1-F102)*(1-G102)*
((sc_3+sc_1*INT((10+G18+F18*d)/(INT(10+G18+F18*d))-epsi))*(s_1+INT(G18+F18*d)+s_2*INT((10+G18+F18*d)/(INT(10+G18+F18*d))-epsi))^(s_3)*(c_4+c_1*INT((10+G18+F18*d)/(INT(10+G18+F18*d))-epsi)+c_2*H18)^(c_3)+sc_2*INT((10+G18+F18*d)/(INT(10+G18+F18*d))-epsi)-sc_4*(H18/10)^3)</f>
        <v>45501.448000301541</v>
      </c>
      <c r="U102" s="148">
        <f>-1*(G102)*
((sc_3+sc_1*INT((10+G18+E18)/(INT(10+G18+E18))-epsi))*(s_1+INT(G18+E18)+s_2*INT((10+G18+E18)/(INT(10+G18+E18))-epsi))^(s_3)*(c_4+c_1*INT((10+G18+E18)/(INT(10+G18+E18))-epsi)+c_2*H18)^(c_3)+sc_2*INT((10+G18+E18)/(INT(10+G18+E18))-epsi)-sc_4*(H18/10)^3)
+D102*E102*(1-F102)*(1-G102)*
((sc_3+sc_1*INT((10+G18+E18*d)/(INT(10+G18+E18*d))-epsi))*(s_1+INT(G18+E18*d)+s_2*INT((10+G18+E18*d)/(INT(10+G18+E18*d))-epsi))^(s_3)*(c_4+c_1*INT((10+G18+E18*d)/(INT(10+G18+E18*d))-epsi)+c_2*H18)^(c_3)+sc_2*INT((10+G18+E18*d)/(INT(10+G18+E18*d))-epsi)-sc_4*(H18/10)^3)</f>
        <v>45501.448000301541</v>
      </c>
      <c r="W102" s="10" t="str">
        <f t="shared" si="19"/>
        <v/>
      </c>
      <c r="X102" s="10" t="str">
        <f t="shared" si="20"/>
        <v/>
      </c>
      <c r="Y102" s="10" t="str">
        <f t="shared" si="21"/>
        <v/>
      </c>
      <c r="Z102" s="10" t="str">
        <f t="shared" si="22"/>
        <v/>
      </c>
    </row>
    <row r="103" spans="4:26">
      <c r="D103" s="138">
        <f t="shared" si="11"/>
        <v>1</v>
      </c>
      <c r="E103" s="138">
        <f t="shared" si="12"/>
        <v>1</v>
      </c>
      <c r="F103" s="138">
        <f t="shared" si="13"/>
        <v>0</v>
      </c>
      <c r="G103" s="138">
        <f t="shared" si="14"/>
        <v>0</v>
      </c>
      <c r="I103" s="138">
        <f t="shared" si="15"/>
        <v>0</v>
      </c>
      <c r="J103" s="138">
        <f t="shared" si="16"/>
        <v>0</v>
      </c>
      <c r="K103" s="139">
        <f t="shared" si="17"/>
        <v>0</v>
      </c>
      <c r="L103" s="139">
        <f t="shared" si="18"/>
        <v>0</v>
      </c>
      <c r="M103" s="3"/>
      <c r="R103" s="148">
        <f>(-1)*(1-D103)*
((sc_3+sc_1*INT((10+D19+F19)/(INT(10+D19+F19))-epsi))*(s_1+INT(D19+F19)+s_2*INT((10+D19+F19)/(INT(10+D19+F19))-epsi))^(s_3)*(c_4+c_1*INT((10+D19+F19)/(INT(10+D19+F19))-epsi)+c_2*H19)^(c_3)+sc_2*INT((10+D19+F19)/(INT(10+D19+F19))-epsi)-sc_4*(H19/10)^3)
+D103*E103*(1-F103)*(1-G103)*
((sc_3+sc_1*INT((10+D19+F19*d)/(INT(10+D19+F19*d))-epsi))*(s_1+INT(D19+F19*d)+s_2*INT((10+D19+F19*d)/(INT(10+D19+F19*d))-epsi))^(s_3)*(c_4+c_1*INT((10+D19+F19*d)/(INT(10+D19+F19*d))-epsi)+c_2*H19)^(c_3)+sc_2*INT((10+D19+F19*d)/(INT(10+D19+F19*d))-epsi)-sc_4*(H19/10)^3)</f>
        <v>15653.464702439516</v>
      </c>
      <c r="S103" s="148">
        <f>-1*(1-E103)*
((sc_3+sc_1*INT((10+D19+F19)/(INT(10+D19+F19))-epsi))*(s_1+INT(D19+F19)+s_2*INT((10+D19+F19)/(INT(10+D19+F19))-epsi))^(s_3)*(c_4+c_1*INT((10+D19+F19)/(INT(10+D19+F19))-epsi)+c_2*H19)^(c_3)+sc_2*INT((10+D19+F19)/(INT(10+D19+F19))-epsi)-sc_4*(H19/10)^3)
+D103*E103*(1-F103)*(1-G103)*
((sc_3+sc_1*INT((10+D19*d+F19)/(INT(10+D19*d+F19))-epsi))*(s_1+INT(D19*d+F19)+s_2*INT((10+D19*d+F19)/(INT(10+D19*d+F19))-epsi))^(s_3)*(c_4+c_1*INT((10+D19*d+F19)/(INT(10+D19*d+F19))-epsi)+c_2*H19)^(c_3)+sc_2*INT((10+D19*d+F19)/(INT(10+D19*d+F19))-epsi)-sc_4*(H19/10)^3)</f>
        <v>15653.464702439516</v>
      </c>
      <c r="T103" s="148">
        <f>-1*(F103)*
((sc_3+sc_1*INT((10+G19+F19)/(INT(10+G19+F19))-epsi))*(s_1+INT(G19+F19)+s_2*INT((10+G19+F19)/(INT(10+G19+F19))-epsi))^(s_3)*(c_4+c_1*INT((10+G19+F19)/(INT(10+G19+F19))-epsi)+c_2*H19)^(c_3)+sc_2*INT((10+G19+F19)/(INT(10+G19+F19))-epsi)-sc_4*(H19/10)^3)
+D103*E103*(1-F103)*(1-G103)*
((sc_3+sc_1*INT((10+G19+F19*d)/(INT(10+G19+F19*d))-epsi))*(s_1+INT(G19+F19*d)+s_2*INT((10+G19+F19*d)/(INT(10+G19+F19*d))-epsi))^(s_3)*(c_4+c_1*INT((10+G19+F19*d)/(INT(10+G19+F19*d))-epsi)+c_2*H19)^(c_3)+sc_2*INT((10+G19+F19*d)/(INT(10+G19+F19*d))-epsi)-sc_4*(H19/10)^3)</f>
        <v>15653.464702439516</v>
      </c>
      <c r="U103" s="148">
        <f>-1*(G103)*
((sc_3+sc_1*INT((10+G19+E19)/(INT(10+G19+E19))-epsi))*(s_1+INT(G19+E19)+s_2*INT((10+G19+E19)/(INT(10+G19+E19))-epsi))^(s_3)*(c_4+c_1*INT((10+G19+E19)/(INT(10+G19+E19))-epsi)+c_2*H19)^(c_3)+sc_2*INT((10+G19+E19)/(INT(10+G19+E19))-epsi)-sc_4*(H19/10)^3)
+D103*E103*(1-F103)*(1-G103)*
((sc_3+sc_1*INT((10+G19+E19*d)/(INT(10+G19+E19*d))-epsi))*(s_1+INT(G19+E19*d)+s_2*INT((10+G19+E19*d)/(INT(10+G19+E19*d))-epsi))^(s_3)*(c_4+c_1*INT((10+G19+E19*d)/(INT(10+G19+E19*d))-epsi)+c_2*H19)^(c_3)+sc_2*INT((10+G19+E19*d)/(INT(10+G19+E19*d))-epsi)-sc_4*(H19/10)^3)</f>
        <v>15653.464702439516</v>
      </c>
      <c r="W103" s="10" t="str">
        <f t="shared" si="19"/>
        <v/>
      </c>
      <c r="X103" s="10" t="str">
        <f t="shared" si="20"/>
        <v/>
      </c>
      <c r="Y103" s="10" t="str">
        <f t="shared" si="21"/>
        <v/>
      </c>
      <c r="Z103" s="10" t="str">
        <f t="shared" si="22"/>
        <v/>
      </c>
    </row>
    <row r="104" spans="4:26">
      <c r="D104" s="145">
        <f t="shared" si="11"/>
        <v>1</v>
      </c>
      <c r="E104" s="145">
        <f t="shared" si="12"/>
        <v>1</v>
      </c>
      <c r="F104" s="145">
        <f t="shared" si="13"/>
        <v>0</v>
      </c>
      <c r="G104" s="145">
        <f t="shared" si="14"/>
        <v>0</v>
      </c>
      <c r="H104" s="146"/>
      <c r="I104" s="145">
        <f t="shared" si="15"/>
        <v>0</v>
      </c>
      <c r="J104" s="145">
        <f t="shared" si="16"/>
        <v>0</v>
      </c>
      <c r="K104" s="145">
        <f t="shared" si="17"/>
        <v>0</v>
      </c>
      <c r="L104" s="145">
        <f t="shared" si="18"/>
        <v>0</v>
      </c>
      <c r="M104" s="147" t="s">
        <v>222</v>
      </c>
      <c r="N104" s="205" t="s">
        <v>213</v>
      </c>
      <c r="O104" s="205"/>
      <c r="P104" s="205"/>
      <c r="R104" s="148">
        <f>(-1)*(1-D104)*
((sc_3+sc_1*INT((10+D20+F20)/(INT(10+D20+F20))-epsi))*(s_1+INT(D20+F20)+s_2*INT((10+D20+F20)/(INT(10+D20+F20))-epsi))^(s_3)*(c_4+c_1*INT((10+D20+F20)/(INT(10+D20+F20))-epsi)+c_2*H20)^(c_3)+sc_2*INT((10+D20+F20)/(INT(10+D20+F20))-epsi)-sc_4*(H20/10)^3)
+D104*E104*(1-F104)*(1-G104)*
((sc_3+sc_1*INT((10+D20+F20*d)/(INT(10+D20+F20*d))-epsi))*(s_1+INT(D20+F20*d)+s_2*INT((10+D20+F20*d)/(INT(10+D20+F20*d))-epsi))^(s_3)*(c_4+c_1*INT((10+D20+F20*d)/(INT(10+D20+F20*d))-epsi)+c_2*H20)^(c_3)+sc_2*INT((10+D20+F20*d)/(INT(10+D20+F20*d))-epsi)-sc_4*(H20/10)^3)</f>
        <v>59040.699887202944</v>
      </c>
      <c r="S104" s="148">
        <f>-1*(1-E104)*
((sc_3+sc_1*INT((10+D20+F20)/(INT(10+D20+F20))-epsi))*(s_1+INT(D20+F20)+s_2*INT((10+D20+F20)/(INT(10+D20+F20))-epsi))^(s_3)*(c_4+c_1*INT((10+D20+F20)/(INT(10+D20+F20))-epsi)+c_2*H20)^(c_3)+sc_2*INT((10+D20+F20)/(INT(10+D20+F20))-epsi)-sc_4*(H20/10)^3)
+D104*E104*(1-F104)*(1-G104)*
((sc_3+sc_1*INT((10+D20*d+F20)/(INT(10+D20*d+F20))-epsi))*(s_1+INT(D20*d+F20)+s_2*INT((10+D20*d+F20)/(INT(10+D20*d+F20))-epsi))^(s_3)*(c_4+c_1*INT((10+D20*d+F20)/(INT(10+D20*d+F20))-epsi)+c_2*H20)^(c_3)+sc_2*INT((10+D20*d+F20)/(INT(10+D20*d+F20))-epsi)-sc_4*(H20/10)^3)</f>
        <v>59040.699887202944</v>
      </c>
      <c r="T104" s="148">
        <f>-1*(F104)*
((sc_3+sc_1*INT((10+G20+F20)/(INT(10+G20+F20))-epsi))*(s_1+INT(G20+F20)+s_2*INT((10+G20+F20)/(INT(10+G20+F20))-epsi))^(s_3)*(c_4+c_1*INT((10+G20+F20)/(INT(10+G20+F20))-epsi)+c_2*H20)^(c_3)+sc_2*INT((10+G20+F20)/(INT(10+G20+F20))-epsi)-sc_4*(H20/10)^3)
+D104*E104*(1-F104)*(1-G104)*
((sc_3+sc_1*INT((10+G20+F20*d)/(INT(10+G20+F20*d))-epsi))*(s_1+INT(G20+F20*d)+s_2*INT((10+G20+F20*d)/(INT(10+G20+F20*d))-epsi))^(s_3)*(c_4+c_1*INT((10+G20+F20*d)/(INT(10+G20+F20*d))-epsi)+c_2*H20)^(c_3)+sc_2*INT((10+G20+F20*d)/(INT(10+G20+F20*d))-epsi)-sc_4*(H20/10)^3)</f>
        <v>39553.976682247281</v>
      </c>
      <c r="U104" s="148">
        <f>-1*(G104)*
((sc_3+sc_1*INT((10+G20+E20)/(INT(10+G20+E20))-epsi))*(s_1+INT(G20+E20)+s_2*INT((10+G20+E20)/(INT(10+G20+E20))-epsi))^(s_3)*(c_4+c_1*INT((10+G20+E20)/(INT(10+G20+E20))-epsi)+c_2*H20)^(c_3)+sc_2*INT((10+G20+E20)/(INT(10+G20+E20))-epsi)-sc_4*(H20/10)^3)
+D104*E104*(1-F104)*(1-G104)*
((sc_3+sc_1*INT((10+G20+E20*d)/(INT(10+G20+E20*d))-epsi))*(s_1+INT(G20+E20*d)+s_2*INT((10+G20+E20*d)/(INT(10+G20+E20*d))-epsi))^(s_3)*(c_4+c_1*INT((10+G20+E20*d)/(INT(10+G20+E20*d))-epsi)+c_2*H20)^(c_3)+sc_2*INT((10+G20+E20*d)/(INT(10+G20+E20*d))-epsi)-sc_4*(H20/10)^3)</f>
        <v>11655.146651365758</v>
      </c>
      <c r="W104" s="10" t="str">
        <f t="shared" si="19"/>
        <v/>
      </c>
      <c r="X104" s="10" t="str">
        <f t="shared" si="20"/>
        <v/>
      </c>
      <c r="Y104" s="10" t="str">
        <f t="shared" si="21"/>
        <v/>
      </c>
      <c r="Z104" s="10" t="str">
        <f t="shared" si="22"/>
        <v/>
      </c>
    </row>
    <row r="105" spans="4:26" ht="117" customHeight="1">
      <c r="D105" s="140">
        <f t="shared" si="11"/>
        <v>1</v>
      </c>
      <c r="E105" s="140">
        <f t="shared" si="12"/>
        <v>1</v>
      </c>
      <c r="F105" s="140">
        <f t="shared" si="13"/>
        <v>0</v>
      </c>
      <c r="G105" s="140">
        <f t="shared" si="14"/>
        <v>0</v>
      </c>
      <c r="I105" s="140">
        <f t="shared" si="15"/>
        <v>0</v>
      </c>
      <c r="J105" s="140">
        <f t="shared" si="16"/>
        <v>0</v>
      </c>
      <c r="K105" s="141">
        <f t="shared" si="17"/>
        <v>0</v>
      </c>
      <c r="L105" s="141">
        <f t="shared" si="18"/>
        <v>0</v>
      </c>
      <c r="M105" s="3"/>
      <c r="N105" s="224" t="s">
        <v>234</v>
      </c>
      <c r="O105" s="224"/>
      <c r="P105" s="224"/>
      <c r="R105" s="148">
        <f>(-1)*(1-D105)*
((sc_3+sc_1*INT((10+D21+F21)/(INT(10+D21+F21))-epsi))*(s_1+INT(D21+F21)+s_2*INT((10+D21+F21)/(INT(10+D21+F21))-epsi))^(s_3)*(c_4+c_1*INT((10+D21+F21)/(INT(10+D21+F21))-epsi)+c_2*H21)^(c_3)+sc_2*INT((10+D21+F21)/(INT(10+D21+F21))-epsi)-sc_4*(H21/10)^3)
+D105*E105*(1-F105)*(1-G105)*
((sc_3+sc_1*INT((10+D21+F21*d)/(INT(10+D21+F21*d))-epsi))*(s_1+INT(D21+F21*d)+s_2*INT((10+D21+F21*d)/(INT(10+D21+F21*d))-epsi))^(s_3)*(c_4+c_1*INT((10+D21+F21*d)/(INT(10+D21+F21*d))-epsi)+c_2*H21)^(c_3)+sc_2*INT((10+D21+F21*d)/(INT(10+D21+F21*d))-epsi)-sc_4*(H21/10)^3)</f>
        <v>33621.508220961456</v>
      </c>
      <c r="S105" s="148">
        <f>-1*(1-E105)*
((sc_3+sc_1*INT((10+D21+F21)/(INT(10+D21+F21))-epsi))*(s_1+INT(D21+F21)+s_2*INT((10+D21+F21)/(INT(10+D21+F21))-epsi))^(s_3)*(c_4+c_1*INT((10+D21+F21)/(INT(10+D21+F21))-epsi)+c_2*H21)^(c_3)+sc_2*INT((10+D21+F21)/(INT(10+D21+F21))-epsi)-sc_4*(H21/10)^3)
+D105*E105*(1-F105)*(1-G105)*
((sc_3+sc_1*INT((10+D21*d+F21)/(INT(10+D21*d+F21))-epsi))*(s_1+INT(D21*d+F21)+s_2*INT((10+D21*d+F21)/(INT(10+D21*d+F21))-epsi))^(s_3)*(c_4+c_1*INT((10+D21*d+F21)/(INT(10+D21*d+F21))-epsi)+c_2*H21)^(c_3)+sc_2*INT((10+D21*d+F21)/(INT(10+D21*d+F21))-epsi)-sc_4*(H21/10)^3)</f>
        <v>33621.508220961456</v>
      </c>
      <c r="T105" s="148">
        <f>-1*(F105)*
((sc_3+sc_1*INT((10+G21+F21)/(INT(10+G21+F21))-epsi))*(s_1+INT(G21+F21)+s_2*INT((10+G21+F21)/(INT(10+G21+F21))-epsi))^(s_3)*(c_4+c_1*INT((10+G21+F21)/(INT(10+G21+F21))-epsi)+c_2*H21)^(c_3)+sc_2*INT((10+G21+F21)/(INT(10+G21+F21))-epsi)-sc_4*(H21/10)^3)
+D105*E105*(1-F105)*(1-G105)*
((sc_3+sc_1*INT((10+G21+F21*d)/(INT(10+G21+F21*d))-epsi))*(s_1+INT(G21+F21*d)+s_2*INT((10+G21+F21*d)/(INT(10+G21+F21*d))-epsi))^(s_3)*(c_4+c_1*INT((10+G21+F21*d)/(INT(10+G21+F21*d))-epsi)+c_2*H21)^(c_3)+sc_2*INT((10+G21+F21*d)/(INT(10+G21+F21*d))-epsi)-sc_4*(H21/10)^3)</f>
        <v>33621.508220961456</v>
      </c>
      <c r="U105" s="148">
        <f>-1*(G105)*
((sc_3+sc_1*INT((10+G21+E21)/(INT(10+G21+E21))-epsi))*(s_1+INT(G21+E21)+s_2*INT((10+G21+E21)/(INT(10+G21+E21))-epsi))^(s_3)*(c_4+c_1*INT((10+G21+E21)/(INT(10+G21+E21))-epsi)+c_2*H21)^(c_3)+sc_2*INT((10+G21+E21)/(INT(10+G21+E21))-epsi)-sc_4*(H21/10)^3)
+D105*E105*(1-F105)*(1-G105)*
((sc_3+sc_1*INT((10+G21+E21*d)/(INT(10+G21+E21*d))-epsi))*(s_1+INT(G21+E21*d)+s_2*INT((10+G21+E21*d)/(INT(10+G21+E21*d))-epsi))^(s_3)*(c_4+c_1*INT((10+G21+E21*d)/(INT(10+G21+E21*d))-epsi)+c_2*H21)^(c_3)+sc_2*INT((10+G21+E21*d)/(INT(10+G21+E21*d))-epsi)-sc_4*(H21/10)^3)</f>
        <v>33621.508220961456</v>
      </c>
      <c r="W105" s="10" t="str">
        <f t="shared" si="19"/>
        <v/>
      </c>
      <c r="X105" s="10" t="str">
        <f t="shared" si="20"/>
        <v/>
      </c>
      <c r="Y105" s="10" t="str">
        <f t="shared" si="21"/>
        <v/>
      </c>
      <c r="Z105" s="10" t="str">
        <f t="shared" si="22"/>
        <v/>
      </c>
    </row>
    <row r="106" spans="4:26">
      <c r="D106" s="10">
        <f t="shared" si="11"/>
        <v>1</v>
      </c>
      <c r="E106" s="10">
        <f t="shared" si="12"/>
        <v>1</v>
      </c>
      <c r="F106" s="10">
        <f t="shared" si="13"/>
        <v>0</v>
      </c>
      <c r="G106" s="10">
        <f t="shared" si="14"/>
        <v>0</v>
      </c>
      <c r="I106" s="10">
        <f t="shared" si="15"/>
        <v>0</v>
      </c>
      <c r="J106" s="10">
        <f t="shared" si="16"/>
        <v>0</v>
      </c>
      <c r="K106" s="137">
        <f t="shared" si="17"/>
        <v>0</v>
      </c>
      <c r="L106" s="137">
        <f t="shared" si="18"/>
        <v>0</v>
      </c>
      <c r="M106" s="3"/>
      <c r="R106" s="148">
        <f>(-1)*(1-D106)*
((sc_3+sc_1*INT((10+D22+F22)/(INT(10+D22+F22))-epsi))*(s_1+INT(D22+F22)+s_2*INT((10+D22+F22)/(INT(10+D22+F22))-epsi))^(s_3)*(c_4+c_1*INT((10+D22+F22)/(INT(10+D22+F22))-epsi)+c_2*H22)^(c_3)+sc_2*INT((10+D22+F22)/(INT(10+D22+F22))-epsi)-sc_4*(H22/10)^3)
+D106*E106*(1-F106)*(1-G106)*
((sc_3+sc_1*INT((10+D22+F22*d)/(INT(10+D22+F22*d))-epsi))*(s_1+INT(D22+F22*d)+s_2*INT((10+D22+F22*d)/(INT(10+D22+F22*d))-epsi))^(s_3)*(c_4+c_1*INT((10+D22+F22*d)/(INT(10+D22+F22*d))-epsi)+c_2*H22)^(c_3)+sc_2*INT((10+D22+F22*d)/(INT(10+D22+F22*d))-epsi)-sc_4*(H22/10)^3)</f>
        <v>13652.387487040363</v>
      </c>
      <c r="S106" s="148">
        <f>-1*(1-E106)*
((sc_3+sc_1*INT((10+D22+F22)/(INT(10+D22+F22))-epsi))*(s_1+INT(D22+F22)+s_2*INT((10+D22+F22)/(INT(10+D22+F22))-epsi))^(s_3)*(c_4+c_1*INT((10+D22+F22)/(INT(10+D22+F22))-epsi)+c_2*H22)^(c_3)+sc_2*INT((10+D22+F22)/(INT(10+D22+F22))-epsi)-sc_4*(H22/10)^3)
+D106*E106*(1-F106)*(1-G106)*
((sc_3+sc_1*INT((10+D22*d+F22)/(INT(10+D22*d+F22))-epsi))*(s_1+INT(D22*d+F22)+s_2*INT((10+D22*d+F22)/(INT(10+D22*d+F22))-epsi))^(s_3)*(c_4+c_1*INT((10+D22*d+F22)/(INT(10+D22*d+F22))-epsi)+c_2*H22)^(c_3)+sc_2*INT((10+D22*d+F22)/(INT(10+D22*d+F22))-epsi)-sc_4*(H22/10)^3)</f>
        <v>10105.909286389036</v>
      </c>
      <c r="T106" s="148">
        <f>-1*(F106)*
((sc_3+sc_1*INT((10+G22+F22)/(INT(10+G22+F22))-epsi))*(s_1+INT(G22+F22)+s_2*INT((10+G22+F22)/(INT(10+G22+F22))-epsi))^(s_3)*(c_4+c_1*INT((10+G22+F22)/(INT(10+G22+F22))-epsi)+c_2*H22)^(c_3)+sc_2*INT((10+G22+F22)/(INT(10+G22+F22))-epsi)-sc_4*(H22/10)^3)
+D106*E106*(1-F106)*(1-G106)*
((sc_3+sc_1*INT((10+G22+F22*d)/(INT(10+G22+F22*d))-epsi))*(s_1+INT(G22+F22*d)+s_2*INT((10+G22+F22*d)/(INT(10+G22+F22*d))-epsi))^(s_3)*(c_4+c_1*INT((10+G22+F22*d)/(INT(10+G22+F22*d))-epsi)+c_2*H22)^(c_3)+sc_2*INT((10+G22+F22*d)/(INT(10+G22+F22*d))-epsi)-sc_4*(H22/10)^3)</f>
        <v>21698.300500253907</v>
      </c>
      <c r="U106" s="148">
        <f>-1*(G106)*
((sc_3+sc_1*INT((10+G22+E22)/(INT(10+G22+E22))-epsi))*(s_1+INT(G22+E22)+s_2*INT((10+G22+E22)/(INT(10+G22+E22))-epsi))^(s_3)*(c_4+c_1*INT((10+G22+E22)/(INT(10+G22+E22))-epsi)+c_2*H22)^(c_3)+sc_2*INT((10+G22+E22)/(INT(10+G22+E22))-epsi)-sc_4*(H22/10)^3)
+D106*E106*(1-F106)*(1-G106)*
((sc_3+sc_1*INT((10+G22+E22*d)/(INT(10+G22+E22*d))-epsi))*(s_1+INT(G22+E22*d)+s_2*INT((10+G22+E22*d)/(INT(10+G22+E22*d))-epsi))^(s_3)*(c_4+c_1*INT((10+G22+E22*d)/(INT(10+G22+E22*d))-epsi)+c_2*H22)^(c_3)+sc_2*INT((10+G22+E22*d)/(INT(10+G22+E22*d))-epsi)-sc_4*(H22/10)^3)</f>
        <v>21698.300500253907</v>
      </c>
      <c r="W106" s="10" t="str">
        <f t="shared" si="19"/>
        <v/>
      </c>
      <c r="X106" s="10" t="str">
        <f t="shared" si="20"/>
        <v/>
      </c>
      <c r="Y106" s="10" t="str">
        <f t="shared" si="21"/>
        <v/>
      </c>
      <c r="Z106" s="10" t="str">
        <f t="shared" si="22"/>
        <v/>
      </c>
    </row>
    <row r="107" spans="4:26">
      <c r="D107" s="10">
        <f t="shared" si="11"/>
        <v>1</v>
      </c>
      <c r="E107" s="10">
        <f t="shared" si="12"/>
        <v>1</v>
      </c>
      <c r="F107" s="10">
        <f t="shared" si="13"/>
        <v>0</v>
      </c>
      <c r="G107" s="10">
        <f t="shared" si="14"/>
        <v>0</v>
      </c>
      <c r="I107" s="10">
        <f t="shared" si="15"/>
        <v>0</v>
      </c>
      <c r="J107" s="10">
        <f t="shared" si="16"/>
        <v>0</v>
      </c>
      <c r="K107" s="137">
        <f t="shared" si="17"/>
        <v>0</v>
      </c>
      <c r="L107" s="137">
        <f t="shared" si="18"/>
        <v>0</v>
      </c>
      <c r="M107" s="3"/>
      <c r="R107" s="148">
        <f>(-1)*(1-D107)*
((sc_3+sc_1*INT((10+D23+F23)/(INT(10+D23+F23))-epsi))*(s_1+INT(D23+F23)+s_2*INT((10+D23+F23)/(INT(10+D23+F23))-epsi))^(s_3)*(c_4+c_1*INT((10+D23+F23)/(INT(10+D23+F23))-epsi)+c_2*H23)^(c_3)+sc_2*INT((10+D23+F23)/(INT(10+D23+F23))-epsi)-sc_4*(H23/10)^3)
+D107*E107*(1-F107)*(1-G107)*
((sc_3+sc_1*INT((10+D23+F23*d)/(INT(10+D23+F23*d))-epsi))*(s_1+INT(D23+F23*d)+s_2*INT((10+D23+F23*d)/(INT(10+D23+F23*d))-epsi))^(s_3)*(c_4+c_1*INT((10+D23+F23*d)/(INT(10+D23+F23*d))-epsi)+c_2*H23)^(c_3)+sc_2*INT((10+D23+F23*d)/(INT(10+D23+F23*d))-epsi)-sc_4*(H23/10)^3)</f>
        <v>9817.5871012447114</v>
      </c>
      <c r="S107" s="148">
        <f>-1*(1-E107)*
((sc_3+sc_1*INT((10+D23+F23)/(INT(10+D23+F23))-epsi))*(s_1+INT(D23+F23)+s_2*INT((10+D23+F23)/(INT(10+D23+F23))-epsi))^(s_3)*(c_4+c_1*INT((10+D23+F23)/(INT(10+D23+F23))-epsi)+c_2*H23)^(c_3)+sc_2*INT((10+D23+F23)/(INT(10+D23+F23))-epsi)-sc_4*(H23/10)^3)
+D107*E107*(1-F107)*(1-G107)*
((sc_3+sc_1*INT((10+D23*d+F23)/(INT(10+D23*d+F23))-epsi))*(s_1+INT(D23*d+F23)+s_2*INT((10+D23*d+F23)/(INT(10+D23*d+F23))-epsi))^(s_3)*(c_4+c_1*INT((10+D23*d+F23)/(INT(10+D23*d+F23))-epsi)+c_2*H23)^(c_3)+sc_2*INT((10+D23*d+F23)/(INT(10+D23*d+F23))-epsi)-sc_4*(H23/10)^3)</f>
        <v>6681.3718598426258</v>
      </c>
      <c r="T107" s="148">
        <f>-1*(F107)*
((sc_3+sc_1*INT((10+G23+F23)/(INT(10+G23+F23))-epsi))*(s_1+INT(G23+F23)+s_2*INT((10+G23+F23)/(INT(10+G23+F23))-epsi))^(s_3)*(c_4+c_1*INT((10+G23+F23)/(INT(10+G23+F23))-epsi)+c_2*H23)^(c_3)+sc_2*INT((10+G23+F23)/(INT(10+G23+F23))-epsi)-sc_4*(H23/10)^3)
+D107*E107*(1-F107)*(1-G107)*
((sc_3+sc_1*INT((10+G23+F23*d)/(INT(10+G23+F23*d))-epsi))*(s_1+INT(G23+F23*d)+s_2*INT((10+G23+F23*d)/(INT(10+G23+F23*d))-epsi))^(s_3)*(c_4+c_1*INT((10+G23+F23*d)/(INT(10+G23+F23*d))-epsi)+c_2*H23)^(c_3)+sc_2*INT((10+G23+F23*d)/(INT(10+G23+F23*d))-epsi)-sc_4*(H23/10)^3)</f>
        <v>15653.464702439516</v>
      </c>
      <c r="U107" s="148">
        <f>-1*(G107)*
((sc_3+sc_1*INT((10+G23+E23)/(INT(10+G23+E23))-epsi))*(s_1+INT(G23+E23)+s_2*INT((10+G23+E23)/(INT(10+G23+E23))-epsi))^(s_3)*(c_4+c_1*INT((10+G23+E23)/(INT(10+G23+E23))-epsi)+c_2*H23)^(c_3)+sc_2*INT((10+G23+E23)/(INT(10+G23+E23))-epsi)-sc_4*(H23/10)^3)
+D107*E107*(1-F107)*(1-G107)*
((sc_3+sc_1*INT((10+G23+E23*d)/(INT(10+G23+E23*d))-epsi))*(s_1+INT(G23+E23*d)+s_2*INT((10+G23+E23*d)/(INT(10+G23+E23*d))-epsi))^(s_3)*(c_4+c_1*INT((10+G23+E23*d)/(INT(10+G23+E23*d))-epsi)+c_2*H23)^(c_3)+sc_2*INT((10+G23+E23*d)/(INT(10+G23+E23*d))-epsi)-sc_4*(H23/10)^3)</f>
        <v>15653.464702439516</v>
      </c>
      <c r="W107" s="10" t="str">
        <f t="shared" si="19"/>
        <v/>
      </c>
      <c r="X107" s="10" t="str">
        <f t="shared" si="20"/>
        <v/>
      </c>
      <c r="Y107" s="10" t="str">
        <f t="shared" si="21"/>
        <v/>
      </c>
      <c r="Z107" s="10" t="str">
        <f t="shared" si="22"/>
        <v/>
      </c>
    </row>
    <row r="108" spans="4:26">
      <c r="D108" s="10">
        <f t="shared" si="11"/>
        <v>1</v>
      </c>
      <c r="E108" s="10">
        <f t="shared" si="12"/>
        <v>1</v>
      </c>
      <c r="F108" s="10">
        <f t="shared" si="13"/>
        <v>0</v>
      </c>
      <c r="G108" s="10">
        <f t="shared" si="14"/>
        <v>0</v>
      </c>
      <c r="I108" s="10">
        <f t="shared" si="15"/>
        <v>0</v>
      </c>
      <c r="J108" s="10">
        <f t="shared" si="16"/>
        <v>0</v>
      </c>
      <c r="K108" s="137">
        <f t="shared" si="17"/>
        <v>0</v>
      </c>
      <c r="L108" s="137">
        <f t="shared" si="18"/>
        <v>0</v>
      </c>
      <c r="M108" s="3"/>
      <c r="R108" s="148">
        <f>(-1)*(1-D108)*
((sc_3+sc_1*INT((10+D24+F24)/(INT(10+D24+F24))-epsi))*(s_1+INT(D24+F24)+s_2*INT((10+D24+F24)/(INT(10+D24+F24))-epsi))^(s_3)*(c_4+c_1*INT((10+D24+F24)/(INT(10+D24+F24))-epsi)+c_2*H24)^(c_3)+sc_2*INT((10+D24+F24)/(INT(10+D24+F24))-epsi)-sc_4*(H24/10)^3)
+D108*E108*(1-F108)*(1-G108)*
((sc_3+sc_1*INT((10+D24+F24*d)/(INT(10+D24+F24*d))-epsi))*(s_1+INT(D24+F24*d)+s_2*INT((10+D24+F24*d)/(INT(10+D24+F24*d))-epsi))^(s_3)*(c_4+c_1*INT((10+D24+F24*d)/(INT(10+D24+F24*d))-epsi)+c_2*H24)^(c_3)+sc_2*INT((10+D24+F24*d)/(INT(10+D24+F24*d))-epsi)-sc_4*(H24/10)^3)</f>
        <v>16602.498542383946</v>
      </c>
      <c r="S108" s="148">
        <f>-1*(1-E108)*
((sc_3+sc_1*INT((10+D24+F24)/(INT(10+D24+F24))-epsi))*(s_1+INT(D24+F24)+s_2*INT((10+D24+F24)/(INT(10+D24+F24))-epsi))^(s_3)*(c_4+c_1*INT((10+D24+F24)/(INT(10+D24+F24))-epsi)+c_2*H24)^(c_3)+sc_2*INT((10+D24+F24)/(INT(10+D24+F24))-epsi)-sc_4*(H24/10)^3)
+D108*E108*(1-F108)*(1-G108)*
((sc_3+sc_1*INT((10+D24*d+F24)/(INT(10+D24*d+F24))-epsi))*(s_1+INT(D24*d+F24)+s_2*INT((10+D24*d+F24)/(INT(10+D24*d+F24))-epsi))^(s_3)*(c_4+c_1*INT((10+D24*d+F24)/(INT(10+D24*d+F24))-epsi)+c_2*H24)^(c_3)+sc_2*INT((10+D24*d+F24)/(INT(10+D24*d+F24))-epsi)-sc_4*(H24/10)^3)</f>
        <v>13602.418163432765</v>
      </c>
      <c r="T108" s="148">
        <f>-1*(F108)*
((sc_3+sc_1*INT((10+G24+F24)/(INT(10+G24+F24))-epsi))*(s_1+INT(G24+F24)+s_2*INT((10+G24+F24)/(INT(10+G24+F24))-epsi))^(s_3)*(c_4+c_1*INT((10+G24+F24)/(INT(10+G24+F24))-epsi)+c_2*H24)^(c_3)+sc_2*INT((10+G24+F24)/(INT(10+G24+F24))-epsi)-sc_4*(H24/10)^3)
+D108*E108*(1-F108)*(1-G108)*
((sc_3+sc_1*INT((10+G24+F24*d)/(INT(10+G24+F24*d))-epsi))*(s_1+INT(G24+F24*d)+s_2*INT((10+G24+F24*d)/(INT(10+G24+F24*d))-epsi))^(s_3)*(c_4+c_1*INT((10+G24+F24*d)/(INT(10+G24+F24*d))-epsi)+c_2*H24)^(c_3)+sc_2*INT((10+G24+F24*d)/(INT(10+G24+F24*d))-epsi)-sc_4*(H24/10)^3)</f>
        <v>28665.821481239458</v>
      </c>
      <c r="U108" s="148">
        <f>-1*(G108)*
((sc_3+sc_1*INT((10+G24+E24)/(INT(10+G24+E24))-epsi))*(s_1+INT(G24+E24)+s_2*INT((10+G24+E24)/(INT(10+G24+E24))-epsi))^(s_3)*(c_4+c_1*INT((10+G24+E24)/(INT(10+G24+E24))-epsi)+c_2*H24)^(c_3)+sc_2*INT((10+G24+E24)/(INT(10+G24+E24))-epsi)-sc_4*(H24/10)^3)
+D108*E108*(1-F108)*(1-G108)*
((sc_3+sc_1*INT((10+G24+E24*d)/(INT(10+G24+E24*d))-epsi))*(s_1+INT(G24+E24*d)+s_2*INT((10+G24+E24*d)/(INT(10+G24+E24*d))-epsi))^(s_3)*(c_4+c_1*INT((10+G24+E24*d)/(INT(10+G24+E24*d))-epsi)+c_2*H24)^(c_3)+sc_2*INT((10+G24+E24*d)/(INT(10+G24+E24*d))-epsi)-sc_4*(H24/10)^3)</f>
        <v>45501.448000301541</v>
      </c>
      <c r="W108" s="10" t="str">
        <f t="shared" si="19"/>
        <v/>
      </c>
      <c r="X108" s="10" t="str">
        <f t="shared" si="20"/>
        <v/>
      </c>
      <c r="Y108" s="10" t="str">
        <f t="shared" si="21"/>
        <v/>
      </c>
      <c r="Z108" s="10" t="str">
        <f t="shared" si="22"/>
        <v/>
      </c>
    </row>
    <row r="109" spans="4:26">
      <c r="D109" s="10">
        <f t="shared" si="11"/>
        <v>1</v>
      </c>
      <c r="E109" s="10">
        <f t="shared" si="12"/>
        <v>1</v>
      </c>
      <c r="F109" s="10">
        <f t="shared" si="13"/>
        <v>0</v>
      </c>
      <c r="G109" s="10">
        <f t="shared" si="14"/>
        <v>0</v>
      </c>
      <c r="I109" s="10">
        <f t="shared" si="15"/>
        <v>0</v>
      </c>
      <c r="J109" s="10">
        <f t="shared" si="16"/>
        <v>0</v>
      </c>
      <c r="K109" s="137">
        <f t="shared" si="17"/>
        <v>0</v>
      </c>
      <c r="L109" s="137">
        <f t="shared" si="18"/>
        <v>0</v>
      </c>
      <c r="M109" s="3"/>
      <c r="R109" s="148">
        <f>(-1)*(1-D109)*
((sc_3+sc_1*INT((10+D25+F25)/(INT(10+D25+F25))-epsi))*(s_1+INT(D25+F25)+s_2*INT((10+D25+F25)/(INT(10+D25+F25))-epsi))^(s_3)*(c_4+c_1*INT((10+D25+F25)/(INT(10+D25+F25))-epsi)+c_2*H25)^(c_3)+sc_2*INT((10+D25+F25)/(INT(10+D25+F25))-epsi)-sc_4*(H25/10)^3)
+D109*E109*(1-F109)*(1-G109)*
((sc_3+sc_1*INT((10+D25+F25*d)/(INT(10+D25+F25*d))-epsi))*(s_1+INT(D25+F25*d)+s_2*INT((10+D25+F25*d)/(INT(10+D25+F25*d))-epsi))^(s_3)*(c_4+c_1*INT((10+D25+F25*d)/(INT(10+D25+F25*d))-epsi)+c_2*H25)^(c_3)+sc_2*INT((10+D25+F25*d)/(INT(10+D25+F25*d))-epsi)-sc_4*(H25/10)^3)</f>
        <v>32464.625567002222</v>
      </c>
      <c r="S109" s="148">
        <f>-1*(1-E109)*
((sc_3+sc_1*INT((10+D25+F25)/(INT(10+D25+F25))-epsi))*(s_1+INT(D25+F25)+s_2*INT((10+D25+F25)/(INT(10+D25+F25))-epsi))^(s_3)*(c_4+c_1*INT((10+D25+F25)/(INT(10+D25+F25))-epsi)+c_2*H25)^(c_3)+sc_2*INT((10+D25+F25)/(INT(10+D25+F25))-epsi)-sc_4*(H25/10)^3)
+D109*E109*(1-F109)*(1-G109)*
((sc_3+sc_1*INT((10+D25*d+F25)/(INT(10+D25*d+F25))-epsi))*(s_1+INT(D25*d+F25)+s_2*INT((10+D25*d+F25)/(INT(10+D25*d+F25))-epsi))^(s_3)*(c_4+c_1*INT((10+D25*d+F25)/(INT(10+D25*d+F25))-epsi)+c_2*H25)^(c_3)+sc_2*INT((10+D25*d+F25)/(INT(10+D25*d+F25))-epsi)-sc_4*(H25/10)^3)</f>
        <v>32464.625567002222</v>
      </c>
      <c r="T109" s="148">
        <f>-1*(F109)*
((sc_3+sc_1*INT((10+G25+F25)/(INT(10+G25+F25))-epsi))*(s_1+INT(G25+F25)+s_2*INT((10+G25+F25)/(INT(10+G25+F25))-epsi))^(s_3)*(c_4+c_1*INT((10+G25+F25)/(INT(10+G25+F25))-epsi)+c_2*H25)^(c_3)+sc_2*INT((10+G25+F25)/(INT(10+G25+F25))-epsi)-sc_4*(H25/10)^3)
+D109*E109*(1-F109)*(1-G109)*
((sc_3+sc_1*INT((10+G25+F25*d)/(INT(10+G25+F25*d))-epsi))*(s_1+INT(G25+F25*d)+s_2*INT((10+G25+F25*d)/(INT(10+G25+F25*d))-epsi))^(s_3)*(c_4+c_1*INT((10+G25+F25*d)/(INT(10+G25+F25*d))-epsi)+c_2*H25)^(c_3)+sc_2*INT((10+G25+F25*d)/(INT(10+G25+F25*d))-epsi)-sc_4*(H25/10)^3)</f>
        <v>18832.899054978137</v>
      </c>
      <c r="U109" s="148">
        <f>-1*(G109)*
((sc_3+sc_1*INT((10+G25+E25)/(INT(10+G25+E25))-epsi))*(s_1+INT(G25+E25)+s_2*INT((10+G25+E25)/(INT(10+G25+E25))-epsi))^(s_3)*(c_4+c_1*INT((10+G25+E25)/(INT(10+G25+E25))-epsi)+c_2*H25)^(c_3)+sc_2*INT((10+G25+E25)/(INT(10+G25+E25))-epsi)-sc_4*(H25/10)^3)
+D109*E109*(1-F109)*(1-G109)*
((sc_3+sc_1*INT((10+G25+E25*d)/(INT(10+G25+E25*d))-epsi))*(s_1+INT(G25+E25*d)+s_2*INT((10+G25+E25*d)/(INT(10+G25+E25*d))-epsi))^(s_3)*(c_4+c_1*INT((10+G25+E25*d)/(INT(10+G25+E25*d))-epsi)+c_2*H25)^(c_3)+sc_2*INT((10+G25+E25*d)/(INT(10+G25+E25*d))-epsi)-sc_4*(H25/10)^3)</f>
        <v>18832.899054978137</v>
      </c>
      <c r="W109" s="10" t="str">
        <f t="shared" si="19"/>
        <v/>
      </c>
      <c r="X109" s="10" t="str">
        <f t="shared" si="20"/>
        <v/>
      </c>
      <c r="Y109" s="10" t="str">
        <f t="shared" si="21"/>
        <v/>
      </c>
      <c r="Z109" s="10" t="str">
        <f t="shared" si="22"/>
        <v/>
      </c>
    </row>
    <row r="110" spans="4:26">
      <c r="D110" s="10">
        <f t="shared" si="11"/>
        <v>1</v>
      </c>
      <c r="E110" s="10">
        <f t="shared" si="12"/>
        <v>1</v>
      </c>
      <c r="F110" s="10">
        <f t="shared" si="13"/>
        <v>0</v>
      </c>
      <c r="G110" s="10">
        <f t="shared" si="14"/>
        <v>0</v>
      </c>
      <c r="I110" s="10">
        <f t="shared" si="15"/>
        <v>0</v>
      </c>
      <c r="J110" s="10">
        <f t="shared" si="16"/>
        <v>0</v>
      </c>
      <c r="K110" s="137">
        <f t="shared" si="17"/>
        <v>0</v>
      </c>
      <c r="L110" s="137">
        <f t="shared" si="18"/>
        <v>0</v>
      </c>
      <c r="M110" s="3"/>
      <c r="R110" s="148">
        <f>(-1)*(1-D110)*
((sc_3+sc_1*INT((10+D26+F26)/(INT(10+D26+F26))-epsi))*(s_1+INT(D26+F26)+s_2*INT((10+D26+F26)/(INT(10+D26+F26))-epsi))^(s_3)*(c_4+c_1*INT((10+D26+F26)/(INT(10+D26+F26))-epsi)+c_2*H26)^(c_3)+sc_2*INT((10+D26+F26)/(INT(10+D26+F26))-epsi)-sc_4*(H26/10)^3)
+D110*E110*(1-F110)*(1-G110)*
((sc_3+sc_1*INT((10+D26+F26*d)/(INT(10+D26+F26*d))-epsi))*(s_1+INT(D26+F26*d)+s_2*INT((10+D26+F26*d)/(INT(10+D26+F26*d))-epsi))^(s_3)*(c_4+c_1*INT((10+D26+F26*d)/(INT(10+D26+F26*d))-epsi)+c_2*H26)^(c_3)+sc_2*INT((10+D26+F26*d)/(INT(10+D26+F26*d))-epsi)-sc_4*(H26/10)^3)</f>
        <v>6681.3718598426258</v>
      </c>
      <c r="S110" s="148">
        <f>-1*(1-E110)*
((sc_3+sc_1*INT((10+D26+F26)/(INT(10+D26+F26))-epsi))*(s_1+INT(D26+F26)+s_2*INT((10+D26+F26)/(INT(10+D26+F26))-epsi))^(s_3)*(c_4+c_1*INT((10+D26+F26)/(INT(10+D26+F26))-epsi)+c_2*H26)^(c_3)+sc_2*INT((10+D26+F26)/(INT(10+D26+F26))-epsi)-sc_4*(H26/10)^3)
+D110*E110*(1-F110)*(1-G110)*
((sc_3+sc_1*INT((10+D26*d+F26)/(INT(10+D26*d+F26))-epsi))*(s_1+INT(D26*d+F26)+s_2*INT((10+D26*d+F26)/(INT(10+D26*d+F26))-epsi))^(s_3)*(c_4+c_1*INT((10+D26*d+F26)/(INT(10+D26*d+F26))-epsi)+c_2*H26)^(c_3)+sc_2*INT((10+D26*d+F26)/(INT(10+D26*d+F26))-epsi)-sc_4*(H26/10)^3)</f>
        <v>9817.5871012447114</v>
      </c>
      <c r="T110" s="148">
        <f>-1*(F110)*
((sc_3+sc_1*INT((10+G26+F26)/(INT(10+G26+F26))-epsi))*(s_1+INT(G26+F26)+s_2*INT((10+G26+F26)/(INT(10+G26+F26))-epsi))^(s_3)*(c_4+c_1*INT((10+G26+F26)/(INT(10+G26+F26))-epsi)+c_2*H26)^(c_3)+sc_2*INT((10+G26+F26)/(INT(10+G26+F26))-epsi)-sc_4*(H26/10)^3)
+D110*E110*(1-F110)*(1-G110)*
((sc_3+sc_1*INT((10+G26+F26*d)/(INT(10+G26+F26*d))-epsi))*(s_1+INT(G26+F26*d)+s_2*INT((10+G26+F26*d)/(INT(10+G26+F26*d))-epsi))^(s_3)*(c_4+c_1*INT((10+G26+F26*d)/(INT(10+G26+F26*d))-epsi)+c_2*H26)^(c_3)+sc_2*INT((10+G26+F26*d)/(INT(10+G26+F26*d))-epsi)-sc_4*(H26/10)^3)</f>
        <v>6681.3718598426258</v>
      </c>
      <c r="U110" s="148">
        <f>-1*(G110)*
((sc_3+sc_1*INT((10+G26+E26)/(INT(10+G26+E26))-epsi))*(s_1+INT(G26+E26)+s_2*INT((10+G26+E26)/(INT(10+G26+E26))-epsi))^(s_3)*(c_4+c_1*INT((10+G26+E26)/(INT(10+G26+E26))-epsi)+c_2*H26)^(c_3)+sc_2*INT((10+G26+E26)/(INT(10+G26+E26))-epsi)-sc_4*(H26/10)^3)
+D110*E110*(1-F110)*(1-G110)*
((sc_3+sc_1*INT((10+G26+E26*d)/(INT(10+G26+E26*d))-epsi))*(s_1+INT(G26+E26*d)+s_2*INT((10+G26+E26*d)/(INT(10+G26+E26*d))-epsi))^(s_3)*(c_4+c_1*INT((10+G26+E26*d)/(INT(10+G26+E26*d))-epsi)+c_2*H26)^(c_3)+sc_2*INT((10+G26+E26*d)/(INT(10+G26+E26*d))-epsi)-sc_4*(H26/10)^3)</f>
        <v>6681.3718598426258</v>
      </c>
      <c r="W110" s="10" t="str">
        <f t="shared" si="19"/>
        <v/>
      </c>
      <c r="X110" s="10" t="str">
        <f t="shared" si="20"/>
        <v/>
      </c>
      <c r="Y110" s="10" t="str">
        <f t="shared" si="21"/>
        <v/>
      </c>
      <c r="Z110" s="10" t="str">
        <f t="shared" si="22"/>
        <v/>
      </c>
    </row>
    <row r="111" spans="4:26">
      <c r="D111" s="10">
        <f t="shared" si="11"/>
        <v>1</v>
      </c>
      <c r="E111" s="10">
        <f t="shared" si="12"/>
        <v>1</v>
      </c>
      <c r="F111" s="10">
        <f t="shared" si="13"/>
        <v>0</v>
      </c>
      <c r="G111" s="10">
        <f t="shared" si="14"/>
        <v>0</v>
      </c>
      <c r="I111" s="10">
        <f t="shared" si="15"/>
        <v>0</v>
      </c>
      <c r="J111" s="10">
        <f t="shared" si="16"/>
        <v>0</v>
      </c>
      <c r="K111" s="137">
        <f t="shared" si="17"/>
        <v>0</v>
      </c>
      <c r="L111" s="137">
        <f t="shared" si="18"/>
        <v>0</v>
      </c>
      <c r="M111" s="3"/>
      <c r="R111" s="148">
        <f>(-1)*(1-D111)*
((sc_3+sc_1*INT((10+D27+F27)/(INT(10+D27+F27))-epsi))*(s_1+INT(D27+F27)+s_2*INT((10+D27+F27)/(INT(10+D27+F27))-epsi))^(s_3)*(c_4+c_1*INT((10+D27+F27)/(INT(10+D27+F27))-epsi)+c_2*H27)^(c_3)+sc_2*INT((10+D27+F27)/(INT(10+D27+F27))-epsi)-sc_4*(H27/10)^3)
+D111*E111*(1-F111)*(1-G111)*
((sc_3+sc_1*INT((10+D27+F27*d)/(INT(10+D27+F27*d))-epsi))*(s_1+INT(D27+F27*d)+s_2*INT((10+D27+F27*d)/(INT(10+D27+F27*d))-epsi))^(s_3)*(c_4+c_1*INT((10+D27+F27*d)/(INT(10+D27+F27*d))-epsi)+c_2*H27)^(c_3)+sc_2*INT((10+D27+F27*d)/(INT(10+D27+F27*d))-epsi)-sc_4*(H27/10)^3)</f>
        <v>32464.625567002222</v>
      </c>
      <c r="S111" s="148">
        <f>-1*(1-E111)*
((sc_3+sc_1*INT((10+D27+F27)/(INT(10+D27+F27))-epsi))*(s_1+INT(D27+F27)+s_2*INT((10+D27+F27)/(INT(10+D27+F27))-epsi))^(s_3)*(c_4+c_1*INT((10+D27+F27)/(INT(10+D27+F27))-epsi)+c_2*H27)^(c_3)+sc_2*INT((10+D27+F27)/(INT(10+D27+F27))-epsi)-sc_4*(H27/10)^3)
+D111*E111*(1-F111)*(1-G111)*
((sc_3+sc_1*INT((10+D27*d+F27)/(INT(10+D27*d+F27))-epsi))*(s_1+INT(D27*d+F27)+s_2*INT((10+D27*d+F27)/(INT(10+D27*d+F27))-epsi))^(s_3)*(c_4+c_1*INT((10+D27*d+F27)/(INT(10+D27*d+F27))-epsi)+c_2*H27)^(c_3)+sc_2*INT((10+D27*d+F27)/(INT(10+D27*d+F27))-epsi)-sc_4*(H27/10)^3)</f>
        <v>26862.152976395057</v>
      </c>
      <c r="T111" s="148">
        <f>-1*(F111)*
((sc_3+sc_1*INT((10+G27+F27)/(INT(10+G27+F27))-epsi))*(s_1+INT(G27+F27)+s_2*INT((10+G27+F27)/(INT(10+G27+F27))-epsi))^(s_3)*(c_4+c_1*INT((10+G27+F27)/(INT(10+G27+F27))-epsi)+c_2*H27)^(c_3)+sc_2*INT((10+G27+F27)/(INT(10+G27+F27))-epsi)-sc_4*(H27/10)^3)
+D111*E111*(1-F111)*(1-G111)*
((sc_3+sc_1*INT((10+G27+F27*d)/(INT(10+G27+F27*d))-epsi))*(s_1+INT(G27+F27*d)+s_2*INT((10+G27+F27*d)/(INT(10+G27+F27*d))-epsi))^(s_3)*(c_4+c_1*INT((10+G27+F27*d)/(INT(10+G27+F27*d))-epsi)+c_2*H27)^(c_3)+sc_2*INT((10+G27+F27*d)/(INT(10+G27+F27*d))-epsi)-sc_4*(H27/10)^3)</f>
        <v>32464.625567002222</v>
      </c>
      <c r="U111" s="148">
        <f>-1*(G111)*
((sc_3+sc_1*INT((10+G27+E27)/(INT(10+G27+E27))-epsi))*(s_1+INT(G27+E27)+s_2*INT((10+G27+E27)/(INT(10+G27+E27))-epsi))^(s_3)*(c_4+c_1*INT((10+G27+E27)/(INT(10+G27+E27))-epsi)+c_2*H27)^(c_3)+sc_2*INT((10+G27+E27)/(INT(10+G27+E27))-epsi)-sc_4*(H27/10)^3)
+D111*E111*(1-F111)*(1-G111)*
((sc_3+sc_1*INT((10+G27+E27*d)/(INT(10+G27+E27*d))-epsi))*(s_1+INT(G27+E27*d)+s_2*INT((10+G27+E27*d)/(INT(10+G27+E27*d))-epsi))^(s_3)*(c_4+c_1*INT((10+G27+E27*d)/(INT(10+G27+E27*d))-epsi)+c_2*H27)^(c_3)+sc_2*INT((10+G27+E27*d)/(INT(10+G27+E27*d))-epsi)-sc_4*(H27/10)^3)</f>
        <v>32464.625567002222</v>
      </c>
      <c r="W111" s="10" t="str">
        <f t="shared" si="19"/>
        <v/>
      </c>
      <c r="X111" s="10" t="str">
        <f t="shared" si="20"/>
        <v/>
      </c>
      <c r="Y111" s="10" t="str">
        <f t="shared" si="21"/>
        <v/>
      </c>
      <c r="Z111" s="10" t="str">
        <f t="shared" si="22"/>
        <v/>
      </c>
    </row>
    <row r="112" spans="4:26">
      <c r="D112" s="10">
        <f t="shared" si="11"/>
        <v>1</v>
      </c>
      <c r="E112" s="10">
        <f t="shared" si="12"/>
        <v>1</v>
      </c>
      <c r="F112" s="10">
        <f t="shared" si="13"/>
        <v>0</v>
      </c>
      <c r="G112" s="10">
        <f t="shared" si="14"/>
        <v>0</v>
      </c>
      <c r="I112" s="10">
        <f t="shared" si="15"/>
        <v>0</v>
      </c>
      <c r="J112" s="10">
        <f t="shared" si="16"/>
        <v>0</v>
      </c>
      <c r="K112" s="137">
        <f t="shared" si="17"/>
        <v>0</v>
      </c>
      <c r="L112" s="137">
        <f t="shared" si="18"/>
        <v>0</v>
      </c>
      <c r="M112" s="3"/>
      <c r="R112" s="148">
        <f>(-1)*(1-D112)*
((sc_3+sc_1*INT((10+D28+F28)/(INT(10+D28+F28))-epsi))*(s_1+INT(D28+F28)+s_2*INT((10+D28+F28)/(INT(10+D28+F28))-epsi))^(s_3)*(c_4+c_1*INT((10+D28+F28)/(INT(10+D28+F28))-epsi)+c_2*H28)^(c_3)+sc_2*INT((10+D28+F28)/(INT(10+D28+F28))-epsi)-sc_4*(H28/10)^3)
+D112*E112*(1-F112)*(1-G112)*
((sc_3+sc_1*INT((10+D28+F28*d)/(INT(10+D28+F28*d))-epsi))*(s_1+INT(D28+F28*d)+s_2*INT((10+D28+F28*d)/(INT(10+D28+F28*d))-epsi))^(s_3)*(c_4+c_1*INT((10+D28+F28*d)/(INT(10+D28+F28*d))-epsi)+c_2*H28)^(c_3)+sc_2*INT((10+D28+F28*d)/(INT(10+D28+F28*d))-epsi)-sc_4*(H28/10)^3)</f>
        <v>21172.728209118584</v>
      </c>
      <c r="S112" s="148">
        <f>-1*(1-E112)*
((sc_3+sc_1*INT((10+D28+F28)/(INT(10+D28+F28))-epsi))*(s_1+INT(D28+F28)+s_2*INT((10+D28+F28)/(INT(10+D28+F28))-epsi))^(s_3)*(c_4+c_1*INT((10+D28+F28)/(INT(10+D28+F28))-epsi)+c_2*H28)^(c_3)+sc_2*INT((10+D28+F28)/(INT(10+D28+F28))-epsi)-sc_4*(H28/10)^3)
+D112*E112*(1-F112)*(1-G112)*
((sc_3+sc_1*INT((10+D28*d+F28)/(INT(10+D28*d+F28))-epsi))*(s_1+INT(D28*d+F28)+s_2*INT((10+D28*d+F28)/(INT(10+D28*d+F28))-epsi))^(s_3)*(c_4+c_1*INT((10+D28*d+F28)/(INT(10+D28*d+F28))-epsi)+c_2*H28)^(c_3)+sc_2*INT((10+D28*d+F28)/(INT(10+D28*d+F28))-epsi)-sc_4*(H28/10)^3)</f>
        <v>16803.842076911274</v>
      </c>
      <c r="T112" s="148">
        <f>-1*(F112)*
((sc_3+sc_1*INT((10+G28+F28)/(INT(10+G28+F28))-epsi))*(s_1+INT(G28+F28)+s_2*INT((10+G28+F28)/(INT(10+G28+F28))-epsi))^(s_3)*(c_4+c_1*INT((10+G28+F28)/(INT(10+G28+F28))-epsi)+c_2*H28)^(c_3)+sc_2*INT((10+G28+F28)/(INT(10+G28+F28))-epsi)-sc_4*(H28/10)^3)
+D112*E112*(1-F112)*(1-G112)*
((sc_3+sc_1*INT((10+G28+F28*d)/(INT(10+G28+F28*d))-epsi))*(s_1+INT(G28+F28*d)+s_2*INT((10+G28+F28*d)/(INT(10+G28+F28*d))-epsi))^(s_3)*(c_4+c_1*INT((10+G28+F28*d)/(INT(10+G28+F28*d))-epsi)+c_2*H28)^(c_3)+sc_2*INT((10+G28+F28*d)/(INT(10+G28+F28*d))-epsi)-sc_4*(H28/10)^3)</f>
        <v>21172.728209118584</v>
      </c>
      <c r="U112" s="148">
        <f>-1*(G112)*
((sc_3+sc_1*INT((10+G28+E28)/(INT(10+G28+E28))-epsi))*(s_1+INT(G28+E28)+s_2*INT((10+G28+E28)/(INT(10+G28+E28))-epsi))^(s_3)*(c_4+c_1*INT((10+G28+E28)/(INT(10+G28+E28))-epsi)+c_2*H28)^(c_3)+sc_2*INT((10+G28+E28)/(INT(10+G28+E28))-epsi)-sc_4*(H28/10)^3)
+D112*E112*(1-F112)*(1-G112)*
((sc_3+sc_1*INT((10+G28+E28*d)/(INT(10+G28+E28*d))-epsi))*(s_1+INT(G28+E28*d)+s_2*INT((10+G28+E28*d)/(INT(10+G28+E28*d))-epsi))^(s_3)*(c_4+c_1*INT((10+G28+E28*d)/(INT(10+G28+E28*d))-epsi)+c_2*H28)^(c_3)+sc_2*INT((10+G28+E28*d)/(INT(10+G28+E28*d))-epsi)-sc_4*(H28/10)^3)</f>
        <v>12252.736232128811</v>
      </c>
      <c r="W112" s="10" t="str">
        <f t="shared" si="19"/>
        <v/>
      </c>
      <c r="X112" s="10" t="str">
        <f t="shared" si="20"/>
        <v/>
      </c>
      <c r="Y112" s="10" t="str">
        <f t="shared" si="21"/>
        <v/>
      </c>
      <c r="Z112" s="10" t="str">
        <f t="shared" si="22"/>
        <v/>
      </c>
    </row>
    <row r="113" spans="4:27">
      <c r="D113" s="10">
        <f t="shared" si="11"/>
        <v>1</v>
      </c>
      <c r="E113" s="10">
        <f t="shared" si="12"/>
        <v>1</v>
      </c>
      <c r="F113" s="10">
        <f t="shared" si="13"/>
        <v>0</v>
      </c>
      <c r="G113" s="10">
        <f t="shared" si="14"/>
        <v>0</v>
      </c>
      <c r="I113" s="10">
        <f t="shared" si="15"/>
        <v>0</v>
      </c>
      <c r="J113" s="10">
        <f t="shared" si="16"/>
        <v>0</v>
      </c>
      <c r="K113" s="137">
        <f t="shared" si="17"/>
        <v>0</v>
      </c>
      <c r="L113" s="137">
        <f t="shared" si="18"/>
        <v>0</v>
      </c>
      <c r="M113" s="3"/>
      <c r="R113" s="148">
        <f>(-1)*(1-D113)*
((sc_3+sc_1*INT((10+D29+F29)/(INT(10+D29+F29))-epsi))*(s_1+INT(D29+F29)+s_2*INT((10+D29+F29)/(INT(10+D29+F29))-epsi))^(s_3)*(c_4+c_1*INT((10+D29+F29)/(INT(10+D29+F29))-epsi)+c_2*H29)^(c_3)+sc_2*INT((10+D29+F29)/(INT(10+D29+F29))-epsi)-sc_4*(H29/10)^3)
+D113*E113*(1-F113)*(1-G113)*
((sc_3+sc_1*INT((10+D29+F29*d)/(INT(10+D29+F29*d))-epsi))*(s_1+INT(D29+F29*d)+s_2*INT((10+D29+F29*d)/(INT(10+D29+F29*d))-epsi))^(s_3)*(c_4+c_1*INT((10+D29+F29*d)/(INT(10+D29+F29*d))-epsi)+c_2*H29)^(c_3)+sc_2*INT((10+D29+F29*d)/(INT(10+D29+F29*d))-epsi)-sc_4*(H29/10)^3)</f>
        <v>24910.107764913744</v>
      </c>
      <c r="S113" s="148">
        <f>-1*(1-E113)*
((sc_3+sc_1*INT((10+D29+F29)/(INT(10+D29+F29))-epsi))*(s_1+INT(D29+F29)+s_2*INT((10+D29+F29)/(INT(10+D29+F29))-epsi))^(s_3)*(c_4+c_1*INT((10+D29+F29)/(INT(10+D29+F29))-epsi)+c_2*H29)^(c_3)+sc_2*INT((10+D29+F29)/(INT(10+D29+F29))-epsi)-sc_4*(H29/10)^3)
+D113*E113*(1-F113)*(1-G113)*
((sc_3+sc_1*INT((10+D29*d+F29)/(INT(10+D29*d+F29))-epsi))*(s_1+INT(D29*d+F29)+s_2*INT((10+D29*d+F29)/(INT(10+D29*d+F29))-epsi))^(s_3)*(c_4+c_1*INT((10+D29*d+F29)/(INT(10+D29*d+F29))-epsi)+c_2*H29)^(c_3)+sc_2*INT((10+D29*d+F29)/(INT(10+D29*d+F29))-epsi)-sc_4*(H29/10)^3)</f>
        <v>20129.90141356003</v>
      </c>
      <c r="T113" s="148">
        <f>-1*(F113)*
((sc_3+sc_1*INT((10+G29+F29)/(INT(10+G29+F29))-epsi))*(s_1+INT(G29+F29)+s_2*INT((10+G29+F29)/(INT(10+G29+F29))-epsi))^(s_3)*(c_4+c_1*INT((10+G29+F29)/(INT(10+G29+F29))-epsi)+c_2*H29)^(c_3)+sc_2*INT((10+G29+F29)/(INT(10+G29+F29))-epsi)-sc_4*(H29/10)^3)
+D113*E113*(1-F113)*(1-G113)*
((sc_3+sc_1*INT((10+G29+F29*d)/(INT(10+G29+F29*d))-epsi))*(s_1+INT(G29+F29*d)+s_2*INT((10+G29+F29*d)/(INT(10+G29+F29*d))-epsi))^(s_3)*(c_4+c_1*INT((10+G29+F29*d)/(INT(10+G29+F29*d))-epsi)+c_2*H29)^(c_3)+sc_2*INT((10+G29+F29*d)/(INT(10+G29+F29*d))-epsi)-sc_4*(H29/10)^3)</f>
        <v>24910.107764913744</v>
      </c>
      <c r="U113" s="148">
        <f>-1*(G113)*
((sc_3+sc_1*INT((10+G29+E29)/(INT(10+G29+E29))-epsi))*(s_1+INT(G29+E29)+s_2*INT((10+G29+E29)/(INT(10+G29+E29))-epsi))^(s_3)*(c_4+c_1*INT((10+G29+E29)/(INT(10+G29+E29))-epsi)+c_2*H29)^(c_3)+sc_2*INT((10+G29+E29)/(INT(10+G29+E29))-epsi)-sc_4*(H29/10)^3)
+D113*E113*(1-F113)*(1-G113)*
((sc_3+sc_1*INT((10+G29+E29*d)/(INT(10+G29+E29*d))-epsi))*(s_1+INT(G29+E29*d)+s_2*INT((10+G29+E29*d)/(INT(10+G29+E29*d))-epsi))^(s_3)*(c_4+c_1*INT((10+G29+E29*d)/(INT(10+G29+E29*d))-epsi)+c_2*H29)^(c_3)+sc_2*INT((10+G29+E29*d)/(INT(10+G29+E29*d))-epsi)-sc_4*(H29/10)^3)</f>
        <v>14417.256808399155</v>
      </c>
      <c r="W113" s="10" t="str">
        <f t="shared" si="19"/>
        <v/>
      </c>
      <c r="X113" s="10" t="str">
        <f t="shared" si="20"/>
        <v/>
      </c>
      <c r="Y113" s="10" t="str">
        <f t="shared" si="21"/>
        <v/>
      </c>
      <c r="Z113" s="10" t="str">
        <f t="shared" si="22"/>
        <v/>
      </c>
    </row>
    <row r="114" spans="4:27">
      <c r="D114" s="10">
        <f t="shared" si="11"/>
        <v>1</v>
      </c>
      <c r="E114" s="10">
        <f t="shared" si="12"/>
        <v>1</v>
      </c>
      <c r="F114" s="10">
        <f t="shared" si="13"/>
        <v>0</v>
      </c>
      <c r="G114" s="10">
        <f t="shared" si="14"/>
        <v>0</v>
      </c>
      <c r="I114" s="10">
        <f t="shared" si="15"/>
        <v>0</v>
      </c>
      <c r="J114" s="10">
        <f t="shared" si="16"/>
        <v>0</v>
      </c>
      <c r="K114" s="137">
        <f t="shared" si="17"/>
        <v>0</v>
      </c>
      <c r="L114" s="137">
        <f t="shared" si="18"/>
        <v>0</v>
      </c>
      <c r="M114" s="3"/>
      <c r="R114" s="148">
        <f>(-1)*(1-D114)*
((sc_3+sc_1*INT((10+D30+F30)/(INT(10+D30+F30))-epsi))*(s_1+INT(D30+F30)+s_2*INT((10+D30+F30)/(INT(10+D30+F30))-epsi))^(s_3)*(c_4+c_1*INT((10+D30+F30)/(INT(10+D30+F30))-epsi)+c_2*H30)^(c_3)+sc_2*INT((10+D30+F30)/(INT(10+D30+F30))-epsi)-sc_4*(H30/10)^3)
+D114*E114*(1-F114)*(1-G114)*
((sc_3+sc_1*INT((10+D30+F30*d)/(INT(10+D30+F30*d))-epsi))*(s_1+INT(D30+F30*d)+s_2*INT((10+D30+F30*d)/(INT(10+D30+F30*d))-epsi))^(s_3)*(c_4+c_1*INT((10+D30+F30*d)/(INT(10+D30+F30*d))-epsi)+c_2*H30)^(c_3)+sc_2*INT((10+D30+F30*d)/(INT(10+D30+F30*d))-epsi)-sc_4*(H30/10)^3)</f>
        <v>21172.728209118584</v>
      </c>
      <c r="S114" s="148">
        <f>-1*(1-E114)*
((sc_3+sc_1*INT((10+D30+F30)/(INT(10+D30+F30))-epsi))*(s_1+INT(D30+F30)+s_2*INT((10+D30+F30)/(INT(10+D30+F30))-epsi))^(s_3)*(c_4+c_1*INT((10+D30+F30)/(INT(10+D30+F30))-epsi)+c_2*H30)^(c_3)+sc_2*INT((10+D30+F30)/(INT(10+D30+F30))-epsi)-sc_4*(H30/10)^3)
+D114*E114*(1-F114)*(1-G114)*
((sc_3+sc_1*INT((10+D30*d+F30)/(INT(10+D30*d+F30))-epsi))*(s_1+INT(D30*d+F30)+s_2*INT((10+D30*d+F30)/(INT(10+D30*d+F30))-epsi))^(s_3)*(c_4+c_1*INT((10+D30*d+F30)/(INT(10+D30*d+F30))-epsi)+c_2*H30)^(c_3)+sc_2*INT((10+D30*d+F30)/(INT(10+D30*d+F30))-epsi)-sc_4*(H30/10)^3)</f>
        <v>16803.842076911274</v>
      </c>
      <c r="T114" s="148">
        <f>-1*(F114)*
((sc_3+sc_1*INT((10+G30+F30)/(INT(10+G30+F30))-epsi))*(s_1+INT(G30+F30)+s_2*INT((10+G30+F30)/(INT(10+G30+F30))-epsi))^(s_3)*(c_4+c_1*INT((10+G30+F30)/(INT(10+G30+F30))-epsi)+c_2*H30)^(c_3)+sc_2*INT((10+G30+F30)/(INT(10+G30+F30))-epsi)-sc_4*(H30/10)^3)
+D114*E114*(1-F114)*(1-G114)*
((sc_3+sc_1*INT((10+G30+F30*d)/(INT(10+G30+F30*d))-epsi))*(s_1+INT(G30+F30*d)+s_2*INT((10+G30+F30*d)/(INT(10+G30+F30*d))-epsi))^(s_3)*(c_4+c_1*INT((10+G30+F30*d)/(INT(10+G30+F30*d))-epsi)+c_2*H30)^(c_3)+sc_2*INT((10+G30+F30*d)/(INT(10+G30+F30*d))-epsi)-sc_4*(H30/10)^3)</f>
        <v>21172.728209118584</v>
      </c>
      <c r="U114" s="148">
        <f>-1*(G114)*
((sc_3+sc_1*INT((10+G30+E30)/(INT(10+G30+E30))-epsi))*(s_1+INT(G30+E30)+s_2*INT((10+G30+E30)/(INT(10+G30+E30))-epsi))^(s_3)*(c_4+c_1*INT((10+G30+E30)/(INT(10+G30+E30))-epsi)+c_2*H30)^(c_3)+sc_2*INT((10+G30+E30)/(INT(10+G30+E30))-epsi)-sc_4*(H30/10)^3)
+D114*E114*(1-F114)*(1-G114)*
((sc_3+sc_1*INT((10+G30+E30*d)/(INT(10+G30+E30*d))-epsi))*(s_1+INT(G30+E30*d)+s_2*INT((10+G30+E30*d)/(INT(10+G30+E30*d))-epsi))^(s_3)*(c_4+c_1*INT((10+G30+E30*d)/(INT(10+G30+E30*d))-epsi)+c_2*H30)^(c_3)+sc_2*INT((10+G30+E30*d)/(INT(10+G30+E30*d))-epsi)-sc_4*(H30/10)^3)</f>
        <v>12252.736232128811</v>
      </c>
      <c r="W114" s="10" t="str">
        <f t="shared" si="19"/>
        <v/>
      </c>
      <c r="X114" s="10" t="str">
        <f t="shared" si="20"/>
        <v/>
      </c>
      <c r="Y114" s="10" t="str">
        <f t="shared" si="21"/>
        <v/>
      </c>
      <c r="Z114" s="10" t="str">
        <f t="shared" si="22"/>
        <v/>
      </c>
    </row>
    <row r="115" spans="4:27">
      <c r="D115" s="10">
        <f t="shared" si="11"/>
        <v>1</v>
      </c>
      <c r="E115" s="10">
        <f t="shared" si="12"/>
        <v>1</v>
      </c>
      <c r="F115" s="10">
        <f t="shared" si="13"/>
        <v>0</v>
      </c>
      <c r="G115" s="10">
        <f t="shared" si="14"/>
        <v>0</v>
      </c>
      <c r="I115" s="10">
        <f t="shared" si="15"/>
        <v>0</v>
      </c>
      <c r="J115" s="10">
        <f t="shared" si="16"/>
        <v>0</v>
      </c>
      <c r="K115" s="137">
        <f t="shared" si="17"/>
        <v>0</v>
      </c>
      <c r="L115" s="137">
        <f t="shared" si="18"/>
        <v>0</v>
      </c>
      <c r="M115" s="3"/>
      <c r="R115" s="148">
        <f>(-1)*(1-D115)*
((sc_3+sc_1*INT((10+D31+F31)/(INT(10+D31+F31))-epsi))*(s_1+INT(D31+F31)+s_2*INT((10+D31+F31)/(INT(10+D31+F31))-epsi))^(s_3)*(c_4+c_1*INT((10+D31+F31)/(INT(10+D31+F31))-epsi)+c_2*H31)^(c_3)+sc_2*INT((10+D31+F31)/(INT(10+D31+F31))-epsi)-sc_4*(H31/10)^3)
+D115*E115*(1-F115)*(1-G115)*
((sc_3+sc_1*INT((10+D31+F31*d)/(INT(10+D31+F31*d))-epsi))*(s_1+INT(D31+F31*d)+s_2*INT((10+D31+F31*d)/(INT(10+D31+F31*d))-epsi))^(s_3)*(c_4+c_1*INT((10+D31+F31*d)/(INT(10+D31+F31*d))-epsi)+c_2*H31)^(c_3)+sc_2*INT((10+D31+F31*d)/(INT(10+D31+F31*d))-epsi)-sc_4*(H31/10)^3)</f>
        <v>18832.899054978137</v>
      </c>
      <c r="S115" s="148">
        <f>-1*(1-E115)*
((sc_3+sc_1*INT((10+D31+F31)/(INT(10+D31+F31))-epsi))*(s_1+INT(D31+F31)+s_2*INT((10+D31+F31)/(INT(10+D31+F31))-epsi))^(s_3)*(c_4+c_1*INT((10+D31+F31)/(INT(10+D31+F31))-epsi)+c_2*H31)^(c_3)+sc_2*INT((10+D31+F31)/(INT(10+D31+F31))-epsi)-sc_4*(H31/10)^3)
+D115*E115*(1-F115)*(1-G115)*
((sc_3+sc_1*INT((10+D31*d+F31)/(INT(10+D31*d+F31))-epsi))*(s_1+INT(D31*d+F31)+s_2*INT((10+D31*d+F31)/(INT(10+D31*d+F31))-epsi))^(s_3)*(c_4+c_1*INT((10+D31*d+F31)/(INT(10+D31*d+F31))-epsi)+c_2*H31)^(c_3)+sc_2*INT((10+D31*d+F31)/(INT(10+D31*d+F31))-epsi)-sc_4*(H31/10)^3)</f>
        <v>15594.940379858248</v>
      </c>
      <c r="T115" s="148">
        <f>-1*(F115)*
((sc_3+sc_1*INT((10+G31+F31)/(INT(10+G31+F31))-epsi))*(s_1+INT(G31+F31)+s_2*INT((10+G31+F31)/(INT(10+G31+F31))-epsi))^(s_3)*(c_4+c_1*INT((10+G31+F31)/(INT(10+G31+F31))-epsi)+c_2*H31)^(c_3)+sc_2*INT((10+G31+F31)/(INT(10+G31+F31))-epsi)-sc_4*(H31/10)^3)
+D115*E115*(1-F115)*(1-G115)*
((sc_3+sc_1*INT((10+G31+F31*d)/(INT(10+G31+F31*d))-epsi))*(s_1+INT(G31+F31*d)+s_2*INT((10+G31+F31*d)/(INT(10+G31+F31*d))-epsi))^(s_3)*(c_4+c_1*INT((10+G31+F31*d)/(INT(10+G31+F31*d))-epsi)+c_2*H31)^(c_3)+sc_2*INT((10+G31+F31*d)/(INT(10+G31+F31*d))-epsi)-sc_4*(H31/10)^3)</f>
        <v>18832.899054978137</v>
      </c>
      <c r="U115" s="148">
        <f>-1*(G115)*
((sc_3+sc_1*INT((10+G31+E31)/(INT(10+G31+E31))-epsi))*(s_1+INT(G31+E31)+s_2*INT((10+G31+E31)/(INT(10+G31+E31))-epsi))^(s_3)*(c_4+c_1*INT((10+G31+E31)/(INT(10+G31+E31))-epsi)+c_2*H31)^(c_3)+sc_2*INT((10+G31+E31)/(INT(10+G31+E31))-epsi)-sc_4*(H31/10)^3)
+D115*E115*(1-F115)*(1-G115)*
((sc_3+sc_1*INT((10+G31+E31*d)/(INT(10+G31+E31*d))-epsi))*(s_1+INT(G31+E31*d)+s_2*INT((10+G31+E31*d)/(INT(10+G31+E31*d))-epsi))^(s_3)*(c_4+c_1*INT((10+G31+E31*d)/(INT(10+G31+E31*d))-epsi)+c_2*H31)^(c_3)+sc_2*INT((10+G31+E31*d)/(INT(10+G31+E31*d))-epsi)-sc_4*(H31/10)^3)</f>
        <v>32464.625567002222</v>
      </c>
      <c r="W115" s="10" t="str">
        <f t="shared" si="19"/>
        <v/>
      </c>
      <c r="X115" s="10" t="str">
        <f t="shared" si="20"/>
        <v/>
      </c>
      <c r="Y115" s="10" t="str">
        <f t="shared" si="21"/>
        <v/>
      </c>
      <c r="Z115" s="10" t="str">
        <f t="shared" si="22"/>
        <v/>
      </c>
    </row>
    <row r="116" spans="4:27">
      <c r="D116" s="10">
        <f t="shared" si="11"/>
        <v>1</v>
      </c>
      <c r="E116" s="10">
        <f t="shared" si="12"/>
        <v>1</v>
      </c>
      <c r="F116" s="10">
        <f t="shared" si="13"/>
        <v>0</v>
      </c>
      <c r="G116" s="10">
        <f t="shared" si="14"/>
        <v>0</v>
      </c>
      <c r="I116" s="10">
        <f t="shared" si="15"/>
        <v>0</v>
      </c>
      <c r="J116" s="10">
        <f t="shared" si="16"/>
        <v>0</v>
      </c>
      <c r="K116" s="137">
        <f t="shared" si="17"/>
        <v>0</v>
      </c>
      <c r="L116" s="137">
        <f t="shared" si="18"/>
        <v>0</v>
      </c>
      <c r="M116" s="3"/>
      <c r="R116" s="148">
        <f>(-1)*(1-D116)*
((sc_3+sc_1*INT((10+D32+F32)/(INT(10+D32+F32))-epsi))*(s_1+INT(D32+F32)+s_2*INT((10+D32+F32)/(INT(10+D32+F32))-epsi))^(s_3)*(c_4+c_1*INT((10+D32+F32)/(INT(10+D32+F32))-epsi)+c_2*H32)^(c_3)+sc_2*INT((10+D32+F32)/(INT(10+D32+F32))-epsi)-sc_4*(H32/10)^3)
+D116*E116*(1-F116)*(1-G116)*
((sc_3+sc_1*INT((10+D32+F32*d)/(INT(10+D32+F32*d))-epsi))*(s_1+INT(D32+F32*d)+s_2*INT((10+D32+F32*d)/(INT(10+D32+F32*d))-epsi))^(s_3)*(c_4+c_1*INT((10+D32+F32*d)/(INT(10+D32+F32*d))-epsi)+c_2*H32)^(c_3)+sc_2*INT((10+D32+F32*d)/(INT(10+D32+F32*d))-epsi)-sc_4*(H32/10)^3)</f>
        <v>7798.2955066976047</v>
      </c>
      <c r="S116" s="148">
        <f>-1*(1-E116)*
((sc_3+sc_1*INT((10+D32+F32)/(INT(10+D32+F32))-epsi))*(s_1+INT(D32+F32)+s_2*INT((10+D32+F32)/(INT(10+D32+F32))-epsi))^(s_3)*(c_4+c_1*INT((10+D32+F32)/(INT(10+D32+F32))-epsi)+c_2*H32)^(c_3)+sc_2*INT((10+D32+F32)/(INT(10+D32+F32))-epsi)-sc_4*(H32/10)^3)
+D116*E116*(1-F116)*(1-G116)*
((sc_3+sc_1*INT((10+D32*d+F32)/(INT(10+D32*d+F32))-epsi))*(s_1+INT(D32*d+F32)+s_2*INT((10+D32*d+F32)/(INT(10+D32*d+F32))-epsi))^(s_3)*(c_4+c_1*INT((10+D32*d+F32)/(INT(10+D32*d+F32))-epsi)+c_2*H32)^(c_3)+sc_2*INT((10+D32*d+F32)/(INT(10+D32*d+F32))-epsi)-sc_4*(H32/10)^3)</f>
        <v>10084.340055554218</v>
      </c>
      <c r="T116" s="148">
        <f>-1*(F116)*
((sc_3+sc_1*INT((10+G32+F32)/(INT(10+G32+F32))-epsi))*(s_1+INT(G32+F32)+s_2*INT((10+G32+F32)/(INT(10+G32+F32))-epsi))^(s_3)*(c_4+c_1*INT((10+G32+F32)/(INT(10+G32+F32))-epsi)+c_2*H32)^(c_3)+sc_2*INT((10+G32+F32)/(INT(10+G32+F32))-epsi)-sc_4*(H32/10)^3)
+D116*E116*(1-F116)*(1-G116)*
((sc_3+sc_1*INT((10+G32+F32*d)/(INT(10+G32+F32*d))-epsi))*(s_1+INT(G32+F32*d)+s_2*INT((10+G32+F32*d)/(INT(10+G32+F32*d))-epsi))^(s_3)*(c_4+c_1*INT((10+G32+F32*d)/(INT(10+G32+F32*d))-epsi)+c_2*H32)^(c_3)+sc_2*INT((10+G32+F32*d)/(INT(10+G32+F32*d))-epsi)-sc_4*(H32/10)^3)</f>
        <v>7798.2955066976047</v>
      </c>
      <c r="U116" s="148">
        <f>-1*(G116)*
((sc_3+sc_1*INT((10+G32+E32)/(INT(10+G32+E32))-epsi))*(s_1+INT(G32+E32)+s_2*INT((10+G32+E32)/(INT(10+G32+E32))-epsi))^(s_3)*(c_4+c_1*INT((10+G32+E32)/(INT(10+G32+E32))-epsi)+c_2*H32)^(c_3)+sc_2*INT((10+G32+E32)/(INT(10+G32+E32))-epsi)-sc_4*(H32/10)^3)
+D116*E116*(1-F116)*(1-G116)*
((sc_3+sc_1*INT((10+G32+E32*d)/(INT(10+G32+E32*d))-epsi))*(s_1+INT(G32+E32*d)+s_2*INT((10+G32+E32*d)/(INT(10+G32+E32*d))-epsi))^(s_3)*(c_4+c_1*INT((10+G32+E32*d)/(INT(10+G32+E32*d))-epsi)+c_2*H32)^(c_3)+sc_2*INT((10+G32+E32*d)/(INT(10+G32+E32*d))-epsi)-sc_4*(H32/10)^3)</f>
        <v>7798.2955066976047</v>
      </c>
      <c r="W116" s="10" t="str">
        <f t="shared" si="19"/>
        <v/>
      </c>
      <c r="X116" s="10" t="str">
        <f t="shared" si="20"/>
        <v/>
      </c>
      <c r="Y116" s="10" t="str">
        <f t="shared" si="21"/>
        <v/>
      </c>
      <c r="Z116" s="10" t="str">
        <f t="shared" si="22"/>
        <v/>
      </c>
    </row>
    <row r="117" spans="4:27">
      <c r="D117" s="10">
        <f t="shared" si="11"/>
        <v>1</v>
      </c>
      <c r="E117" s="10">
        <f t="shared" si="12"/>
        <v>1</v>
      </c>
      <c r="F117" s="10">
        <f t="shared" si="13"/>
        <v>0</v>
      </c>
      <c r="G117" s="10">
        <f t="shared" si="14"/>
        <v>0</v>
      </c>
      <c r="I117" s="10">
        <f t="shared" si="15"/>
        <v>0</v>
      </c>
      <c r="J117" s="10">
        <f t="shared" si="16"/>
        <v>0</v>
      </c>
      <c r="K117" s="137">
        <f t="shared" si="17"/>
        <v>0</v>
      </c>
      <c r="L117" s="137">
        <f t="shared" si="18"/>
        <v>0</v>
      </c>
      <c r="M117" s="3"/>
      <c r="R117" s="148">
        <f>(-1)*(1-D117)*
((sc_3+sc_1*INT((10+D33+F33)/(INT(10+D33+F33))-epsi))*(s_1+INT(D33+F33)+s_2*INT((10+D33+F33)/(INT(10+D33+F33))-epsi))^(s_3)*(c_4+c_1*INT((10+D33+F33)/(INT(10+D33+F33))-epsi)+c_2*H33)^(c_3)+sc_2*INT((10+D33+F33)/(INT(10+D33+F33))-epsi)-sc_4*(H33/10)^3)
+D117*E117*(1-F117)*(1-G117)*
((sc_3+sc_1*INT((10+D33+F33*d)/(INT(10+D33+F33*d))-epsi))*(s_1+INT(D33+F33*d)+s_2*INT((10+D33+F33*d)/(INT(10+D33+F33*d))-epsi))^(s_3)*(c_4+c_1*INT((10+D33+F33*d)/(INT(10+D33+F33*d))-epsi)+c_2*H33)^(c_3)+sc_2*INT((10+D33+F33*d)/(INT(10+D33+F33*d))-epsi)-sc_4*(H33/10)^3)</f>
        <v>16602.498542383946</v>
      </c>
      <c r="S117" s="148">
        <f>-1*(1-E117)*
((sc_3+sc_1*INT((10+D33+F33)/(INT(10+D33+F33))-epsi))*(s_1+INT(D33+F33)+s_2*INT((10+D33+F33)/(INT(10+D33+F33))-epsi))^(s_3)*(c_4+c_1*INT((10+D33+F33)/(INT(10+D33+F33))-epsi)+c_2*H33)^(c_3)+sc_2*INT((10+D33+F33)/(INT(10+D33+F33))-epsi)-sc_4*(H33/10)^3)
+D117*E117*(1-F117)*(1-G117)*
((sc_3+sc_1*INT((10+D33*d+F33)/(INT(10+D33*d+F33))-epsi))*(s_1+INT(D33*d+F33)+s_2*INT((10+D33*d+F33)/(INT(10+D33*d+F33))-epsi))^(s_3)*(c_4+c_1*INT((10+D33*d+F33)/(INT(10+D33*d+F33))-epsi)+c_2*H33)^(c_3)+sc_2*INT((10+D33*d+F33)/(INT(10+D33*d+F33))-epsi)-sc_4*(H33/10)^3)</f>
        <v>13602.418163432765</v>
      </c>
      <c r="T117" s="148">
        <f>-1*(F117)*
((sc_3+sc_1*INT((10+G33+F33)/(INT(10+G33+F33))-epsi))*(s_1+INT(G33+F33)+s_2*INT((10+G33+F33)/(INT(10+G33+F33))-epsi))^(s_3)*(c_4+c_1*INT((10+G33+F33)/(INT(10+G33+F33))-epsi)+c_2*H33)^(c_3)+sc_2*INT((10+G33+F33)/(INT(10+G33+F33))-epsi)-sc_4*(H33/10)^3)
+D117*E117*(1-F117)*(1-G117)*
((sc_3+sc_1*INT((10+G33+F33*d)/(INT(10+G33+F33*d))-epsi))*(s_1+INT(G33+F33*d)+s_2*INT((10+G33+F33*d)/(INT(10+G33+F33*d))-epsi))^(s_3)*(c_4+c_1*INT((10+G33+F33*d)/(INT(10+G33+F33*d))-epsi)+c_2*H33)^(c_3)+sc_2*INT((10+G33+F33*d)/(INT(10+G33+F33*d))-epsi)-sc_4*(H33/10)^3)</f>
        <v>16602.498542383946</v>
      </c>
      <c r="U117" s="148">
        <f>-1*(G117)*
((sc_3+sc_1*INT((10+G33+E33)/(INT(10+G33+E33))-epsi))*(s_1+INT(G33+E33)+s_2*INT((10+G33+E33)/(INT(10+G33+E33))-epsi))^(s_3)*(c_4+c_1*INT((10+G33+E33)/(INT(10+G33+E33))-epsi)+c_2*H33)^(c_3)+sc_2*INT((10+G33+E33)/(INT(10+G33+E33))-epsi)-sc_4*(H33/10)^3)
+D117*E117*(1-F117)*(1-G117)*
((sc_3+sc_1*INT((10+G33+E33*d)/(INT(10+G33+E33*d))-epsi))*(s_1+INT(G33+E33*d)+s_2*INT((10+G33+E33*d)/(INT(10+G33+E33*d))-epsi))^(s_3)*(c_4+c_1*INT((10+G33+E33*d)/(INT(10+G33+E33*d))-epsi)+c_2*H33)^(c_3)+sc_2*INT((10+G33+E33*d)/(INT(10+G33+E33*d))-epsi)-sc_4*(H33/10)^3)</f>
        <v>16602.498542383946</v>
      </c>
      <c r="W117" s="10" t="str">
        <f t="shared" si="19"/>
        <v/>
      </c>
      <c r="X117" s="10" t="str">
        <f t="shared" si="20"/>
        <v/>
      </c>
      <c r="Y117" s="10" t="str">
        <f t="shared" si="21"/>
        <v/>
      </c>
      <c r="Z117" s="10" t="str">
        <f t="shared" si="22"/>
        <v/>
      </c>
    </row>
    <row r="118" spans="4:27">
      <c r="D118" s="10">
        <f t="shared" si="11"/>
        <v>1</v>
      </c>
      <c r="E118" s="10">
        <f t="shared" si="12"/>
        <v>1</v>
      </c>
      <c r="F118" s="10">
        <f t="shared" si="13"/>
        <v>0</v>
      </c>
      <c r="G118" s="10">
        <f t="shared" si="14"/>
        <v>0</v>
      </c>
      <c r="I118" s="10">
        <f t="shared" si="15"/>
        <v>0</v>
      </c>
      <c r="J118" s="10">
        <f t="shared" si="16"/>
        <v>0</v>
      </c>
      <c r="K118" s="137">
        <f t="shared" si="17"/>
        <v>0</v>
      </c>
      <c r="L118" s="137">
        <f t="shared" si="18"/>
        <v>0</v>
      </c>
      <c r="M118" s="3"/>
      <c r="R118" s="148">
        <f>(-1)*(1-D118)*
((sc_3+sc_1*INT((10+D34+F34)/(INT(10+D34+F34))-epsi))*(s_1+INT(D34+F34)+s_2*INT((10+D34+F34)/(INT(10+D34+F34))-epsi))^(s_3)*(c_4+c_1*INT((10+D34+F34)/(INT(10+D34+F34))-epsi)+c_2*H34)^(c_3)+sc_2*INT((10+D34+F34)/(INT(10+D34+F34))-epsi)-sc_4*(H34/10)^3)
+D118*E118*(1-F118)*(1-G118)*
((sc_3+sc_1*INT((10+D34+F34*d)/(INT(10+D34+F34*d))-epsi))*(s_1+INT(D34+F34*d)+s_2*INT((10+D34+F34*d)/(INT(10+D34+F34*d))-epsi))^(s_3)*(c_4+c_1*INT((10+D34+F34*d)/(INT(10+D34+F34*d))-epsi)+c_2*H34)^(c_3)+sc_2*INT((10+D34+F34*d)/(INT(10+D34+F34*d))-epsi)-sc_4*(H34/10)^3)</f>
        <v>7887.2057216668763</v>
      </c>
      <c r="S118" s="148">
        <f>-1*(1-E118)*
((sc_3+sc_1*INT((10+D34+F34)/(INT(10+D34+F34))-epsi))*(s_1+INT(D34+F34)+s_2*INT((10+D34+F34)/(INT(10+D34+F34))-epsi))^(s_3)*(c_4+c_1*INT((10+D34+F34)/(INT(10+D34+F34))-epsi)+c_2*H34)^(c_3)+sc_2*INT((10+D34+F34)/(INT(10+D34+F34))-epsi)-sc_4*(H34/10)^3)
+D118*E118*(1-F118)*(1-G118)*
((sc_3+sc_1*INT((10+D34*d+F34)/(INT(10+D34*d+F34))-epsi))*(s_1+INT(D34*d+F34)+s_2*INT((10+D34*d+F34)/(INT(10+D34*d+F34))-epsi))^(s_3)*(c_4+c_1*INT((10+D34*d+F34)/(INT(10+D34*d+F34))-epsi)+c_2*H34)^(c_3)+sc_2*INT((10+D34*d+F34)/(INT(10+D34*d+F34))-epsi)-sc_4*(H34/10)^3)</f>
        <v>5839.0586148084694</v>
      </c>
      <c r="T118" s="148">
        <f>-1*(F118)*
((sc_3+sc_1*INT((10+G34+F34)/(INT(10+G34+F34))-epsi))*(s_1+INT(G34+F34)+s_2*INT((10+G34+F34)/(INT(10+G34+F34))-epsi))^(s_3)*(c_4+c_1*INT((10+G34+F34)/(INT(10+G34+F34))-epsi)+c_2*H34)^(c_3)+sc_2*INT((10+G34+F34)/(INT(10+G34+F34))-epsi)-sc_4*(H34/10)^3)
+D118*E118*(1-F118)*(1-G118)*
((sc_3+sc_1*INT((10+G34+F34*d)/(INT(10+G34+F34*d))-epsi))*(s_1+INT(G34+F34*d)+s_2*INT((10+G34+F34*d)/(INT(10+G34+F34*d))-epsi))^(s_3)*(c_4+c_1*INT((10+G34+F34*d)/(INT(10+G34+F34*d))-epsi)+c_2*H34)^(c_3)+sc_2*INT((10+G34+F34*d)/(INT(10+G34+F34*d))-epsi)-sc_4*(H34/10)^3)</f>
        <v>7887.2057216668763</v>
      </c>
      <c r="U118" s="148">
        <f>-1*(G118)*
((sc_3+sc_1*INT((10+G34+E34)/(INT(10+G34+E34))-epsi))*(s_1+INT(G34+E34)+s_2*INT((10+G34+E34)/(INT(10+G34+E34))-epsi))^(s_3)*(c_4+c_1*INT((10+G34+E34)/(INT(10+G34+E34))-epsi)+c_2*H34)^(c_3)+sc_2*INT((10+G34+E34)/(INT(10+G34+E34))-epsi)-sc_4*(H34/10)^3)
+D118*E118*(1-F118)*(1-G118)*
((sc_3+sc_1*INT((10+G34+E34*d)/(INT(10+G34+E34*d))-epsi))*(s_1+INT(G34+E34*d)+s_2*INT((10+G34+E34*d)/(INT(10+G34+E34*d))-epsi))^(s_3)*(c_4+c_1*INT((10+G34+E34*d)/(INT(10+G34+E34*d))-epsi)+c_2*H34)^(c_3)+sc_2*INT((10+G34+E34*d)/(INT(10+G34+E34*d))-epsi)-sc_4*(H34/10)^3)</f>
        <v>7887.2057216668763</v>
      </c>
      <c r="W118" s="10" t="str">
        <f t="shared" si="19"/>
        <v/>
      </c>
      <c r="X118" s="10" t="str">
        <f t="shared" si="20"/>
        <v/>
      </c>
      <c r="Y118" s="10" t="str">
        <f t="shared" si="21"/>
        <v/>
      </c>
      <c r="Z118" s="10" t="str">
        <f t="shared" si="22"/>
        <v/>
      </c>
    </row>
    <row r="119" spans="4:27">
      <c r="D119" s="10">
        <f t="shared" si="11"/>
        <v>1</v>
      </c>
      <c r="E119" s="10">
        <f t="shared" si="12"/>
        <v>1</v>
      </c>
      <c r="F119" s="10">
        <f t="shared" si="13"/>
        <v>0</v>
      </c>
      <c r="G119" s="10">
        <f t="shared" si="14"/>
        <v>0</v>
      </c>
      <c r="I119" s="10">
        <f t="shared" si="15"/>
        <v>0</v>
      </c>
      <c r="J119" s="10">
        <f t="shared" si="16"/>
        <v>0</v>
      </c>
      <c r="K119" s="137">
        <f t="shared" si="17"/>
        <v>0</v>
      </c>
      <c r="L119" s="137">
        <f t="shared" si="18"/>
        <v>0</v>
      </c>
      <c r="M119" s="3"/>
      <c r="R119" s="148">
        <f>(-1)*(1-D119)*
((sc_3+sc_1*INT((10+D35+F35)/(INT(10+D35+F35))-epsi))*(s_1+INT(D35+F35)+s_2*INT((10+D35+F35)/(INT(10+D35+F35))-epsi))^(s_3)*(c_4+c_1*INT((10+D35+F35)/(INT(10+D35+F35))-epsi)+c_2*H35)^(c_3)+sc_2*INT((10+D35+F35)/(INT(10+D35+F35))-epsi)-sc_4*(H35/10)^3)
+D119*E119*(1-F119)*(1-G119)*
((sc_3+sc_1*INT((10+D35+F35*d)/(INT(10+D35+F35*d))-epsi))*(s_1+INT(D35+F35*d)+s_2*INT((10+D35+F35*d)/(INT(10+D35+F35*d))-epsi))^(s_3)*(c_4+c_1*INT((10+D35+F35*d)/(INT(10+D35+F35*d))-epsi)+c_2*H35)^(c_3)+sc_2*INT((10+D35+F35*d)/(INT(10+D35+F35*d))-epsi)-sc_4*(H35/10)^3)</f>
        <v>16602.498542383946</v>
      </c>
      <c r="S119" s="148">
        <f>-1*(1-E119)*
((sc_3+sc_1*INT((10+D35+F35)/(INT(10+D35+F35))-epsi))*(s_1+INT(D35+F35)+s_2*INT((10+D35+F35)/(INT(10+D35+F35))-epsi))^(s_3)*(c_4+c_1*INT((10+D35+F35)/(INT(10+D35+F35))-epsi)+c_2*H35)^(c_3)+sc_2*INT((10+D35+F35)/(INT(10+D35+F35))-epsi)-sc_4*(H35/10)^3)
+D119*E119*(1-F119)*(1-G119)*
((sc_3+sc_1*INT((10+D35*d+F35)/(INT(10+D35*d+F35))-epsi))*(s_1+INT(D35*d+F35)+s_2*INT((10+D35*d+F35)/(INT(10+D35*d+F35))-epsi))^(s_3)*(c_4+c_1*INT((10+D35*d+F35)/(INT(10+D35*d+F35))-epsi)+c_2*H35)^(c_3)+sc_2*INT((10+D35*d+F35)/(INT(10+D35*d+F35))-epsi)-sc_4*(H35/10)^3)</f>
        <v>13602.418163432765</v>
      </c>
      <c r="T119" s="148">
        <f>-1*(F119)*
((sc_3+sc_1*INT((10+G35+F35)/(INT(10+G35+F35))-epsi))*(s_1+INT(G35+F35)+s_2*INT((10+G35+F35)/(INT(10+G35+F35))-epsi))^(s_3)*(c_4+c_1*INT((10+G35+F35)/(INT(10+G35+F35))-epsi)+c_2*H35)^(c_3)+sc_2*INT((10+G35+F35)/(INT(10+G35+F35))-epsi)-sc_4*(H35/10)^3)
+D119*E119*(1-F119)*(1-G119)*
((sc_3+sc_1*INT((10+G35+F35*d)/(INT(10+G35+F35*d))-epsi))*(s_1+INT(G35+F35*d)+s_2*INT((10+G35+F35*d)/(INT(10+G35+F35*d))-epsi))^(s_3)*(c_4+c_1*INT((10+G35+F35*d)/(INT(10+G35+F35*d))-epsi)+c_2*H35)^(c_3)+sc_2*INT((10+G35+F35*d)/(INT(10+G35+F35*d))-epsi)-sc_4*(H35/10)^3)</f>
        <v>16602.498542383946</v>
      </c>
      <c r="U119" s="148">
        <f>-1*(G119)*
((sc_3+sc_1*INT((10+G35+E35)/(INT(10+G35+E35))-epsi))*(s_1+INT(G35+E35)+s_2*INT((10+G35+E35)/(INT(10+G35+E35))-epsi))^(s_3)*(c_4+c_1*INT((10+G35+E35)/(INT(10+G35+E35))-epsi)+c_2*H35)^(c_3)+sc_2*INT((10+G35+E35)/(INT(10+G35+E35))-epsi)-sc_4*(H35/10)^3)
+D119*E119*(1-F119)*(1-G119)*
((sc_3+sc_1*INT((10+G35+E35*d)/(INT(10+G35+E35*d))-epsi))*(s_1+INT(G35+E35*d)+s_2*INT((10+G35+E35*d)/(INT(10+G35+E35*d))-epsi))^(s_3)*(c_4+c_1*INT((10+G35+E35*d)/(INT(10+G35+E35*d))-epsi)+c_2*H35)^(c_3)+sc_2*INT((10+G35+E35*d)/(INT(10+G35+E35*d))-epsi)-sc_4*(H35/10)^3)</f>
        <v>16602.498542383946</v>
      </c>
      <c r="W119" s="144" t="str">
        <f t="shared" si="19"/>
        <v/>
      </c>
      <c r="X119" s="144" t="str">
        <f t="shared" si="20"/>
        <v/>
      </c>
      <c r="Y119" s="144" t="str">
        <f t="shared" si="21"/>
        <v/>
      </c>
      <c r="Z119" s="144" t="str">
        <f t="shared" si="22"/>
        <v/>
      </c>
    </row>
    <row r="120" spans="4:27">
      <c r="D120" s="143">
        <f>1-PRODUCT(D89:D119)</f>
        <v>0</v>
      </c>
      <c r="E120" s="143">
        <f>1-PRODUCT(E89:E119)</f>
        <v>0</v>
      </c>
      <c r="F120" s="144">
        <f>SUM(F89:F119)</f>
        <v>0</v>
      </c>
      <c r="G120" s="144">
        <f>SUM(G89:G119)</f>
        <v>0</v>
      </c>
      <c r="I120" s="144">
        <f>SUM(I89:I119)</f>
        <v>0</v>
      </c>
      <c r="J120" s="144">
        <f>SUM(J89:J119)</f>
        <v>0</v>
      </c>
      <c r="K120" s="144">
        <f>SUM(K89:K119)</f>
        <v>0</v>
      </c>
      <c r="L120" s="144">
        <f>SUM(L89:L119)</f>
        <v>0</v>
      </c>
      <c r="M120" s="3"/>
      <c r="R120" s="144">
        <f>MAX(R89:R119)</f>
        <v>59040.699887202944</v>
      </c>
      <c r="S120" s="144">
        <f>MAX(S89:S119)</f>
        <v>59040.699887202944</v>
      </c>
      <c r="T120" s="144">
        <f>MAX(T89:T119)</f>
        <v>51489.123006860005</v>
      </c>
      <c r="U120" s="144">
        <f>MAX(U89:U119)</f>
        <v>51489.123006860005</v>
      </c>
      <c r="W120" s="1"/>
      <c r="AA120"/>
    </row>
    <row r="121" spans="4:27">
      <c r="D121" s="10" t="s">
        <v>146</v>
      </c>
      <c r="E121" s="10" t="s">
        <v>147</v>
      </c>
      <c r="F121" s="10" t="s">
        <v>145</v>
      </c>
      <c r="G121" s="10" t="s">
        <v>235</v>
      </c>
      <c r="I121" s="10" t="s">
        <v>148</v>
      </c>
      <c r="J121" s="10" t="s">
        <v>149</v>
      </c>
      <c r="K121" s="137" t="s">
        <v>150</v>
      </c>
      <c r="L121" s="137" t="s">
        <v>151</v>
      </c>
      <c r="M121" s="3"/>
      <c r="R121" s="155">
        <f>1+-1*MIN(R89:R119)</f>
        <v>-6680.3718598426258</v>
      </c>
      <c r="S121" s="155">
        <f>1+-1*MIN(S89:S119)</f>
        <v>-5838.0586148084694</v>
      </c>
      <c r="T121" s="142">
        <f>1+-1*MIN(T89:T119)</f>
        <v>-6680.3718598426258</v>
      </c>
      <c r="U121" s="142">
        <f>1+-1*MIN(U89:U119)</f>
        <v>-3824.2476040755932</v>
      </c>
      <c r="AA121"/>
    </row>
    <row r="122" spans="4:27">
      <c r="D122" s="144">
        <f>31-SUM(D89:D119)</f>
        <v>0</v>
      </c>
      <c r="E122" s="144">
        <f>31-SUM(E89:E119)</f>
        <v>0</v>
      </c>
      <c r="R122" s="10"/>
      <c r="S122" s="10"/>
      <c r="T122" s="155">
        <f>1+(-1*SUMIF(T89:T119,"&lt;0"))</f>
        <v>1</v>
      </c>
      <c r="U122" s="155">
        <f>1+(-1*SUMIF(U89:U119,"&lt;0"))</f>
        <v>1</v>
      </c>
      <c r="AA122"/>
    </row>
    <row r="123" spans="4:27">
      <c r="D123" s="10" t="s">
        <v>236</v>
      </c>
      <c r="E123" s="10" t="s">
        <v>237</v>
      </c>
    </row>
    <row r="133" spans="3:9">
      <c r="D133" s="40" t="s">
        <v>176</v>
      </c>
    </row>
    <row r="134" spans="3:9">
      <c r="D134" s="40" t="s">
        <v>177</v>
      </c>
      <c r="I134" t="s">
        <v>182</v>
      </c>
    </row>
    <row r="135" spans="3:9">
      <c r="C135" t="s">
        <v>159</v>
      </c>
      <c r="D135" s="40" t="s">
        <v>178</v>
      </c>
    </row>
    <row r="136" spans="3:9">
      <c r="C136" t="s">
        <v>159</v>
      </c>
      <c r="D136" t="s">
        <v>179</v>
      </c>
    </row>
    <row r="138" spans="3:9">
      <c r="C138" t="s">
        <v>175</v>
      </c>
      <c r="D138" s="40" t="s">
        <v>180</v>
      </c>
    </row>
    <row r="139" spans="3:9">
      <c r="C139" t="s">
        <v>174</v>
      </c>
      <c r="D139" s="40" t="s">
        <v>181</v>
      </c>
    </row>
    <row r="164" spans="2:2">
      <c r="B164" s="46"/>
    </row>
  </sheetData>
  <mergeCells count="58">
    <mergeCell ref="X2:AI2"/>
    <mergeCell ref="X19:AI19"/>
    <mergeCell ref="AC3:AD3"/>
    <mergeCell ref="Q3:U3"/>
    <mergeCell ref="P26:P27"/>
    <mergeCell ref="X24:AH24"/>
    <mergeCell ref="Q25:V25"/>
    <mergeCell ref="B1:I1"/>
    <mergeCell ref="B2:H2"/>
    <mergeCell ref="P2:V2"/>
    <mergeCell ref="C4:I4"/>
    <mergeCell ref="P13:V13"/>
    <mergeCell ref="N105:P105"/>
    <mergeCell ref="C37:N37"/>
    <mergeCell ref="C38:N38"/>
    <mergeCell ref="C39:N39"/>
    <mergeCell ref="I88:L88"/>
    <mergeCell ref="D88:G88"/>
    <mergeCell ref="AK19:AL19"/>
    <mergeCell ref="X23:AH23"/>
    <mergeCell ref="Q24:V24"/>
    <mergeCell ref="Q14:V14"/>
    <mergeCell ref="B61:Q61"/>
    <mergeCell ref="C36:N36"/>
    <mergeCell ref="P28:P29"/>
    <mergeCell ref="P30:P31"/>
    <mergeCell ref="P32:P33"/>
    <mergeCell ref="X37:AG37"/>
    <mergeCell ref="X38:AE38"/>
    <mergeCell ref="X39:AE39"/>
    <mergeCell ref="X40:AE40"/>
    <mergeCell ref="X41:AE41"/>
    <mergeCell ref="X43:AE43"/>
    <mergeCell ref="X42:AE42"/>
    <mergeCell ref="N104:P104"/>
    <mergeCell ref="W88:Z88"/>
    <mergeCell ref="B54:Q54"/>
    <mergeCell ref="B56:Q56"/>
    <mergeCell ref="B57:Q57"/>
    <mergeCell ref="B59:Q59"/>
    <mergeCell ref="B60:Q60"/>
    <mergeCell ref="B62:Q62"/>
    <mergeCell ref="B68:Q68"/>
    <mergeCell ref="B71:Q71"/>
    <mergeCell ref="B72:Q72"/>
    <mergeCell ref="B83:E83"/>
    <mergeCell ref="B73:Q73"/>
    <mergeCell ref="B48:Q48"/>
    <mergeCell ref="B64:T64"/>
    <mergeCell ref="B69:S69"/>
    <mergeCell ref="R88:U88"/>
    <mergeCell ref="X46:AE46"/>
    <mergeCell ref="X45:AE45"/>
    <mergeCell ref="X44:AE44"/>
    <mergeCell ref="X49:AG49"/>
    <mergeCell ref="X26:AN26"/>
    <mergeCell ref="X48:AE48"/>
    <mergeCell ref="X47:AE47"/>
  </mergeCells>
  <phoneticPr fontId="1" type="noConversion"/>
  <pageMargins left="0.7" right="0.7" top="1.3149999999999999" bottom="0.75" header="0.3" footer="0.3"/>
  <pageSetup paperSize="9" orientation="portrait" horizontalDpi="200" verticalDpi="200" r:id="rId1"/>
  <ignoredErrors>
    <ignoredError sqref="H6:H18 H20:H34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2"/>
  <sheetViews>
    <sheetView workbookViewId="0">
      <selection activeCell="A19" sqref="A19"/>
    </sheetView>
  </sheetViews>
  <sheetFormatPr defaultRowHeight="16.5"/>
  <cols>
    <col min="1" max="1" width="11.625" bestFit="1" customWidth="1"/>
    <col min="2" max="3" width="9" bestFit="1" customWidth="1"/>
    <col min="5" max="5" width="11" bestFit="1" customWidth="1"/>
    <col min="6" max="6" width="9" bestFit="1" customWidth="1"/>
    <col min="7" max="7" width="7.125" bestFit="1" customWidth="1"/>
    <col min="9" max="9" width="11" bestFit="1" customWidth="1"/>
    <col min="11" max="15" width="11" customWidth="1"/>
    <col min="17" max="17" width="5" customWidth="1"/>
    <col min="18" max="18" width="5.75" customWidth="1"/>
  </cols>
  <sheetData>
    <row r="1" spans="1:20">
      <c r="T1" s="34" t="s">
        <v>114</v>
      </c>
    </row>
    <row r="2" spans="1:20">
      <c r="A2" s="202" t="s">
        <v>43</v>
      </c>
      <c r="B2" s="202"/>
      <c r="C2" s="202"/>
      <c r="D2" s="202"/>
      <c r="E2" s="202"/>
      <c r="F2" s="202"/>
      <c r="G2" s="202"/>
      <c r="H2" s="202"/>
      <c r="I2" s="202"/>
    </row>
    <row r="3" spans="1:20">
      <c r="A3" s="202" t="s">
        <v>154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</row>
    <row r="4" spans="1:20">
      <c r="A4" s="274" t="s">
        <v>155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</row>
    <row r="5" spans="1:20">
      <c r="A5" s="202" t="s">
        <v>156</v>
      </c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</row>
    <row r="6" spans="1:20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20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20" ht="15.75" customHeight="1">
      <c r="A8" t="s">
        <v>107</v>
      </c>
    </row>
    <row r="9" spans="1:20">
      <c r="A9" s="202" t="s">
        <v>44</v>
      </c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</row>
    <row r="10" spans="1:20">
      <c r="A10" s="202" t="s">
        <v>227</v>
      </c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</row>
    <row r="11" spans="1:20">
      <c r="A11" s="202" t="s">
        <v>152</v>
      </c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</row>
    <row r="12" spans="1:20">
      <c r="A12" s="202" t="s">
        <v>111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</row>
    <row r="13" spans="1:20">
      <c r="A13" s="202" t="s">
        <v>42</v>
      </c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</row>
    <row r="14" spans="1:20">
      <c r="A14" s="276" t="s">
        <v>112</v>
      </c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</row>
    <row r="15" spans="1:20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r="16" spans="1:20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</row>
    <row r="17" spans="1:20">
      <c r="A17" t="s">
        <v>228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1:20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21" spans="1:20">
      <c r="A21" s="273" t="s">
        <v>113</v>
      </c>
      <c r="B21" s="273"/>
      <c r="P21" s="18" t="s">
        <v>108</v>
      </c>
    </row>
    <row r="22" spans="1:20">
      <c r="A22" s="7" t="s">
        <v>104</v>
      </c>
      <c r="B22" s="8" t="s">
        <v>74</v>
      </c>
      <c r="C22" s="8" t="s">
        <v>75</v>
      </c>
      <c r="D22" s="8" t="s">
        <v>76</v>
      </c>
      <c r="E22" s="7">
        <v>0</v>
      </c>
      <c r="F22" s="8" t="s">
        <v>77</v>
      </c>
      <c r="G22" s="8" t="s">
        <v>78</v>
      </c>
      <c r="H22" s="8" t="s">
        <v>79</v>
      </c>
      <c r="J22" s="13" t="s">
        <v>92</v>
      </c>
      <c r="K22" s="230" t="s">
        <v>105</v>
      </c>
      <c r="L22" s="231"/>
      <c r="M22" s="231"/>
      <c r="N22" s="231"/>
      <c r="O22" s="232"/>
      <c r="P22" s="9" t="s">
        <v>106</v>
      </c>
    </row>
    <row r="23" spans="1:20">
      <c r="A23" s="206" t="s">
        <v>84</v>
      </c>
      <c r="B23" s="7"/>
      <c r="C23" s="7"/>
      <c r="D23" s="7"/>
      <c r="E23" s="7" t="s">
        <v>45</v>
      </c>
      <c r="F23" s="7"/>
      <c r="G23" s="7"/>
      <c r="H23" s="7"/>
      <c r="J23" s="9">
        <v>1</v>
      </c>
      <c r="K23" s="9" t="s">
        <v>71</v>
      </c>
      <c r="L23" s="9" t="s">
        <v>72</v>
      </c>
      <c r="M23" s="9" t="s">
        <v>101</v>
      </c>
      <c r="N23" s="9" t="s">
        <v>47</v>
      </c>
      <c r="O23" s="9"/>
      <c r="P23" s="17">
        <v>-2</v>
      </c>
    </row>
    <row r="24" spans="1:20">
      <c r="A24" s="206"/>
      <c r="B24" s="7"/>
      <c r="C24" s="7"/>
      <c r="D24" s="7"/>
      <c r="E24" s="7"/>
      <c r="F24" s="7" t="s">
        <v>51</v>
      </c>
      <c r="G24" s="7"/>
      <c r="H24" s="7"/>
      <c r="J24" s="9">
        <v>2</v>
      </c>
      <c r="K24" s="9" t="s">
        <v>67</v>
      </c>
      <c r="L24" s="9" t="s">
        <v>68</v>
      </c>
      <c r="M24" s="9" t="s">
        <v>69</v>
      </c>
      <c r="N24" s="9" t="s">
        <v>70</v>
      </c>
      <c r="O24" s="9"/>
      <c r="P24" s="16">
        <f>MOD(P23+4,7)+1-4</f>
        <v>-1</v>
      </c>
    </row>
    <row r="25" spans="1:20">
      <c r="A25" s="206"/>
      <c r="B25" s="7" t="s">
        <v>55</v>
      </c>
      <c r="C25" s="7"/>
      <c r="D25" s="7"/>
      <c r="E25" s="7"/>
      <c r="F25" s="7"/>
      <c r="G25" s="7"/>
      <c r="H25" s="7"/>
      <c r="J25" s="9">
        <v>3</v>
      </c>
      <c r="K25" s="9" t="s">
        <v>100</v>
      </c>
      <c r="L25" s="9" t="s">
        <v>52</v>
      </c>
      <c r="M25" s="9" t="s">
        <v>53</v>
      </c>
      <c r="N25" s="9" t="s">
        <v>54</v>
      </c>
      <c r="O25" s="9"/>
      <c r="P25" s="16">
        <f t="shared" ref="P25:P29" si="0">MOD(P24+4,7)+1-4</f>
        <v>0</v>
      </c>
    </row>
    <row r="26" spans="1:20">
      <c r="A26" s="206" t="s">
        <v>85</v>
      </c>
      <c r="B26" s="7"/>
      <c r="C26" s="7"/>
      <c r="D26" s="7" t="s">
        <v>59</v>
      </c>
      <c r="E26" s="7"/>
      <c r="F26" s="7"/>
      <c r="G26" s="7"/>
      <c r="H26" s="7"/>
      <c r="J26" s="9">
        <v>4</v>
      </c>
      <c r="K26" s="9" t="s">
        <v>98</v>
      </c>
      <c r="L26" s="9" t="s">
        <v>46</v>
      </c>
      <c r="M26" s="9" t="s">
        <v>99</v>
      </c>
      <c r="N26" s="9" t="s">
        <v>49</v>
      </c>
      <c r="O26" s="9" t="s">
        <v>50</v>
      </c>
      <c r="P26" s="16">
        <f t="shared" si="0"/>
        <v>1</v>
      </c>
    </row>
    <row r="27" spans="1:20">
      <c r="A27" s="206"/>
      <c r="B27" s="7"/>
      <c r="C27" s="7" t="s">
        <v>63</v>
      </c>
      <c r="D27" s="7"/>
      <c r="E27" s="7"/>
      <c r="F27" s="7"/>
      <c r="G27" s="7"/>
      <c r="H27" s="7"/>
      <c r="J27" s="9">
        <v>5</v>
      </c>
      <c r="K27" s="9" t="s">
        <v>95</v>
      </c>
      <c r="L27" s="9" t="s">
        <v>96</v>
      </c>
      <c r="M27" s="9" t="s">
        <v>61</v>
      </c>
      <c r="N27" s="9" t="s">
        <v>97</v>
      </c>
      <c r="O27" s="9"/>
      <c r="P27" s="16">
        <f t="shared" si="0"/>
        <v>2</v>
      </c>
    </row>
    <row r="28" spans="1:20">
      <c r="A28" s="206"/>
      <c r="B28" s="7"/>
      <c r="C28" s="7"/>
      <c r="D28" s="7"/>
      <c r="E28" s="7"/>
      <c r="F28" s="7"/>
      <c r="G28" s="7" t="s">
        <v>67</v>
      </c>
      <c r="H28" s="7"/>
      <c r="J28" s="9">
        <v>6</v>
      </c>
      <c r="K28" s="9" t="s">
        <v>63</v>
      </c>
      <c r="L28" s="9" t="s">
        <v>64</v>
      </c>
      <c r="M28" s="9" t="s">
        <v>65</v>
      </c>
      <c r="N28" s="9" t="s">
        <v>94</v>
      </c>
      <c r="O28" s="9"/>
      <c r="P28" s="16">
        <f t="shared" si="0"/>
        <v>3</v>
      </c>
    </row>
    <row r="29" spans="1:20">
      <c r="A29" s="206" t="s">
        <v>90</v>
      </c>
      <c r="B29" s="7"/>
      <c r="C29" s="7"/>
      <c r="D29" s="7"/>
      <c r="E29" s="7" t="s">
        <v>46</v>
      </c>
      <c r="F29" s="7"/>
      <c r="G29" s="7"/>
      <c r="H29" s="7"/>
      <c r="J29" s="12">
        <v>7</v>
      </c>
      <c r="K29" s="14" t="s">
        <v>55</v>
      </c>
      <c r="L29" s="15" t="s">
        <v>91</v>
      </c>
      <c r="M29" s="15" t="s">
        <v>93</v>
      </c>
      <c r="N29" s="15" t="s">
        <v>58</v>
      </c>
      <c r="O29" s="15" t="s">
        <v>29</v>
      </c>
      <c r="P29" s="16">
        <f t="shared" si="0"/>
        <v>-3</v>
      </c>
    </row>
    <row r="30" spans="1:20">
      <c r="A30" s="206"/>
      <c r="B30" s="7"/>
      <c r="C30" s="7"/>
      <c r="D30" s="7"/>
      <c r="E30" s="7" t="s">
        <v>103</v>
      </c>
      <c r="F30" s="7"/>
      <c r="G30" s="7"/>
      <c r="H30" s="9" t="s">
        <v>47</v>
      </c>
      <c r="Q30" s="11"/>
      <c r="R30" s="11"/>
      <c r="S30" s="11"/>
      <c r="T30" s="11"/>
    </row>
    <row r="31" spans="1:20">
      <c r="A31" s="206" t="s">
        <v>89</v>
      </c>
      <c r="B31" s="7" t="s">
        <v>56</v>
      </c>
      <c r="C31" s="7"/>
      <c r="D31" s="7"/>
      <c r="E31" s="7"/>
      <c r="F31" s="7"/>
      <c r="G31" s="7"/>
      <c r="H31" s="7"/>
    </row>
    <row r="32" spans="1:20">
      <c r="A32" s="206"/>
      <c r="B32" s="7"/>
      <c r="C32" s="7"/>
      <c r="D32" s="7"/>
      <c r="E32" s="7" t="s">
        <v>48</v>
      </c>
      <c r="F32" s="7"/>
      <c r="G32" s="7"/>
      <c r="H32" s="7"/>
    </row>
    <row r="33" spans="1:14">
      <c r="A33" s="206"/>
      <c r="B33" s="7"/>
      <c r="C33" s="7"/>
      <c r="D33" s="7"/>
      <c r="E33" s="7"/>
      <c r="F33" s="7" t="s">
        <v>52</v>
      </c>
      <c r="G33" s="7"/>
      <c r="H33" s="7"/>
    </row>
    <row r="34" spans="1:14">
      <c r="A34" s="206" t="s">
        <v>86</v>
      </c>
      <c r="B34" s="7"/>
      <c r="C34" s="7"/>
      <c r="D34" s="7"/>
      <c r="E34" s="7"/>
      <c r="F34" s="7"/>
      <c r="G34" s="7" t="s">
        <v>68</v>
      </c>
      <c r="H34" s="7"/>
    </row>
    <row r="35" spans="1:14">
      <c r="A35" s="206"/>
      <c r="B35" s="7"/>
      <c r="C35" s="7" t="s">
        <v>64</v>
      </c>
      <c r="D35" s="7"/>
      <c r="E35" s="7"/>
      <c r="F35" s="7"/>
      <c r="G35" s="7"/>
      <c r="H35" s="7"/>
      <c r="J35">
        <v>1</v>
      </c>
      <c r="M35">
        <v>1</v>
      </c>
    </row>
    <row r="36" spans="1:14">
      <c r="A36" s="206"/>
      <c r="B36" s="7"/>
      <c r="C36" s="7"/>
      <c r="D36" s="7" t="s">
        <v>60</v>
      </c>
      <c r="E36" s="7"/>
      <c r="F36" s="7"/>
      <c r="G36" s="7"/>
      <c r="H36" s="7"/>
      <c r="J36">
        <v>2</v>
      </c>
      <c r="K36">
        <f>MOD(J35,7)+1</f>
        <v>2</v>
      </c>
      <c r="M36">
        <v>7</v>
      </c>
      <c r="N36">
        <f>M35</f>
        <v>1</v>
      </c>
    </row>
    <row r="37" spans="1:14">
      <c r="A37" s="206" t="s">
        <v>87</v>
      </c>
      <c r="B37" s="7"/>
      <c r="C37" s="7"/>
      <c r="D37" s="7"/>
      <c r="E37" s="7"/>
      <c r="F37" s="7"/>
      <c r="G37" s="7" t="s">
        <v>69</v>
      </c>
      <c r="H37" s="7"/>
      <c r="J37">
        <v>3</v>
      </c>
      <c r="K37">
        <f t="shared" ref="K37:K42" si="1">MOD(J36,7)+1</f>
        <v>3</v>
      </c>
      <c r="M37">
        <v>6</v>
      </c>
    </row>
    <row r="38" spans="1:14">
      <c r="A38" s="206"/>
      <c r="B38" s="7"/>
      <c r="C38" s="7"/>
      <c r="D38" s="7" t="s">
        <v>61</v>
      </c>
      <c r="E38" s="7"/>
      <c r="F38" s="7"/>
      <c r="G38" s="7"/>
      <c r="H38" s="7"/>
      <c r="J38">
        <v>4</v>
      </c>
      <c r="K38">
        <f t="shared" si="1"/>
        <v>4</v>
      </c>
      <c r="M38">
        <v>5</v>
      </c>
    </row>
    <row r="39" spans="1:14">
      <c r="A39" s="206"/>
      <c r="B39" s="7"/>
      <c r="C39" s="7"/>
      <c r="D39" s="7"/>
      <c r="E39" s="7"/>
      <c r="F39" s="7"/>
      <c r="G39" s="7"/>
      <c r="H39" s="7" t="s">
        <v>71</v>
      </c>
      <c r="J39">
        <v>5</v>
      </c>
      <c r="K39">
        <f t="shared" si="1"/>
        <v>5</v>
      </c>
      <c r="M39">
        <v>4</v>
      </c>
    </row>
    <row r="40" spans="1:14">
      <c r="A40" s="206" t="s">
        <v>83</v>
      </c>
      <c r="B40" s="7" t="s">
        <v>57</v>
      </c>
      <c r="C40" s="7"/>
      <c r="D40" s="7"/>
      <c r="E40" s="7"/>
      <c r="F40" s="7"/>
      <c r="G40" s="7"/>
      <c r="H40" s="7"/>
      <c r="J40">
        <v>6</v>
      </c>
      <c r="K40">
        <f t="shared" si="1"/>
        <v>6</v>
      </c>
      <c r="M40">
        <v>3</v>
      </c>
    </row>
    <row r="41" spans="1:14">
      <c r="A41" s="206"/>
      <c r="B41" s="7"/>
      <c r="C41" s="7"/>
      <c r="D41" s="7"/>
      <c r="E41" s="7"/>
      <c r="F41" s="7" t="s">
        <v>53</v>
      </c>
      <c r="G41" s="7"/>
      <c r="H41" s="7"/>
      <c r="J41">
        <v>7</v>
      </c>
      <c r="K41">
        <f t="shared" si="1"/>
        <v>7</v>
      </c>
      <c r="M41">
        <v>2</v>
      </c>
    </row>
    <row r="42" spans="1:14">
      <c r="A42" s="206"/>
      <c r="B42" s="7"/>
      <c r="C42" s="7" t="s">
        <v>65</v>
      </c>
      <c r="D42" s="7"/>
      <c r="E42" s="7"/>
      <c r="F42" s="7"/>
      <c r="G42" s="7"/>
      <c r="H42" s="7"/>
      <c r="J42">
        <v>1</v>
      </c>
      <c r="K42">
        <f t="shared" si="1"/>
        <v>1</v>
      </c>
      <c r="M42">
        <v>1</v>
      </c>
    </row>
    <row r="43" spans="1:14">
      <c r="A43" s="206" t="s">
        <v>88</v>
      </c>
      <c r="B43" s="7"/>
      <c r="C43" s="7"/>
      <c r="D43" s="7"/>
      <c r="E43" s="7" t="s">
        <v>49</v>
      </c>
      <c r="F43" s="7"/>
      <c r="G43" s="7"/>
      <c r="H43" s="7"/>
    </row>
    <row r="44" spans="1:14">
      <c r="A44" s="206"/>
      <c r="B44" s="7"/>
      <c r="C44" s="7"/>
      <c r="D44" s="7"/>
      <c r="E44" s="7"/>
      <c r="F44" s="7"/>
      <c r="G44" s="7"/>
      <c r="H44" s="7" t="s">
        <v>72</v>
      </c>
    </row>
    <row r="45" spans="1:14">
      <c r="A45" s="206"/>
      <c r="B45" s="7"/>
      <c r="C45" s="7"/>
      <c r="D45" s="7" t="s">
        <v>62</v>
      </c>
      <c r="E45" s="7"/>
      <c r="F45" s="7"/>
      <c r="G45" s="7"/>
      <c r="H45" s="7"/>
    </row>
    <row r="46" spans="1:14">
      <c r="A46" s="206"/>
      <c r="B46" s="7"/>
      <c r="C46" s="7"/>
      <c r="D46" s="7"/>
      <c r="E46" s="7"/>
      <c r="F46" s="7"/>
      <c r="G46" s="7" t="s">
        <v>70</v>
      </c>
      <c r="H46" s="7"/>
    </row>
    <row r="47" spans="1:14">
      <c r="A47" s="206" t="s">
        <v>82</v>
      </c>
      <c r="B47" s="7" t="s">
        <v>58</v>
      </c>
      <c r="C47" s="7"/>
      <c r="D47" s="7"/>
      <c r="E47" s="7"/>
      <c r="F47" s="7"/>
      <c r="G47" s="7"/>
      <c r="H47" s="7"/>
    </row>
    <row r="48" spans="1:14">
      <c r="A48" s="206"/>
      <c r="B48" s="7"/>
      <c r="C48" s="7"/>
      <c r="D48" s="7"/>
      <c r="E48" s="7"/>
      <c r="F48" s="7" t="s">
        <v>54</v>
      </c>
      <c r="G48" s="7"/>
      <c r="H48" s="7"/>
    </row>
    <row r="49" spans="1:8">
      <c r="A49" s="206"/>
      <c r="B49" s="7"/>
      <c r="C49" s="7"/>
      <c r="D49" s="7"/>
      <c r="E49" s="7" t="s">
        <v>50</v>
      </c>
      <c r="F49" s="7"/>
      <c r="G49" s="7"/>
      <c r="H49" s="7"/>
    </row>
    <row r="50" spans="1:8">
      <c r="A50" s="206"/>
      <c r="B50" s="7"/>
      <c r="C50" s="7" t="s">
        <v>66</v>
      </c>
      <c r="D50" s="7"/>
      <c r="E50" s="7"/>
      <c r="F50" s="7"/>
      <c r="G50" s="7"/>
      <c r="H50" s="7"/>
    </row>
    <row r="51" spans="1:8">
      <c r="A51" s="8" t="s">
        <v>80</v>
      </c>
      <c r="B51" s="7"/>
      <c r="C51" s="7"/>
      <c r="D51" s="7"/>
      <c r="E51" s="7"/>
      <c r="F51" s="7"/>
      <c r="G51" s="7"/>
      <c r="H51" s="7" t="s">
        <v>73</v>
      </c>
    </row>
    <row r="52" spans="1:8">
      <c r="A52" s="8" t="s">
        <v>81</v>
      </c>
      <c r="B52" s="7" t="s">
        <v>102</v>
      </c>
      <c r="C52" s="7"/>
      <c r="D52" s="7"/>
      <c r="E52" s="7"/>
      <c r="F52" s="7"/>
      <c r="G52" s="7"/>
      <c r="H52" s="10"/>
    </row>
  </sheetData>
  <mergeCells count="21">
    <mergeCell ref="A37:A39"/>
    <mergeCell ref="A40:A42"/>
    <mergeCell ref="A43:A46"/>
    <mergeCell ref="A47:A50"/>
    <mergeCell ref="A26:A28"/>
    <mergeCell ref="A29:A30"/>
    <mergeCell ref="A31:A33"/>
    <mergeCell ref="A34:A36"/>
    <mergeCell ref="A21:B21"/>
    <mergeCell ref="K22:O22"/>
    <mergeCell ref="A23:A25"/>
    <mergeCell ref="A4:R4"/>
    <mergeCell ref="A2:I2"/>
    <mergeCell ref="A5:R5"/>
    <mergeCell ref="A3:R3"/>
    <mergeCell ref="A12:R12"/>
    <mergeCell ref="A13:R13"/>
    <mergeCell ref="A14:R14"/>
    <mergeCell ref="A9:R9"/>
    <mergeCell ref="A10:R10"/>
    <mergeCell ref="A11:R11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C22:H22" numberStoredAsText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21"/>
  <sheetViews>
    <sheetView tabSelected="1" zoomScale="85" zoomScaleNormal="85" workbookViewId="0">
      <selection activeCell="O7" sqref="O7"/>
    </sheetView>
  </sheetViews>
  <sheetFormatPr defaultRowHeight="16.5"/>
  <cols>
    <col min="1" max="1" width="1.875" style="158" customWidth="1"/>
    <col min="2" max="2" width="13.25" style="158" customWidth="1"/>
    <col min="3" max="8" width="7.625" style="158" customWidth="1"/>
    <col min="9" max="9" width="11.625" style="158" bestFit="1" customWidth="1"/>
    <col min="10" max="10" width="10.5" style="3" customWidth="1"/>
    <col min="11" max="11" width="10.5" style="3" bestFit="1" customWidth="1"/>
    <col min="12" max="12" width="10.625" style="3" bestFit="1" customWidth="1"/>
    <col min="13" max="13" width="10.5" style="158" customWidth="1"/>
    <col min="14" max="14" width="16.375" style="158" customWidth="1"/>
    <col min="15" max="15" width="4.75" style="158" customWidth="1"/>
    <col min="16" max="16" width="8.125" style="158" customWidth="1"/>
    <col min="17" max="17" width="11" style="158" bestFit="1" customWidth="1"/>
    <col min="18" max="20" width="9" style="158"/>
    <col min="21" max="21" width="8.875" style="158" bestFit="1" customWidth="1"/>
    <col min="22" max="22" width="10" style="158" bestFit="1" customWidth="1"/>
    <col min="23" max="23" width="8.875" style="158" bestFit="1" customWidth="1"/>
    <col min="24" max="24" width="5.375" style="158" customWidth="1"/>
    <col min="25" max="25" width="7" style="158" customWidth="1"/>
    <col min="26" max="26" width="9.625" style="158" customWidth="1"/>
    <col min="27" max="27" width="7.125" style="158" customWidth="1"/>
    <col min="28" max="28" width="5.25" style="158" bestFit="1" customWidth="1"/>
    <col min="29" max="30" width="7.625" style="158" customWidth="1"/>
    <col min="31" max="31" width="8.5" style="158" bestFit="1" customWidth="1"/>
    <col min="32" max="32" width="5.25" style="158" customWidth="1"/>
    <col min="33" max="33" width="11.625" style="158" bestFit="1" customWidth="1"/>
    <col min="34" max="35" width="7.125" style="158" bestFit="1" customWidth="1"/>
    <col min="36" max="657" width="9" style="158"/>
    <col min="658" max="658" width="13.125" style="158" bestFit="1" customWidth="1"/>
    <col min="659" max="665" width="9" style="158"/>
    <col min="666" max="666" width="12.375" style="158" customWidth="1"/>
    <col min="667" max="669" width="12.75" style="158" bestFit="1" customWidth="1"/>
    <col min="670" max="16384" width="9" style="158"/>
  </cols>
  <sheetData>
    <row r="1" spans="1:38" ht="34.5" customHeight="1">
      <c r="B1" s="277" t="s">
        <v>287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</row>
    <row r="2" spans="1:38" ht="17.25" thickBot="1">
      <c r="A2" s="158">
        <v>1.0999999999999999E-2</v>
      </c>
      <c r="B2" s="235" t="s">
        <v>158</v>
      </c>
      <c r="C2" s="235"/>
      <c r="D2" s="235"/>
      <c r="E2" s="235"/>
      <c r="F2" s="235"/>
      <c r="G2" s="235"/>
      <c r="H2" s="235"/>
      <c r="J2" s="32" t="s">
        <v>142</v>
      </c>
      <c r="K2" s="5" t="s">
        <v>39</v>
      </c>
      <c r="L2" s="5" t="s">
        <v>40</v>
      </c>
      <c r="M2" s="5" t="s">
        <v>41</v>
      </c>
      <c r="N2" s="41">
        <v>1.1000000000000001</v>
      </c>
      <c r="P2" s="236" t="s">
        <v>215</v>
      </c>
      <c r="Q2" s="236"/>
      <c r="R2" s="236"/>
      <c r="S2" s="236"/>
      <c r="T2" s="236"/>
      <c r="U2" s="236"/>
      <c r="V2" s="236"/>
      <c r="X2" s="241" t="s">
        <v>218</v>
      </c>
      <c r="Y2" s="241"/>
      <c r="Z2" s="241"/>
      <c r="AA2" s="241"/>
      <c r="AB2" s="241"/>
      <c r="AC2" s="241"/>
      <c r="AD2" s="241"/>
      <c r="AE2" s="241"/>
      <c r="AF2" s="241"/>
      <c r="AG2" s="241"/>
      <c r="AH2" s="241"/>
      <c r="AI2" s="241"/>
    </row>
    <row r="3" spans="1:38" ht="33">
      <c r="B3" s="47" t="s">
        <v>38</v>
      </c>
      <c r="C3" s="48" t="s">
        <v>110</v>
      </c>
      <c r="D3" s="49" t="s">
        <v>0</v>
      </c>
      <c r="E3" s="50" t="s">
        <v>1</v>
      </c>
      <c r="F3" s="51" t="s">
        <v>2</v>
      </c>
      <c r="G3" s="52" t="s">
        <v>3</v>
      </c>
      <c r="H3" s="53" t="s">
        <v>30</v>
      </c>
      <c r="I3" s="54" t="s">
        <v>173</v>
      </c>
      <c r="J3" s="183" t="s">
        <v>31</v>
      </c>
      <c r="K3" s="168" t="s">
        <v>32</v>
      </c>
      <c r="L3" s="169" t="s">
        <v>33</v>
      </c>
      <c r="M3" s="170" t="s">
        <v>34</v>
      </c>
      <c r="N3" s="153" t="s">
        <v>109</v>
      </c>
      <c r="P3" s="162" t="s">
        <v>92</v>
      </c>
      <c r="Q3" s="246" t="s">
        <v>105</v>
      </c>
      <c r="R3" s="247"/>
      <c r="S3" s="247"/>
      <c r="T3" s="247"/>
      <c r="U3" s="248"/>
      <c r="V3" s="29" t="s">
        <v>140</v>
      </c>
      <c r="X3" s="55" t="s">
        <v>161</v>
      </c>
      <c r="Y3" s="55" t="s">
        <v>106</v>
      </c>
      <c r="Z3" s="19" t="s">
        <v>212</v>
      </c>
      <c r="AA3" s="19" t="s">
        <v>190</v>
      </c>
      <c r="AB3" s="160" t="s">
        <v>191</v>
      </c>
      <c r="AC3" s="245" t="s">
        <v>224</v>
      </c>
      <c r="AD3" s="245"/>
      <c r="AE3" s="12" t="s">
        <v>191</v>
      </c>
      <c r="AF3" s="19" t="s">
        <v>190</v>
      </c>
      <c r="AG3" s="19" t="s">
        <v>212</v>
      </c>
      <c r="AH3" s="55" t="s">
        <v>161</v>
      </c>
      <c r="AI3" s="55" t="s">
        <v>106</v>
      </c>
    </row>
    <row r="4" spans="1:38" ht="20.25">
      <c r="B4" s="136" t="s">
        <v>139</v>
      </c>
      <c r="C4" s="237" t="str">
        <f ca="1" xml:space="preserve">
IF(RAND()&gt;0.76, "괄호 안은 컨디션 합 입니다.",
     IF(RAND()&gt;0.68, "시뮬레이터 하단에서 배정된 NPC를 확인하세요 !",
          IF(RAND()&gt;0.5,
          "랜덤 도움말 입니다 (흠칫)",
                    IF(RAND()&gt;0.1,
                         "위험한 적은 가져버리세요 !",
                         "아테네의 부엉이는 황혼이 깃들 무렵에 날개를 편다"
                    )
          )
     )
)</f>
        <v>괄호 안은 컨디션 합 입니다.</v>
      </c>
      <c r="D4" s="238"/>
      <c r="E4" s="238"/>
      <c r="F4" s="238"/>
      <c r="G4" s="238"/>
      <c r="H4" s="238"/>
      <c r="I4" s="239"/>
      <c r="J4" s="135" t="str">
        <f>IF(runS=1,SUM(J5:J35) &amp; " (" &amp; runC &amp;")",0)</f>
        <v>0 (-1)</v>
      </c>
      <c r="K4" s="135" t="str">
        <f>IF(obstaS=1,SUM(K5:K35) &amp; " (" &amp; obstaC &amp;")",0)</f>
        <v>2.1 (-1)</v>
      </c>
      <c r="L4" s="135" t="str">
        <f>IF(tri=2,SUM(L5:L35) &amp; " (" &amp; triC &amp;")",0)</f>
        <v>1.1 (-1)</v>
      </c>
      <c r="M4" s="189" t="str">
        <f>IF(horse=3,SUM(M5:M35) &amp; " (" &amp; horseC &amp;")",0)</f>
        <v>4.3 (-1)</v>
      </c>
      <c r="N4" s="190" t="s">
        <v>160</v>
      </c>
      <c r="P4" s="22">
        <v>7</v>
      </c>
      <c r="Q4" s="21" t="s">
        <v>55</v>
      </c>
      <c r="R4" s="21" t="s">
        <v>18</v>
      </c>
      <c r="S4" s="21" t="s">
        <v>37</v>
      </c>
      <c r="T4" s="156" t="s">
        <v>58</v>
      </c>
      <c r="U4" s="21" t="s">
        <v>29</v>
      </c>
      <c r="V4" s="33">
        <v>-2</v>
      </c>
      <c r="X4" s="55">
        <v>2.2000000000000002</v>
      </c>
      <c r="Y4" s="55">
        <v>3</v>
      </c>
      <c r="Z4" s="75">
        <f>(sc_3+sc_1*INT((10+X4)/(INT(10+X4))-epsi))*(s_1+INT(X4)+s_2*INT((10+X4)/(INT(10+X4))-epsi))^(s_3)*(c_4+c_1*INT((10+X4)/(INT(10+X4))-epsi)+c_2*Y4)^(c_3)+sc_2*INT((10+X4)/(INT(10+X4))-epsi)-sc_4*(Y4/10)^3</f>
        <v>90379.51629533332</v>
      </c>
      <c r="AA4" s="60">
        <f t="shared" ref="AA4:AA12" si="0">_xlfn.RANK.EQ(Z4,combat,0)</f>
        <v>1</v>
      </c>
      <c r="AB4" s="59">
        <f>ABS(AA4-AC4)</f>
        <v>0</v>
      </c>
      <c r="AC4" s="61">
        <v>1</v>
      </c>
      <c r="AD4" s="61">
        <v>3</v>
      </c>
      <c r="AE4" s="56">
        <f>ABS(AF4-AD4)</f>
        <v>0</v>
      </c>
      <c r="AF4" s="58">
        <f t="shared" ref="AF4:AF12" si="1">_xlfn.RANK.EQ(AG4,combat,0)</f>
        <v>3</v>
      </c>
      <c r="AG4" s="75">
        <f t="shared" ref="AG4:AG18" si="2">(sc_3+sc_1*INT((10+AH4)/(INT(10+AH4))-epsi))
*(s_1+INT(AH4)+s_2*INT((10+AH4)/(INT(10+AH4))-epsi))^(s_3)
*(c_4+c_1*INT((10+AH4)/(INT(10+AH4))-epsi)+c_2*AI4)^(c_3)
+sc_2*INT((10+AH4)/(INT(10+AH4))-epsi)
-sc_4*(AI4/10)^3</f>
        <v>76805.186529190454</v>
      </c>
      <c r="AH4" s="55">
        <v>2</v>
      </c>
      <c r="AI4" s="55">
        <v>3</v>
      </c>
      <c r="AK4" s="87"/>
      <c r="AL4" s="87"/>
    </row>
    <row r="5" spans="1:38" ht="17.100000000000001" customHeight="1">
      <c r="B5" s="173" t="s">
        <v>18</v>
      </c>
      <c r="C5" s="99">
        <v>7</v>
      </c>
      <c r="D5" s="64">
        <v>1</v>
      </c>
      <c r="E5" s="65"/>
      <c r="F5" s="66">
        <v>1</v>
      </c>
      <c r="G5" s="67"/>
      <c r="H5" s="97">
        <f>cond7</f>
        <v>-2</v>
      </c>
      <c r="I5" s="178"/>
      <c r="J5" s="281" t="str">
        <f>IF(
  (D5+F5*d)*OR(I5=1,AND(I5="",runS&lt;&gt;1))&gt;d-1,
  (D5+F5*d)*OR(I5=1,AND(I5="",runS&lt;&gt;1)),
     IF(
       enemy^(2-enemy)*run*OR(R46&gt;runCB,INT(0.4+R46/runCB)),
       CHAR(200*(2-enemy) + 41454*(enemy-1)) &amp; "  "
       &amp; (enemy-1)*(D5+F5*d)+(2-enemy)*INT(99.9*(R46/runCB))
       &amp; LEFT(" "&amp;CHAR(34+3*enemy)&amp;H5,3*enemy-1)&amp;CHAR(41951*(2-enemy) + 41*(enemy-1)),
       ""
     )
)</f>
        <v>√  2.1 (-2)</v>
      </c>
      <c r="K5" s="172" t="str">
        <f>IF(
  (D5*d+F5)*OR(I5=2,AND(I5="",obstaS&lt;&gt;1))&gt;d-1,
  (D5*d+F5)*OR(I5=2,AND(I5="",obstaS&lt;&gt;1)),
     IF(
       enemy^(2-enemy)*obsta*OR(S46&gt;obstaCB,INT(0.4+S46/obstaCB)),
       CHAR(200*(2-enemy) + 41454*(enemy-1)) &amp; "  "
       &amp; (enemy-1)*(D5*d+F5)+(2-enemy)*INT(99.9*(S46/obstaCB))
       &amp; LEFT(" "&amp;CHAR(34+3*enemy)&amp;H5,3*enemy-1)&amp;CHAR(41951*(2-enemy) + 41*(enemy-1)),
       ""
     )
)</f>
        <v>√  2.1 (-2)</v>
      </c>
      <c r="L5" s="186" t="str">
        <f>IF(
  (F5*d+G5)*OR(I5=3,AND(I5="",tri&lt;&gt;2))&gt;d-1,
  (F5*d+G5)*OR(I5=3,AND(I5="",tri&lt;&gt;2)),
     IF(
       enemy^(2-enemy)*INT(tri/2)*OR(T46&gt;triCB2,INT(0.7+T46/triCB2)),
       CHAR(200*(2-enemy) + 41454*(enemy-1)) &amp; "  "
       &amp; (enemy-1)*(F5*d+G5)+(2-enemy)*INT(99.9*(T46/triCB2))
       &amp; LEFT(" "&amp;CHAR(34+3*enemy)&amp;H5,3*enemy-1)&amp;CHAR(41951*(2-enemy) + 41*(enemy-1)),
       ""
     )
)</f>
        <v>√  1.1 (-2)</v>
      </c>
      <c r="M5" s="187" t="str">
        <f>IF(
  OR(E5+G5=-1,(E5*d+G5)*OR(I5=4,AND(I5="",horse&lt;&gt;3))&gt;d-1),
  (E5*(INT((E5+2)/2)*(d-1)+1)+G5)*OR(I5=4,AND(I5="",horse&lt;&gt;3)),
     IF(
       enemy^(2-enemy)*INT(horse/3)*OR(U46&gt;horseCB2,INT(0.81+U46/horseCB2)),
       CHAR(200*(2-enemy) + 41454*(enemy-1)) &amp; "  "
       &amp; (enemy-1)*(E5*d+G5)+(2-enemy)*INT(99.9*(U46/horseCB2))
       &amp; LEFT(" "&amp;CHAR(34+3*enemy)&amp;H5,3*enemy-1)&amp;CHAR(41951*(2-enemy) + 41*(enemy-1)),
       ""
     )
)</f>
        <v/>
      </c>
      <c r="N5" s="149"/>
      <c r="P5" s="22">
        <v>1</v>
      </c>
      <c r="Q5" s="19" t="s">
        <v>71</v>
      </c>
      <c r="R5" s="28" t="s">
        <v>4</v>
      </c>
      <c r="S5" s="28" t="s">
        <v>73</v>
      </c>
      <c r="T5" s="19" t="s">
        <v>47</v>
      </c>
      <c r="U5" s="19"/>
      <c r="V5" s="16">
        <f t="shared" ref="V5:V10" si="3">MOD(V4+4,7)+1-4</f>
        <v>-1</v>
      </c>
      <c r="X5" s="55">
        <v>2.2000000000000002</v>
      </c>
      <c r="Y5" s="55">
        <v>2</v>
      </c>
      <c r="Z5" s="75">
        <f t="shared" ref="Z5:Z18" si="4">(sc_3+sc_1*INT((10+X5)/(INT(10+X5))-epsi))
*(s_1+INT(X5)+s_2*INT((10+X5)/(INT(10+X5))-epsi))^(s_3)
*(c_4+c_1*INT((10+X5)/(INT(10+X5))-epsi)+c_2*Y5)^(c_3)
+sc_2*INT((10+X5)/(INT(10+X5))-epsi)
-sc_4*(Y5/10)^3</f>
        <v>79126.358729139902</v>
      </c>
      <c r="AA5" s="60">
        <f t="shared" si="0"/>
        <v>2</v>
      </c>
      <c r="AB5" s="59">
        <f t="shared" ref="AB5:AB12" si="5">ABS(AA5-AC5)</f>
        <v>0</v>
      </c>
      <c r="AC5" s="61">
        <v>2</v>
      </c>
      <c r="AD5" s="61">
        <v>5</v>
      </c>
      <c r="AE5" s="56">
        <f t="shared" ref="AE5:AE12" si="6">ABS(AF5-AD5)</f>
        <v>0</v>
      </c>
      <c r="AF5" s="58">
        <f t="shared" si="1"/>
        <v>5</v>
      </c>
      <c r="AG5" s="75">
        <f t="shared" si="2"/>
        <v>67904.762029604637</v>
      </c>
      <c r="AH5" s="55">
        <v>2</v>
      </c>
      <c r="AI5" s="55">
        <v>2</v>
      </c>
      <c r="AK5" s="87"/>
      <c r="AL5" s="87"/>
    </row>
    <row r="6" spans="1:38" ht="17.100000000000001" customHeight="1">
      <c r="B6" s="173" t="s">
        <v>28</v>
      </c>
      <c r="C6" s="99">
        <v>4</v>
      </c>
      <c r="D6" s="64">
        <v>1</v>
      </c>
      <c r="E6" s="65">
        <v>-1</v>
      </c>
      <c r="F6" s="66">
        <v>1</v>
      </c>
      <c r="G6" s="67"/>
      <c r="H6" s="97">
        <f>cond4</f>
        <v>2</v>
      </c>
      <c r="I6" s="178"/>
      <c r="J6" s="281" t="str">
        <f>IF(
  (D6+F6*d)*OR(I6=1,AND(I6="",runS&lt;&gt;1))&gt;d-1,
  (D6+F6*d)*OR(I6=1,AND(I6="",runS&lt;&gt;1)),
     IF(
       enemy^(2-enemy)*run*OR(R47&gt;runCB,INT(0.4+R47/runCB)),
       CHAR(200*(2-enemy) + 41454*(enemy-1)) &amp; "  "
       &amp; (enemy-1)*(D6+F6*d)+(2-enemy)*INT(99.9*(R47/runCB))
       &amp; LEFT(" "&amp;CHAR(34+3*enemy)&amp;H6,3*enemy-1)&amp;CHAR(41951*(2-enemy) + 41*(enemy-1)),
       ""
     )
)</f>
        <v>√  2.1 (2)</v>
      </c>
      <c r="K6" s="172" t="str">
        <f>IF(
  (D6*d+F6)*OR(I6=2,AND(I6="",obstaS&lt;&gt;1))&gt;d-1,
  (D6*d+F6)*OR(I6=2,AND(I6="",obstaS&lt;&gt;1)),
     IF(
       enemy^(2-enemy)*obsta*OR(S47&gt;obstaCB,INT(0.4+S47/obstaCB)),
       CHAR(200*(2-enemy) + 41454*(enemy-1)) &amp; "  "
       &amp; (enemy-1)*(D6*d+F6)+(2-enemy)*INT(99.9*(S47/obstaCB))
       &amp; LEFT(" "&amp;CHAR(34+3*enemy)&amp;H6,3*enemy-1)&amp;CHAR(41951*(2-enemy) + 41*(enemy-1)),
       ""
     )
)</f>
        <v>√  2.1 (2)</v>
      </c>
      <c r="L6" s="186" t="str">
        <f>IF(
  (F6*d+G6)*OR(I6=3,AND(I6="",tri&lt;&gt;2))&gt;d-1,
  (F6*d+G6)*OR(I6=3,AND(I6="",tri&lt;&gt;2)),
     IF(
       enemy^(2-enemy)*INT(tri/2)*OR(T47&gt;triCB2,INT(0.7+T47/triCB2)),
       CHAR(200*(2-enemy) + 41454*(enemy-1)) &amp; "  "
       &amp; (enemy-1)*(F6*d+G6)+(2-enemy)*INT(99.9*(T47/triCB2))
       &amp; LEFT(" "&amp;CHAR(34+3*enemy)&amp;H6,3*enemy-1)&amp;CHAR(41951*(2-enemy) + 41*(enemy-1)),
       ""
     )
)</f>
        <v>√  1.1 (2)</v>
      </c>
      <c r="M6" s="187">
        <f>IF(
  OR(E6+G6=-1,(E6*d+G6)*OR(I6=4,AND(I6="",horse&lt;&gt;3))&gt;d-1),
  (E6*(INT((E6+2)/2)*(d-1)+1)+G6)*OR(I6=4,AND(I6="",horse&lt;&gt;3)),
     IF(
       enemy^(2-enemy)*INT(horse/3)*OR(U47&gt;horseCB2,INT(0.81+U47/horseCB2)),
       CHAR(200*(2-enemy) + 41454*(enemy-1)) &amp; "  "
       &amp; (enemy-1)*(E6*d+G6)+(2-enemy)*INT(99.9*(U47/horseCB2))
       &amp; LEFT(" "&amp;CHAR(34+3*enemy)&amp;H6,3*enemy-1)&amp;CHAR(41951*(2-enemy) + 41*(enemy-1)),
       ""
     )
)</f>
        <v>0</v>
      </c>
      <c r="N6" s="149"/>
      <c r="P6" s="22">
        <v>2</v>
      </c>
      <c r="Q6" s="19" t="s">
        <v>25</v>
      </c>
      <c r="R6" s="19" t="s">
        <v>68</v>
      </c>
      <c r="S6" s="19" t="s">
        <v>69</v>
      </c>
      <c r="T6" s="19" t="s">
        <v>70</v>
      </c>
      <c r="U6" s="19"/>
      <c r="V6" s="16">
        <f t="shared" si="3"/>
        <v>0</v>
      </c>
      <c r="X6" s="55">
        <v>2.2000000000000002</v>
      </c>
      <c r="Y6" s="55">
        <v>1</v>
      </c>
      <c r="Z6" s="75">
        <f t="shared" si="4"/>
        <v>67905.167270765101</v>
      </c>
      <c r="AA6" s="60">
        <f t="shared" si="0"/>
        <v>4</v>
      </c>
      <c r="AB6" s="59">
        <f t="shared" si="5"/>
        <v>0</v>
      </c>
      <c r="AC6" s="61">
        <v>4</v>
      </c>
      <c r="AD6" s="61">
        <v>8</v>
      </c>
      <c r="AE6" s="56">
        <f t="shared" si="6"/>
        <v>1</v>
      </c>
      <c r="AF6" s="58">
        <f t="shared" si="1"/>
        <v>7</v>
      </c>
      <c r="AG6" s="75">
        <f t="shared" si="2"/>
        <v>59040.699887202944</v>
      </c>
      <c r="AH6" s="55">
        <v>2</v>
      </c>
      <c r="AI6" s="55">
        <v>1</v>
      </c>
      <c r="AK6" s="87"/>
      <c r="AL6" s="87"/>
    </row>
    <row r="7" spans="1:38" ht="17.100000000000001" customHeight="1">
      <c r="B7" s="173" t="s">
        <v>37</v>
      </c>
      <c r="C7" s="99">
        <v>7</v>
      </c>
      <c r="D7" s="64">
        <v>1</v>
      </c>
      <c r="E7" s="65">
        <v>-1</v>
      </c>
      <c r="F7" s="66">
        <v>1</v>
      </c>
      <c r="G7" s="67"/>
      <c r="H7" s="97">
        <f>cond7</f>
        <v>-2</v>
      </c>
      <c r="I7" s="178">
        <v>3</v>
      </c>
      <c r="J7" s="281" t="str">
        <f>IF(
  (D7+F7*d)*OR(I7=1,AND(I7="",runS&lt;&gt;1))&gt;d-1,
  (D7+F7*d)*OR(I7=1,AND(I7="",runS&lt;&gt;1)),
     IF(
       enemy^(2-enemy)*run*OR(R48&gt;runCB,INT(0.4+R48/runCB)),
       CHAR(200*(2-enemy) + 41454*(enemy-1)) &amp; "  "
       &amp; (enemy-1)*(D7+F7*d)+(2-enemy)*INT(99.9*(R48/runCB))
       &amp; LEFT(" "&amp;CHAR(34+3*enemy)&amp;H7,3*enemy-1)&amp;CHAR(41951*(2-enemy) + 41*(enemy-1)),
       ""
     )
)</f>
        <v/>
      </c>
      <c r="K7" s="172" t="str">
        <f>IF(
  (D7*d+F7)*OR(I7=2,AND(I7="",obstaS&lt;&gt;1))&gt;d-1,
  (D7*d+F7)*OR(I7=2,AND(I7="",obstaS&lt;&gt;1)),
     IF(
       enemy^(2-enemy)*obsta*OR(S48&gt;obstaCB,INT(0.4+S48/obstaCB)),
       CHAR(200*(2-enemy) + 41454*(enemy-1)) &amp; "  "
       &amp; (enemy-1)*(D7*d+F7)+(2-enemy)*INT(99.9*(S48/obstaCB))
       &amp; LEFT(" "&amp;CHAR(34+3*enemy)&amp;H7,3*enemy-1)&amp;CHAR(41951*(2-enemy) + 41*(enemy-1)),
       ""
     )
)</f>
        <v/>
      </c>
      <c r="L7" s="186">
        <f>IF(
  (F7*d+G7)*OR(I7=3,AND(I7="",tri&lt;&gt;2))&gt;d-1,
  (F7*d+G7)*OR(I7=3,AND(I7="",tri&lt;&gt;2)),
     IF(
       enemy^(2-enemy)*INT(tri/2)*OR(T48&gt;triCB2,INT(0.7+T48/triCB2)),
       CHAR(200*(2-enemy) + 41454*(enemy-1)) &amp; "  "
       &amp; (enemy-1)*(F7*d+G7)+(2-enemy)*INT(99.9*(T48/triCB2))
       &amp; LEFT(" "&amp;CHAR(34+3*enemy)&amp;H7,3*enemy-1)&amp;CHAR(41951*(2-enemy) + 41*(enemy-1)),
       ""
     )
)</f>
        <v>1.1000000000000001</v>
      </c>
      <c r="M7" s="187">
        <f>IF(
  OR(E7+G7=-1,(E7*d+G7)*OR(I7=4,AND(I7="",horse&lt;&gt;3))&gt;d-1),
  (E7*(INT((E7+2)/2)*(d-1)+1)+G7)*OR(I7=4,AND(I7="",horse&lt;&gt;3)),
     IF(
       enemy^(2-enemy)*INT(horse/3)*OR(U48&gt;horseCB2,INT(0.81+U48/horseCB2)),
       CHAR(200*(2-enemy) + 41454*(enemy-1)) &amp; "  "
       &amp; (enemy-1)*(E7*d+G7)+(2-enemy)*INT(99.9*(U48/horseCB2))
       &amp; LEFT(" "&amp;CHAR(34+3*enemy)&amp;H7,3*enemy-1)&amp;CHAR(41951*(2-enemy) + 41*(enemy-1)),
       ""
     )
)</f>
        <v>0</v>
      </c>
      <c r="N7" s="149"/>
      <c r="P7" s="22">
        <v>3</v>
      </c>
      <c r="Q7" s="19" t="s">
        <v>23</v>
      </c>
      <c r="R7" s="19" t="s">
        <v>52</v>
      </c>
      <c r="S7" s="19" t="s">
        <v>53</v>
      </c>
      <c r="T7" s="28" t="s">
        <v>54</v>
      </c>
      <c r="U7" s="19"/>
      <c r="V7" s="16">
        <f t="shared" si="3"/>
        <v>1</v>
      </c>
      <c r="X7" s="55">
        <v>1.2</v>
      </c>
      <c r="Y7" s="55">
        <v>3</v>
      </c>
      <c r="Z7" s="75">
        <f t="shared" si="4"/>
        <v>63511.547795899387</v>
      </c>
      <c r="AA7" s="60">
        <f t="shared" si="0"/>
        <v>6</v>
      </c>
      <c r="AB7" s="59">
        <f t="shared" si="5"/>
        <v>0</v>
      </c>
      <c r="AC7" s="61">
        <v>6</v>
      </c>
      <c r="AD7" s="61">
        <v>10</v>
      </c>
      <c r="AE7" s="56">
        <f t="shared" si="6"/>
        <v>0</v>
      </c>
      <c r="AF7" s="58">
        <f t="shared" si="1"/>
        <v>10</v>
      </c>
      <c r="AG7" s="75">
        <f t="shared" si="2"/>
        <v>51489.123006860005</v>
      </c>
      <c r="AH7" s="55">
        <v>1</v>
      </c>
      <c r="AI7" s="55">
        <v>3</v>
      </c>
      <c r="AK7" s="87"/>
      <c r="AL7" s="87"/>
    </row>
    <row r="8" spans="1:38" ht="17.100000000000001" customHeight="1">
      <c r="B8" s="173" t="s">
        <v>4</v>
      </c>
      <c r="C8" s="99">
        <v>1</v>
      </c>
      <c r="D8" s="64">
        <v>1</v>
      </c>
      <c r="E8" s="65">
        <v>-1</v>
      </c>
      <c r="F8" s="66"/>
      <c r="G8" s="67"/>
      <c r="H8" s="97">
        <f>cond1</f>
        <v>-1</v>
      </c>
      <c r="I8" s="178"/>
      <c r="J8" s="282" t="str">
        <f>IF(
  (D8+F8*d)*OR(I8=1,AND(I8="",runS&lt;&gt;1))&gt;d-1,
  (D8+F8*d)*OR(I8=1,AND(I8="",runS&lt;&gt;1)),
     IF(
       enemy^(2-enemy)*run*OR(R49&gt;runCB,INT(0.4+R49/runCB)),
       CHAR(200*(2-enemy) + 41454*(enemy-1)) &amp; "  "
       &amp; (enemy-1)*(D8+F8*d)+(2-enemy)*INT(99.9*(R49/runCB))
       &amp; LEFT(" "&amp;CHAR(34+3*enemy)&amp;H8,3*enemy-1)&amp;CHAR(41951*(2-enemy) + 41*(enemy-1)),
       ""
     )
)</f>
        <v>√  1 (-1)</v>
      </c>
      <c r="K8" s="185" t="str">
        <f>IF(
  (D8*d+F8)*OR(I8=2,AND(I8="",obstaS&lt;&gt;1))&gt;d-1,
  (D8*d+F8)*OR(I8=2,AND(I8="",obstaS&lt;&gt;1)),
     IF(
       enemy^(2-enemy)*obsta*OR(S49&gt;obstaCB,INT(0.4+S49/obstaCB)),
       CHAR(200*(2-enemy) + 41454*(enemy-1)) &amp; "  "
       &amp; (enemy-1)*(D8*d+F8)+(2-enemy)*INT(99.9*(S49/obstaCB))
       &amp; LEFT(" "&amp;CHAR(34+3*enemy)&amp;H8,3*enemy-1)&amp;CHAR(41951*(2-enemy) + 41*(enemy-1)),
       ""
     )
)</f>
        <v>√  1.1 (-1)</v>
      </c>
      <c r="L8" s="186" t="str">
        <f>IF(
  (F8*d+G8)*OR(I8=3,AND(I8="",tri&lt;&gt;2))&gt;d-1,
  (F8*d+G8)*OR(I8=3,AND(I8="",tri&lt;&gt;2)),
     IF(
       enemy^(2-enemy)*INT(tri/2)*OR(T49&gt;triCB2,INT(0.7+T49/triCB2)),
       CHAR(200*(2-enemy) + 41454*(enemy-1)) &amp; "  "
       &amp; (enemy-1)*(F8*d+G8)+(2-enemy)*INT(99.9*(T49/triCB2))
       &amp; LEFT(" "&amp;CHAR(34+3*enemy)&amp;H8,3*enemy-1)&amp;CHAR(41951*(2-enemy) + 41*(enemy-1)),
       ""
     )
)</f>
        <v>√  0 (-1)</v>
      </c>
      <c r="M8" s="187">
        <f>IF(
  OR(E8+G8=-1,(E8*d+G8)*OR(I8=4,AND(I8="",horse&lt;&gt;3))&gt;d-1),
  (E8*(INT((E8+2)/2)*(d-1)+1)+G8)*OR(I8=4,AND(I8="",horse&lt;&gt;3)),
     IF(
       enemy^(2-enemy)*INT(horse/3)*OR(U49&gt;horseCB2,INT(0.81+U49/horseCB2)),
       CHAR(200*(2-enemy) + 41454*(enemy-1)) &amp; "  "
       &amp; (enemy-1)*(E8*d+G8)+(2-enemy)*INT(99.9*(U49/horseCB2))
       &amp; LEFT(" "&amp;CHAR(34+3*enemy)&amp;H8,3*enemy-1)&amp;CHAR(41951*(2-enemy) + 41*(enemy-1)),
       ""
     )
)</f>
        <v>0</v>
      </c>
      <c r="N8" s="149"/>
      <c r="P8" s="22">
        <v>4</v>
      </c>
      <c r="Q8" s="19" t="s">
        <v>98</v>
      </c>
      <c r="R8" s="19" t="s">
        <v>46</v>
      </c>
      <c r="S8" s="19" t="s">
        <v>99</v>
      </c>
      <c r="T8" s="28" t="s">
        <v>7</v>
      </c>
      <c r="U8" s="28" t="s">
        <v>50</v>
      </c>
      <c r="V8" s="16">
        <f t="shared" si="3"/>
        <v>2</v>
      </c>
      <c r="X8" s="55">
        <v>2.2000000000000002</v>
      </c>
      <c r="Y8" s="55">
        <v>0</v>
      </c>
      <c r="Z8" s="75">
        <f t="shared" si="4"/>
        <v>56689.217009575557</v>
      </c>
      <c r="AA8" s="60">
        <f t="shared" si="0"/>
        <v>8</v>
      </c>
      <c r="AB8" s="59">
        <f t="shared" si="5"/>
        <v>1</v>
      </c>
      <c r="AC8" s="61">
        <v>7</v>
      </c>
      <c r="AD8" s="61">
        <v>11</v>
      </c>
      <c r="AE8" s="56">
        <f t="shared" si="6"/>
        <v>0</v>
      </c>
      <c r="AF8" s="58">
        <f t="shared" si="1"/>
        <v>11</v>
      </c>
      <c r="AG8" s="75">
        <f t="shared" si="2"/>
        <v>50187.207606799609</v>
      </c>
      <c r="AH8" s="55">
        <v>2</v>
      </c>
      <c r="AI8" s="55">
        <v>0</v>
      </c>
      <c r="AK8" s="87"/>
      <c r="AL8" s="87"/>
    </row>
    <row r="9" spans="1:38" ht="17.100000000000001" customHeight="1">
      <c r="B9" s="173" t="s">
        <v>6</v>
      </c>
      <c r="C9" s="99">
        <v>5</v>
      </c>
      <c r="D9" s="64">
        <v>1</v>
      </c>
      <c r="E9" s="65">
        <v>-1</v>
      </c>
      <c r="F9" s="66"/>
      <c r="G9" s="67"/>
      <c r="H9" s="97">
        <f>cond5</f>
        <v>3</v>
      </c>
      <c r="I9" s="178"/>
      <c r="J9" s="282" t="str">
        <f>IF(
  (D9+F9*d)*OR(I9=1,AND(I9="",runS&lt;&gt;1))&gt;d-1,
  (D9+F9*d)*OR(I9=1,AND(I9="",runS&lt;&gt;1)),
     IF(
       enemy^(2-enemy)*run*OR(R50&gt;runCB,INT(0.4+R50/runCB)),
       CHAR(200*(2-enemy) + 41454*(enemy-1)) &amp; "  "
       &amp; (enemy-1)*(D9+F9*d)+(2-enemy)*INT(99.9*(R50/runCB))
       &amp; LEFT(" "&amp;CHAR(34+3*enemy)&amp;H9,3*enemy-1)&amp;CHAR(41951*(2-enemy) + 41*(enemy-1)),
       ""
     )
)</f>
        <v>√  1 (3)</v>
      </c>
      <c r="K9" s="185" t="str">
        <f>IF(
  (D9*d+F9)*OR(I9=2,AND(I9="",obstaS&lt;&gt;1))&gt;d-1,
  (D9*d+F9)*OR(I9=2,AND(I9="",obstaS&lt;&gt;1)),
     IF(
       enemy^(2-enemy)*obsta*OR(S50&gt;obstaCB,INT(0.4+S50/obstaCB)),
       CHAR(200*(2-enemy) + 41454*(enemy-1)) &amp; "  "
       &amp; (enemy-1)*(D9*d+F9)+(2-enemy)*INT(99.9*(S50/obstaCB))
       &amp; LEFT(" "&amp;CHAR(34+3*enemy)&amp;H9,3*enemy-1)&amp;CHAR(41951*(2-enemy) + 41*(enemy-1)),
       ""
     )
)</f>
        <v>√  1.1 (3)</v>
      </c>
      <c r="L9" s="186" t="str">
        <f>IF(
  (F9*d+G9)*OR(I9=3,AND(I9="",tri&lt;&gt;2))&gt;d-1,
  (F9*d+G9)*OR(I9=3,AND(I9="",tri&lt;&gt;2)),
     IF(
       enemy^(2-enemy)*INT(tri/2)*OR(T50&gt;triCB2,INT(0.7+T50/triCB2)),
       CHAR(200*(2-enemy) + 41454*(enemy-1)) &amp; "  "
       &amp; (enemy-1)*(F9*d+G9)+(2-enemy)*INT(99.9*(T50/triCB2))
       &amp; LEFT(" "&amp;CHAR(34+3*enemy)&amp;H9,3*enemy-1)&amp;CHAR(41951*(2-enemy) + 41*(enemy-1)),
       ""
     )
)</f>
        <v>√  0 (3)</v>
      </c>
      <c r="M9" s="187">
        <f>IF(
  OR(E9+G9=-1,(E9*d+G9)*OR(I9=4,AND(I9="",horse&lt;&gt;3))&gt;d-1),
  (E9*(INT((E9+2)/2)*(d-1)+1)+G9)*OR(I9=4,AND(I9="",horse&lt;&gt;3)),
     IF(
       enemy^(2-enemy)*INT(horse/3)*OR(U50&gt;horseCB2,INT(0.81+U50/horseCB2)),
       CHAR(200*(2-enemy) + 41454*(enemy-1)) &amp; "  "
       &amp; (enemy-1)*(E9*d+G9)+(2-enemy)*INT(99.9*(U50/horseCB2))
       &amp; LEFT(" "&amp;CHAR(34+3*enemy)&amp;H9,3*enemy-1)&amp;CHAR(41951*(2-enemy) + 41*(enemy-1)),
       ""
     )
)</f>
        <v>0</v>
      </c>
      <c r="N9" s="149"/>
      <c r="P9" s="22">
        <v>5</v>
      </c>
      <c r="Q9" s="19" t="s">
        <v>95</v>
      </c>
      <c r="R9" s="19" t="s">
        <v>35</v>
      </c>
      <c r="S9" s="19" t="s">
        <v>16</v>
      </c>
      <c r="T9" s="19" t="s">
        <v>6</v>
      </c>
      <c r="U9" s="19"/>
      <c r="V9" s="16">
        <f t="shared" si="3"/>
        <v>3</v>
      </c>
      <c r="X9" s="55">
        <v>1.2</v>
      </c>
      <c r="Y9" s="55">
        <v>2</v>
      </c>
      <c r="Z9" s="75">
        <f t="shared" si="4"/>
        <v>55585.472797420611</v>
      </c>
      <c r="AA9" s="60">
        <f t="shared" si="0"/>
        <v>9</v>
      </c>
      <c r="AB9" s="59">
        <f t="shared" si="5"/>
        <v>0</v>
      </c>
      <c r="AC9" s="61">
        <v>9</v>
      </c>
      <c r="AD9" s="61">
        <v>13</v>
      </c>
      <c r="AE9" s="56">
        <f t="shared" si="6"/>
        <v>0</v>
      </c>
      <c r="AF9" s="58">
        <f t="shared" si="1"/>
        <v>13</v>
      </c>
      <c r="AG9" s="75">
        <f t="shared" si="2"/>
        <v>45501.448000301541</v>
      </c>
      <c r="AH9" s="55">
        <v>1</v>
      </c>
      <c r="AI9" s="55">
        <v>2</v>
      </c>
      <c r="AK9" s="87"/>
      <c r="AL9" s="87"/>
    </row>
    <row r="10" spans="1:38" ht="17.100000000000001" customHeight="1">
      <c r="B10" s="173" t="s">
        <v>27</v>
      </c>
      <c r="C10" s="99">
        <v>5</v>
      </c>
      <c r="D10" s="64">
        <v>1</v>
      </c>
      <c r="E10" s="65">
        <v>-1</v>
      </c>
      <c r="F10" s="66"/>
      <c r="G10" s="67"/>
      <c r="H10" s="97">
        <f>cond5</f>
        <v>3</v>
      </c>
      <c r="I10" s="178"/>
      <c r="J10" s="282" t="str">
        <f>IF(
  (D10+F10*d)*OR(I10=1,AND(I10="",runS&lt;&gt;1))&gt;d-1,
  (D10+F10*d)*OR(I10=1,AND(I10="",runS&lt;&gt;1)),
     IF(
       enemy^(2-enemy)*run*OR(R51&gt;runCB,INT(0.4+R51/runCB)),
       CHAR(200*(2-enemy) + 41454*(enemy-1)) &amp; "  "
       &amp; (enemy-1)*(D10+F10*d)+(2-enemy)*INT(99.9*(R51/runCB))
       &amp; LEFT(" "&amp;CHAR(34+3*enemy)&amp;H10,3*enemy-1)&amp;CHAR(41951*(2-enemy) + 41*(enemy-1)),
       ""
     )
)</f>
        <v>√  1 (3)</v>
      </c>
      <c r="K10" s="185" t="str">
        <f>IF(
  (D10*d+F10)*OR(I10=2,AND(I10="",obstaS&lt;&gt;1))&gt;d-1,
  (D10*d+F10)*OR(I10=2,AND(I10="",obstaS&lt;&gt;1)),
     IF(
       enemy^(2-enemy)*obsta*OR(S51&gt;obstaCB,INT(0.4+S51/obstaCB)),
       CHAR(200*(2-enemy) + 41454*(enemy-1)) &amp; "  "
       &amp; (enemy-1)*(D10*d+F10)+(2-enemy)*INT(99.9*(S51/obstaCB))
       &amp; LEFT(" "&amp;CHAR(34+3*enemy)&amp;H10,3*enemy-1)&amp;CHAR(41951*(2-enemy) + 41*(enemy-1)),
       ""
     )
)</f>
        <v>√  1.1 (3)</v>
      </c>
      <c r="L10" s="186" t="str">
        <f>IF(
  (F10*d+G10)*OR(I10=3,AND(I10="",tri&lt;&gt;2))&gt;d-1,
  (F10*d+G10)*OR(I10=3,AND(I10="",tri&lt;&gt;2)),
     IF(
       enemy^(2-enemy)*INT(tri/2)*OR(T51&gt;triCB2,INT(0.7+T51/triCB2)),
       CHAR(200*(2-enemy) + 41454*(enemy-1)) &amp; "  "
       &amp; (enemy-1)*(F10*d+G10)+(2-enemy)*INT(99.9*(T51/triCB2))
       &amp; LEFT(" "&amp;CHAR(34+3*enemy)&amp;H10,3*enemy-1)&amp;CHAR(41951*(2-enemy) + 41*(enemy-1)),
       ""
     )
)</f>
        <v>√  0 (3)</v>
      </c>
      <c r="M10" s="187">
        <f>IF(
  OR(E10+G10=-1,(E10*d+G10)*OR(I10=4,AND(I10="",horse&lt;&gt;3))&gt;d-1),
  (E10*(INT((E10+2)/2)*(d-1)+1)+G10)*OR(I10=4,AND(I10="",horse&lt;&gt;3)),
     IF(
       enemy^(2-enemy)*INT(horse/3)*OR(U51&gt;horseCB2,INT(0.81+U51/horseCB2)),
       CHAR(200*(2-enemy) + 41454*(enemy-1)) &amp; "  "
       &amp; (enemy-1)*(E10*d+G10)+(2-enemy)*INT(99.9*(U51/horseCB2))
       &amp; LEFT(" "&amp;CHAR(34+3*enemy)&amp;H10,3*enemy-1)&amp;CHAR(41951*(2-enemy) + 41*(enemy-1)),
       ""
     )
)</f>
        <v>0</v>
      </c>
      <c r="N10" s="149"/>
      <c r="P10" s="22">
        <v>6</v>
      </c>
      <c r="Q10" s="19" t="s">
        <v>26</v>
      </c>
      <c r="R10" s="19" t="s">
        <v>20</v>
      </c>
      <c r="S10" s="19" t="s">
        <v>13</v>
      </c>
      <c r="T10" s="19" t="s">
        <v>66</v>
      </c>
      <c r="U10" s="19"/>
      <c r="V10" s="16">
        <f t="shared" si="3"/>
        <v>-3</v>
      </c>
      <c r="X10" s="55">
        <v>2.2000000000000002</v>
      </c>
      <c r="Y10" s="55">
        <v>-1</v>
      </c>
      <c r="Z10" s="75">
        <f t="shared" si="4"/>
        <v>45450.667395060431</v>
      </c>
      <c r="AA10" s="60">
        <f t="shared" si="0"/>
        <v>14</v>
      </c>
      <c r="AB10" s="59">
        <f t="shared" si="5"/>
        <v>0</v>
      </c>
      <c r="AC10" s="61">
        <v>14</v>
      </c>
      <c r="AD10" s="61">
        <v>15</v>
      </c>
      <c r="AE10" s="56">
        <f t="shared" si="6"/>
        <v>1</v>
      </c>
      <c r="AF10" s="58">
        <f t="shared" si="1"/>
        <v>16</v>
      </c>
      <c r="AG10" s="75">
        <f t="shared" si="2"/>
        <v>41317.840867550076</v>
      </c>
      <c r="AH10" s="93">
        <v>2</v>
      </c>
      <c r="AI10" s="93">
        <v>-1</v>
      </c>
      <c r="AK10" s="87"/>
      <c r="AL10" s="87"/>
    </row>
    <row r="11" spans="1:38" ht="17.100000000000001" customHeight="1">
      <c r="B11" s="173" t="s">
        <v>11</v>
      </c>
      <c r="C11" s="99">
        <v>6</v>
      </c>
      <c r="D11" s="64">
        <v>-1</v>
      </c>
      <c r="E11" s="65">
        <v>1</v>
      </c>
      <c r="F11" s="66"/>
      <c r="G11" s="67">
        <v>1</v>
      </c>
      <c r="H11" s="97">
        <f>cond6</f>
        <v>-3</v>
      </c>
      <c r="I11" s="178">
        <v>4</v>
      </c>
      <c r="J11" s="282" t="str">
        <f>IF(
  (D11+F11*d)*OR(I11=1,AND(I11="",runS&lt;&gt;1))&gt;d-1,
  (D11+F11*d)*OR(I11=1,AND(I11="",runS&lt;&gt;1)),
     IF(
       enemy^(2-enemy)*run*OR(R52&gt;runCB,INT(0.4+R52/runCB)),
       CHAR(200*(2-enemy) + 41454*(enemy-1)) &amp; "  "
       &amp; (enemy-1)*(D11+F11*d)+(2-enemy)*INT(99.9*(R52/runCB))
       &amp; LEFT(" "&amp;CHAR(34+3*enemy)&amp;H11,3*enemy-1)&amp;CHAR(41951*(2-enemy) + 41*(enemy-1)),
       ""
     )
)</f>
        <v/>
      </c>
      <c r="K11" s="185" t="str">
        <f>IF(
  (D11*d+F11)*OR(I11=2,AND(I11="",obstaS&lt;&gt;1))&gt;d-1,
  (D11*d+F11)*OR(I11=2,AND(I11="",obstaS&lt;&gt;1)),
     IF(
       enemy^(2-enemy)*obsta*OR(S52&gt;obstaCB,INT(0.4+S52/obstaCB)),
       CHAR(200*(2-enemy) + 41454*(enemy-1)) &amp; "  "
       &amp; (enemy-1)*(D11*d+F11)+(2-enemy)*INT(99.9*(S52/obstaCB))
       &amp; LEFT(" "&amp;CHAR(34+3*enemy)&amp;H11,3*enemy-1)&amp;CHAR(41951*(2-enemy) + 41*(enemy-1)),
       ""
     )
)</f>
        <v/>
      </c>
      <c r="L11" s="186" t="str">
        <f>IF(
  (F11*d+G11)*OR(I11=3,AND(I11="",tri&lt;&gt;2))&gt;d-1,
  (F11*d+G11)*OR(I11=3,AND(I11="",tri&lt;&gt;2)),
     IF(
       enemy^(2-enemy)*INT(tri/2)*OR(T52&gt;triCB2,INT(0.7+T52/triCB2)),
       CHAR(200*(2-enemy) + 41454*(enemy-1)) &amp; "  "
       &amp; (enemy-1)*(F11*d+G11)+(2-enemy)*INT(99.9*(T52/triCB2))
       &amp; LEFT(" "&amp;CHAR(34+3*enemy)&amp;H11,3*enemy-1)&amp;CHAR(41951*(2-enemy) + 41*(enemy-1)),
       ""
     )
)</f>
        <v/>
      </c>
      <c r="M11" s="188">
        <f>IF(
  OR(E11+G11=-1,(E11*d+G11)*OR(I11=4,AND(I11="",horse&lt;&gt;3))&gt;d-1),
  (E11*(INT((E11+2)/2)*(d-1)+1)+G11)*OR(I11=4,AND(I11="",horse&lt;&gt;3)),
     IF(
       enemy^(2-enemy)*INT(horse/3)*OR(U52&gt;horseCB2,INT(0.81+U52/horseCB2)),
       CHAR(200*(2-enemy) + 41454*(enemy-1)) &amp; "  "
       &amp; (enemy-1)*(E11*d+G11)+(2-enemy)*INT(99.9*(U52/horseCB2))
       &amp; LEFT(" "&amp;CHAR(34+3*enemy)&amp;H11,3*enemy-1)&amp;CHAR(41951*(2-enemy) + 41*(enemy-1)),
       ""
     )
)</f>
        <v>2.1</v>
      </c>
      <c r="N11" s="149"/>
      <c r="X11" s="55">
        <v>1.2</v>
      </c>
      <c r="Y11" s="55">
        <v>1</v>
      </c>
      <c r="Z11" s="75">
        <f t="shared" si="4"/>
        <v>47696.136683994147</v>
      </c>
      <c r="AA11" s="60">
        <f t="shared" si="0"/>
        <v>12</v>
      </c>
      <c r="AB11" s="59">
        <f t="shared" si="5"/>
        <v>0</v>
      </c>
      <c r="AC11" s="61">
        <v>12</v>
      </c>
      <c r="AD11" s="61">
        <v>19</v>
      </c>
      <c r="AE11" s="56">
        <f t="shared" si="6"/>
        <v>1</v>
      </c>
      <c r="AF11" s="58">
        <f t="shared" si="1"/>
        <v>18</v>
      </c>
      <c r="AG11" s="75">
        <f t="shared" si="2"/>
        <v>39553.976682247281</v>
      </c>
      <c r="AH11" s="55">
        <v>1</v>
      </c>
      <c r="AI11" s="55">
        <v>1</v>
      </c>
      <c r="AK11" s="87"/>
      <c r="AL11" s="87"/>
    </row>
    <row r="12" spans="1:38" ht="17.100000000000001" customHeight="1">
      <c r="B12" s="173" t="s">
        <v>26</v>
      </c>
      <c r="C12" s="99">
        <v>6</v>
      </c>
      <c r="D12" s="64">
        <v>1</v>
      </c>
      <c r="E12" s="65">
        <v>-1</v>
      </c>
      <c r="F12" s="66"/>
      <c r="G12" s="67">
        <v>1</v>
      </c>
      <c r="H12" s="97">
        <f>cond6</f>
        <v>-3</v>
      </c>
      <c r="I12" s="178"/>
      <c r="J12" s="282" t="str">
        <f>IF(
  (D12+F12*d)*OR(I12=1,AND(I12="",runS&lt;&gt;1))&gt;d-1,
  (D12+F12*d)*OR(I12=1,AND(I12="",runS&lt;&gt;1)),
     IF(
       enemy^(2-enemy)*run*OR(R53&gt;runCB,INT(0.4+R53/runCB)),
       CHAR(200*(2-enemy) + 41454*(enemy-1)) &amp; "  "
       &amp; (enemy-1)*(D12+F12*d)+(2-enemy)*INT(99.9*(R53/runCB))
       &amp; LEFT(" "&amp;CHAR(34+3*enemy)&amp;H12,3*enemy-1)&amp;CHAR(41951*(2-enemy) + 41*(enemy-1)),
       ""
     )
)</f>
        <v>√  1 (-3)</v>
      </c>
      <c r="K12" s="185" t="str">
        <f>IF(
  (D12*d+F12)*OR(I12=2,AND(I12="",obstaS&lt;&gt;1))&gt;d-1,
  (D12*d+F12)*OR(I12=2,AND(I12="",obstaS&lt;&gt;1)),
     IF(
       enemy^(2-enemy)*obsta*OR(S53&gt;obstaCB,INT(0.4+S53/obstaCB)),
       CHAR(200*(2-enemy) + 41454*(enemy-1)) &amp; "  "
       &amp; (enemy-1)*(D12*d+F12)+(2-enemy)*INT(99.9*(S53/obstaCB))
       &amp; LEFT(" "&amp;CHAR(34+3*enemy)&amp;H12,3*enemy-1)&amp;CHAR(41951*(2-enemy) + 41*(enemy-1)),
       ""
     )
)</f>
        <v/>
      </c>
      <c r="L12" s="186" t="str">
        <f>IF(
  (F12*d+G12)*OR(I12=3,AND(I12="",tri&lt;&gt;2))&gt;d-1,
  (F12*d+G12)*OR(I12=3,AND(I12="",tri&lt;&gt;2)),
     IF(
       enemy^(2-enemy)*INT(tri/2)*OR(T53&gt;triCB2,INT(0.7+T53/triCB2)),
       CHAR(200*(2-enemy) + 41454*(enemy-1)) &amp; "  "
       &amp; (enemy-1)*(F12*d+G12)+(2-enemy)*INT(99.9*(T53/triCB2))
       &amp; LEFT(" "&amp;CHAR(34+3*enemy)&amp;H12,3*enemy-1)&amp;CHAR(41951*(2-enemy) + 41*(enemy-1)),
       ""
     )
)</f>
        <v>√  1 (-3)</v>
      </c>
      <c r="M12" s="187" t="str">
        <f>IF(
  OR(E12+G12=-1,(E12*d+G12)*OR(I12=4,AND(I12="",horse&lt;&gt;3))&gt;d-1),
  (E12*(INT((E12+2)/2)*(d-1)+1)+G12)*OR(I12=4,AND(I12="",horse&lt;&gt;3)),
     IF(
       enemy^(2-enemy)*INT(horse/3)*OR(U53&gt;horseCB2,INT(0.81+U53/horseCB2)),
       CHAR(200*(2-enemy) + 41454*(enemy-1)) &amp; "  "
       &amp; (enemy-1)*(E12*d+G12)+(2-enemy)*INT(99.9*(U53/horseCB2))
       &amp; LEFT(" "&amp;CHAR(34+3*enemy)&amp;H12,3*enemy-1)&amp;CHAR(41951*(2-enemy) + 41*(enemy-1)),
       ""
     )
)</f>
        <v/>
      </c>
      <c r="N12" s="149"/>
      <c r="X12" s="93">
        <v>1.2</v>
      </c>
      <c r="Y12" s="93">
        <v>0</v>
      </c>
      <c r="Z12" s="75">
        <f t="shared" si="4"/>
        <v>39817.625663789688</v>
      </c>
      <c r="AA12" s="60">
        <f t="shared" si="0"/>
        <v>17</v>
      </c>
      <c r="AB12" s="59">
        <f t="shared" si="5"/>
        <v>1</v>
      </c>
      <c r="AC12" s="61">
        <v>16</v>
      </c>
      <c r="AD12" s="61">
        <v>22</v>
      </c>
      <c r="AE12" s="56">
        <f t="shared" si="6"/>
        <v>1</v>
      </c>
      <c r="AF12" s="58">
        <f t="shared" si="1"/>
        <v>21</v>
      </c>
      <c r="AG12" s="75">
        <f t="shared" si="2"/>
        <v>33621.508220961456</v>
      </c>
      <c r="AH12" s="55">
        <v>1</v>
      </c>
      <c r="AI12" s="55">
        <v>0</v>
      </c>
      <c r="AK12" s="87"/>
      <c r="AL12" s="87"/>
    </row>
    <row r="13" spans="1:38" ht="17.100000000000001" customHeight="1">
      <c r="B13" s="173" t="s">
        <v>8</v>
      </c>
      <c r="C13" s="99">
        <v>4</v>
      </c>
      <c r="D13" s="64">
        <v>1</v>
      </c>
      <c r="E13" s="65"/>
      <c r="F13" s="66"/>
      <c r="G13" s="67">
        <v>1</v>
      </c>
      <c r="H13" s="97">
        <f>cond4</f>
        <v>2</v>
      </c>
      <c r="I13" s="178"/>
      <c r="J13" s="282" t="str">
        <f>IF(
  (D13+F13*d)*OR(I13=1,AND(I13="",runS&lt;&gt;1))&gt;d-1,
  (D13+F13*d)*OR(I13=1,AND(I13="",runS&lt;&gt;1)),
     IF(
       enemy^(2-enemy)*run*OR(R54&gt;runCB,INT(0.4+R54/runCB)),
       CHAR(200*(2-enemy) + 41454*(enemy-1)) &amp; "  "
       &amp; (enemy-1)*(D13+F13*d)+(2-enemy)*INT(99.9*(R54/runCB))
       &amp; LEFT(" "&amp;CHAR(34+3*enemy)&amp;H13,3*enemy-1)&amp;CHAR(41951*(2-enemy) + 41*(enemy-1)),
       ""
     )
)</f>
        <v>√  1 (2)</v>
      </c>
      <c r="K13" s="185" t="str">
        <f>IF(
  (D13*d+F13)*OR(I13=2,AND(I13="",obstaS&lt;&gt;1))&gt;d-1,
  (D13*d+F13)*OR(I13=2,AND(I13="",obstaS&lt;&gt;1)),
     IF(
       enemy^(2-enemy)*obsta*OR(S54&gt;obstaCB,INT(0.4+S54/obstaCB)),
       CHAR(200*(2-enemy) + 41454*(enemy-1)) &amp; "  "
       &amp; (enemy-1)*(D13*d+F13)+(2-enemy)*INT(99.9*(S54/obstaCB))
       &amp; LEFT(" "&amp;CHAR(34+3*enemy)&amp;H13,3*enemy-1)&amp;CHAR(41951*(2-enemy) + 41*(enemy-1)),
       ""
     )
)</f>
        <v>√  1.1 (2)</v>
      </c>
      <c r="L13" s="186" t="str">
        <f>IF(
  (F13*d+G13)*OR(I13=3,AND(I13="",tri&lt;&gt;2))&gt;d-1,
  (F13*d+G13)*OR(I13=3,AND(I13="",tri&lt;&gt;2)),
     IF(
       enemy^(2-enemy)*INT(tri/2)*OR(T54&gt;triCB2,INT(0.7+T54/triCB2)),
       CHAR(200*(2-enemy) + 41454*(enemy-1)) &amp; "  "
       &amp; (enemy-1)*(F13*d+G13)+(2-enemy)*INT(99.9*(T54/triCB2))
       &amp; LEFT(" "&amp;CHAR(34+3*enemy)&amp;H13,3*enemy-1)&amp;CHAR(41951*(2-enemy) + 41*(enemy-1)),
       ""
     )
)</f>
        <v>√  1 (2)</v>
      </c>
      <c r="M13" s="187" t="str">
        <f>IF(
  OR(E13+G13=-1,(E13*d+G13)*OR(I13=4,AND(I13="",horse&lt;&gt;3))&gt;d-1),
  (E13*(INT((E13+2)/2)*(d-1)+1)+G13)*OR(I13=4,AND(I13="",horse&lt;&gt;3)),
     IF(
       enemy^(2-enemy)*INT(horse/3)*OR(U54&gt;horseCB2,INT(0.81+U54/horseCB2)),
       CHAR(200*(2-enemy) + 41454*(enemy-1)) &amp; "  "
       &amp; (enemy-1)*(E13*d+G13)+(2-enemy)*INT(99.9*(U54/horseCB2))
       &amp; LEFT(" "&amp;CHAR(34+3*enemy)&amp;H13,3*enemy-1)&amp;CHAR(41951*(2-enemy) + 41*(enemy-1)),
       ""
     )
)</f>
        <v>√  1 (2)</v>
      </c>
      <c r="N13" s="149"/>
      <c r="P13" s="240" t="s">
        <v>223</v>
      </c>
      <c r="Q13" s="240"/>
      <c r="R13" s="240"/>
      <c r="S13" s="240"/>
      <c r="T13" s="240"/>
      <c r="U13" s="240"/>
      <c r="V13" s="240"/>
      <c r="X13" s="93">
        <v>0.2</v>
      </c>
      <c r="Y13" s="93">
        <v>3</v>
      </c>
      <c r="Z13" s="75">
        <f t="shared" si="4"/>
        <v>42586.724402331041</v>
      </c>
      <c r="AA13" s="60">
        <f t="shared" ref="AA13:AA18" si="7">_xlfn.RANK.EQ(Z13,combat,0)</f>
        <v>15</v>
      </c>
      <c r="AB13" s="59">
        <f>ABS(AA13-AC13)</f>
        <v>2</v>
      </c>
      <c r="AC13" s="61">
        <v>17</v>
      </c>
      <c r="AD13" s="61">
        <v>18</v>
      </c>
      <c r="AE13" s="56">
        <f>ABS(AF13-AD13)</f>
        <v>4</v>
      </c>
      <c r="AF13" s="58">
        <f t="shared" ref="AF13:AF18" si="8">_xlfn.RANK.EQ(AG13,combat,0)</f>
        <v>22</v>
      </c>
      <c r="AG13" s="75">
        <f t="shared" si="2"/>
        <v>32464.625567002222</v>
      </c>
      <c r="AH13" s="55">
        <v>0</v>
      </c>
      <c r="AI13" s="55">
        <v>3</v>
      </c>
      <c r="AK13" s="87"/>
      <c r="AL13" s="87"/>
    </row>
    <row r="14" spans="1:38" ht="17.100000000000001" customHeight="1">
      <c r="B14" s="173" t="s">
        <v>14</v>
      </c>
      <c r="C14" s="99">
        <v>1</v>
      </c>
      <c r="D14" s="64">
        <v>1</v>
      </c>
      <c r="E14" s="65"/>
      <c r="F14" s="66"/>
      <c r="G14" s="67">
        <v>1</v>
      </c>
      <c r="H14" s="97">
        <f>cond1</f>
        <v>-1</v>
      </c>
      <c r="I14" s="178"/>
      <c r="J14" s="282" t="str">
        <f>IF(
  (D14+F14*d)*OR(I14=1,AND(I14="",runS&lt;&gt;1))&gt;d-1,
  (D14+F14*d)*OR(I14=1,AND(I14="",runS&lt;&gt;1)),
     IF(
       enemy^(2-enemy)*run*OR(R55&gt;runCB,INT(0.4+R55/runCB)),
       CHAR(200*(2-enemy) + 41454*(enemy-1)) &amp; "  "
       &amp; (enemy-1)*(D14+F14*d)+(2-enemy)*INT(99.9*(R55/runCB))
       &amp; LEFT(" "&amp;CHAR(34+3*enemy)&amp;H14,3*enemy-1)&amp;CHAR(41951*(2-enemy) + 41*(enemy-1)),
       ""
     )
)</f>
        <v>√  1 (-1)</v>
      </c>
      <c r="K14" s="185" t="str">
        <f>IF(
  (D14*d+F14)*OR(I14=2,AND(I14="",obstaS&lt;&gt;1))&gt;d-1,
  (D14*d+F14)*OR(I14=2,AND(I14="",obstaS&lt;&gt;1)),
     IF(
       enemy^(2-enemy)*obsta*OR(S55&gt;obstaCB,INT(0.4+S55/obstaCB)),
       CHAR(200*(2-enemy) + 41454*(enemy-1)) &amp; "  "
       &amp; (enemy-1)*(D14*d+F14)+(2-enemy)*INT(99.9*(S55/obstaCB))
       &amp; LEFT(" "&amp;CHAR(34+3*enemy)&amp;H14,3*enemy-1)&amp;CHAR(41951*(2-enemy) + 41*(enemy-1)),
       ""
     )
)</f>
        <v>√  1.1 (-1)</v>
      </c>
      <c r="L14" s="186" t="str">
        <f>IF(
  (F14*d+G14)*OR(I14=3,AND(I14="",tri&lt;&gt;2))&gt;d-1,
  (F14*d+G14)*OR(I14=3,AND(I14="",tri&lt;&gt;2)),
     IF(
       enemy^(2-enemy)*INT(tri/2)*OR(T55&gt;triCB2,INT(0.7+T55/triCB2)),
       CHAR(200*(2-enemy) + 41454*(enemy-1)) &amp; "  "
       &amp; (enemy-1)*(F14*d+G14)+(2-enemy)*INT(99.9*(T55/triCB2))
       &amp; LEFT(" "&amp;CHAR(34+3*enemy)&amp;H14,3*enemy-1)&amp;CHAR(41951*(2-enemy) + 41*(enemy-1)),
       ""
     )
)</f>
        <v>√  1 (-1)</v>
      </c>
      <c r="M14" s="187" t="str">
        <f>IF(
  OR(E14+G14=-1,(E14*d+G14)*OR(I14=4,AND(I14="",horse&lt;&gt;3))&gt;d-1),
  (E14*(INT((E14+2)/2)*(d-1)+1)+G14)*OR(I14=4,AND(I14="",horse&lt;&gt;3)),
     IF(
       enemy^(2-enemy)*INT(horse/3)*OR(U55&gt;horseCB2,INT(0.81+U55/horseCB2)),
       CHAR(200*(2-enemy) + 41454*(enemy-1)) &amp; "  "
       &amp; (enemy-1)*(E14*d+G14)+(2-enemy)*INT(99.9*(U55/horseCB2))
       &amp; LEFT(" "&amp;CHAR(34+3*enemy)&amp;H14,3*enemy-1)&amp;CHAR(41951*(2-enemy) + 41*(enemy-1)),
       ""
     )
)</f>
        <v>√  1 (-1)</v>
      </c>
      <c r="N14" s="149"/>
      <c r="P14" s="23" t="s">
        <v>106</v>
      </c>
      <c r="Q14" s="212" t="s">
        <v>116</v>
      </c>
      <c r="R14" s="213"/>
      <c r="S14" s="213"/>
      <c r="T14" s="213"/>
      <c r="U14" s="213"/>
      <c r="V14" s="214"/>
      <c r="X14" s="55">
        <v>2.2000000000000002</v>
      </c>
      <c r="Y14" s="55">
        <v>-2</v>
      </c>
      <c r="Z14" s="75">
        <f t="shared" si="4"/>
        <v>34159.693841562992</v>
      </c>
      <c r="AA14" s="60">
        <f t="shared" si="7"/>
        <v>20</v>
      </c>
      <c r="AB14" s="59">
        <f t="shared" ref="AB14:AB15" si="9">ABS(AA14-AC14)</f>
        <v>0</v>
      </c>
      <c r="AC14" s="61">
        <v>20</v>
      </c>
      <c r="AD14" s="61">
        <v>24</v>
      </c>
      <c r="AE14" s="56">
        <f t="shared" ref="AE14:AE15" si="10">ABS(AF14-AD14)</f>
        <v>1</v>
      </c>
      <c r="AF14" s="58">
        <f t="shared" si="8"/>
        <v>23</v>
      </c>
      <c r="AG14" s="75">
        <f t="shared" si="2"/>
        <v>32405.066635947525</v>
      </c>
      <c r="AH14" s="55">
        <v>2</v>
      </c>
      <c r="AI14" s="55">
        <v>-2</v>
      </c>
      <c r="AK14" s="87"/>
      <c r="AL14" s="87"/>
    </row>
    <row r="15" spans="1:38" ht="17.100000000000001" customHeight="1">
      <c r="B15" s="173" t="s">
        <v>17</v>
      </c>
      <c r="C15" s="99">
        <v>4</v>
      </c>
      <c r="D15" s="64">
        <v>1</v>
      </c>
      <c r="E15" s="65"/>
      <c r="F15" s="66"/>
      <c r="G15" s="67">
        <v>1</v>
      </c>
      <c r="H15" s="97">
        <f>cond4</f>
        <v>2</v>
      </c>
      <c r="I15" s="178"/>
      <c r="J15" s="282" t="str">
        <f>IF(
  (D15+F15*d)*OR(I15=1,AND(I15="",runS&lt;&gt;1))&gt;d-1,
  (D15+F15*d)*OR(I15=1,AND(I15="",runS&lt;&gt;1)),
     IF(
       enemy^(2-enemy)*run*OR(R56&gt;runCB,INT(0.4+R56/runCB)),
       CHAR(200*(2-enemy) + 41454*(enemy-1)) &amp; "  "
       &amp; (enemy-1)*(D15+F15*d)+(2-enemy)*INT(99.9*(R56/runCB))
       &amp; LEFT(" "&amp;CHAR(34+3*enemy)&amp;H15,3*enemy-1)&amp;CHAR(41951*(2-enemy) + 41*(enemy-1)),
       ""
     )
)</f>
        <v>√  1 (2)</v>
      </c>
      <c r="K15" s="185" t="str">
        <f>IF(
  (D15*d+F15)*OR(I15=2,AND(I15="",obstaS&lt;&gt;1))&gt;d-1,
  (D15*d+F15)*OR(I15=2,AND(I15="",obstaS&lt;&gt;1)),
     IF(
       enemy^(2-enemy)*obsta*OR(S56&gt;obstaCB,INT(0.4+S56/obstaCB)),
       CHAR(200*(2-enemy) + 41454*(enemy-1)) &amp; "  "
       &amp; (enemy-1)*(D15*d+F15)+(2-enemy)*INT(99.9*(S56/obstaCB))
       &amp; LEFT(" "&amp;CHAR(34+3*enemy)&amp;H15,3*enemy-1)&amp;CHAR(41951*(2-enemy) + 41*(enemy-1)),
       ""
     )
)</f>
        <v>√  1.1 (2)</v>
      </c>
      <c r="L15" s="186" t="str">
        <f>IF(
  (F15*d+G15)*OR(I15=3,AND(I15="",tri&lt;&gt;2))&gt;d-1,
  (F15*d+G15)*OR(I15=3,AND(I15="",tri&lt;&gt;2)),
     IF(
       enemy^(2-enemy)*INT(tri/2)*OR(T56&gt;triCB2,INT(0.7+T56/triCB2)),
       CHAR(200*(2-enemy) + 41454*(enemy-1)) &amp; "  "
       &amp; (enemy-1)*(F15*d+G15)+(2-enemy)*INT(99.9*(T56/triCB2))
       &amp; LEFT(" "&amp;CHAR(34+3*enemy)&amp;H15,3*enemy-1)&amp;CHAR(41951*(2-enemy) + 41*(enemy-1)),
       ""
     )
)</f>
        <v>√  1 (2)</v>
      </c>
      <c r="M15" s="187" t="str">
        <f>IF(
  OR(E15+G15=-1,(E15*d+G15)*OR(I15=4,AND(I15="",horse&lt;&gt;3))&gt;d-1),
  (E15*(INT((E15+2)/2)*(d-1)+1)+G15)*OR(I15=4,AND(I15="",horse&lt;&gt;3)),
     IF(
       enemy^(2-enemy)*INT(horse/3)*OR(U56&gt;horseCB2,INT(0.81+U56/horseCB2)),
       CHAR(200*(2-enemy) + 41454*(enemy-1)) &amp; "  "
       &amp; (enemy-1)*(E15*d+G15)+(2-enemy)*INT(99.9*(U56/horseCB2))
       &amp; LEFT(" "&amp;CHAR(34+3*enemy)&amp;H15,3*enemy-1)&amp;CHAR(41951*(2-enemy) + 41*(enemy-1)),
       ""
     )
)</f>
        <v>√  1 (2)</v>
      </c>
      <c r="N15" s="149"/>
      <c r="P15" s="31">
        <v>3</v>
      </c>
      <c r="Q15" s="25" t="s">
        <v>117</v>
      </c>
      <c r="R15" s="26"/>
      <c r="S15" s="26"/>
      <c r="T15" s="26"/>
      <c r="U15" s="26"/>
      <c r="V15" s="27"/>
      <c r="X15" s="55">
        <v>1.2</v>
      </c>
      <c r="Y15" s="55">
        <v>-1</v>
      </c>
      <c r="Z15" s="75">
        <f t="shared" si="4"/>
        <v>31923.24239543339</v>
      </c>
      <c r="AA15" s="60">
        <f t="shared" si="7"/>
        <v>25</v>
      </c>
      <c r="AB15" s="59">
        <f t="shared" si="9"/>
        <v>1</v>
      </c>
      <c r="AC15" s="61">
        <v>26</v>
      </c>
      <c r="AD15" s="61">
        <v>31</v>
      </c>
      <c r="AE15" s="56">
        <f t="shared" si="10"/>
        <v>4</v>
      </c>
      <c r="AF15" s="58">
        <f t="shared" si="8"/>
        <v>27</v>
      </c>
      <c r="AG15" s="75">
        <f t="shared" si="2"/>
        <v>27678.405112440771</v>
      </c>
      <c r="AH15" s="55">
        <v>1</v>
      </c>
      <c r="AI15" s="55">
        <v>-1</v>
      </c>
      <c r="AK15" s="87"/>
      <c r="AL15" s="87"/>
    </row>
    <row r="16" spans="1:38" ht="17.100000000000001" customHeight="1">
      <c r="B16" s="173" t="s">
        <v>19</v>
      </c>
      <c r="C16" s="99">
        <v>3</v>
      </c>
      <c r="D16" s="64">
        <v>1</v>
      </c>
      <c r="E16" s="65"/>
      <c r="F16" s="66"/>
      <c r="G16" s="67">
        <v>1</v>
      </c>
      <c r="H16" s="97">
        <f>cond3</f>
        <v>1</v>
      </c>
      <c r="I16" s="178"/>
      <c r="J16" s="282" t="str">
        <f>IF(
  (D16+F16*d)*OR(I16=1,AND(I16="",runS&lt;&gt;1))&gt;d-1,
  (D16+F16*d)*OR(I16=1,AND(I16="",runS&lt;&gt;1)),
     IF(
       enemy^(2-enemy)*run*OR(R57&gt;runCB,INT(0.4+R57/runCB)),
       CHAR(200*(2-enemy) + 41454*(enemy-1)) &amp; "  "
       &amp; (enemy-1)*(D16+F16*d)+(2-enemy)*INT(99.9*(R57/runCB))
       &amp; LEFT(" "&amp;CHAR(34+3*enemy)&amp;H16,3*enemy-1)&amp;CHAR(41951*(2-enemy) + 41*(enemy-1)),
       ""
     )
)</f>
        <v>√  1 (1)</v>
      </c>
      <c r="K16" s="185" t="str">
        <f>IF(
  (D16*d+F16)*OR(I16=2,AND(I16="",obstaS&lt;&gt;1))&gt;d-1,
  (D16*d+F16)*OR(I16=2,AND(I16="",obstaS&lt;&gt;1)),
     IF(
       enemy^(2-enemy)*obsta*OR(S57&gt;obstaCB,INT(0.4+S57/obstaCB)),
       CHAR(200*(2-enemy) + 41454*(enemy-1)) &amp; "  "
       &amp; (enemy-1)*(D16*d+F16)+(2-enemy)*INT(99.9*(S57/obstaCB))
       &amp; LEFT(" "&amp;CHAR(34+3*enemy)&amp;H16,3*enemy-1)&amp;CHAR(41951*(2-enemy) + 41*(enemy-1)),
       ""
     )
)</f>
        <v>√  1.1 (1)</v>
      </c>
      <c r="L16" s="186" t="str">
        <f>IF(
  (F16*d+G16)*OR(I16=3,AND(I16="",tri&lt;&gt;2))&gt;d-1,
  (F16*d+G16)*OR(I16=3,AND(I16="",tri&lt;&gt;2)),
     IF(
       enemy^(2-enemy)*INT(tri/2)*OR(T57&gt;triCB2,INT(0.7+T57/triCB2)),
       CHAR(200*(2-enemy) + 41454*(enemy-1)) &amp; "  "
       &amp; (enemy-1)*(F16*d+G16)+(2-enemy)*INT(99.9*(T57/triCB2))
       &amp; LEFT(" "&amp;CHAR(34+3*enemy)&amp;H16,3*enemy-1)&amp;CHAR(41951*(2-enemy) + 41*(enemy-1)),
       ""
     )
)</f>
        <v>√  1 (1)</v>
      </c>
      <c r="M16" s="187" t="str">
        <f>IF(
  OR(E16+G16=-1,(E16*d+G16)*OR(I16=4,AND(I16="",horse&lt;&gt;3))&gt;d-1),
  (E16*(INT((E16+2)/2)*(d-1)+1)+G16)*OR(I16=4,AND(I16="",horse&lt;&gt;3)),
     IF(
       enemy^(2-enemy)*INT(horse/3)*OR(U57&gt;horseCB2,INT(0.81+U57/horseCB2)),
       CHAR(200*(2-enemy) + 41454*(enemy-1)) &amp; "  "
       &amp; (enemy-1)*(E16*d+G16)+(2-enemy)*INT(99.9*(U57/horseCB2))
       &amp; LEFT(" "&amp;CHAR(34+3*enemy)&amp;H16,3*enemy-1)&amp;CHAR(41951*(2-enemy) + 41*(enemy-1)),
       ""
     )
)</f>
        <v>√  1 (1)</v>
      </c>
      <c r="N16" s="150"/>
      <c r="P16" s="31">
        <v>2</v>
      </c>
      <c r="Q16" s="25" t="s">
        <v>118</v>
      </c>
      <c r="R16" s="26"/>
      <c r="S16" s="26"/>
      <c r="T16" s="26"/>
      <c r="U16" s="26"/>
      <c r="V16" s="27"/>
      <c r="X16" s="55">
        <v>0.2</v>
      </c>
      <c r="Y16" s="55">
        <v>2</v>
      </c>
      <c r="Z16" s="75">
        <f t="shared" si="4"/>
        <v>37251.787440459513</v>
      </c>
      <c r="AA16" s="60">
        <f t="shared" si="7"/>
        <v>19</v>
      </c>
      <c r="AB16" s="59">
        <f>ABS(AA16-AC16)</f>
        <v>2</v>
      </c>
      <c r="AC16" s="61">
        <v>21</v>
      </c>
      <c r="AD16" s="61">
        <v>25</v>
      </c>
      <c r="AE16" s="56">
        <f>ABS(AF16-AD16)</f>
        <v>1</v>
      </c>
      <c r="AF16" s="58">
        <f t="shared" si="8"/>
        <v>26</v>
      </c>
      <c r="AG16" s="75">
        <f t="shared" si="2"/>
        <v>28665.821481239458</v>
      </c>
      <c r="AH16" s="55">
        <v>0</v>
      </c>
      <c r="AI16" s="55">
        <v>2</v>
      </c>
      <c r="AK16" s="87"/>
      <c r="AL16" s="87"/>
    </row>
    <row r="17" spans="2:40" ht="17.100000000000001" customHeight="1">
      <c r="B17" s="173" t="s">
        <v>20</v>
      </c>
      <c r="C17" s="99">
        <v>6</v>
      </c>
      <c r="D17" s="64">
        <v>1</v>
      </c>
      <c r="E17" s="65"/>
      <c r="F17" s="66"/>
      <c r="G17" s="67">
        <v>1</v>
      </c>
      <c r="H17" s="97">
        <f>cond6</f>
        <v>-3</v>
      </c>
      <c r="I17" s="178"/>
      <c r="J17" s="282" t="str">
        <f>IF(
  (D17+F17*d)*OR(I17=1,AND(I17="",runS&lt;&gt;1))&gt;d-1,
  (D17+F17*d)*OR(I17=1,AND(I17="",runS&lt;&gt;1)),
     IF(
       enemy^(2-enemy)*run*OR(R58&gt;runCB,INT(0.4+R58/runCB)),
       CHAR(200*(2-enemy) + 41454*(enemy-1)) &amp; "  "
       &amp; (enemy-1)*(D17+F17*d)+(2-enemy)*INT(99.9*(R58/runCB))
       &amp; LEFT(" "&amp;CHAR(34+3*enemy)&amp;H17,3*enemy-1)&amp;CHAR(41951*(2-enemy) + 41*(enemy-1)),
       ""
     )
)</f>
        <v>√  1 (-3)</v>
      </c>
      <c r="K17" s="185" t="str">
        <f>IF(
  (D17*d+F17)*OR(I17=2,AND(I17="",obstaS&lt;&gt;1))&gt;d-1,
  (D17*d+F17)*OR(I17=2,AND(I17="",obstaS&lt;&gt;1)),
     IF(
       enemy^(2-enemy)*obsta*OR(S58&gt;obstaCB,INT(0.4+S58/obstaCB)),
       CHAR(200*(2-enemy) + 41454*(enemy-1)) &amp; "  "
       &amp; (enemy-1)*(D17*d+F17)+(2-enemy)*INT(99.9*(S58/obstaCB))
       &amp; LEFT(" "&amp;CHAR(34+3*enemy)&amp;H17,3*enemy-1)&amp;CHAR(41951*(2-enemy) + 41*(enemy-1)),
       ""
     )
)</f>
        <v/>
      </c>
      <c r="L17" s="186" t="str">
        <f>IF(
  (F17*d+G17)*OR(I17=3,AND(I17="",tri&lt;&gt;2))&gt;d-1,
  (F17*d+G17)*OR(I17=3,AND(I17="",tri&lt;&gt;2)),
     IF(
       enemy^(2-enemy)*INT(tri/2)*OR(T58&gt;triCB2,INT(0.7+T58/triCB2)),
       CHAR(200*(2-enemy) + 41454*(enemy-1)) &amp; "  "
       &amp; (enemy-1)*(F17*d+G17)+(2-enemy)*INT(99.9*(T58/triCB2))
       &amp; LEFT(" "&amp;CHAR(34+3*enemy)&amp;H17,3*enemy-1)&amp;CHAR(41951*(2-enemy) + 41*(enemy-1)),
       ""
     )
)</f>
        <v>√  1 (-3)</v>
      </c>
      <c r="M17" s="187" t="str">
        <f>IF(
  OR(E17+G17=-1,(E17*d+G17)*OR(I17=4,AND(I17="",horse&lt;&gt;3))&gt;d-1),
  (E17*(INT((E17+2)/2)*(d-1)+1)+G17)*OR(I17=4,AND(I17="",horse&lt;&gt;3)),
     IF(
       enemy^(2-enemy)*INT(horse/3)*OR(U58&gt;horseCB2,INT(0.81+U58/horseCB2)),
       CHAR(200*(2-enemy) + 41454*(enemy-1)) &amp; "  "
       &amp; (enemy-1)*(E17*d+G17)+(2-enemy)*INT(99.9*(U58/horseCB2))
       &amp; LEFT(" "&amp;CHAR(34+3*enemy)&amp;H17,3*enemy-1)&amp;CHAR(41951*(2-enemy) + 41*(enemy-1)),
       ""
     )
)</f>
        <v/>
      </c>
      <c r="N17" s="150"/>
      <c r="P17" s="31">
        <v>1</v>
      </c>
      <c r="Q17" s="25" t="s">
        <v>119</v>
      </c>
      <c r="R17" s="26"/>
      <c r="S17" s="26"/>
      <c r="T17" s="26"/>
      <c r="U17" s="26"/>
      <c r="V17" s="27"/>
      <c r="X17" s="55">
        <v>0.2</v>
      </c>
      <c r="Y17" s="55">
        <v>1</v>
      </c>
      <c r="Z17" s="75">
        <f t="shared" si="4"/>
        <v>31957.306411347643</v>
      </c>
      <c r="AA17" s="57">
        <f t="shared" si="7"/>
        <v>24</v>
      </c>
      <c r="AB17" s="59">
        <f>ABS(AA17-AC17)</f>
        <v>1</v>
      </c>
      <c r="AC17" s="61">
        <v>23</v>
      </c>
      <c r="AD17" s="61">
        <v>28</v>
      </c>
      <c r="AE17" s="56">
        <f>ABS(AF17-AD17)</f>
        <v>1</v>
      </c>
      <c r="AF17" s="58">
        <f t="shared" si="8"/>
        <v>29</v>
      </c>
      <c r="AG17" s="75">
        <f t="shared" si="2"/>
        <v>24910.107764913744</v>
      </c>
      <c r="AH17" s="55">
        <v>0</v>
      </c>
      <c r="AI17" s="55">
        <v>1</v>
      </c>
      <c r="AK17" s="87"/>
      <c r="AL17" s="87"/>
    </row>
    <row r="18" spans="2:40" ht="17.100000000000001" customHeight="1">
      <c r="B18" s="173" t="s">
        <v>25</v>
      </c>
      <c r="C18" s="99">
        <v>2</v>
      </c>
      <c r="D18" s="64">
        <v>1</v>
      </c>
      <c r="E18" s="65"/>
      <c r="F18" s="66"/>
      <c r="G18" s="67">
        <v>1</v>
      </c>
      <c r="H18" s="97">
        <f>cond2</f>
        <v>0</v>
      </c>
      <c r="I18" s="178"/>
      <c r="J18" s="282" t="str">
        <f>IF(
  (D18+F18*d)*OR(I18=1,AND(I18="",runS&lt;&gt;1))&gt;d-1,
  (D18+F18*d)*OR(I18=1,AND(I18="",runS&lt;&gt;1)),
     IF(
       enemy^(2-enemy)*run*OR(R59&gt;runCB,INT(0.4+R59/runCB)),
       CHAR(200*(2-enemy) + 41454*(enemy-1)) &amp; "  "
       &amp; (enemy-1)*(D18+F18*d)+(2-enemy)*INT(99.9*(R59/runCB))
       &amp; LEFT(" "&amp;CHAR(34+3*enemy)&amp;H18,3*enemy-1)&amp;CHAR(41951*(2-enemy) + 41*(enemy-1)),
       ""
     )
)</f>
        <v>√  1 (0)</v>
      </c>
      <c r="K18" s="185" t="str">
        <f>IF(
  (D18*d+F18)*OR(I18=2,AND(I18="",obstaS&lt;&gt;1))&gt;d-1,
  (D18*d+F18)*OR(I18=2,AND(I18="",obstaS&lt;&gt;1)),
     IF(
       enemy^(2-enemy)*obsta*OR(S59&gt;obstaCB,INT(0.4+S59/obstaCB)),
       CHAR(200*(2-enemy) + 41454*(enemy-1)) &amp; "  "
       &amp; (enemy-1)*(D18*d+F18)+(2-enemy)*INT(99.9*(S59/obstaCB))
       &amp; LEFT(" "&amp;CHAR(34+3*enemy)&amp;H18,3*enemy-1)&amp;CHAR(41951*(2-enemy) + 41*(enemy-1)),
       ""
     )
)</f>
        <v>√  1.1 (0)</v>
      </c>
      <c r="L18" s="186" t="str">
        <f>IF(
  (F18*d+G18)*OR(I18=3,AND(I18="",tri&lt;&gt;2))&gt;d-1,
  (F18*d+G18)*OR(I18=3,AND(I18="",tri&lt;&gt;2)),
     IF(
       enemy^(2-enemy)*INT(tri/2)*OR(T59&gt;triCB2,INT(0.7+T59/triCB2)),
       CHAR(200*(2-enemy) + 41454*(enemy-1)) &amp; "  "
       &amp; (enemy-1)*(F18*d+G18)+(2-enemy)*INT(99.9*(T59/triCB2))
       &amp; LEFT(" "&amp;CHAR(34+3*enemy)&amp;H18,3*enemy-1)&amp;CHAR(41951*(2-enemy) + 41*(enemy-1)),
       ""
     )
)</f>
        <v>√  1 (0)</v>
      </c>
      <c r="M18" s="187" t="str">
        <f>IF(
  OR(E18+G18=-1,(E18*d+G18)*OR(I18=4,AND(I18="",horse&lt;&gt;3))&gt;d-1),
  (E18*(INT((E18+2)/2)*(d-1)+1)+G18)*OR(I18=4,AND(I18="",horse&lt;&gt;3)),
     IF(
       enemy^(2-enemy)*INT(horse/3)*OR(U59&gt;horseCB2,INT(0.81+U59/horseCB2)),
       CHAR(200*(2-enemy) + 41454*(enemy-1)) &amp; "  "
       &amp; (enemy-1)*(E18*d+G18)+(2-enemy)*INT(99.9*(U59/horseCB2))
       &amp; LEFT(" "&amp;CHAR(34+3*enemy)&amp;H18,3*enemy-1)&amp;CHAR(41951*(2-enemy) + 41*(enemy-1)),
       ""
     )
)</f>
        <v>√  1 (0)</v>
      </c>
      <c r="N18" s="150"/>
      <c r="P18" s="31">
        <v>0</v>
      </c>
      <c r="Q18" s="25" t="s">
        <v>120</v>
      </c>
      <c r="R18" s="26"/>
      <c r="S18" s="26"/>
      <c r="T18" s="26"/>
      <c r="U18" s="26"/>
      <c r="V18" s="27"/>
      <c r="X18" s="55">
        <v>0.2</v>
      </c>
      <c r="Y18" s="55">
        <v>0</v>
      </c>
      <c r="Z18" s="75">
        <f t="shared" si="4"/>
        <v>26677.999223984112</v>
      </c>
      <c r="AA18" s="57">
        <f t="shared" si="7"/>
        <v>28</v>
      </c>
      <c r="AB18" s="59">
        <f>ABS(AA18-AC18)</f>
        <v>1</v>
      </c>
      <c r="AC18" s="61">
        <v>27</v>
      </c>
      <c r="AD18" s="61">
        <v>30</v>
      </c>
      <c r="AE18" s="56">
        <f>ABS(AF18-AD18)</f>
        <v>0</v>
      </c>
      <c r="AF18" s="58">
        <f t="shared" si="8"/>
        <v>30</v>
      </c>
      <c r="AG18" s="75">
        <f t="shared" si="2"/>
        <v>21172.728209118584</v>
      </c>
      <c r="AH18" s="55">
        <v>0</v>
      </c>
      <c r="AI18" s="55">
        <v>0</v>
      </c>
      <c r="AK18" s="87"/>
      <c r="AL18" s="87"/>
    </row>
    <row r="19" spans="2:40" ht="17.100000000000001" customHeight="1">
      <c r="B19" s="174" t="s">
        <v>240</v>
      </c>
      <c r="C19" s="100">
        <v>4</v>
      </c>
      <c r="D19" s="64">
        <v>1</v>
      </c>
      <c r="E19" s="65"/>
      <c r="F19" s="66"/>
      <c r="G19" s="67">
        <v>1</v>
      </c>
      <c r="H19" s="98">
        <f>cond4</f>
        <v>2</v>
      </c>
      <c r="I19" s="178"/>
      <c r="J19" s="279" t="str">
        <f>IF(
  (D19+F19*d)*OR(I19=1,AND(I19="",runS&lt;&gt;1))*INT(1-I20/5)&gt;d-1,
  (D19+F19*d)*OR(I19=1,AND(I19="",runS&lt;&gt;1)),
     IF(
       enemy^(2-enemy)*run*OR(R60&gt;runCB,INT(0.4+R60/runCB))*INT(1-I20/5),
       CHAR(200*(2-enemy) + 41454*(enemy-1)) &amp; "  "
       &amp; (enemy-1)*(D19+F19*d)+(2-enemy)*INT(99.9*(R60/runCB))
       &amp; LEFT(" "&amp;CHAR(34+3*enemy)&amp;H19,3*enemy-1)&amp;CHAR(41951*(2-enemy) + 41*(enemy-1)),
       ""
     )
)</f>
        <v/>
      </c>
      <c r="K19" s="279" t="str">
        <f>IF(
  (D19*d+F19)*OR(I19=2,AND(I19="",obstaS&lt;&gt;1))*INT(1-I20/5)&gt;d-1,
  (D19*d+F19)*OR(I19=2,AND(I19="",obstaS&lt;&gt;1)),
     IF(
       enemy^(2-enemy)*obsta*OR(S60&gt;obstaCB,INT(0.4+S60/obstaCB))*INT(1-I20/5),
       CHAR(200*(2-enemy) + 41454*(enemy-1)) &amp; "  "
       &amp; (enemy-1)*(D19*d+F19)+(2-enemy)*INT(99.9*(S60/obstaCB))
       &amp; LEFT(" "&amp;CHAR(34+3*enemy)&amp;H19,3*enemy-1)&amp;CHAR(41951*(2-enemy) + 41*(enemy-1)),
       ""
     )
)</f>
        <v/>
      </c>
      <c r="L19" s="279" t="str">
        <f>IF(
  (F19*d+G19)*OR(I19=3,AND(I19="",tri&lt;&gt;2))*INT(1-I20/5)&gt;d-1,
  (F19*d+G19)*OR(I19=3,AND(I19="",tri&lt;&gt;2)),
     IF(
       enemy^(2-enemy)*INT(tri/2)*OR(T60&gt;triCB2,INT(0.7+T60/triCB2))*INT(1-I20/5),
       CHAR(200*(2-enemy) + 41454*(enemy-1)) &amp; "  "
       &amp; (enemy-1)*(F19*d+G19)+(2-enemy)*INT(99.9*(T60/triCB2))
       &amp; LEFT(" "&amp;CHAR(34+3*enemy)&amp;H19,3*enemy-1)&amp;CHAR(41951*(2-enemy) + 41*(enemy-1)),
       ""
     )
)</f>
        <v/>
      </c>
      <c r="M19" s="280" t="str">
        <f>IF(
  OR(E19+G19=-1,(E19*d+G19)*OR(I19=4,AND(I19="",horse&lt;&gt;3))&gt;d-1)*INT(1-I20/5),
  (E19*(INT((E19+2)/2)*(d-1)+1)+G19)*OR(I19=4,AND(I19="",horse&lt;&gt;3)),
     IF(
       enemy^(2-enemy)*INT(horse/3)*OR(U60&gt;horseCB2,INT(0.81+U60/horseCB2))*INT(1-I20/5),
       CHAR(200*(2-enemy) + 41454*(enemy-1)) &amp; "  "
       &amp; (enemy-1)*(E19*d+G19)+(2-enemy)*INT(99.9*(U60/horseCB2))
       &amp; LEFT(" "&amp;CHAR(34+3*enemy)&amp;H19,3*enemy-1)&amp;CHAR(41951*(2-enemy) + 41*(enemy-1)),
       ""
     )
)</f>
        <v/>
      </c>
      <c r="N19" s="191" t="s">
        <v>241</v>
      </c>
      <c r="P19" s="24">
        <v>-1</v>
      </c>
      <c r="Q19" s="25" t="s">
        <v>121</v>
      </c>
      <c r="R19" s="26"/>
      <c r="S19" s="26"/>
      <c r="T19" s="26"/>
      <c r="U19" s="26"/>
      <c r="V19" s="27"/>
      <c r="X19" s="242" t="str">
        <f>"차이 합 = " &amp;SUM(AB4:AB19,AE4:AE19)</f>
        <v>차이 합 = 24</v>
      </c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44"/>
      <c r="AK19" s="207"/>
      <c r="AL19" s="203"/>
    </row>
    <row r="20" spans="2:40" ht="17.100000000000001" customHeight="1" thickBot="1">
      <c r="B20" s="175" t="s">
        <v>240</v>
      </c>
      <c r="C20" s="99">
        <v>1</v>
      </c>
      <c r="D20" s="64">
        <v>1</v>
      </c>
      <c r="E20" s="65">
        <v>-1</v>
      </c>
      <c r="F20" s="66">
        <v>1</v>
      </c>
      <c r="G20" s="67"/>
      <c r="H20" s="97">
        <f>cond1</f>
        <v>-1</v>
      </c>
      <c r="I20" s="178">
        <v>2</v>
      </c>
      <c r="J20" s="281" t="str">
        <f>IF(
  (D20+F20*d)*OR(I20=1,AND(I20="",runS&lt;&gt;1))*INT(1-I19/5)&gt;d-1,
  (D20+F20*d)*OR(I20=1,AND(I20="",runS&lt;&gt;1)),
     IF(
       enemy^(2-enemy)*run*OR(R61&gt;runCB,INT(0.4+R61/runCB))*INT(1-I19/5),
       CHAR(200*(2-enemy) + 41454*(enemy-1)) &amp; "  "
       &amp; (enemy-1)*(D20+F20*d)+(2-enemy)*INT(99.9*(R61/runCB))
       &amp; LEFT(" "&amp;CHAR(34+3*enemy)&amp;H20,3*enemy-1)&amp;CHAR(41951*(2-enemy) + 41*(enemy-1)),
       ""
     )
)</f>
        <v/>
      </c>
      <c r="K20" s="172">
        <f>IF(
  (D20*d+F20)*OR(I20=2,AND(I20="",obstaS&lt;&gt;1))*INT(1-I19/5)&gt;d-1,
  (D20*d+F20)*OR(I20=2,AND(I20="",obstaS&lt;&gt;1)),
     IF(
       enemy^(2-enemy)*obsta*OR(S61&gt;obstaCB,INT(0.4+S61/obstaCB))*INT(1-I19/5),
       CHAR(200*(2-enemy) + 41454*(enemy-1)) &amp; "  "
       &amp; (enemy-1)*(D20*d+F20)+(2-enemy)*INT(99.9*(S61/obstaCB))
       &amp; LEFT(" "&amp;CHAR(34+3*enemy)&amp;H20,3*enemy-1)&amp;CHAR(41951*(2-enemy) + 41*(enemy-1)),
       ""
     )
)</f>
        <v>2.1</v>
      </c>
      <c r="L20" s="186" t="str">
        <f>IF(
  (F20*d+G20)*OR(I20=3,AND(I20="",tri&lt;&gt;2))*INT(1-I19/5)&gt;d-1,
  (F20*d+G20)*OR(I20=3,AND(I20="",tri&lt;&gt;2)),
     IF(
       enemy^(2-enemy)*INT(tri/2)*OR(T61&gt;triCB2,INT(0.7+T61/triCB2))*INT(1-I19/5),
       CHAR(200*(2-enemy) + 41454*(enemy-1)) &amp; "  "
       &amp; (enemy-1)*(F20*d+G20)+(2-enemy)*INT(99.9*(T61/triCB2))
       &amp; LEFT(" "&amp;CHAR(34+3*enemy)&amp;H20,3*enemy-1)&amp;CHAR(41951*(2-enemy) + 41*(enemy-1)),
       ""
     )
)</f>
        <v/>
      </c>
      <c r="M20" s="187">
        <f>IF(
  OR(E20+G20=-1,(E20*d+G20)*OR(I20=4,AND(I20="",horse&lt;&gt;3))&gt;d-1)*INT(1-I19/5),
  (E20*(INT((E20+2)/2)*(d-1)+1)+G20)*OR(I20=4,AND(I20="",horse&lt;&gt;3)),
     IF(
       enemy^(2-enemy)*INT(horse/3)*OR(U61&gt;horseCB2,INT(0.81+U61/horseCB2))*INT(1-I19/5),
       CHAR(200*(2-enemy) + 41454*(enemy-1)) &amp; "  "
       &amp; (enemy-1)*(E20*d+G20)+(2-enemy)*INT(99.9*(U61/horseCB2))
       &amp; LEFT(" "&amp;CHAR(34+3*enemy)&amp;H20,3*enemy-1)&amp;CHAR(41951*(2-enemy) + 41*(enemy-1)),
       ""
     )
)</f>
        <v>0</v>
      </c>
      <c r="N20" s="191" t="s">
        <v>242</v>
      </c>
      <c r="P20" s="24">
        <v>-2</v>
      </c>
      <c r="Q20" s="25" t="s">
        <v>122</v>
      </c>
      <c r="R20" s="26"/>
      <c r="S20" s="26"/>
      <c r="T20" s="26"/>
      <c r="U20" s="26"/>
      <c r="V20" s="27"/>
    </row>
    <row r="21" spans="2:40" ht="17.100000000000001" customHeight="1">
      <c r="B21" s="173" t="s">
        <v>29</v>
      </c>
      <c r="C21" s="99">
        <v>7</v>
      </c>
      <c r="D21" s="64">
        <v>1</v>
      </c>
      <c r="E21" s="65"/>
      <c r="F21" s="66"/>
      <c r="G21" s="67">
        <v>1</v>
      </c>
      <c r="H21" s="97">
        <f>cond7</f>
        <v>-2</v>
      </c>
      <c r="I21" s="178"/>
      <c r="J21" s="282" t="str">
        <f>IF(
  (D21+F21*d)*OR(I21=1,AND(I21="",runS&lt;&gt;1))&gt;d-1,
  (D21+F21*d)*OR(I21=1,AND(I21="",runS&lt;&gt;1)),
     IF(
       enemy^(2-enemy)*run*OR(R62&gt;runCB,INT(0.4+R62/runCB)),
       CHAR(200*(2-enemy) + 41454*(enemy-1)) &amp; "  "
       &amp; (enemy-1)*(D21+F21*d)+(2-enemy)*INT(99.9*(R62/runCB))
       &amp; LEFT(" "&amp;CHAR(34+3*enemy)&amp;H21,3*enemy-1)&amp;CHAR(41951*(2-enemy) + 41*(enemy-1)),
       ""
     )
)</f>
        <v>√  1 (-2)</v>
      </c>
      <c r="K21" s="185" t="str">
        <f>IF(
  (D21*d+F21)*OR(I21=2,AND(I21="",obstaS&lt;&gt;1))&gt;d-1,
  (D21*d+F21)*OR(I21=2,AND(I21="",obstaS&lt;&gt;1)),
     IF(
       enemy^(2-enemy)*obsta*OR(S62&gt;obstaCB,INT(0.4+S62/obstaCB)),
       CHAR(200*(2-enemy) + 41454*(enemy-1)) &amp; "  "
       &amp; (enemy-1)*(D21*d+F21)+(2-enemy)*INT(99.9*(S62/obstaCB))
       &amp; LEFT(" "&amp;CHAR(34+3*enemy)&amp;H21,3*enemy-1)&amp;CHAR(41951*(2-enemy) + 41*(enemy-1)),
       ""
     )
)</f>
        <v/>
      </c>
      <c r="L21" s="186" t="str">
        <f>IF(
  (F21*d+G21)*OR(I21=3,AND(I21="",tri&lt;&gt;2))&gt;d-1,
  (F21*d+G21)*OR(I21=3,AND(I21="",tri&lt;&gt;2)),
     IF(
       enemy^(2-enemy)*INT(tri/2)*OR(T62&gt;triCB2,INT(0.7+T62/triCB2)),
       CHAR(200*(2-enemy) + 41454*(enemy-1)) &amp; "  "
       &amp; (enemy-1)*(F21*d+G21)+(2-enemy)*INT(99.9*(T62/triCB2))
       &amp; LEFT(" "&amp;CHAR(34+3*enemy)&amp;H21,3*enemy-1)&amp;CHAR(41951*(2-enemy) + 41*(enemy-1)),
       ""
     )
)</f>
        <v>√  1 (-2)</v>
      </c>
      <c r="M21" s="187" t="str">
        <f>IF(
  OR(E21+G21=-1,(E21*d+G21)*OR(I21=4,AND(I21="",horse&lt;&gt;3))&gt;d-1),
  (E21*(INT((E21+2)/2)*(d-1)+1)+G21)*OR(I21=4,AND(I21="",horse&lt;&gt;3)),
     IF(
       enemy^(2-enemy)*INT(horse/3)*OR(U62&gt;horseCB2,INT(0.81+U62/horseCB2)),
       CHAR(200*(2-enemy) + 41454*(enemy-1)) &amp; "  "
       &amp; (enemy-1)*(E21*d+G21)+(2-enemy)*INT(99.9*(U62/horseCB2))
       &amp; LEFT(" "&amp;CHAR(34+3*enemy)&amp;H21,3*enemy-1)&amp;CHAR(41951*(2-enemy) + 41*(enemy-1)),
       ""
     )
)</f>
        <v>√  1 (-2)</v>
      </c>
      <c r="N21" s="149"/>
      <c r="P21" s="24">
        <v>-3</v>
      </c>
      <c r="Q21" s="25" t="s">
        <v>123</v>
      </c>
      <c r="R21" s="26"/>
      <c r="S21" s="26"/>
      <c r="T21" s="26"/>
      <c r="U21" s="26"/>
      <c r="V21" s="27"/>
      <c r="X21" s="82" t="s">
        <v>185</v>
      </c>
      <c r="Y21" s="83" t="s">
        <v>186</v>
      </c>
      <c r="Z21" s="84" t="s">
        <v>187</v>
      </c>
      <c r="AA21" s="85" t="s">
        <v>188</v>
      </c>
      <c r="AB21" s="83" t="s">
        <v>189</v>
      </c>
      <c r="AC21" s="83" t="s">
        <v>196</v>
      </c>
      <c r="AD21" s="84" t="s">
        <v>197</v>
      </c>
      <c r="AE21" s="85" t="s">
        <v>194</v>
      </c>
      <c r="AF21" s="83" t="s">
        <v>193</v>
      </c>
      <c r="AG21" s="83" t="s">
        <v>198</v>
      </c>
      <c r="AH21" s="86" t="s">
        <v>199</v>
      </c>
    </row>
    <row r="22" spans="2:40" ht="17.100000000000001" customHeight="1" thickBot="1">
      <c r="B22" s="173" t="s">
        <v>35</v>
      </c>
      <c r="C22" s="99">
        <v>5</v>
      </c>
      <c r="D22" s="64">
        <v>-1</v>
      </c>
      <c r="E22" s="65">
        <v>1</v>
      </c>
      <c r="F22" s="66">
        <v>1</v>
      </c>
      <c r="G22" s="67"/>
      <c r="H22" s="97">
        <f>cond5</f>
        <v>3</v>
      </c>
      <c r="I22" s="178"/>
      <c r="J22" s="282" t="str">
        <f>IF(
  (D22+F22*d)*OR(I22=1,AND(I22="",runS&lt;&gt;1))&gt;d-1,
  (D22+F22*d)*OR(I22=1,AND(I22="",runS&lt;&gt;1)),
     IF(
       enemy^(2-enemy)*run*OR(R63&gt;runCB,INT(0.4+R63/runCB)),
       CHAR(200*(2-enemy) + 41454*(enemy-1)) &amp; "  "
       &amp; (enemy-1)*(D22+F22*d)+(2-enemy)*INT(99.9*(R63/runCB))
       &amp; LEFT(" "&amp;CHAR(34+3*enemy)&amp;H22,3*enemy-1)&amp;CHAR(41951*(2-enemy) + 41*(enemy-1)),
       ""
     )
)</f>
        <v>√  0.1 (3)</v>
      </c>
      <c r="K22" s="185" t="str">
        <f>IF(
  (D22*d+F22)*OR(I22=2,AND(I22="",obstaS&lt;&gt;1))&gt;d-1,
  (D22*d+F22)*OR(I22=2,AND(I22="",obstaS&lt;&gt;1)),
     IF(
       enemy^(2-enemy)*obsta*OR(S63&gt;obstaCB,INT(0.4+S63/obstaCB)),
       CHAR(200*(2-enemy) + 41454*(enemy-1)) &amp; "  "
       &amp; (enemy-1)*(D22*d+F22)+(2-enemy)*INT(99.9*(S63/obstaCB))
       &amp; LEFT(" "&amp;CHAR(34+3*enemy)&amp;H22,3*enemy-1)&amp;CHAR(41951*(2-enemy) + 41*(enemy-1)),
       ""
     )
)</f>
        <v>√  -0.1 (3)</v>
      </c>
      <c r="L22" s="186" t="str">
        <f>IF(
  (F22*d+G22)*OR(I22=3,AND(I22="",tri&lt;&gt;2))&gt;d-1,
  (F22*d+G22)*OR(I22=3,AND(I22="",tri&lt;&gt;2)),
     IF(
       enemy^(2-enemy)*INT(tri/2)*OR(T63&gt;triCB2,INT(0.7+T63/triCB2)),
       CHAR(200*(2-enemy) + 41454*(enemy-1)) &amp; "  "
       &amp; (enemy-1)*(F22*d+G22)+(2-enemy)*INT(99.9*(T63/triCB2))
       &amp; LEFT(" "&amp;CHAR(34+3*enemy)&amp;H22,3*enemy-1)&amp;CHAR(41951*(2-enemy) + 41*(enemy-1)),
       ""
     )
)</f>
        <v>√  1.1 (3)</v>
      </c>
      <c r="M22" s="187" t="str">
        <f>IF(
  OR(E22+G22=-1,(E22*d+G22)*OR(I22=4,AND(I22="",horse&lt;&gt;3))&gt;d-1),
  (E22*(INT((E22+2)/2)*(d-1)+1)+G22)*OR(I22=4,AND(I22="",horse&lt;&gt;3)),
     IF(
       enemy^(2-enemy)*INT(horse/3)*OR(U63&gt;horseCB2,INT(0.81+U63/horseCB2)),
       CHAR(200*(2-enemy) + 41454*(enemy-1)) &amp; "  "
       &amp; (enemy-1)*(E22*d+G22)+(2-enemy)*INT(99.9*(U63/horseCB2))
       &amp; LEFT(" "&amp;CHAR(34+3*enemy)&amp;H22,3*enemy-1)&amp;CHAR(41951*(2-enemy) + 41*(enemy-1)),
       ""
     )
)</f>
        <v>√  1.1 (3)</v>
      </c>
      <c r="N22" s="149"/>
      <c r="X22" s="88">
        <v>6</v>
      </c>
      <c r="Y22" s="89">
        <v>1</v>
      </c>
      <c r="Z22" s="90">
        <v>3</v>
      </c>
      <c r="AA22" s="88">
        <v>-25</v>
      </c>
      <c r="AB22" s="89">
        <v>41</v>
      </c>
      <c r="AC22" s="89">
        <v>0.99</v>
      </c>
      <c r="AD22" s="90">
        <v>230</v>
      </c>
      <c r="AE22" s="88">
        <v>-0.05</v>
      </c>
      <c r="AF22" s="89">
        <v>10</v>
      </c>
      <c r="AG22" s="91">
        <v>0.45</v>
      </c>
      <c r="AH22" s="92">
        <v>-4000</v>
      </c>
    </row>
    <row r="23" spans="2:40" ht="17.100000000000001" customHeight="1">
      <c r="B23" s="173" t="s">
        <v>36</v>
      </c>
      <c r="C23" s="99">
        <v>4</v>
      </c>
      <c r="D23" s="64">
        <v>-1</v>
      </c>
      <c r="E23" s="65">
        <v>1</v>
      </c>
      <c r="F23" s="66">
        <v>1</v>
      </c>
      <c r="G23" s="67"/>
      <c r="H23" s="97">
        <f>cond4</f>
        <v>2</v>
      </c>
      <c r="I23" s="178">
        <v>4</v>
      </c>
      <c r="J23" s="282" t="str">
        <f>IF(
  (D23+F23*d)*OR(I23=1,AND(I23="",runS&lt;&gt;1))&gt;d-1,
  (D23+F23*d)*OR(I23=1,AND(I23="",runS&lt;&gt;1)),
     IF(
       enemy^(2-enemy)*run*OR(R64&gt;runCB,INT(0.4+R64/runCB)),
       CHAR(200*(2-enemy) + 41454*(enemy-1)) &amp; "  "
       &amp; (enemy-1)*(D23+F23*d)+(2-enemy)*INT(99.9*(R64/runCB))
       &amp; LEFT(" "&amp;CHAR(34+3*enemy)&amp;H23,3*enemy-1)&amp;CHAR(41951*(2-enemy) + 41*(enemy-1)),
       ""
     )
)</f>
        <v/>
      </c>
      <c r="K23" s="185" t="str">
        <f>IF(
  (D23*d+F23)*OR(I23=2,AND(I23="",obstaS&lt;&gt;1))&gt;d-1,
  (D23*d+F23)*OR(I23=2,AND(I23="",obstaS&lt;&gt;1)),
     IF(
       enemy^(2-enemy)*obsta*OR(S64&gt;obstaCB,INT(0.4+S64/obstaCB)),
       CHAR(200*(2-enemy) + 41454*(enemy-1)) &amp; "  "
       &amp; (enemy-1)*(D23*d+F23)+(2-enemy)*INT(99.9*(S64/obstaCB))
       &amp; LEFT(" "&amp;CHAR(34+3*enemy)&amp;H23,3*enemy-1)&amp;CHAR(41951*(2-enemy) + 41*(enemy-1)),
       ""
     )
)</f>
        <v/>
      </c>
      <c r="L23" s="186" t="str">
        <f>IF(
  (F23*d+G23)*OR(I23=3,AND(I23="",tri&lt;&gt;2))&gt;d-1,
  (F23*d+G23)*OR(I23=3,AND(I23="",tri&lt;&gt;2)),
     IF(
       enemy^(2-enemy)*INT(tri/2)*OR(T64&gt;triCB2,INT(0.7+T64/triCB2)),
       CHAR(200*(2-enemy) + 41454*(enemy-1)) &amp; "  "
       &amp; (enemy-1)*(F23*d+G23)+(2-enemy)*INT(99.9*(T64/triCB2))
       &amp; LEFT(" "&amp;CHAR(34+3*enemy)&amp;H23,3*enemy-1)&amp;CHAR(41951*(2-enemy) + 41*(enemy-1)),
       ""
     )
)</f>
        <v/>
      </c>
      <c r="M23" s="187">
        <f>IF(
  OR(E23+G23=-1,(E23*d+G23)*OR(I23=4,AND(I23="",horse&lt;&gt;3))&gt;d-1),
  (E23*(INT((E23+2)/2)*(d-1)+1)+G23)*OR(I23=4,AND(I23="",horse&lt;&gt;3)),
     IF(
       enemy^(2-enemy)*INT(horse/3)*OR(U64&gt;horseCB2,INT(0.81+U64/horseCB2)),
       CHAR(200*(2-enemy) + 41454*(enemy-1)) &amp; "  "
       &amp; (enemy-1)*(E23*d+G23)+(2-enemy)*INT(99.9*(U64/horseCB2))
       &amp; LEFT(" "&amp;CHAR(34+3*enemy)&amp;H23,3*enemy-1)&amp;CHAR(41951*(2-enemy) + 41*(enemy-1)),
       ""
     )
)</f>
        <v>1.1000000000000001</v>
      </c>
      <c r="N23" s="149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</row>
    <row r="24" spans="2:40" ht="17.100000000000001" customHeight="1">
      <c r="B24" s="173" t="s">
        <v>5</v>
      </c>
      <c r="C24" s="99">
        <v>2</v>
      </c>
      <c r="D24" s="64">
        <v>-1</v>
      </c>
      <c r="E24" s="65">
        <v>1</v>
      </c>
      <c r="F24" s="66"/>
      <c r="G24" s="67"/>
      <c r="H24" s="97">
        <f>cond2</f>
        <v>0</v>
      </c>
      <c r="I24" s="178">
        <v>4</v>
      </c>
      <c r="J24" s="282" t="str">
        <f>IF(
  (D24+F24*d)*OR(I24=1,AND(I24="",runS&lt;&gt;1))&gt;d-1,
  (D24+F24*d)*OR(I24=1,AND(I24="",runS&lt;&gt;1)),
     IF(
       enemy^(2-enemy)*run*OR(R65&gt;runCB,INT(0.4+R65/runCB)),
       CHAR(200*(2-enemy) + 41454*(enemy-1)) &amp; "  "
       &amp; (enemy-1)*(D24+F24*d)+(2-enemy)*INT(99.9*(R65/runCB))
       &amp; LEFT(" "&amp;CHAR(34+3*enemy)&amp;H24,3*enemy-1)&amp;CHAR(41951*(2-enemy) + 41*(enemy-1)),
       ""
     )
)</f>
        <v/>
      </c>
      <c r="K24" s="185" t="str">
        <f>IF(
  (D24*d+F24)*OR(I24=2,AND(I24="",obstaS&lt;&gt;1))&gt;d-1,
  (D24*d+F24)*OR(I24=2,AND(I24="",obstaS&lt;&gt;1)),
     IF(
       enemy^(2-enemy)*obsta*OR(S65&gt;obstaCB,INT(0.4+S65/obstaCB)),
       CHAR(200*(2-enemy) + 41454*(enemy-1)) &amp; "  "
       &amp; (enemy-1)*(D24*d+F24)+(2-enemy)*INT(99.9*(S65/obstaCB))
       &amp; LEFT(" "&amp;CHAR(34+3*enemy)&amp;H24,3*enemy-1)&amp;CHAR(41951*(2-enemy) + 41*(enemy-1)),
       ""
     )
)</f>
        <v/>
      </c>
      <c r="L24" s="186" t="str">
        <f>IF(
  (F24*d+G24)*OR(I24=3,AND(I24="",tri&lt;&gt;2))&gt;d-1,
  (F24*d+G24)*OR(I24=3,AND(I24="",tri&lt;&gt;2)),
     IF(
       enemy^(2-enemy)*INT(tri/2)*OR(T65&gt;triCB2,INT(0.7+T65/triCB2)),
       CHAR(200*(2-enemy) + 41454*(enemy-1)) &amp; "  "
       &amp; (enemy-1)*(F24*d+G24)+(2-enemy)*INT(99.9*(T65/triCB2))
       &amp; LEFT(" "&amp;CHAR(34+3*enemy)&amp;H24,3*enemy-1)&amp;CHAR(41951*(2-enemy) + 41*(enemy-1)),
       ""
     )
)</f>
        <v/>
      </c>
      <c r="M24" s="187">
        <f>IF(
  OR(E24+G24=-1,(E24*d+G24)*OR(I24=4,AND(I24="",horse&lt;&gt;3))&gt;d-1),
  (E24*(INT((E24+2)/2)*(d-1)+1)+G24)*OR(I24=4,AND(I24="",horse&lt;&gt;3)),
     IF(
       enemy^(2-enemy)*INT(horse/3)*OR(U65&gt;horseCB2,INT(0.81+U65/horseCB2)),
       CHAR(200*(2-enemy) + 41454*(enemy-1)) &amp; "  "
       &amp; (enemy-1)*(E24*d+G24)+(2-enemy)*INT(99.9*(U65/horseCB2))
       &amp; LEFT(" "&amp;CHAR(34+3*enemy)&amp;H24,3*enemy-1)&amp;CHAR(41951*(2-enemy) + 41*(enemy-1)),
       ""
     )
)</f>
        <v>1.1000000000000001</v>
      </c>
      <c r="N24" s="149"/>
      <c r="P24" s="33">
        <v>2</v>
      </c>
      <c r="Q24" s="209" t="s">
        <v>251</v>
      </c>
      <c r="R24" s="210"/>
      <c r="S24" s="210"/>
      <c r="T24" s="210"/>
      <c r="U24" s="210"/>
      <c r="V24" s="211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</row>
    <row r="25" spans="2:40" ht="15" customHeight="1">
      <c r="B25" s="101" t="s">
        <v>12</v>
      </c>
      <c r="C25" s="102">
        <v>3</v>
      </c>
      <c r="D25" s="103"/>
      <c r="E25" s="104"/>
      <c r="F25" s="105"/>
      <c r="G25" s="106">
        <v>-1</v>
      </c>
      <c r="H25" s="107">
        <f>cond3</f>
        <v>1</v>
      </c>
      <c r="I25" s="179">
        <v>3</v>
      </c>
      <c r="J25" s="166" t="str">
        <f>IF(
  (D25+F25*d)*OR(I25=1,AND(I25="",runS&lt;&gt;1))&gt;d-1,
  (D25+F25*d)*OR(I25=1,AND(I25="",runS&lt;&gt;1)),
     IF(
       enemy^(2-enemy)*run*OR(R66&gt;runCB,INT(0.4+R66/runCB)),
       CHAR(200*(2-enemy) + 41454*(enemy-1)) &amp; "  "
       &amp; (enemy-1)*(D25+F25*d)+(2-enemy)*INT(99.9*(R66/runCB))
       &amp; LEFT(" "&amp;CHAR(34+3*enemy)&amp;H25,3*enemy-1)&amp;CHAR(41951*(2-enemy) + 41*(enemy-1)),
       ""
     )
)</f>
        <v/>
      </c>
      <c r="K25" s="166" t="str">
        <f>IF(
  (D25*d+F25)*OR(I25=2,AND(I25="",obstaS&lt;&gt;1))&gt;d-1,
  (D25*d+F25)*OR(I25=2,AND(I25="",obstaS&lt;&gt;1)),
     IF(
       enemy^(2-enemy)*obsta*OR(S66&gt;obstaCB,INT(0.4+S66/obstaCB)),
       CHAR(200*(2-enemy) + 41454*(enemy-1)) &amp; "  "
       &amp; (enemy-1)*(D25*d+F25)+(2-enemy)*INT(99.9*(S66/obstaCB))
       &amp; LEFT(" "&amp;CHAR(34+3*enemy)&amp;H25,3*enemy-1)&amp;CHAR(41951*(2-enemy) + 41*(enemy-1)),
       ""
     )
)</f>
        <v/>
      </c>
      <c r="L25" s="166" t="str">
        <f>IF(
  (F25*d+G25)*OR(I25=3,AND(I25="",tri&lt;&gt;2))&gt;d-1,
  (F25*d+G25)*OR(I25=3,AND(I25="",tri&lt;&gt;2)),
     IF(
       enemy^(2-enemy)*INT(tri/2)*OR(T66&gt;triCB2,INT(0.7+T66/triCB2)),
       CHAR(200*(2-enemy) + 41454*(enemy-1)) &amp; "  "
       &amp; (enemy-1)*(F25*d+G25)+(2-enemy)*INT(99.9*(T66/triCB2))
       &amp; LEFT(" "&amp;CHAR(34+3*enemy)&amp;H25,3*enemy-1)&amp;CHAR(41951*(2-enemy) + 41*(enemy-1)),
       ""
     )
)</f>
        <v/>
      </c>
      <c r="M25" s="176" t="str">
        <f>IF(
  (E25*d+G25)*OR(I25=4,AND(I25="",horse&lt;&gt;3))&gt;d-1,
  (E25*d+G25)*OR(I25=4,AND(I25="",horse&lt;&gt;3)),
     IF(
       enemy^(2-enemy)*INT(horse/3)*OR(U66&gt;horseCB2,INT(0.81+U66/horseCB2)),
       CHAR(200*(2-enemy) + 41454*(enemy-1)) &amp; "  "
       &amp; (enemy-1)*(E25*d+G25)+(2-enemy)*INT(99.9*(U66/horseCB2))
       &amp; LEFT(" "&amp;CHAR(34+3*enemy)&amp;H25,3*enemy-1)&amp;CHAR(41951*(2-enemy) + 41*(enemy-1)),
       ""
     )
)</f>
        <v/>
      </c>
      <c r="N25" s="151"/>
      <c r="P25" s="22" t="s">
        <v>124</v>
      </c>
      <c r="Q25" s="246" t="s">
        <v>116</v>
      </c>
      <c r="R25" s="247"/>
      <c r="S25" s="247"/>
      <c r="T25" s="247"/>
      <c r="U25" s="247"/>
      <c r="V25" s="248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</row>
    <row r="26" spans="2:40" ht="15" customHeight="1">
      <c r="B26" s="101" t="s">
        <v>7</v>
      </c>
      <c r="C26" s="108">
        <v>4</v>
      </c>
      <c r="D26" s="109">
        <v>1</v>
      </c>
      <c r="E26" s="110">
        <v>-1</v>
      </c>
      <c r="F26" s="111">
        <v>-1</v>
      </c>
      <c r="G26" s="112">
        <v>1</v>
      </c>
      <c r="H26" s="113">
        <f>cond4</f>
        <v>2</v>
      </c>
      <c r="I26" s="180"/>
      <c r="J26" s="166" t="str">
        <f>IF(
  (D26+F26*d)*OR(I26=1,AND(I26="",runS&lt;&gt;1))&gt;d-1,
  (D26+F26*d)*OR(I26=1,AND(I26="",runS&lt;&gt;1)),
     IF(
       enemy^(2-enemy)*run*OR(R67&gt;runCB,INT(0.4+R67/runCB)),
       CHAR(200*(2-enemy) + 41454*(enemy-1)) &amp; "  "
       &amp; (enemy-1)*(D26+F26*d)+(2-enemy)*INT(99.9*(R67/runCB))
       &amp; LEFT(" "&amp;CHAR(34+3*enemy)&amp;H26,3*enemy-1)&amp;CHAR(41951*(2-enemy) + 41*(enemy-1)),
       ""
     )
)</f>
        <v>√  -0.1 (2)</v>
      </c>
      <c r="K26" s="166" t="str">
        <f>IF(
  (D26*d+F26)*OR(I26=2,AND(I26="",obstaS&lt;&gt;1))&gt;d-1,
  (D26*d+F26)*OR(I26=2,AND(I26="",obstaS&lt;&gt;1)),
     IF(
       enemy^(2-enemy)*obsta*OR(S67&gt;obstaCB,INT(0.4+S67/obstaCB)),
       CHAR(200*(2-enemy) + 41454*(enemy-1)) &amp; "  "
       &amp; (enemy-1)*(D26*d+F26)+(2-enemy)*INT(99.9*(S67/obstaCB))
       &amp; LEFT(" "&amp;CHAR(34+3*enemy)&amp;H26,3*enemy-1)&amp;CHAR(41951*(2-enemy) + 41*(enemy-1)),
       ""
     )
)</f>
        <v>√  0.1 (2)</v>
      </c>
      <c r="L26" s="166" t="str">
        <f>IF(
  (F26*d+G26)*OR(I26=3,AND(I26="",tri&lt;&gt;2))&gt;d-1,
  (F26*d+G26)*OR(I26=3,AND(I26="",tri&lt;&gt;2)),
     IF(
       enemy^(2-enemy)*INT(tri/2)*OR(T67&gt;triCB2,INT(0.7+T67/triCB2)),
       CHAR(200*(2-enemy) + 41454*(enemy-1)) &amp; "  "
       &amp; (enemy-1)*(F26*d+G26)+(2-enemy)*INT(99.9*(T67/triCB2))
       &amp; LEFT(" "&amp;CHAR(34+3*enemy)&amp;H26,3*enemy-1)&amp;CHAR(41951*(2-enemy) + 41*(enemy-1)),
       ""
     )
)</f>
        <v>√  -0.1 (2)</v>
      </c>
      <c r="M26" s="176" t="str">
        <f>IF(
  (E26*d+G26)*OR(I26=4,AND(I26="",horse&lt;&gt;3))&gt;d-1,
  (E26*d+G26)*OR(I26=4,AND(I26="",horse&lt;&gt;3)),
     IF(
       enemy^(2-enemy)*INT(horse/3)*OR(U67&gt;horseCB2,INT(0.81+U67/horseCB2)),
       CHAR(200*(2-enemy) + 41454*(enemy-1)) &amp; "  "
       &amp; (enemy-1)*(E26*d+G26)+(2-enemy)*INT(99.9*(U67/horseCB2))
       &amp; LEFT(" "&amp;CHAR(34+3*enemy)&amp;H26,3*enemy-1)&amp;CHAR(41951*(2-enemy) + 41*(enemy-1)),
       ""
     )
)</f>
        <v>√  -0.1 (2)</v>
      </c>
      <c r="N26" s="151"/>
      <c r="P26" s="220" t="s">
        <v>126</v>
      </c>
      <c r="Q26" s="35" t="s">
        <v>129</v>
      </c>
      <c r="R26" s="36"/>
      <c r="S26" s="36"/>
      <c r="T26" s="36"/>
      <c r="U26" s="36"/>
      <c r="V26" s="37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</row>
    <row r="27" spans="2:40" ht="15" customHeight="1">
      <c r="B27" s="101" t="s">
        <v>23</v>
      </c>
      <c r="C27" s="114">
        <v>3</v>
      </c>
      <c r="D27" s="115">
        <v>-1</v>
      </c>
      <c r="E27" s="116">
        <v>1</v>
      </c>
      <c r="F27" s="117">
        <v>1</v>
      </c>
      <c r="G27" s="118">
        <v>-1</v>
      </c>
      <c r="H27" s="119">
        <f>cond3</f>
        <v>1</v>
      </c>
      <c r="I27" s="179"/>
      <c r="J27" s="166" t="str">
        <f>IF(
  (D27+F27*d)*OR(I27=1,AND(I27="",runS&lt;&gt;1))&gt;d-1,
  (D27+F27*d)*OR(I27=1,AND(I27="",runS&lt;&gt;1)),
     IF(
       enemy^(2-enemy)*run*OR(R68&gt;runCB,INT(0.4+R68/runCB)),
       CHAR(200*(2-enemy) + 41454*(enemy-1)) &amp; "  "
       &amp; (enemy-1)*(D27+F27*d)+(2-enemy)*INT(99.9*(R68/runCB))
       &amp; LEFT(" "&amp;CHAR(34+3*enemy)&amp;H27,3*enemy-1)&amp;CHAR(41951*(2-enemy) + 41*(enemy-1)),
       ""
     )
)</f>
        <v>√  0.1 (1)</v>
      </c>
      <c r="K27" s="166" t="str">
        <f>IF(
  (D27*d+F27)*OR(I27=2,AND(I27="",obstaS&lt;&gt;1))&gt;d-1,
  (D27*d+F27)*OR(I27=2,AND(I27="",obstaS&lt;&gt;1)),
     IF(
       enemy^(2-enemy)*obsta*OR(S68&gt;obstaCB,INT(0.4+S68/obstaCB)),
       CHAR(200*(2-enemy) + 41454*(enemy-1)) &amp; "  "
       &amp; (enemy-1)*(D27*d+F27)+(2-enemy)*INT(99.9*(S68/obstaCB))
       &amp; LEFT(" "&amp;CHAR(34+3*enemy)&amp;H27,3*enemy-1)&amp;CHAR(41951*(2-enemy) + 41*(enemy-1)),
       ""
     )
)</f>
        <v/>
      </c>
      <c r="L27" s="166" t="str">
        <f>IF(
  (F27*d+G27)*OR(I27=3,AND(I27="",tri&lt;&gt;2))&gt;d-1,
  (F27*d+G27)*OR(I27=3,AND(I27="",tri&lt;&gt;2)),
     IF(
       enemy^(2-enemy)*INT(tri/2)*OR(T68&gt;triCB2,INT(0.7+T68/triCB2)),
       CHAR(200*(2-enemy) + 41454*(enemy-1)) &amp; "  "
       &amp; (enemy-1)*(F27*d+G27)+(2-enemy)*INT(99.9*(T68/triCB2))
       &amp; LEFT(" "&amp;CHAR(34+3*enemy)&amp;H27,3*enemy-1)&amp;CHAR(41951*(2-enemy) + 41*(enemy-1)),
       ""
     )
)</f>
        <v>√  0.1 (1)</v>
      </c>
      <c r="M27" s="176" t="str">
        <f>IF(
  (E27*d+G27)*OR(I27=4,AND(I27="",horse&lt;&gt;3))&gt;d-1,
  (E27*d+G27)*OR(I27=4,AND(I27="",horse&lt;&gt;3)),
     IF(
       enemy^(2-enemy)*INT(horse/3)*OR(U68&gt;horseCB2,INT(0.81+U68/horseCB2)),
       CHAR(200*(2-enemy) + 41454*(enemy-1)) &amp; "  "
       &amp; (enemy-1)*(E27*d+G27)+(2-enemy)*INT(99.9*(U68/horseCB2))
       &amp; LEFT(" "&amp;CHAR(34+3*enemy)&amp;H27,3*enemy-1)&amp;CHAR(41951*(2-enemy) + 41*(enemy-1)),
       ""
     )
)</f>
        <v>√  0.1 (1)</v>
      </c>
      <c r="N27" s="151"/>
      <c r="P27" s="221"/>
      <c r="Q27" s="35" t="s">
        <v>133</v>
      </c>
      <c r="R27" s="36"/>
      <c r="S27" s="36"/>
      <c r="T27" s="36"/>
      <c r="U27" s="36"/>
      <c r="V27" s="37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</row>
    <row r="28" spans="2:40" ht="15" customHeight="1">
      <c r="B28" s="101" t="s">
        <v>9</v>
      </c>
      <c r="C28" s="114">
        <v>7</v>
      </c>
      <c r="D28" s="115">
        <v>-1</v>
      </c>
      <c r="E28" s="116"/>
      <c r="F28" s="117">
        <v>1</v>
      </c>
      <c r="G28" s="118">
        <v>-1</v>
      </c>
      <c r="H28" s="119">
        <f>cond7</f>
        <v>-2</v>
      </c>
      <c r="I28" s="179"/>
      <c r="J28" s="166" t="str">
        <f>IF(
  (D28+F28*d)*OR(I28=1,AND(I28="",runS&lt;&gt;1))&gt;d-1,
  (D28+F28*d)*OR(I28=1,AND(I28="",runS&lt;&gt;1)),
     IF(
       enemy^(2-enemy)*run*OR(R69&gt;runCB,INT(0.4+R69/runCB)),
       CHAR(200*(2-enemy) + 41454*(enemy-1)) &amp; "  "
       &amp; (enemy-1)*(D28+F28*d)+(2-enemy)*INT(99.9*(R69/runCB))
       &amp; LEFT(" "&amp;CHAR(34+3*enemy)&amp;H28,3*enemy-1)&amp;CHAR(41951*(2-enemy) + 41*(enemy-1)),
       ""
     )
)</f>
        <v>√  0.1 (-2)</v>
      </c>
      <c r="K28" s="166" t="str">
        <f>IF(
  (D28*d+F28)*OR(I28=2,AND(I28="",obstaS&lt;&gt;1))&gt;d-1,
  (D28*d+F28)*OR(I28=2,AND(I28="",obstaS&lt;&gt;1)),
     IF(
       enemy^(2-enemy)*obsta*OR(S69&gt;obstaCB,INT(0.4+S69/obstaCB)),
       CHAR(200*(2-enemy) + 41454*(enemy-1)) &amp; "  "
       &amp; (enemy-1)*(D28*d+F28)+(2-enemy)*INT(99.9*(S69/obstaCB))
       &amp; LEFT(" "&amp;CHAR(34+3*enemy)&amp;H28,3*enemy-1)&amp;CHAR(41951*(2-enemy) + 41*(enemy-1)),
       ""
     )
)</f>
        <v/>
      </c>
      <c r="L28" s="166" t="str">
        <f>IF(
  (F28*d+G28)*OR(I28=3,AND(I28="",tri&lt;&gt;2))&gt;d-1,
  (F28*d+G28)*OR(I28=3,AND(I28="",tri&lt;&gt;2)),
     IF(
       enemy^(2-enemy)*INT(tri/2)*OR(T69&gt;triCB2,INT(0.7+T69/triCB2)),
       CHAR(200*(2-enemy) + 41454*(enemy-1)) &amp; "  "
       &amp; (enemy-1)*(F28*d+G28)+(2-enemy)*INT(99.9*(T69/triCB2))
       &amp; LEFT(" "&amp;CHAR(34+3*enemy)&amp;H28,3*enemy-1)&amp;CHAR(41951*(2-enemy) + 41*(enemy-1)),
       ""
     )
)</f>
        <v>√  0.1 (-2)</v>
      </c>
      <c r="M28" s="176" t="str">
        <f>IF(
  (E28*d+G28)*OR(I28=4,AND(I28="",horse&lt;&gt;3))&gt;d-1,
  (E28*d+G28)*OR(I28=4,AND(I28="",horse&lt;&gt;3)),
     IF(
       enemy^(2-enemy)*INT(horse/3)*OR(U69&gt;horseCB2,INT(0.81+U69/horseCB2)),
       CHAR(200*(2-enemy) + 41454*(enemy-1)) &amp; "  "
       &amp; (enemy-1)*(E28*d+G28)+(2-enemy)*INT(99.9*(U69/horseCB2))
       &amp; LEFT(" "&amp;CHAR(34+3*enemy)&amp;H28,3*enemy-1)&amp;CHAR(41951*(2-enemy) + 41*(enemy-1)),
       ""
     )
)</f>
        <v/>
      </c>
      <c r="N28" s="151"/>
      <c r="P28" s="220" t="s">
        <v>127</v>
      </c>
      <c r="Q28" s="35" t="s">
        <v>130</v>
      </c>
      <c r="R28" s="36"/>
      <c r="S28" s="36"/>
      <c r="T28" s="36"/>
      <c r="U28" s="36"/>
      <c r="V28" s="37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</row>
    <row r="29" spans="2:40" ht="15" customHeight="1">
      <c r="B29" s="101" t="s">
        <v>22</v>
      </c>
      <c r="C29" s="114">
        <v>1</v>
      </c>
      <c r="D29" s="115">
        <v>-1</v>
      </c>
      <c r="E29" s="116"/>
      <c r="F29" s="117">
        <v>1</v>
      </c>
      <c r="G29" s="118">
        <v>-1</v>
      </c>
      <c r="H29" s="119">
        <f>cond1</f>
        <v>-1</v>
      </c>
      <c r="I29" s="179">
        <v>1</v>
      </c>
      <c r="J29" s="166" t="str">
        <f>IF(
  (D29+F29*d)*OR(I29=1,AND(I29="",runS&lt;&gt;1))&gt;d-1,
  (D29+F29*d)*OR(I29=1,AND(I29="",runS&lt;&gt;1)),
     IF(
       enemy^(2-enemy)*run*OR(R70&gt;runCB,INT(0.4+R70/runCB)),
       CHAR(200*(2-enemy) + 41454*(enemy-1)) &amp; "  "
       &amp; (enemy-1)*(D29+F29*d)+(2-enemy)*INT(99.9*(R70/runCB))
       &amp; LEFT(" "&amp;CHAR(34+3*enemy)&amp;H29,3*enemy-1)&amp;CHAR(41951*(2-enemy) + 41*(enemy-1)),
       ""
     )
)</f>
        <v>√  0.1 (-1)</v>
      </c>
      <c r="K29" s="166" t="str">
        <f>IF(
  (D29*d+F29)*OR(I29=2,AND(I29="",obstaS&lt;&gt;1))&gt;d-1,
  (D29*d+F29)*OR(I29=2,AND(I29="",obstaS&lt;&gt;1)),
     IF(
       enemy^(2-enemy)*obsta*OR(S70&gt;obstaCB,INT(0.4+S70/obstaCB)),
       CHAR(200*(2-enemy) + 41454*(enemy-1)) &amp; "  "
       &amp; (enemy-1)*(D29*d+F29)+(2-enemy)*INT(99.9*(S70/obstaCB))
       &amp; LEFT(" "&amp;CHAR(34+3*enemy)&amp;H29,3*enemy-1)&amp;CHAR(41951*(2-enemy) + 41*(enemy-1)),
       ""
     )
)</f>
        <v/>
      </c>
      <c r="L29" s="166" t="str">
        <f>IF(
  (F29*d+G29)*OR(I29=3,AND(I29="",tri&lt;&gt;2))&gt;d-1,
  (F29*d+G29)*OR(I29=3,AND(I29="",tri&lt;&gt;2)),
     IF(
       enemy^(2-enemy)*INT(tri/2)*OR(T70&gt;triCB2,INT(0.7+T70/triCB2)),
       CHAR(200*(2-enemy) + 41454*(enemy-1)) &amp; "  "
       &amp; (enemy-1)*(F29*d+G29)+(2-enemy)*INT(99.9*(T70/triCB2))
       &amp; LEFT(" "&amp;CHAR(34+3*enemy)&amp;H29,3*enemy-1)&amp;CHAR(41951*(2-enemy) + 41*(enemy-1)),
       ""
     )
)</f>
        <v/>
      </c>
      <c r="M29" s="176" t="str">
        <f>IF(
  (E29*d+G29)*OR(I29=4,AND(I29="",horse&lt;&gt;3))&gt;d-1,
  (E29*d+G29)*OR(I29=4,AND(I29="",horse&lt;&gt;3)),
     IF(
       enemy^(2-enemy)*INT(horse/3)*OR(U70&gt;horseCB2,INT(0.81+U70/horseCB2)),
       CHAR(200*(2-enemy) + 41454*(enemy-1)) &amp; "  "
       &amp; (enemy-1)*(E29*d+G29)+(2-enemy)*INT(99.9*(U70/horseCB2))
       &amp; LEFT(" "&amp;CHAR(34+3*enemy)&amp;H29,3*enemy-1)&amp;CHAR(41951*(2-enemy) + 41*(enemy-1)),
       ""
     )
)</f>
        <v/>
      </c>
      <c r="N29" s="151"/>
      <c r="P29" s="221"/>
      <c r="Q29" s="35" t="s">
        <v>134</v>
      </c>
      <c r="R29" s="36"/>
      <c r="S29" s="36"/>
      <c r="T29" s="36"/>
      <c r="U29" s="36"/>
      <c r="V29" s="37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</row>
    <row r="30" spans="2:40" ht="15" customHeight="1">
      <c r="B30" s="101" t="s">
        <v>24</v>
      </c>
      <c r="C30" s="114">
        <v>7</v>
      </c>
      <c r="D30" s="115">
        <v>-1</v>
      </c>
      <c r="E30" s="116"/>
      <c r="F30" s="117">
        <v>1</v>
      </c>
      <c r="G30" s="118">
        <v>-1</v>
      </c>
      <c r="H30" s="119">
        <f>cond7</f>
        <v>-2</v>
      </c>
      <c r="I30" s="179"/>
      <c r="J30" s="166" t="str">
        <f>IF(
  (D30+F30*d)*OR(I30=1,AND(I30="",runS&lt;&gt;1))&gt;d-1,
  (D30+F30*d)*OR(I30=1,AND(I30="",runS&lt;&gt;1)),
     IF(
       enemy^(2-enemy)*run*OR(R71&gt;runCB,INT(0.4+R71/runCB)),
       CHAR(200*(2-enemy) + 41454*(enemy-1)) &amp; "  "
       &amp; (enemy-1)*(D30+F30*d)+(2-enemy)*INT(99.9*(R71/runCB))
       &amp; LEFT(" "&amp;CHAR(34+3*enemy)&amp;H30,3*enemy-1)&amp;CHAR(41951*(2-enemy) + 41*(enemy-1)),
       ""
     )
)</f>
        <v>√  0.1 (-2)</v>
      </c>
      <c r="K30" s="166" t="str">
        <f>IF(
  (D30*d+F30)*OR(I30=2,AND(I30="",obstaS&lt;&gt;1))&gt;d-1,
  (D30*d+F30)*OR(I30=2,AND(I30="",obstaS&lt;&gt;1)),
     IF(
       enemy^(2-enemy)*obsta*OR(S71&gt;obstaCB,INT(0.4+S71/obstaCB)),
       CHAR(200*(2-enemy) + 41454*(enemy-1)) &amp; "  "
       &amp; (enemy-1)*(D30*d+F30)+(2-enemy)*INT(99.9*(S71/obstaCB))
       &amp; LEFT(" "&amp;CHAR(34+3*enemy)&amp;H30,3*enemy-1)&amp;CHAR(41951*(2-enemy) + 41*(enemy-1)),
       ""
     )
)</f>
        <v/>
      </c>
      <c r="L30" s="166" t="str">
        <f>IF(
  (F30*d+G30)*OR(I30=3,AND(I30="",tri&lt;&gt;2))&gt;d-1,
  (F30*d+G30)*OR(I30=3,AND(I30="",tri&lt;&gt;2)),
     IF(
       enemy^(2-enemy)*INT(tri/2)*OR(T71&gt;triCB2,INT(0.7+T71/triCB2)),
       CHAR(200*(2-enemy) + 41454*(enemy-1)) &amp; "  "
       &amp; (enemy-1)*(F30*d+G30)+(2-enemy)*INT(99.9*(T71/triCB2))
       &amp; LEFT(" "&amp;CHAR(34+3*enemy)&amp;H30,3*enemy-1)&amp;CHAR(41951*(2-enemy) + 41*(enemy-1)),
       ""
     )
)</f>
        <v>√  0.1 (-2)</v>
      </c>
      <c r="M30" s="176" t="str">
        <f>IF(
  (E30*d+G30)*OR(I30=4,AND(I30="",horse&lt;&gt;3))&gt;d-1,
  (E30*d+G30)*OR(I30=4,AND(I30="",horse&lt;&gt;3)),
     IF(
       enemy^(2-enemy)*INT(horse/3)*OR(U71&gt;horseCB2,INT(0.81+U71/horseCB2)),
       CHAR(200*(2-enemy) + 41454*(enemy-1)) &amp; "  "
       &amp; (enemy-1)*(E30*d+G30)+(2-enemy)*INT(99.9*(U71/horseCB2))
       &amp; LEFT(" "&amp;CHAR(34+3*enemy)&amp;H30,3*enemy-1)&amp;CHAR(41951*(2-enemy) + 41*(enemy-1)),
       ""
     )
)</f>
        <v/>
      </c>
      <c r="N30" s="151"/>
      <c r="P30" s="222" t="s">
        <v>128</v>
      </c>
      <c r="Q30" s="35" t="s">
        <v>131</v>
      </c>
      <c r="R30" s="36"/>
      <c r="S30" s="36"/>
      <c r="T30" s="36"/>
      <c r="U30" s="36"/>
      <c r="V30" s="37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</row>
    <row r="31" spans="2:40" ht="15" customHeight="1">
      <c r="B31" s="101" t="s">
        <v>10</v>
      </c>
      <c r="C31" s="114">
        <v>3</v>
      </c>
      <c r="D31" s="115">
        <v>-1</v>
      </c>
      <c r="E31" s="116">
        <v>1</v>
      </c>
      <c r="F31" s="117"/>
      <c r="G31" s="118">
        <v>-1</v>
      </c>
      <c r="H31" s="119">
        <f>cond3</f>
        <v>1</v>
      </c>
      <c r="I31" s="179"/>
      <c r="J31" s="166" t="str">
        <f>IF(
  (D31+F31*d)*OR(I31=1,AND(I31="",runS&lt;&gt;1))&gt;d-1,
  (D31+F31*d)*OR(I31=1,AND(I31="",runS&lt;&gt;1)),
     IF(
       enemy^(2-enemy)*run*OR(R72&gt;runCB,INT(0.4+R72/runCB)),
       CHAR(200*(2-enemy) + 41454*(enemy-1)) &amp; "  "
       &amp; (enemy-1)*(D31+F31*d)+(2-enemy)*INT(99.9*(R72/runCB))
       &amp; LEFT(" "&amp;CHAR(34+3*enemy)&amp;H31,3*enemy-1)&amp;CHAR(41951*(2-enemy) + 41*(enemy-1)),
       ""
     )
)</f>
        <v>√  -1 (1)</v>
      </c>
      <c r="K31" s="166" t="str">
        <f>IF(
  (D31*d+F31)*OR(I31=2,AND(I31="",obstaS&lt;&gt;1))&gt;d-1,
  (D31*d+F31)*OR(I31=2,AND(I31="",obstaS&lt;&gt;1)),
     IF(
       enemy^(2-enemy)*obsta*OR(S72&gt;obstaCB,INT(0.4+S72/obstaCB)),
       CHAR(200*(2-enemy) + 41454*(enemy-1)) &amp; "  "
       &amp; (enemy-1)*(D31*d+F31)+(2-enemy)*INT(99.9*(S72/obstaCB))
       &amp; LEFT(" "&amp;CHAR(34+3*enemy)&amp;H31,3*enemy-1)&amp;CHAR(41951*(2-enemy) + 41*(enemy-1)),
       ""
     )
)</f>
        <v/>
      </c>
      <c r="L31" s="166" t="str">
        <f>IF(
  (F31*d+G31)*OR(I31=3,AND(I31="",tri&lt;&gt;2))&gt;d-1,
  (F31*d+G31)*OR(I31=3,AND(I31="",tri&lt;&gt;2)),
     IF(
       enemy^(2-enemy)*INT(tri/2)*OR(T72&gt;triCB2,INT(0.7+T72/triCB2)),
       CHAR(200*(2-enemy) + 41454*(enemy-1)) &amp; "  "
       &amp; (enemy-1)*(F31*d+G31)+(2-enemy)*INT(99.9*(T72/triCB2))
       &amp; LEFT(" "&amp;CHAR(34+3*enemy)&amp;H31,3*enemy-1)&amp;CHAR(41951*(2-enemy) + 41*(enemy-1)),
       ""
     )
)</f>
        <v>√  -1 (1)</v>
      </c>
      <c r="M31" s="176" t="str">
        <f>IF(
  (E31*d+G31)*OR(I31=4,AND(I31="",horse&lt;&gt;3))&gt;d-1,
  (E31*d+G31)*OR(I31=4,AND(I31="",horse&lt;&gt;3)),
     IF(
       enemy^(2-enemy)*INT(horse/3)*OR(U72&gt;horseCB2,INT(0.81+U72/horseCB2)),
       CHAR(200*(2-enemy) + 41454*(enemy-1)) &amp; "  "
       &amp; (enemy-1)*(E31*d+G31)+(2-enemy)*INT(99.9*(U72/horseCB2))
       &amp; LEFT(" "&amp;CHAR(34+3*enemy)&amp;H31,3*enemy-1)&amp;CHAR(41951*(2-enemy) + 41*(enemy-1)),
       ""
     )
)</f>
        <v>√  0.1 (1)</v>
      </c>
      <c r="N31" s="151"/>
      <c r="P31" s="223"/>
      <c r="Q31" s="35" t="s">
        <v>135</v>
      </c>
      <c r="R31" s="36"/>
      <c r="S31" s="36"/>
      <c r="T31" s="36"/>
      <c r="U31" s="36"/>
      <c r="V31" s="37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</row>
    <row r="32" spans="2:40" ht="15" customHeight="1">
      <c r="B32" s="101" t="s">
        <v>13</v>
      </c>
      <c r="C32" s="114">
        <v>6</v>
      </c>
      <c r="D32" s="115"/>
      <c r="E32" s="116">
        <v>-1</v>
      </c>
      <c r="F32" s="117">
        <v>-1</v>
      </c>
      <c r="G32" s="118"/>
      <c r="H32" s="119">
        <f>cond6</f>
        <v>-3</v>
      </c>
      <c r="I32" s="179"/>
      <c r="J32" s="166" t="str">
        <f>IF(
  (D32+F32*d)*OR(I32=1,AND(I32="",runS&lt;&gt;1))&gt;d-1,
  (D32+F32*d)*OR(I32=1,AND(I32="",runS&lt;&gt;1)),
     IF(
       enemy^(2-enemy)*run*OR(R73&gt;runCB,INT(0.4+R73/runCB)),
       CHAR(200*(2-enemy) + 41454*(enemy-1)) &amp; "  "
       &amp; (enemy-1)*(D32+F32*d)+(2-enemy)*INT(99.9*(R73/runCB))
       &amp; LEFT(" "&amp;CHAR(34+3*enemy)&amp;H32,3*enemy-1)&amp;CHAR(41951*(2-enemy) + 41*(enemy-1)),
       ""
     )
)</f>
        <v/>
      </c>
      <c r="K32" s="166" t="str">
        <f>IF(
  (D32*d+F32)*OR(I32=2,AND(I32="",obstaS&lt;&gt;1))&gt;d-1,
  (D32*d+F32)*OR(I32=2,AND(I32="",obstaS&lt;&gt;1)),
     IF(
       enemy^(2-enemy)*obsta*OR(S73&gt;obstaCB,INT(0.4+S73/obstaCB)),
       CHAR(200*(2-enemy) + 41454*(enemy-1)) &amp; "  "
       &amp; (enemy-1)*(D32*d+F32)+(2-enemy)*INT(99.9*(S73/obstaCB))
       &amp; LEFT(" "&amp;CHAR(34+3*enemy)&amp;H32,3*enemy-1)&amp;CHAR(41951*(2-enemy) + 41*(enemy-1)),
       ""
     )
)</f>
        <v/>
      </c>
      <c r="L32" s="166" t="str">
        <f>IF(
  (F32*d+G32)*OR(I32=3,AND(I32="",tri&lt;&gt;2))&gt;d-1,
  (F32*d+G32)*OR(I32=3,AND(I32="",tri&lt;&gt;2)),
     IF(
       enemy^(2-enemy)*INT(tri/2)*OR(T73&gt;triCB2,INT(0.7+T73/triCB2)),
       CHAR(200*(2-enemy) + 41454*(enemy-1)) &amp; "  "
       &amp; (enemy-1)*(F32*d+G32)+(2-enemy)*INT(99.9*(T73/triCB2))
       &amp; LEFT(" "&amp;CHAR(34+3*enemy)&amp;H32,3*enemy-1)&amp;CHAR(41951*(2-enemy) + 41*(enemy-1)),
       ""
     )
)</f>
        <v/>
      </c>
      <c r="M32" s="176" t="str">
        <f>IF(
  (E32*d+G32)*OR(I32=4,AND(I32="",horse&lt;&gt;3))&gt;d-1,
  (E32*d+G32)*OR(I32=4,AND(I32="",horse&lt;&gt;3)),
     IF(
       enemy^(2-enemy)*INT(horse/3)*OR(U73&gt;horseCB2,INT(0.81+U73/horseCB2)),
       CHAR(200*(2-enemy) + 41454*(enemy-1)) &amp; "  "
       &amp; (enemy-1)*(E32*d+G32)+(2-enemy)*INT(99.9*(U73/horseCB2))
       &amp; LEFT(" "&amp;CHAR(34+3*enemy)&amp;H32,3*enemy-1)&amp;CHAR(41951*(2-enemy) + 41*(enemy-1)),
       ""
     )
)</f>
        <v/>
      </c>
      <c r="N32" s="151"/>
      <c r="P32" s="220" t="s">
        <v>125</v>
      </c>
      <c r="Q32" s="35" t="s">
        <v>132</v>
      </c>
      <c r="R32" s="36"/>
      <c r="S32" s="36"/>
      <c r="T32" s="36"/>
      <c r="U32" s="36"/>
      <c r="V32" s="37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</row>
    <row r="33" spans="2:40" ht="15" customHeight="1">
      <c r="B33" s="101" t="s">
        <v>15</v>
      </c>
      <c r="C33" s="114">
        <v>2</v>
      </c>
      <c r="D33" s="115">
        <v>-1</v>
      </c>
      <c r="E33" s="116"/>
      <c r="F33" s="117"/>
      <c r="G33" s="118">
        <v>-1</v>
      </c>
      <c r="H33" s="119">
        <f>cond2</f>
        <v>0</v>
      </c>
      <c r="I33" s="179"/>
      <c r="J33" s="166" t="str">
        <f>IF(
  (D33+F33*d)*OR(I33=1,AND(I33="",runS&lt;&gt;1))&gt;d-1,
  (D33+F33*d)*OR(I33=1,AND(I33="",runS&lt;&gt;1)),
     IF(
       enemy^(2-enemy)*run*OR(R74&gt;runCB,INT(0.4+R74/runCB)),
       CHAR(200*(2-enemy) + 41454*(enemy-1)) &amp; "  "
       &amp; (enemy-1)*(D33+F33*d)+(2-enemy)*INT(99.9*(R74/runCB))
       &amp; LEFT(" "&amp;CHAR(34+3*enemy)&amp;H33,3*enemy-1)&amp;CHAR(41951*(2-enemy) + 41*(enemy-1)),
       ""
     )
)</f>
        <v>√  -1 (0)</v>
      </c>
      <c r="K33" s="166" t="str">
        <f>IF(
  (D33*d+F33)*OR(I33=2,AND(I33="",obstaS&lt;&gt;1))&gt;d-1,
  (D33*d+F33)*OR(I33=2,AND(I33="",obstaS&lt;&gt;1)),
     IF(
       enemy^(2-enemy)*obsta*OR(S74&gt;obstaCB,INT(0.4+S74/obstaCB)),
       CHAR(200*(2-enemy) + 41454*(enemy-1)) &amp; "  "
       &amp; (enemy-1)*(D33*d+F33)+(2-enemy)*INT(99.9*(S74/obstaCB))
       &amp; LEFT(" "&amp;CHAR(34+3*enemy)&amp;H33,3*enemy-1)&amp;CHAR(41951*(2-enemy) + 41*(enemy-1)),
       ""
     )
)</f>
        <v/>
      </c>
      <c r="L33" s="166" t="str">
        <f>IF(
  (F33*d+G33)*OR(I33=3,AND(I33="",tri&lt;&gt;2))&gt;d-1,
  (F33*d+G33)*OR(I33=3,AND(I33="",tri&lt;&gt;2)),
     IF(
       enemy^(2-enemy)*INT(tri/2)*OR(T74&gt;triCB2,INT(0.7+T74/triCB2)),
       CHAR(200*(2-enemy) + 41454*(enemy-1)) &amp; "  "
       &amp; (enemy-1)*(F33*d+G33)+(2-enemy)*INT(99.9*(T74/triCB2))
       &amp; LEFT(" "&amp;CHAR(34+3*enemy)&amp;H33,3*enemy-1)&amp;CHAR(41951*(2-enemy) + 41*(enemy-1)),
       ""
     )
)</f>
        <v>√  -1 (0)</v>
      </c>
      <c r="M33" s="176" t="str">
        <f>IF(
  (E33*d+G33)*OR(I33=4,AND(I33="",horse&lt;&gt;3))&gt;d-1,
  (E33*d+G33)*OR(I33=4,AND(I33="",horse&lt;&gt;3)),
     IF(
       enemy^(2-enemy)*INT(horse/3)*OR(U74&gt;horseCB2,INT(0.81+U74/horseCB2)),
       CHAR(200*(2-enemy) + 41454*(enemy-1)) &amp; "  "
       &amp; (enemy-1)*(E33*d+G33)+(2-enemy)*INT(99.9*(U74/horseCB2))
       &amp; LEFT(" "&amp;CHAR(34+3*enemy)&amp;H33,3*enemy-1)&amp;CHAR(41951*(2-enemy) + 41*(enemy-1)),
       ""
     )
)</f>
        <v/>
      </c>
      <c r="N33" s="151"/>
      <c r="P33" s="221"/>
      <c r="Q33" s="35" t="s">
        <v>136</v>
      </c>
      <c r="R33" s="36"/>
      <c r="S33" s="36"/>
      <c r="T33" s="36"/>
      <c r="U33" s="36"/>
      <c r="V33" s="37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</row>
    <row r="34" spans="2:40" ht="15" customHeight="1">
      <c r="B34" s="120" t="s">
        <v>16</v>
      </c>
      <c r="C34" s="121">
        <v>5</v>
      </c>
      <c r="D34" s="122">
        <v>-1</v>
      </c>
      <c r="E34" s="123"/>
      <c r="F34" s="124"/>
      <c r="G34" s="125">
        <v>-1</v>
      </c>
      <c r="H34" s="126">
        <f>cond5</f>
        <v>3</v>
      </c>
      <c r="I34" s="181"/>
      <c r="J34" s="166" t="str">
        <f>IF(
  (D34+F34*d)*OR(I34=1,AND(I34="",runS&lt;&gt;1))&gt;d-1,
  (D34+F34*d)*OR(I34=1,AND(I34="",runS&lt;&gt;1)),
     IF(
       enemy^(2-enemy)*run*OR(R75&gt;runCB,INT(0.4+R75/runCB)),
       CHAR(200*(2-enemy) + 41454*(enemy-1)) &amp; "  "
       &amp; (enemy-1)*(D34+F34*d)+(2-enemy)*INT(99.9*(R75/runCB))
       &amp; LEFT(" "&amp;CHAR(34+3*enemy)&amp;H34,3*enemy-1)&amp;CHAR(41951*(2-enemy) + 41*(enemy-1)),
       ""
     )
)</f>
        <v>√  -1 (3)</v>
      </c>
      <c r="K34" s="166" t="str">
        <f>IF(
  (D34*d+F34)*OR(I34=2,AND(I34="",obstaS&lt;&gt;1))&gt;d-1,
  (D34*d+F34)*OR(I34=2,AND(I34="",obstaS&lt;&gt;1)),
     IF(
       enemy^(2-enemy)*obsta*OR(S75&gt;obstaCB,INT(0.4+S75/obstaCB)),
       CHAR(200*(2-enemy) + 41454*(enemy-1)) &amp; "  "
       &amp; (enemy-1)*(D34*d+F34)+(2-enemy)*INT(99.9*(S75/obstaCB))
       &amp; LEFT(" "&amp;CHAR(34+3*enemy)&amp;H34,3*enemy-1)&amp;CHAR(41951*(2-enemy) + 41*(enemy-1)),
       ""
     )
)</f>
        <v/>
      </c>
      <c r="L34" s="166" t="str">
        <f>IF(
  (F34*d+G34)*OR(I34=3,AND(I34="",tri&lt;&gt;2))&gt;d-1,
  (F34*d+G34)*OR(I34=3,AND(I34="",tri&lt;&gt;2)),
     IF(
       enemy^(2-enemy)*INT(tri/2)*OR(T75&gt;triCB2,INT(0.7+T75/triCB2)),
       CHAR(200*(2-enemy) + 41454*(enemy-1)) &amp; "  "
       &amp; (enemy-1)*(F34*d+G34)+(2-enemy)*INT(99.9*(T75/triCB2))
       &amp; LEFT(" "&amp;CHAR(34+3*enemy)&amp;H34,3*enemy-1)&amp;CHAR(41951*(2-enemy) + 41*(enemy-1)),
       ""
     )
)</f>
        <v>√  -1 (3)</v>
      </c>
      <c r="M34" s="176" t="str">
        <f>IF(
  (E34*d+G34)*OR(I34=4,AND(I34="",horse&lt;&gt;3))&gt;d-1,
  (E34*d+G34)*OR(I34=4,AND(I34="",horse&lt;&gt;3)),
     IF(
       enemy^(2-enemy)*INT(horse/3)*OR(U75&gt;horseCB2,INT(0.81+U75/horseCB2)),
       CHAR(200*(2-enemy) + 41454*(enemy-1)) &amp; "  "
       &amp; (enemy-1)*(E34*d+G34)+(2-enemy)*INT(99.9*(U75/horseCB2))
       &amp; LEFT(" "&amp;CHAR(34+3*enemy)&amp;H34,3*enemy-1)&amp;CHAR(41951*(2-enemy) + 41*(enemy-1)),
       ""
     )
)</f>
        <v/>
      </c>
      <c r="N34" s="152"/>
      <c r="P34" s="23" t="s">
        <v>137</v>
      </c>
      <c r="Q34" s="35" t="s">
        <v>138</v>
      </c>
      <c r="R34" s="36"/>
      <c r="S34" s="36"/>
      <c r="T34" s="36"/>
      <c r="U34" s="36"/>
      <c r="V34" s="37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</row>
    <row r="35" spans="2:40" ht="15" customHeight="1" thickBot="1">
      <c r="B35" s="127" t="s">
        <v>21</v>
      </c>
      <c r="C35" s="128">
        <v>2</v>
      </c>
      <c r="D35" s="129">
        <v>-1</v>
      </c>
      <c r="E35" s="130"/>
      <c r="F35" s="131"/>
      <c r="G35" s="132">
        <v>-1</v>
      </c>
      <c r="H35" s="133">
        <f>cond2</f>
        <v>0</v>
      </c>
      <c r="I35" s="182"/>
      <c r="J35" s="167" t="str">
        <f>IF(
  (D35+F35*d)*OR(I35=1,AND(I35="",runS&lt;&gt;1))&gt;d-1,
  (D35+F35*d)*OR(I35=1,AND(I35="",runS&lt;&gt;1)),
     IF(
       enemy^(2-enemy)*run*OR(R76&gt;runCB,INT(0.4+R76/runCB)),
       CHAR(200*(2-enemy) + 41454*(enemy-1)) &amp; "  "
       &amp; (enemy-1)*(D35+F35*d)+(2-enemy)*INT(99.9*(R76/runCB))
       &amp; LEFT(" "&amp;CHAR(34+3*enemy)&amp;H35,3*enemy-1)&amp;CHAR(41951*(2-enemy) + 41*(enemy-1)),
       ""
     )
)</f>
        <v>√  -1 (0)</v>
      </c>
      <c r="K35" s="167" t="str">
        <f>IF(
  (D35*d+F35)*OR(I35=2,AND(I35="",obstaS&lt;&gt;1))&gt;d-1,
  (D35*d+F35)*OR(I35=2,AND(I35="",obstaS&lt;&gt;1)),
     IF(
       enemy^(2-enemy)*obsta*OR(S76&gt;obstaCB,INT(0.4+S76/obstaCB)),
       CHAR(200*(2-enemy) + 41454*(enemy-1)) &amp; "  "
       &amp; (enemy-1)*(D35*d+F35)+(2-enemy)*INT(99.9*(S76/obstaCB))
       &amp; LEFT(" "&amp;CHAR(34+3*enemy)&amp;H35,3*enemy-1)&amp;CHAR(41951*(2-enemy) + 41*(enemy-1)),
       ""
     )
)</f>
        <v/>
      </c>
      <c r="L35" s="167" t="str">
        <f>IF(
  (F35*d+G35)*OR(I35=3,AND(I35="",tri&lt;&gt;2))&gt;d-1,
  (F35*d+G35)*OR(I35=3,AND(I35="",tri&lt;&gt;2)),
     IF(
       enemy^(2-enemy)*INT(tri/2)*OR(T76&gt;triCB2,INT(0.7+T76/triCB2)),
       CHAR(200*(2-enemy) + 41454*(enemy-1)) &amp; "  "
       &amp; (enemy-1)*(F35*d+G35)+(2-enemy)*INT(99.9*(T76/triCB2))
       &amp; LEFT(" "&amp;CHAR(34+3*enemy)&amp;H35,3*enemy-1)&amp;CHAR(41951*(2-enemy) + 41*(enemy-1)),
       ""
     )
)</f>
        <v>√  -1 (0)</v>
      </c>
      <c r="M35" s="177" t="str">
        <f>IF(
  (E35*d+G35)*OR(I35=4,AND(I35="",horse&lt;&gt;3))&gt;d-1,
  (E35*d+G35)*OR(I35=4,AND(I35="",horse&lt;&gt;3)),
     IF(
       enemy^(2-enemy)*INT(horse/3)*OR(U76&gt;horseCB2,INT(0.81+U76/horseCB2)),
       CHAR(200*(2-enemy) + 41454*(enemy-1)) &amp; "  "
       &amp; (enemy-1)*(E35*d+G35)+(2-enemy)*INT(99.9*(U76/horseCB2))
       &amp; LEFT(" "&amp;CHAR(34+3*enemy)&amp;H35,3*enemy-1)&amp;CHAR(41951*(2-enemy) + 41*(enemy-1)),
       ""
     )
)</f>
        <v/>
      </c>
      <c r="N35" s="15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</row>
    <row r="36" spans="2:40" ht="20.100000000000001" customHeight="1">
      <c r="B36" s="68" t="s">
        <v>163</v>
      </c>
      <c r="C36" s="216" t="str">
        <f>W76</f>
        <v xml:space="preserve">알렉시나    </v>
      </c>
      <c r="D36" s="217"/>
      <c r="E36" s="217"/>
      <c r="F36" s="217"/>
      <c r="G36" s="217"/>
      <c r="H36" s="217"/>
      <c r="I36" s="217"/>
      <c r="J36" s="218"/>
      <c r="K36" s="218"/>
      <c r="L36" s="218"/>
      <c r="M36" s="218"/>
      <c r="N36" s="219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</row>
    <row r="37" spans="2:40" ht="20.100000000000001" customHeight="1">
      <c r="B37" s="69" t="s">
        <v>164</v>
      </c>
      <c r="C37" s="225" t="str">
        <f>X76</f>
        <v xml:space="preserve">샤말라    </v>
      </c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7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</row>
    <row r="38" spans="2:40" ht="20.100000000000001" customHeight="1">
      <c r="B38" s="69" t="s">
        <v>165</v>
      </c>
      <c r="C38" s="225" t="str">
        <f>Y76</f>
        <v xml:space="preserve">아이데른    에일렌    </v>
      </c>
      <c r="D38" s="226"/>
      <c r="E38" s="226"/>
      <c r="F38" s="226"/>
      <c r="G38" s="226"/>
      <c r="H38" s="226"/>
      <c r="I38" s="226"/>
      <c r="J38" s="226"/>
      <c r="K38" s="226"/>
      <c r="L38" s="226"/>
      <c r="M38" s="226"/>
      <c r="N38" s="227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</row>
    <row r="39" spans="2:40" ht="20.100000000000001" customHeight="1" thickBot="1">
      <c r="B39" s="70" t="s">
        <v>166</v>
      </c>
      <c r="C39" s="228" t="str">
        <f>Z76</f>
        <v xml:space="preserve">스튜어트    카스타네아    라사    </v>
      </c>
      <c r="D39" s="228"/>
      <c r="E39" s="228"/>
      <c r="F39" s="228"/>
      <c r="G39" s="228"/>
      <c r="H39" s="228"/>
      <c r="I39" s="228"/>
      <c r="J39" s="228"/>
      <c r="K39" s="228"/>
      <c r="L39" s="228"/>
      <c r="M39" s="228"/>
      <c r="N39" s="229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</row>
    <row r="40" spans="2:40" ht="17.100000000000001" customHeight="1"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</row>
    <row r="41" spans="2:40">
      <c r="K41" s="158"/>
      <c r="L41" s="158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</row>
    <row r="42" spans="2:40">
      <c r="J42" s="158"/>
    </row>
    <row r="43" spans="2:40">
      <c r="D43" s="158" t="s">
        <v>167</v>
      </c>
      <c r="I43" s="158" t="s">
        <v>167</v>
      </c>
    </row>
    <row r="44" spans="2:40">
      <c r="D44" s="158" t="s">
        <v>143</v>
      </c>
      <c r="I44" s="158" t="s">
        <v>144</v>
      </c>
      <c r="J44" s="158"/>
      <c r="M44" s="3"/>
      <c r="N44" s="39" t="s">
        <v>157</v>
      </c>
      <c r="R44" s="4" t="s">
        <v>216</v>
      </c>
      <c r="W44" s="158" t="s">
        <v>217</v>
      </c>
    </row>
    <row r="45" spans="2:40">
      <c r="D45" s="230" t="s">
        <v>172</v>
      </c>
      <c r="E45" s="231"/>
      <c r="F45" s="231"/>
      <c r="G45" s="232"/>
      <c r="H45" s="44"/>
      <c r="I45" s="230" t="s">
        <v>214</v>
      </c>
      <c r="J45" s="231"/>
      <c r="K45" s="231"/>
      <c r="L45" s="232"/>
      <c r="M45" s="3"/>
      <c r="R45" s="204" t="s">
        <v>219</v>
      </c>
      <c r="S45" s="204"/>
      <c r="T45" s="204"/>
      <c r="U45" s="204"/>
      <c r="W45" s="206" t="s">
        <v>220</v>
      </c>
      <c r="X45" s="206"/>
      <c r="Y45" s="206"/>
      <c r="Z45" s="206"/>
    </row>
    <row r="46" spans="2:40">
      <c r="D46" s="10">
        <f t="shared" ref="D46:D76" si="11">1-INT((10-(1-I5)^2)/10)</f>
        <v>1</v>
      </c>
      <c r="E46" s="10">
        <f t="shared" ref="E46:E76" si="12">1-INT((10-(2-I5)^2)/10)</f>
        <v>1</v>
      </c>
      <c r="F46" s="10">
        <f t="shared" ref="F46:F76" si="13">INT((3-ABS(3-I5))/3)</f>
        <v>0</v>
      </c>
      <c r="G46" s="10">
        <f t="shared" ref="G46:G76" si="14">INT((4-ABS(4-I5))/4)</f>
        <v>0</v>
      </c>
      <c r="I46" s="10">
        <f t="shared" ref="I46:I76" si="15">(1-D46)*H5</f>
        <v>0</v>
      </c>
      <c r="J46" s="10">
        <f t="shared" ref="J46:J76" si="16">(1-E46)*H5</f>
        <v>0</v>
      </c>
      <c r="K46" s="137">
        <f t="shared" ref="K46:K76" si="17">F46*H5</f>
        <v>0</v>
      </c>
      <c r="L46" s="137">
        <f t="shared" ref="L46:L76" si="18">G46*H5</f>
        <v>0</v>
      </c>
      <c r="M46" s="3"/>
      <c r="R46" s="148">
        <f t="shared" ref="R46:R76" si="19">(-1)*(1-D46)*
((sc_3+sc_1*INT((10+D5+F5*d)/(INT(10+D5+F5*d))-epsi))*(s_1+INT(D5+F5*d)+s_2*INT((10+D5+F5*d)/(INT(10+D5+F5*d))-epsi))^(s_3)*(c_4+c_1*INT((10+D5+F5*d)/(INT(10+D5+F5*d))-epsi)+c_2*H5)^(c_3)+sc_2*INT((10+D5+F5*d)/(INT(10+D5+F5*d))-epsi)-sc_4*(H5/10)^3)
+D46*E46*(1-F46)*(1-G46)*
((sc_3+sc_1*INT((10+D5+F5*d)/(INT(10+D5+F5*d))-epsi))*(s_1+INT(D5+F5*d)+s_2*INT((10+D5+F5*d)/(INT(10+D5+F5*d))-epsi))^(s_3)*(c_4+c_1*INT((10+D5+F5*d)/(INT(10+D5+F5*d))-epsi)+c_2*H5)^(c_3)+sc_2*INT((10+D5+F5*d)/(INT(10+D5+F5*d))-epsi)-sc_4*(H5/10)^3)</f>
        <v>32405.066635947525</v>
      </c>
      <c r="S46" s="148">
        <f t="shared" ref="S46:S76" si="20">-1*(1-E46)*
((sc_3+sc_1*INT((10+D5*d+F5)/(INT(10+D5*d+F5))-epsi))*(s_1+INT(D5*d+F5)+s_2*INT((10+D5*d+F5)/(INT(10+D5*d+F5))-epsi))^(s_3)*(c_4+c_1*INT((10+D5*d+F5)/(INT(10+D5*d+F5))-epsi)+c_2*H5)^(c_3)+sc_2*INT((10+D5*d+F5)/(INT(10+D5*d+F5))-epsi)-sc_4*(H5/10)^3)
+D46*E46*(1-F46)*(1-G46)*
((sc_3+sc_1*INT((10+D5*d+F5)/(INT(10+D5*d+F5))-epsi))*(s_1+INT(D5*d+F5)+s_2*INT((10+D5*d+F5)/(INT(10+D5*d+F5))-epsi))^(s_3)*(c_4+c_1*INT((10+D5*d+F5)/(INT(10+D5*d+F5))-epsi)+c_2*H5)^(c_3)+sc_2*INT((10+D5*d+F5)/(INT(10+D5*d+F5))-epsi)-sc_4*(H5/10)^3)</f>
        <v>32405.066635947525</v>
      </c>
      <c r="T46" s="148">
        <f t="shared" ref="T46:T76" si="21">-1*(F46)*
((sc_3+sc_1*INT((10+G5+F5*d)/(INT(10+G5+F5*d))-epsi))*(s_1+INT(G5+F5*d)+s_2*INT((10+G5+F5*d)/(INT(10+G5+F5*d))-epsi))^(s_3)*(c_4+c_1*INT((10+G5+F5*d)/(INT(10+G5+F5*d))-epsi)+c_2*H5)^(c_3)+sc_2*INT((10+G5+F5*d)/(INT(10+G5+F5*d))-epsi)-sc_4*(H5/10)^3)
+D46*E46*(1-F46)*(1-G46)*
((sc_3+sc_1*INT((10+G5+F5*d)/(INT(10+G5+F5*d))-epsi))*(s_1+INT(G5+F5*d)+s_2*INT((10+G5+F5*d)/(INT(10+G5+F5*d))-epsi))^(s_3)*(c_4+c_1*INT((10+G5+F5*d)/(INT(10+G5+F5*d))-epsi)+c_2*H5)^(c_3)+sc_2*INT((10+G5+F5*d)/(INT(10+G5+F5*d))-epsi)-sc_4*(H5/10)^3)</f>
        <v>21698.300500253907</v>
      </c>
      <c r="U46" s="148">
        <f t="shared" ref="U46:U76" si="22">-1*(G46)*
((sc_3+sc_1*INT((10+G5+E5*d)/(INT(10+G5+E5*d))-epsi))*(s_1+INT(G5+E5*d)+s_2*INT((10+G5+E5*d)/(INT(10+G5+E5*d))-epsi))^(s_3)*(c_4+c_1*INT((10+G5+E5*d)/(INT(10+G5+E5*d))-epsi)+c_2*H5)^(c_3)+sc_2*INT((10+G5+E5*d)/(INT(10+G5+E5*d))-epsi)-sc_4*(H5/10)^3)
+D46*E46*(1-F46)*(1-G46)*
((sc_3+sc_1*INT((10+G5+E5*d)/(INT(10+G5+E5*d))-epsi))*(s_1+INT(G5+E5*d)+s_2*INT((10+G5+E5*d)/(INT(10+G5+E5*d))-epsi))^(s_3)*(c_4+c_1*INT((10+G5+E5*d)/(INT(10+G5+E5*d))-epsi)+c_2*H5)^(c_3)+sc_2*INT((10+G5+E5*d)/(INT(10+G5+E5*d))-epsi)-sc_4*(H5/10)^3)</f>
        <v>13652.387487040363</v>
      </c>
      <c r="W46" s="10" t="str">
        <f>IF(1-D46,B5&amp;"    ","")</f>
        <v/>
      </c>
      <c r="X46" s="10" t="str">
        <f>IF(1-E46,B5&amp;"    ","")</f>
        <v/>
      </c>
      <c r="Y46" s="10" t="str">
        <f>IF(F46,B5&amp;"    ","")</f>
        <v/>
      </c>
      <c r="Z46" s="10" t="str">
        <f>IF(G46,B5&amp;"    ","")</f>
        <v/>
      </c>
    </row>
    <row r="47" spans="2:40">
      <c r="D47" s="10">
        <f t="shared" si="11"/>
        <v>1</v>
      </c>
      <c r="E47" s="10">
        <f t="shared" si="12"/>
        <v>1</v>
      </c>
      <c r="F47" s="10">
        <f t="shared" si="13"/>
        <v>0</v>
      </c>
      <c r="G47" s="10">
        <f t="shared" si="14"/>
        <v>0</v>
      </c>
      <c r="I47" s="10">
        <f t="shared" si="15"/>
        <v>0</v>
      </c>
      <c r="J47" s="10">
        <f t="shared" si="16"/>
        <v>0</v>
      </c>
      <c r="K47" s="137">
        <f t="shared" si="17"/>
        <v>0</v>
      </c>
      <c r="L47" s="137">
        <f t="shared" si="18"/>
        <v>0</v>
      </c>
      <c r="M47" s="3"/>
      <c r="R47" s="148">
        <f t="shared" si="19"/>
        <v>67904.762029604637</v>
      </c>
      <c r="S47" s="148">
        <f t="shared" si="20"/>
        <v>67904.762029604637</v>
      </c>
      <c r="T47" s="148">
        <f t="shared" si="21"/>
        <v>45501.448000301541</v>
      </c>
      <c r="U47" s="148">
        <f t="shared" si="22"/>
        <v>13602.418163432765</v>
      </c>
      <c r="W47" s="10" t="str">
        <f t="shared" ref="W47:W76" si="23">W46 &amp; IF(1-D47,B6&amp;"    ","")</f>
        <v/>
      </c>
      <c r="X47" s="10" t="str">
        <f t="shared" ref="X47:X76" si="24">X46&amp;IF(1-E47,B6&amp;"    ","")</f>
        <v/>
      </c>
      <c r="Y47" s="10" t="str">
        <f t="shared" ref="Y47:Y76" si="25">Y46&amp;IF(F47,B6&amp;"    ","")</f>
        <v/>
      </c>
      <c r="Z47" s="10" t="str">
        <f t="shared" ref="Z47:Z76" si="26">Z46&amp;IF(G47,B6&amp;"    ","")</f>
        <v/>
      </c>
    </row>
    <row r="48" spans="2:40">
      <c r="D48" s="10">
        <f t="shared" si="11"/>
        <v>1</v>
      </c>
      <c r="E48" s="10">
        <f t="shared" si="12"/>
        <v>1</v>
      </c>
      <c r="F48" s="10">
        <f t="shared" si="13"/>
        <v>1</v>
      </c>
      <c r="G48" s="10">
        <f t="shared" si="14"/>
        <v>0</v>
      </c>
      <c r="I48" s="10">
        <f t="shared" si="15"/>
        <v>0</v>
      </c>
      <c r="J48" s="10">
        <f t="shared" si="16"/>
        <v>0</v>
      </c>
      <c r="K48" s="137">
        <f t="shared" si="17"/>
        <v>-2</v>
      </c>
      <c r="L48" s="137">
        <f t="shared" si="18"/>
        <v>0</v>
      </c>
      <c r="M48" s="3"/>
      <c r="R48" s="148">
        <f t="shared" si="19"/>
        <v>0</v>
      </c>
      <c r="S48" s="148">
        <f t="shared" si="20"/>
        <v>0</v>
      </c>
      <c r="T48" s="148">
        <f t="shared" si="21"/>
        <v>-21698.300500253907</v>
      </c>
      <c r="U48" s="148">
        <f t="shared" si="22"/>
        <v>0</v>
      </c>
      <c r="W48" s="10" t="str">
        <f t="shared" si="23"/>
        <v/>
      </c>
      <c r="X48" s="10" t="str">
        <f t="shared" si="24"/>
        <v/>
      </c>
      <c r="Y48" s="10" t="str">
        <f t="shared" si="25"/>
        <v xml:space="preserve">아이데른    </v>
      </c>
      <c r="Z48" s="10" t="str">
        <f t="shared" si="26"/>
        <v/>
      </c>
    </row>
    <row r="49" spans="4:26">
      <c r="D49" s="10">
        <f t="shared" si="11"/>
        <v>1</v>
      </c>
      <c r="E49" s="10">
        <f t="shared" si="12"/>
        <v>1</v>
      </c>
      <c r="F49" s="10">
        <f t="shared" si="13"/>
        <v>0</v>
      </c>
      <c r="G49" s="10">
        <f t="shared" si="14"/>
        <v>0</v>
      </c>
      <c r="I49" s="10">
        <f t="shared" si="15"/>
        <v>0</v>
      </c>
      <c r="J49" s="10">
        <f t="shared" si="16"/>
        <v>0</v>
      </c>
      <c r="K49" s="137">
        <f t="shared" si="17"/>
        <v>0</v>
      </c>
      <c r="L49" s="137">
        <f t="shared" si="18"/>
        <v>0</v>
      </c>
      <c r="M49" s="3"/>
      <c r="R49" s="148">
        <f t="shared" si="19"/>
        <v>27678.405112440771</v>
      </c>
      <c r="S49" s="148">
        <f t="shared" si="20"/>
        <v>27678.405112440771</v>
      </c>
      <c r="T49" s="148">
        <f t="shared" si="21"/>
        <v>17428.651615997685</v>
      </c>
      <c r="U49" s="148">
        <f t="shared" si="22"/>
        <v>7798.2955066976047</v>
      </c>
      <c r="W49" s="10" t="str">
        <f t="shared" si="23"/>
        <v/>
      </c>
      <c r="X49" s="10" t="str">
        <f t="shared" si="24"/>
        <v/>
      </c>
      <c r="Y49" s="10" t="str">
        <f t="shared" si="25"/>
        <v xml:space="preserve">아이데른    </v>
      </c>
      <c r="Z49" s="10" t="str">
        <f t="shared" si="26"/>
        <v/>
      </c>
    </row>
    <row r="50" spans="4:26">
      <c r="D50" s="10">
        <f t="shared" si="11"/>
        <v>1</v>
      </c>
      <c r="E50" s="10">
        <f t="shared" si="12"/>
        <v>1</v>
      </c>
      <c r="F50" s="10">
        <f t="shared" si="13"/>
        <v>0</v>
      </c>
      <c r="G50" s="10">
        <f t="shared" si="14"/>
        <v>0</v>
      </c>
      <c r="I50" s="10">
        <f t="shared" si="15"/>
        <v>0</v>
      </c>
      <c r="J50" s="10">
        <f t="shared" si="16"/>
        <v>0</v>
      </c>
      <c r="K50" s="137">
        <f t="shared" si="17"/>
        <v>0</v>
      </c>
      <c r="L50" s="137">
        <f t="shared" si="18"/>
        <v>0</v>
      </c>
      <c r="M50" s="3"/>
      <c r="R50" s="148">
        <f t="shared" si="19"/>
        <v>51489.123006860005</v>
      </c>
      <c r="S50" s="148">
        <f t="shared" si="20"/>
        <v>51489.123006860005</v>
      </c>
      <c r="T50" s="148">
        <f t="shared" si="21"/>
        <v>32464.625567002222</v>
      </c>
      <c r="U50" s="148">
        <f t="shared" si="22"/>
        <v>15594.940379858248</v>
      </c>
      <c r="W50" s="10" t="str">
        <f t="shared" si="23"/>
        <v/>
      </c>
      <c r="X50" s="10" t="str">
        <f t="shared" si="24"/>
        <v/>
      </c>
      <c r="Y50" s="10" t="str">
        <f t="shared" si="25"/>
        <v xml:space="preserve">아이데른    </v>
      </c>
      <c r="Z50" s="10" t="str">
        <f t="shared" si="26"/>
        <v/>
      </c>
    </row>
    <row r="51" spans="4:26">
      <c r="D51" s="10">
        <f t="shared" si="11"/>
        <v>1</v>
      </c>
      <c r="E51" s="10">
        <f t="shared" si="12"/>
        <v>1</v>
      </c>
      <c r="F51" s="10">
        <f t="shared" si="13"/>
        <v>0</v>
      </c>
      <c r="G51" s="10">
        <f t="shared" si="14"/>
        <v>0</v>
      </c>
      <c r="I51" s="10">
        <f t="shared" si="15"/>
        <v>0</v>
      </c>
      <c r="J51" s="10">
        <f t="shared" si="16"/>
        <v>0</v>
      </c>
      <c r="K51" s="137">
        <f t="shared" si="17"/>
        <v>0</v>
      </c>
      <c r="L51" s="137">
        <f t="shared" si="18"/>
        <v>0</v>
      </c>
      <c r="M51" s="3"/>
      <c r="R51" s="148">
        <f t="shared" si="19"/>
        <v>51489.123006860005</v>
      </c>
      <c r="S51" s="148">
        <f t="shared" si="20"/>
        <v>51489.123006860005</v>
      </c>
      <c r="T51" s="148">
        <f t="shared" si="21"/>
        <v>32464.625567002222</v>
      </c>
      <c r="U51" s="148">
        <f t="shared" si="22"/>
        <v>15594.940379858248</v>
      </c>
      <c r="W51" s="10" t="str">
        <f t="shared" si="23"/>
        <v/>
      </c>
      <c r="X51" s="10" t="str">
        <f t="shared" si="24"/>
        <v/>
      </c>
      <c r="Y51" s="10" t="str">
        <f t="shared" si="25"/>
        <v xml:space="preserve">아이데른    </v>
      </c>
      <c r="Z51" s="10" t="str">
        <f t="shared" si="26"/>
        <v/>
      </c>
    </row>
    <row r="52" spans="4:26">
      <c r="D52" s="10">
        <f t="shared" si="11"/>
        <v>1</v>
      </c>
      <c r="E52" s="10">
        <f t="shared" si="12"/>
        <v>1</v>
      </c>
      <c r="F52" s="10">
        <f t="shared" si="13"/>
        <v>0</v>
      </c>
      <c r="G52" s="10">
        <f t="shared" si="14"/>
        <v>1</v>
      </c>
      <c r="I52" s="10">
        <f t="shared" si="15"/>
        <v>0</v>
      </c>
      <c r="J52" s="10">
        <f t="shared" si="16"/>
        <v>0</v>
      </c>
      <c r="K52" s="137">
        <f t="shared" si="17"/>
        <v>0</v>
      </c>
      <c r="L52" s="137">
        <f t="shared" si="18"/>
        <v>-3</v>
      </c>
      <c r="M52" s="3"/>
      <c r="R52" s="148">
        <f t="shared" si="19"/>
        <v>0</v>
      </c>
      <c r="S52" s="148">
        <f t="shared" si="20"/>
        <v>0</v>
      </c>
      <c r="T52" s="148">
        <f t="shared" si="21"/>
        <v>0</v>
      </c>
      <c r="U52" s="148">
        <f t="shared" si="22"/>
        <v>-23419.317573320797</v>
      </c>
      <c r="W52" s="10" t="str">
        <f t="shared" si="23"/>
        <v/>
      </c>
      <c r="X52" s="10" t="str">
        <f t="shared" si="24"/>
        <v/>
      </c>
      <c r="Y52" s="10" t="str">
        <f t="shared" si="25"/>
        <v xml:space="preserve">아이데른    </v>
      </c>
      <c r="Z52" s="10" t="str">
        <f t="shared" si="26"/>
        <v xml:space="preserve">스튜어트    </v>
      </c>
    </row>
    <row r="53" spans="4:26">
      <c r="D53" s="10">
        <f t="shared" si="11"/>
        <v>1</v>
      </c>
      <c r="E53" s="10">
        <f t="shared" si="12"/>
        <v>1</v>
      </c>
      <c r="F53" s="10">
        <f t="shared" si="13"/>
        <v>0</v>
      </c>
      <c r="G53" s="10">
        <f t="shared" si="14"/>
        <v>0</v>
      </c>
      <c r="I53" s="10">
        <f t="shared" si="15"/>
        <v>0</v>
      </c>
      <c r="J53" s="10">
        <f t="shared" si="16"/>
        <v>0</v>
      </c>
      <c r="K53" s="137">
        <f t="shared" si="17"/>
        <v>0</v>
      </c>
      <c r="L53" s="137">
        <f t="shared" si="18"/>
        <v>0</v>
      </c>
      <c r="M53" s="3"/>
      <c r="R53" s="148">
        <f t="shared" si="19"/>
        <v>15653.464702439516</v>
      </c>
      <c r="S53" s="148">
        <f t="shared" si="20"/>
        <v>15653.464702439516</v>
      </c>
      <c r="T53" s="148">
        <f t="shared" si="21"/>
        <v>15653.464702439516</v>
      </c>
      <c r="U53" s="148">
        <f t="shared" si="22"/>
        <v>6681.3718598426258</v>
      </c>
      <c r="W53" s="10" t="str">
        <f t="shared" si="23"/>
        <v/>
      </c>
      <c r="X53" s="10" t="str">
        <f t="shared" si="24"/>
        <v/>
      </c>
      <c r="Y53" s="10" t="str">
        <f t="shared" si="25"/>
        <v xml:space="preserve">아이데른    </v>
      </c>
      <c r="Z53" s="10" t="str">
        <f t="shared" si="26"/>
        <v xml:space="preserve">스튜어트    </v>
      </c>
    </row>
    <row r="54" spans="4:26">
      <c r="D54" s="10">
        <f t="shared" si="11"/>
        <v>1</v>
      </c>
      <c r="E54" s="10">
        <f t="shared" si="12"/>
        <v>1</v>
      </c>
      <c r="F54" s="10">
        <f t="shared" si="13"/>
        <v>0</v>
      </c>
      <c r="G54" s="10">
        <f t="shared" si="14"/>
        <v>0</v>
      </c>
      <c r="I54" s="10">
        <f t="shared" si="15"/>
        <v>0</v>
      </c>
      <c r="J54" s="10">
        <f t="shared" si="16"/>
        <v>0</v>
      </c>
      <c r="K54" s="137">
        <f t="shared" si="17"/>
        <v>0</v>
      </c>
      <c r="L54" s="137">
        <f t="shared" si="18"/>
        <v>0</v>
      </c>
      <c r="M54" s="3"/>
      <c r="R54" s="148">
        <f t="shared" si="19"/>
        <v>45501.448000301541</v>
      </c>
      <c r="S54" s="148">
        <f t="shared" si="20"/>
        <v>45501.448000301541</v>
      </c>
      <c r="T54" s="148">
        <f t="shared" si="21"/>
        <v>45501.448000301541</v>
      </c>
      <c r="U54" s="148">
        <f t="shared" si="22"/>
        <v>45501.448000301541</v>
      </c>
      <c r="W54" s="10" t="str">
        <f t="shared" si="23"/>
        <v/>
      </c>
      <c r="X54" s="10" t="str">
        <f t="shared" si="24"/>
        <v/>
      </c>
      <c r="Y54" s="10" t="str">
        <f t="shared" si="25"/>
        <v xml:space="preserve">아이데른    </v>
      </c>
      <c r="Z54" s="10" t="str">
        <f t="shared" si="26"/>
        <v xml:space="preserve">스튜어트    </v>
      </c>
    </row>
    <row r="55" spans="4:26">
      <c r="D55" s="10">
        <f t="shared" si="11"/>
        <v>1</v>
      </c>
      <c r="E55" s="10">
        <f t="shared" si="12"/>
        <v>1</v>
      </c>
      <c r="F55" s="10">
        <f t="shared" si="13"/>
        <v>0</v>
      </c>
      <c r="G55" s="10">
        <f t="shared" si="14"/>
        <v>0</v>
      </c>
      <c r="I55" s="10">
        <f t="shared" si="15"/>
        <v>0</v>
      </c>
      <c r="J55" s="10">
        <f t="shared" si="16"/>
        <v>0</v>
      </c>
      <c r="K55" s="137">
        <f t="shared" si="17"/>
        <v>0</v>
      </c>
      <c r="L55" s="137">
        <f t="shared" si="18"/>
        <v>0</v>
      </c>
      <c r="M55" s="3"/>
      <c r="R55" s="148">
        <f t="shared" si="19"/>
        <v>27678.405112440771</v>
      </c>
      <c r="S55" s="148">
        <f t="shared" si="20"/>
        <v>27678.405112440771</v>
      </c>
      <c r="T55" s="148">
        <f t="shared" si="21"/>
        <v>27678.405112440771</v>
      </c>
      <c r="U55" s="148">
        <f t="shared" si="22"/>
        <v>27678.405112440771</v>
      </c>
      <c r="W55" s="10" t="str">
        <f t="shared" si="23"/>
        <v/>
      </c>
      <c r="X55" s="10" t="str">
        <f t="shared" si="24"/>
        <v/>
      </c>
      <c r="Y55" s="10" t="str">
        <f t="shared" si="25"/>
        <v xml:space="preserve">아이데른    </v>
      </c>
      <c r="Z55" s="10" t="str">
        <f t="shared" si="26"/>
        <v xml:space="preserve">스튜어트    </v>
      </c>
    </row>
    <row r="56" spans="4:26">
      <c r="D56" s="10">
        <f t="shared" si="11"/>
        <v>1</v>
      </c>
      <c r="E56" s="10">
        <f t="shared" si="12"/>
        <v>1</v>
      </c>
      <c r="F56" s="10">
        <f t="shared" si="13"/>
        <v>0</v>
      </c>
      <c r="G56" s="10">
        <f t="shared" si="14"/>
        <v>0</v>
      </c>
      <c r="I56" s="10">
        <f t="shared" si="15"/>
        <v>0</v>
      </c>
      <c r="J56" s="10">
        <f t="shared" si="16"/>
        <v>0</v>
      </c>
      <c r="K56" s="137">
        <f t="shared" si="17"/>
        <v>0</v>
      </c>
      <c r="L56" s="137">
        <f t="shared" si="18"/>
        <v>0</v>
      </c>
      <c r="M56" s="3"/>
      <c r="R56" s="148">
        <f t="shared" si="19"/>
        <v>45501.448000301541</v>
      </c>
      <c r="S56" s="148">
        <f t="shared" si="20"/>
        <v>45501.448000301541</v>
      </c>
      <c r="T56" s="148">
        <f t="shared" si="21"/>
        <v>45501.448000301541</v>
      </c>
      <c r="U56" s="148">
        <f t="shared" si="22"/>
        <v>45501.448000301541</v>
      </c>
      <c r="W56" s="10" t="str">
        <f t="shared" si="23"/>
        <v/>
      </c>
      <c r="X56" s="10" t="str">
        <f t="shared" si="24"/>
        <v/>
      </c>
      <c r="Y56" s="10" t="str">
        <f t="shared" si="25"/>
        <v xml:space="preserve">아이데른    </v>
      </c>
      <c r="Z56" s="10" t="str">
        <f t="shared" si="26"/>
        <v xml:space="preserve">스튜어트    </v>
      </c>
    </row>
    <row r="57" spans="4:26">
      <c r="D57" s="10">
        <f t="shared" si="11"/>
        <v>1</v>
      </c>
      <c r="E57" s="10">
        <f t="shared" si="12"/>
        <v>1</v>
      </c>
      <c r="F57" s="10">
        <f t="shared" si="13"/>
        <v>0</v>
      </c>
      <c r="G57" s="10">
        <f t="shared" si="14"/>
        <v>0</v>
      </c>
      <c r="I57" s="10">
        <f t="shared" si="15"/>
        <v>0</v>
      </c>
      <c r="J57" s="10">
        <f t="shared" si="16"/>
        <v>0</v>
      </c>
      <c r="K57" s="137">
        <f t="shared" si="17"/>
        <v>0</v>
      </c>
      <c r="L57" s="137">
        <f t="shared" si="18"/>
        <v>0</v>
      </c>
      <c r="M57" s="3"/>
      <c r="R57" s="148">
        <f t="shared" si="19"/>
        <v>39553.976682247281</v>
      </c>
      <c r="S57" s="148">
        <f t="shared" si="20"/>
        <v>39553.976682247281</v>
      </c>
      <c r="T57" s="148">
        <f t="shared" si="21"/>
        <v>39553.976682247281</v>
      </c>
      <c r="U57" s="148">
        <f t="shared" si="22"/>
        <v>39553.976682247281</v>
      </c>
      <c r="W57" s="10" t="str">
        <f t="shared" si="23"/>
        <v/>
      </c>
      <c r="X57" s="10" t="str">
        <f t="shared" si="24"/>
        <v/>
      </c>
      <c r="Y57" s="10" t="str">
        <f t="shared" si="25"/>
        <v xml:space="preserve">아이데른    </v>
      </c>
      <c r="Z57" s="10" t="str">
        <f t="shared" si="26"/>
        <v xml:space="preserve">스튜어트    </v>
      </c>
    </row>
    <row r="58" spans="4:26">
      <c r="D58" s="10">
        <f t="shared" si="11"/>
        <v>1</v>
      </c>
      <c r="E58" s="10">
        <f t="shared" si="12"/>
        <v>1</v>
      </c>
      <c r="F58" s="10">
        <f t="shared" si="13"/>
        <v>0</v>
      </c>
      <c r="G58" s="10">
        <f t="shared" si="14"/>
        <v>0</v>
      </c>
      <c r="I58" s="10">
        <f t="shared" si="15"/>
        <v>0</v>
      </c>
      <c r="J58" s="10">
        <f t="shared" si="16"/>
        <v>0</v>
      </c>
      <c r="K58" s="137">
        <f t="shared" si="17"/>
        <v>0</v>
      </c>
      <c r="L58" s="137">
        <f t="shared" si="18"/>
        <v>0</v>
      </c>
      <c r="M58" s="3"/>
      <c r="R58" s="148">
        <f t="shared" si="19"/>
        <v>15653.464702439516</v>
      </c>
      <c r="S58" s="148">
        <f t="shared" si="20"/>
        <v>15653.464702439516</v>
      </c>
      <c r="T58" s="148">
        <f t="shared" si="21"/>
        <v>15653.464702439516</v>
      </c>
      <c r="U58" s="148">
        <f t="shared" si="22"/>
        <v>15653.464702439516</v>
      </c>
      <c r="W58" s="10" t="str">
        <f t="shared" si="23"/>
        <v/>
      </c>
      <c r="X58" s="10" t="str">
        <f t="shared" si="24"/>
        <v/>
      </c>
      <c r="Y58" s="10" t="str">
        <f t="shared" si="25"/>
        <v xml:space="preserve">아이데른    </v>
      </c>
      <c r="Z58" s="10" t="str">
        <f t="shared" si="26"/>
        <v xml:space="preserve">스튜어트    </v>
      </c>
    </row>
    <row r="59" spans="4:26">
      <c r="D59" s="10">
        <f t="shared" si="11"/>
        <v>1</v>
      </c>
      <c r="E59" s="10">
        <f t="shared" si="12"/>
        <v>1</v>
      </c>
      <c r="F59" s="10">
        <f t="shared" si="13"/>
        <v>0</v>
      </c>
      <c r="G59" s="10">
        <f t="shared" si="14"/>
        <v>0</v>
      </c>
      <c r="I59" s="10">
        <f t="shared" si="15"/>
        <v>0</v>
      </c>
      <c r="J59" s="10">
        <f t="shared" si="16"/>
        <v>0</v>
      </c>
      <c r="K59" s="137">
        <f t="shared" si="17"/>
        <v>0</v>
      </c>
      <c r="L59" s="137">
        <f t="shared" si="18"/>
        <v>0</v>
      </c>
      <c r="M59" s="3"/>
      <c r="R59" s="148">
        <f t="shared" si="19"/>
        <v>33621.508220961456</v>
      </c>
      <c r="S59" s="148">
        <f t="shared" si="20"/>
        <v>33621.508220961456</v>
      </c>
      <c r="T59" s="148">
        <f t="shared" si="21"/>
        <v>33621.508220961456</v>
      </c>
      <c r="U59" s="148">
        <f t="shared" si="22"/>
        <v>33621.508220961456</v>
      </c>
      <c r="W59" s="10" t="str">
        <f t="shared" si="23"/>
        <v/>
      </c>
      <c r="X59" s="10" t="str">
        <f t="shared" si="24"/>
        <v/>
      </c>
      <c r="Y59" s="10" t="str">
        <f t="shared" si="25"/>
        <v xml:space="preserve">아이데른    </v>
      </c>
      <c r="Z59" s="10" t="str">
        <f t="shared" si="26"/>
        <v xml:space="preserve">스튜어트    </v>
      </c>
    </row>
    <row r="60" spans="4:26">
      <c r="D60" s="138">
        <f t="shared" si="11"/>
        <v>1</v>
      </c>
      <c r="E60" s="138">
        <f t="shared" si="12"/>
        <v>1</v>
      </c>
      <c r="F60" s="138">
        <f t="shared" si="13"/>
        <v>0</v>
      </c>
      <c r="G60" s="138">
        <f t="shared" si="14"/>
        <v>0</v>
      </c>
      <c r="I60" s="138">
        <f t="shared" si="15"/>
        <v>0</v>
      </c>
      <c r="J60" s="138">
        <f t="shared" si="16"/>
        <v>0</v>
      </c>
      <c r="K60" s="139">
        <f t="shared" si="17"/>
        <v>0</v>
      </c>
      <c r="L60" s="139">
        <f t="shared" si="18"/>
        <v>0</v>
      </c>
      <c r="M60" s="3"/>
      <c r="R60" s="148">
        <f t="shared" si="19"/>
        <v>45501.448000301541</v>
      </c>
      <c r="S60" s="148">
        <f t="shared" si="20"/>
        <v>45501.448000301541</v>
      </c>
      <c r="T60" s="148">
        <f t="shared" si="21"/>
        <v>45501.448000301541</v>
      </c>
      <c r="U60" s="148">
        <f t="shared" si="22"/>
        <v>45501.448000301541</v>
      </c>
      <c r="W60" s="10" t="str">
        <f t="shared" si="23"/>
        <v/>
      </c>
      <c r="X60" s="10" t="str">
        <f t="shared" si="24"/>
        <v/>
      </c>
      <c r="Y60" s="10" t="str">
        <f t="shared" si="25"/>
        <v xml:space="preserve">아이데른    </v>
      </c>
      <c r="Z60" s="10" t="str">
        <f t="shared" si="26"/>
        <v xml:space="preserve">스튜어트    </v>
      </c>
    </row>
    <row r="61" spans="4:26">
      <c r="D61" s="145">
        <f t="shared" si="11"/>
        <v>1</v>
      </c>
      <c r="E61" s="145">
        <f t="shared" si="12"/>
        <v>0</v>
      </c>
      <c r="F61" s="145">
        <f t="shared" si="13"/>
        <v>0</v>
      </c>
      <c r="G61" s="145">
        <f t="shared" si="14"/>
        <v>0</v>
      </c>
      <c r="H61" s="146"/>
      <c r="I61" s="145">
        <f t="shared" si="15"/>
        <v>0</v>
      </c>
      <c r="J61" s="145">
        <f t="shared" si="16"/>
        <v>-1</v>
      </c>
      <c r="K61" s="145">
        <f t="shared" si="17"/>
        <v>0</v>
      </c>
      <c r="L61" s="145">
        <f t="shared" si="18"/>
        <v>0</v>
      </c>
      <c r="M61" s="147" t="s">
        <v>222</v>
      </c>
      <c r="N61" s="205" t="s">
        <v>213</v>
      </c>
      <c r="O61" s="205"/>
      <c r="P61" s="205"/>
      <c r="R61" s="148">
        <f t="shared" si="19"/>
        <v>0</v>
      </c>
      <c r="S61" s="148">
        <f t="shared" si="20"/>
        <v>-41317.840867550076</v>
      </c>
      <c r="T61" s="148">
        <f t="shared" si="21"/>
        <v>0</v>
      </c>
      <c r="U61" s="148">
        <f t="shared" si="22"/>
        <v>0</v>
      </c>
      <c r="W61" s="10" t="str">
        <f t="shared" si="23"/>
        <v/>
      </c>
      <c r="X61" s="10" t="str">
        <f t="shared" si="24"/>
        <v xml:space="preserve">샤말라    </v>
      </c>
      <c r="Y61" s="10" t="str">
        <f t="shared" si="25"/>
        <v xml:space="preserve">아이데른    </v>
      </c>
      <c r="Z61" s="10" t="str">
        <f t="shared" si="26"/>
        <v xml:space="preserve">스튜어트    </v>
      </c>
    </row>
    <row r="62" spans="4:26" ht="117" customHeight="1">
      <c r="D62" s="140">
        <f t="shared" si="11"/>
        <v>1</v>
      </c>
      <c r="E62" s="140">
        <f t="shared" si="12"/>
        <v>1</v>
      </c>
      <c r="F62" s="140">
        <f t="shared" si="13"/>
        <v>0</v>
      </c>
      <c r="G62" s="140">
        <f t="shared" si="14"/>
        <v>0</v>
      </c>
      <c r="I62" s="140">
        <f t="shared" si="15"/>
        <v>0</v>
      </c>
      <c r="J62" s="140">
        <f t="shared" si="16"/>
        <v>0</v>
      </c>
      <c r="K62" s="141">
        <f t="shared" si="17"/>
        <v>0</v>
      </c>
      <c r="L62" s="141">
        <f t="shared" si="18"/>
        <v>0</v>
      </c>
      <c r="M62" s="3"/>
      <c r="N62" s="224" t="s">
        <v>234</v>
      </c>
      <c r="O62" s="224"/>
      <c r="P62" s="224"/>
      <c r="R62" s="148">
        <f t="shared" si="19"/>
        <v>21698.300500253907</v>
      </c>
      <c r="S62" s="148">
        <f t="shared" si="20"/>
        <v>21698.300500253907</v>
      </c>
      <c r="T62" s="148">
        <f t="shared" si="21"/>
        <v>21698.300500253907</v>
      </c>
      <c r="U62" s="148">
        <f t="shared" si="22"/>
        <v>21698.300500253907</v>
      </c>
      <c r="W62" s="10" t="str">
        <f t="shared" si="23"/>
        <v/>
      </c>
      <c r="X62" s="10" t="str">
        <f t="shared" si="24"/>
        <v xml:space="preserve">샤말라    </v>
      </c>
      <c r="Y62" s="10" t="str">
        <f t="shared" si="25"/>
        <v xml:space="preserve">아이데른    </v>
      </c>
      <c r="Z62" s="10" t="str">
        <f t="shared" si="26"/>
        <v xml:space="preserve">스튜어트    </v>
      </c>
    </row>
    <row r="63" spans="4:26">
      <c r="D63" s="10">
        <f t="shared" si="11"/>
        <v>1</v>
      </c>
      <c r="E63" s="10">
        <f t="shared" si="12"/>
        <v>1</v>
      </c>
      <c r="F63" s="10">
        <f t="shared" si="13"/>
        <v>0</v>
      </c>
      <c r="G63" s="10">
        <f t="shared" si="14"/>
        <v>0</v>
      </c>
      <c r="I63" s="10">
        <f t="shared" si="15"/>
        <v>0</v>
      </c>
      <c r="J63" s="10">
        <f t="shared" si="16"/>
        <v>0</v>
      </c>
      <c r="K63" s="137">
        <f t="shared" si="17"/>
        <v>0</v>
      </c>
      <c r="L63" s="137">
        <f t="shared" si="18"/>
        <v>0</v>
      </c>
      <c r="M63" s="3"/>
      <c r="R63" s="148">
        <f t="shared" si="19"/>
        <v>32464.625567002222</v>
      </c>
      <c r="S63" s="148">
        <f t="shared" si="20"/>
        <v>26862.152976395057</v>
      </c>
      <c r="T63" s="148">
        <f t="shared" si="21"/>
        <v>51489.123006860005</v>
      </c>
      <c r="U63" s="148">
        <f t="shared" si="22"/>
        <v>51489.123006860005</v>
      </c>
      <c r="W63" s="10" t="str">
        <f t="shared" si="23"/>
        <v/>
      </c>
      <c r="X63" s="10" t="str">
        <f t="shared" si="24"/>
        <v xml:space="preserve">샤말라    </v>
      </c>
      <c r="Y63" s="10" t="str">
        <f t="shared" si="25"/>
        <v xml:space="preserve">아이데른    </v>
      </c>
      <c r="Z63" s="10" t="str">
        <f t="shared" si="26"/>
        <v xml:space="preserve">스튜어트    </v>
      </c>
    </row>
    <row r="64" spans="4:26">
      <c r="D64" s="10">
        <f t="shared" si="11"/>
        <v>1</v>
      </c>
      <c r="E64" s="10">
        <f t="shared" si="12"/>
        <v>1</v>
      </c>
      <c r="F64" s="10">
        <f t="shared" si="13"/>
        <v>0</v>
      </c>
      <c r="G64" s="10">
        <f t="shared" si="14"/>
        <v>1</v>
      </c>
      <c r="I64" s="10">
        <f t="shared" si="15"/>
        <v>0</v>
      </c>
      <c r="J64" s="10">
        <f t="shared" si="16"/>
        <v>0</v>
      </c>
      <c r="K64" s="137">
        <f t="shared" si="17"/>
        <v>0</v>
      </c>
      <c r="L64" s="137">
        <f t="shared" si="18"/>
        <v>2</v>
      </c>
      <c r="M64" s="3"/>
      <c r="R64" s="148">
        <f t="shared" si="19"/>
        <v>0</v>
      </c>
      <c r="S64" s="148">
        <f t="shared" si="20"/>
        <v>0</v>
      </c>
      <c r="T64" s="148">
        <f t="shared" si="21"/>
        <v>0</v>
      </c>
      <c r="U64" s="148">
        <f t="shared" si="22"/>
        <v>-45501.448000301541</v>
      </c>
      <c r="W64" s="10" t="str">
        <f t="shared" si="23"/>
        <v/>
      </c>
      <c r="X64" s="10" t="str">
        <f t="shared" si="24"/>
        <v xml:space="preserve">샤말라    </v>
      </c>
      <c r="Y64" s="10" t="str">
        <f t="shared" si="25"/>
        <v xml:space="preserve">아이데른    </v>
      </c>
      <c r="Z64" s="10" t="str">
        <f t="shared" si="26"/>
        <v xml:space="preserve">스튜어트    카스타네아    </v>
      </c>
    </row>
    <row r="65" spans="4:26">
      <c r="D65" s="10">
        <f t="shared" si="11"/>
        <v>1</v>
      </c>
      <c r="E65" s="10">
        <f t="shared" si="12"/>
        <v>1</v>
      </c>
      <c r="F65" s="10">
        <f t="shared" si="13"/>
        <v>0</v>
      </c>
      <c r="G65" s="10">
        <f t="shared" si="14"/>
        <v>1</v>
      </c>
      <c r="I65" s="10">
        <f t="shared" si="15"/>
        <v>0</v>
      </c>
      <c r="J65" s="10">
        <f t="shared" si="16"/>
        <v>0</v>
      </c>
      <c r="K65" s="137">
        <f t="shared" si="17"/>
        <v>0</v>
      </c>
      <c r="L65" s="137">
        <f t="shared" si="18"/>
        <v>0</v>
      </c>
      <c r="M65" s="3"/>
      <c r="R65" s="148">
        <f t="shared" si="19"/>
        <v>0</v>
      </c>
      <c r="S65" s="148">
        <f t="shared" si="20"/>
        <v>0</v>
      </c>
      <c r="T65" s="148">
        <f t="shared" si="21"/>
        <v>0</v>
      </c>
      <c r="U65" s="148">
        <f t="shared" si="22"/>
        <v>-33621.508220961456</v>
      </c>
      <c r="W65" s="10" t="str">
        <f t="shared" si="23"/>
        <v/>
      </c>
      <c r="X65" s="10" t="str">
        <f t="shared" si="24"/>
        <v xml:space="preserve">샤말라    </v>
      </c>
      <c r="Y65" s="10" t="str">
        <f t="shared" si="25"/>
        <v xml:space="preserve">아이데른    </v>
      </c>
      <c r="Z65" s="10" t="str">
        <f t="shared" si="26"/>
        <v xml:space="preserve">스튜어트    카스타네아    라사    </v>
      </c>
    </row>
    <row r="66" spans="4:26">
      <c r="D66" s="10">
        <f t="shared" si="11"/>
        <v>1</v>
      </c>
      <c r="E66" s="10">
        <f t="shared" si="12"/>
        <v>1</v>
      </c>
      <c r="F66" s="10">
        <f t="shared" si="13"/>
        <v>1</v>
      </c>
      <c r="G66" s="10">
        <f t="shared" si="14"/>
        <v>0</v>
      </c>
      <c r="I66" s="10">
        <f t="shared" si="15"/>
        <v>0</v>
      </c>
      <c r="J66" s="10">
        <f t="shared" si="16"/>
        <v>0</v>
      </c>
      <c r="K66" s="137">
        <f t="shared" si="17"/>
        <v>1</v>
      </c>
      <c r="L66" s="137">
        <f t="shared" si="18"/>
        <v>0</v>
      </c>
      <c r="M66" s="3"/>
      <c r="R66" s="148">
        <f t="shared" si="19"/>
        <v>0</v>
      </c>
      <c r="S66" s="148">
        <f t="shared" si="20"/>
        <v>0</v>
      </c>
      <c r="T66" s="148">
        <f t="shared" si="21"/>
        <v>-14417.256808399155</v>
      </c>
      <c r="U66" s="148">
        <f t="shared" si="22"/>
        <v>0</v>
      </c>
      <c r="W66" s="10" t="str">
        <f t="shared" si="23"/>
        <v/>
      </c>
      <c r="X66" s="10" t="str">
        <f t="shared" si="24"/>
        <v xml:space="preserve">샤말라    </v>
      </c>
      <c r="Y66" s="10" t="str">
        <f t="shared" si="25"/>
        <v xml:space="preserve">아이데른    에일렌    </v>
      </c>
      <c r="Z66" s="10" t="str">
        <f t="shared" si="26"/>
        <v xml:space="preserve">스튜어트    카스타네아    라사    </v>
      </c>
    </row>
    <row r="67" spans="4:26">
      <c r="D67" s="10">
        <f t="shared" si="11"/>
        <v>1</v>
      </c>
      <c r="E67" s="10">
        <f t="shared" si="12"/>
        <v>1</v>
      </c>
      <c r="F67" s="10">
        <f t="shared" si="13"/>
        <v>0</v>
      </c>
      <c r="G67" s="10">
        <f t="shared" si="14"/>
        <v>0</v>
      </c>
      <c r="I67" s="10">
        <f t="shared" si="15"/>
        <v>0</v>
      </c>
      <c r="J67" s="10">
        <f t="shared" si="16"/>
        <v>0</v>
      </c>
      <c r="K67" s="137">
        <f t="shared" si="17"/>
        <v>0</v>
      </c>
      <c r="L67" s="137">
        <f t="shared" si="18"/>
        <v>0</v>
      </c>
      <c r="M67" s="3"/>
      <c r="R67" s="148">
        <f t="shared" si="19"/>
        <v>23474.402586411819</v>
      </c>
      <c r="S67" s="148">
        <f t="shared" si="20"/>
        <v>28665.821481239458</v>
      </c>
      <c r="T67" s="148">
        <f t="shared" si="21"/>
        <v>23474.402586411819</v>
      </c>
      <c r="U67" s="148">
        <f t="shared" si="22"/>
        <v>23474.402586411819</v>
      </c>
      <c r="W67" s="10" t="str">
        <f t="shared" si="23"/>
        <v/>
      </c>
      <c r="X67" s="10" t="str">
        <f t="shared" si="24"/>
        <v xml:space="preserve">샤말라    </v>
      </c>
      <c r="Y67" s="10" t="str">
        <f t="shared" si="25"/>
        <v xml:space="preserve">아이데른    에일렌    </v>
      </c>
      <c r="Z67" s="10" t="str">
        <f t="shared" si="26"/>
        <v xml:space="preserve">스튜어트    카스타네아    라사    </v>
      </c>
    </row>
    <row r="68" spans="4:26">
      <c r="D68" s="10">
        <f t="shared" si="11"/>
        <v>1</v>
      </c>
      <c r="E68" s="10">
        <f t="shared" si="12"/>
        <v>1</v>
      </c>
      <c r="F68" s="10">
        <f t="shared" si="13"/>
        <v>0</v>
      </c>
      <c r="G68" s="10">
        <f t="shared" si="14"/>
        <v>0</v>
      </c>
      <c r="I68" s="10">
        <f t="shared" si="15"/>
        <v>0</v>
      </c>
      <c r="J68" s="10">
        <f t="shared" si="16"/>
        <v>0</v>
      </c>
      <c r="K68" s="137">
        <f t="shared" si="17"/>
        <v>0</v>
      </c>
      <c r="L68" s="137">
        <f t="shared" si="18"/>
        <v>0</v>
      </c>
      <c r="M68" s="3"/>
      <c r="R68" s="148">
        <f t="shared" si="19"/>
        <v>24910.107764913744</v>
      </c>
      <c r="S68" s="148">
        <f t="shared" si="20"/>
        <v>20129.90141356003</v>
      </c>
      <c r="T68" s="148">
        <f t="shared" si="21"/>
        <v>24910.107764913744</v>
      </c>
      <c r="U68" s="148">
        <f t="shared" si="22"/>
        <v>24910.107764913744</v>
      </c>
      <c r="W68" s="10" t="str">
        <f t="shared" si="23"/>
        <v/>
      </c>
      <c r="X68" s="10" t="str">
        <f t="shared" si="24"/>
        <v xml:space="preserve">샤말라    </v>
      </c>
      <c r="Y68" s="10" t="str">
        <f t="shared" si="25"/>
        <v xml:space="preserve">아이데른    에일렌    </v>
      </c>
      <c r="Z68" s="10" t="str">
        <f t="shared" si="26"/>
        <v xml:space="preserve">스튜어트    카스타네아    라사    </v>
      </c>
    </row>
    <row r="69" spans="4:26">
      <c r="D69" s="10">
        <f t="shared" si="11"/>
        <v>1</v>
      </c>
      <c r="E69" s="10">
        <f t="shared" si="12"/>
        <v>1</v>
      </c>
      <c r="F69" s="10">
        <f t="shared" si="13"/>
        <v>0</v>
      </c>
      <c r="G69" s="10">
        <f t="shared" si="14"/>
        <v>0</v>
      </c>
      <c r="I69" s="10">
        <f t="shared" si="15"/>
        <v>0</v>
      </c>
      <c r="J69" s="10">
        <f t="shared" si="16"/>
        <v>0</v>
      </c>
      <c r="K69" s="137">
        <f t="shared" si="17"/>
        <v>0</v>
      </c>
      <c r="L69" s="137">
        <f t="shared" si="18"/>
        <v>0</v>
      </c>
      <c r="M69" s="3"/>
      <c r="R69" s="148">
        <f t="shared" si="19"/>
        <v>13652.387487040363</v>
      </c>
      <c r="S69" s="148">
        <f t="shared" si="20"/>
        <v>10105.909286389036</v>
      </c>
      <c r="T69" s="148">
        <f t="shared" si="21"/>
        <v>13652.387487040363</v>
      </c>
      <c r="U69" s="148">
        <f t="shared" si="22"/>
        <v>7887.2057216668763</v>
      </c>
      <c r="W69" s="10" t="str">
        <f t="shared" si="23"/>
        <v/>
      </c>
      <c r="X69" s="10" t="str">
        <f t="shared" si="24"/>
        <v xml:space="preserve">샤말라    </v>
      </c>
      <c r="Y69" s="10" t="str">
        <f t="shared" si="25"/>
        <v xml:space="preserve">아이데른    에일렌    </v>
      </c>
      <c r="Z69" s="10" t="str">
        <f t="shared" si="26"/>
        <v xml:space="preserve">스튜어트    카스타네아    라사    </v>
      </c>
    </row>
    <row r="70" spans="4:26">
      <c r="D70" s="10">
        <f t="shared" si="11"/>
        <v>0</v>
      </c>
      <c r="E70" s="10">
        <f t="shared" si="12"/>
        <v>1</v>
      </c>
      <c r="F70" s="10">
        <f t="shared" si="13"/>
        <v>0</v>
      </c>
      <c r="G70" s="10">
        <f t="shared" si="14"/>
        <v>0</v>
      </c>
      <c r="I70" s="10">
        <f t="shared" si="15"/>
        <v>-1</v>
      </c>
      <c r="J70" s="10">
        <f t="shared" si="16"/>
        <v>0</v>
      </c>
      <c r="K70" s="137">
        <f t="shared" si="17"/>
        <v>0</v>
      </c>
      <c r="L70" s="137">
        <f t="shared" si="18"/>
        <v>0</v>
      </c>
      <c r="M70" s="3"/>
      <c r="R70" s="148">
        <f t="shared" si="19"/>
        <v>-17428.651615997685</v>
      </c>
      <c r="S70" s="148">
        <f t="shared" si="20"/>
        <v>0</v>
      </c>
      <c r="T70" s="148">
        <f t="shared" si="21"/>
        <v>0</v>
      </c>
      <c r="U70" s="148">
        <f t="shared" si="22"/>
        <v>0</v>
      </c>
      <c r="W70" s="10" t="str">
        <f t="shared" si="23"/>
        <v xml:space="preserve">알렉시나    </v>
      </c>
      <c r="X70" s="10" t="str">
        <f t="shared" si="24"/>
        <v xml:space="preserve">샤말라    </v>
      </c>
      <c r="Y70" s="10" t="str">
        <f t="shared" si="25"/>
        <v xml:space="preserve">아이데른    에일렌    </v>
      </c>
      <c r="Z70" s="10" t="str">
        <f t="shared" si="26"/>
        <v xml:space="preserve">스튜어트    카스타네아    라사    </v>
      </c>
    </row>
    <row r="71" spans="4:26">
      <c r="D71" s="10">
        <f t="shared" si="11"/>
        <v>1</v>
      </c>
      <c r="E71" s="10">
        <f t="shared" si="12"/>
        <v>1</v>
      </c>
      <c r="F71" s="10">
        <f t="shared" si="13"/>
        <v>0</v>
      </c>
      <c r="G71" s="10">
        <f t="shared" si="14"/>
        <v>0</v>
      </c>
      <c r="I71" s="10">
        <f t="shared" si="15"/>
        <v>0</v>
      </c>
      <c r="J71" s="10">
        <f t="shared" si="16"/>
        <v>0</v>
      </c>
      <c r="K71" s="137">
        <f t="shared" si="17"/>
        <v>0</v>
      </c>
      <c r="L71" s="137">
        <f t="shared" si="18"/>
        <v>0</v>
      </c>
      <c r="M71" s="3"/>
      <c r="R71" s="148">
        <f t="shared" si="19"/>
        <v>13652.387487040363</v>
      </c>
      <c r="S71" s="148">
        <f t="shared" si="20"/>
        <v>10105.909286389036</v>
      </c>
      <c r="T71" s="148">
        <f t="shared" si="21"/>
        <v>13652.387487040363</v>
      </c>
      <c r="U71" s="148">
        <f t="shared" si="22"/>
        <v>7887.2057216668763</v>
      </c>
      <c r="W71" s="10" t="str">
        <f t="shared" si="23"/>
        <v xml:space="preserve">알렉시나    </v>
      </c>
      <c r="X71" s="10" t="str">
        <f t="shared" si="24"/>
        <v xml:space="preserve">샤말라    </v>
      </c>
      <c r="Y71" s="10" t="str">
        <f t="shared" si="25"/>
        <v xml:space="preserve">아이데른    에일렌    </v>
      </c>
      <c r="Z71" s="10" t="str">
        <f t="shared" si="26"/>
        <v xml:space="preserve">스튜어트    카스타네아    라사    </v>
      </c>
    </row>
    <row r="72" spans="4:26">
      <c r="D72" s="10">
        <f t="shared" si="11"/>
        <v>1</v>
      </c>
      <c r="E72" s="10">
        <f t="shared" si="12"/>
        <v>1</v>
      </c>
      <c r="F72" s="10">
        <f t="shared" si="13"/>
        <v>0</v>
      </c>
      <c r="G72" s="10">
        <f t="shared" si="14"/>
        <v>0</v>
      </c>
      <c r="I72" s="10">
        <f t="shared" si="15"/>
        <v>0</v>
      </c>
      <c r="J72" s="10">
        <f t="shared" si="16"/>
        <v>0</v>
      </c>
      <c r="K72" s="137">
        <f t="shared" si="17"/>
        <v>0</v>
      </c>
      <c r="L72" s="137">
        <f t="shared" si="18"/>
        <v>0</v>
      </c>
      <c r="M72" s="3"/>
      <c r="R72" s="148">
        <f t="shared" si="19"/>
        <v>14417.256808399155</v>
      </c>
      <c r="S72" s="148">
        <f t="shared" si="20"/>
        <v>11655.146651365758</v>
      </c>
      <c r="T72" s="148">
        <f t="shared" si="21"/>
        <v>14417.256808399155</v>
      </c>
      <c r="U72" s="148">
        <f t="shared" si="22"/>
        <v>24910.107764913744</v>
      </c>
      <c r="W72" s="10" t="str">
        <f t="shared" si="23"/>
        <v xml:space="preserve">알렉시나    </v>
      </c>
      <c r="X72" s="10" t="str">
        <f t="shared" si="24"/>
        <v xml:space="preserve">샤말라    </v>
      </c>
      <c r="Y72" s="10" t="str">
        <f t="shared" si="25"/>
        <v xml:space="preserve">아이데른    에일렌    </v>
      </c>
      <c r="Z72" s="10" t="str">
        <f t="shared" si="26"/>
        <v xml:space="preserve">스튜어트    카스타네아    라사    </v>
      </c>
    </row>
    <row r="73" spans="4:26">
      <c r="D73" s="10">
        <f t="shared" si="11"/>
        <v>1</v>
      </c>
      <c r="E73" s="10">
        <f t="shared" si="12"/>
        <v>1</v>
      </c>
      <c r="F73" s="10">
        <f t="shared" si="13"/>
        <v>0</v>
      </c>
      <c r="G73" s="10">
        <f t="shared" si="14"/>
        <v>0</v>
      </c>
      <c r="I73" s="10">
        <f t="shared" si="15"/>
        <v>0</v>
      </c>
      <c r="J73" s="10">
        <f t="shared" si="16"/>
        <v>0</v>
      </c>
      <c r="K73" s="137">
        <f t="shared" si="17"/>
        <v>0</v>
      </c>
      <c r="L73" s="137">
        <f t="shared" si="18"/>
        <v>0</v>
      </c>
      <c r="M73" s="3"/>
      <c r="R73" s="148">
        <f t="shared" si="19"/>
        <v>3825.2476040755932</v>
      </c>
      <c r="S73" s="148">
        <f t="shared" si="20"/>
        <v>5635.9740169240222</v>
      </c>
      <c r="T73" s="148">
        <f t="shared" si="21"/>
        <v>3825.2476040755932</v>
      </c>
      <c r="U73" s="148">
        <f t="shared" si="22"/>
        <v>3825.2476040755932</v>
      </c>
      <c r="W73" s="10" t="str">
        <f t="shared" si="23"/>
        <v xml:space="preserve">알렉시나    </v>
      </c>
      <c r="X73" s="10" t="str">
        <f t="shared" si="24"/>
        <v xml:space="preserve">샤말라    </v>
      </c>
      <c r="Y73" s="10" t="str">
        <f t="shared" si="25"/>
        <v xml:space="preserve">아이데른    에일렌    </v>
      </c>
      <c r="Z73" s="10" t="str">
        <f t="shared" si="26"/>
        <v xml:space="preserve">스튜어트    카스타네아    라사    </v>
      </c>
    </row>
    <row r="74" spans="4:26">
      <c r="D74" s="10">
        <f t="shared" si="11"/>
        <v>1</v>
      </c>
      <c r="E74" s="10">
        <f t="shared" si="12"/>
        <v>1</v>
      </c>
      <c r="F74" s="10">
        <f t="shared" si="13"/>
        <v>0</v>
      </c>
      <c r="G74" s="10">
        <f t="shared" si="14"/>
        <v>0</v>
      </c>
      <c r="I74" s="10">
        <f t="shared" si="15"/>
        <v>0</v>
      </c>
      <c r="J74" s="10">
        <f t="shared" si="16"/>
        <v>0</v>
      </c>
      <c r="K74" s="137">
        <f t="shared" si="17"/>
        <v>0</v>
      </c>
      <c r="L74" s="137">
        <f t="shared" si="18"/>
        <v>0</v>
      </c>
      <c r="M74" s="3"/>
      <c r="R74" s="148">
        <f t="shared" si="19"/>
        <v>12252.736232128811</v>
      </c>
      <c r="S74" s="148">
        <f t="shared" si="20"/>
        <v>9728.6586093236547</v>
      </c>
      <c r="T74" s="148">
        <f t="shared" si="21"/>
        <v>12252.736232128811</v>
      </c>
      <c r="U74" s="148">
        <f t="shared" si="22"/>
        <v>12252.736232128811</v>
      </c>
      <c r="W74" s="10" t="str">
        <f t="shared" si="23"/>
        <v xml:space="preserve">알렉시나    </v>
      </c>
      <c r="X74" s="10" t="str">
        <f t="shared" si="24"/>
        <v xml:space="preserve">샤말라    </v>
      </c>
      <c r="Y74" s="10" t="str">
        <f t="shared" si="25"/>
        <v xml:space="preserve">아이데른    에일렌    </v>
      </c>
      <c r="Z74" s="10" t="str">
        <f t="shared" si="26"/>
        <v xml:space="preserve">스튜어트    카스타네아    라사    </v>
      </c>
    </row>
    <row r="75" spans="4:26">
      <c r="D75" s="10">
        <f t="shared" si="11"/>
        <v>1</v>
      </c>
      <c r="E75" s="10">
        <f t="shared" si="12"/>
        <v>1</v>
      </c>
      <c r="F75" s="10">
        <f t="shared" si="13"/>
        <v>0</v>
      </c>
      <c r="G75" s="10">
        <f t="shared" si="14"/>
        <v>0</v>
      </c>
      <c r="I75" s="10">
        <f t="shared" si="15"/>
        <v>0</v>
      </c>
      <c r="J75" s="10">
        <f t="shared" si="16"/>
        <v>0</v>
      </c>
      <c r="K75" s="137">
        <f t="shared" si="17"/>
        <v>0</v>
      </c>
      <c r="L75" s="137">
        <f t="shared" si="18"/>
        <v>0</v>
      </c>
      <c r="M75" s="3"/>
      <c r="R75" s="148">
        <f t="shared" si="19"/>
        <v>18832.899054978137</v>
      </c>
      <c r="S75" s="148">
        <f t="shared" si="20"/>
        <v>15594.940379858248</v>
      </c>
      <c r="T75" s="148">
        <f t="shared" si="21"/>
        <v>18832.899054978137</v>
      </c>
      <c r="U75" s="148">
        <f t="shared" si="22"/>
        <v>18832.899054978137</v>
      </c>
      <c r="W75" s="10" t="str">
        <f t="shared" si="23"/>
        <v xml:space="preserve">알렉시나    </v>
      </c>
      <c r="X75" s="10" t="str">
        <f t="shared" si="24"/>
        <v xml:space="preserve">샤말라    </v>
      </c>
      <c r="Y75" s="10" t="str">
        <f t="shared" si="25"/>
        <v xml:space="preserve">아이데른    에일렌    </v>
      </c>
      <c r="Z75" s="10" t="str">
        <f t="shared" si="26"/>
        <v xml:space="preserve">스튜어트    카스타네아    라사    </v>
      </c>
    </row>
    <row r="76" spans="4:26">
      <c r="D76" s="10">
        <f t="shared" si="11"/>
        <v>1</v>
      </c>
      <c r="E76" s="10">
        <f t="shared" si="12"/>
        <v>1</v>
      </c>
      <c r="F76" s="10">
        <f t="shared" si="13"/>
        <v>0</v>
      </c>
      <c r="G76" s="10">
        <f t="shared" si="14"/>
        <v>0</v>
      </c>
      <c r="I76" s="10">
        <f t="shared" si="15"/>
        <v>0</v>
      </c>
      <c r="J76" s="10">
        <f t="shared" si="16"/>
        <v>0</v>
      </c>
      <c r="K76" s="137">
        <f t="shared" si="17"/>
        <v>0</v>
      </c>
      <c r="L76" s="137">
        <f t="shared" si="18"/>
        <v>0</v>
      </c>
      <c r="M76" s="3"/>
      <c r="R76" s="148">
        <f t="shared" si="19"/>
        <v>12252.736232128811</v>
      </c>
      <c r="S76" s="148">
        <f t="shared" si="20"/>
        <v>9728.6586093236547</v>
      </c>
      <c r="T76" s="148">
        <f t="shared" si="21"/>
        <v>12252.736232128811</v>
      </c>
      <c r="U76" s="148">
        <f t="shared" si="22"/>
        <v>12252.736232128811</v>
      </c>
      <c r="W76" s="144" t="str">
        <f t="shared" si="23"/>
        <v xml:space="preserve">알렉시나    </v>
      </c>
      <c r="X76" s="144" t="str">
        <f t="shared" si="24"/>
        <v xml:space="preserve">샤말라    </v>
      </c>
      <c r="Y76" s="144" t="str">
        <f t="shared" si="25"/>
        <v xml:space="preserve">아이데른    에일렌    </v>
      </c>
      <c r="Z76" s="144" t="str">
        <f t="shared" si="26"/>
        <v xml:space="preserve">스튜어트    카스타네아    라사    </v>
      </c>
    </row>
    <row r="77" spans="4:26">
      <c r="D77" s="143">
        <f>1-PRODUCT(D46:D76)</f>
        <v>1</v>
      </c>
      <c r="E77" s="143">
        <f>1-PRODUCT(E46:E76)</f>
        <v>1</v>
      </c>
      <c r="F77" s="144">
        <f>SUM(F46:F76)</f>
        <v>2</v>
      </c>
      <c r="G77" s="144">
        <f>SUM(G46:G76)</f>
        <v>3</v>
      </c>
      <c r="I77" s="144">
        <f>SUM(I46:I76)</f>
        <v>-1</v>
      </c>
      <c r="J77" s="144">
        <f>SUM(J46:J76)</f>
        <v>-1</v>
      </c>
      <c r="K77" s="144">
        <f>SUM(K46:K76)</f>
        <v>-1</v>
      </c>
      <c r="L77" s="144">
        <f>SUM(L46:L76)</f>
        <v>-1</v>
      </c>
      <c r="M77" s="3"/>
      <c r="R77" s="144">
        <f>MAX(R46:R76)</f>
        <v>67904.762029604637</v>
      </c>
      <c r="S77" s="144">
        <f>MAX(S46:S76)</f>
        <v>67904.762029604637</v>
      </c>
      <c r="T77" s="144">
        <f>MAX(T46:T76)</f>
        <v>51489.123006860005</v>
      </c>
      <c r="U77" s="144">
        <f>MAX(U46:U76)</f>
        <v>51489.123006860005</v>
      </c>
      <c r="W77" s="1"/>
    </row>
    <row r="78" spans="4:26">
      <c r="D78" s="10" t="s">
        <v>146</v>
      </c>
      <c r="E78" s="10" t="s">
        <v>147</v>
      </c>
      <c r="F78" s="10" t="s">
        <v>145</v>
      </c>
      <c r="G78" s="10" t="s">
        <v>235</v>
      </c>
      <c r="I78" s="10" t="s">
        <v>148</v>
      </c>
      <c r="J78" s="10" t="s">
        <v>149</v>
      </c>
      <c r="K78" s="137" t="s">
        <v>150</v>
      </c>
      <c r="L78" s="137" t="s">
        <v>151</v>
      </c>
      <c r="M78" s="3"/>
      <c r="R78" s="155">
        <f>1+-1*MIN(R46:R76)</f>
        <v>17429.651615997685</v>
      </c>
      <c r="S78" s="155">
        <f>1+-1*MIN(S46:S76)</f>
        <v>41318.840867550076</v>
      </c>
      <c r="T78" s="142">
        <f>1+-1*MIN(T46:T76)</f>
        <v>21699.300500253907</v>
      </c>
      <c r="U78" s="142">
        <f>1+-1*MIN(U46:U76)</f>
        <v>45502.448000301541</v>
      </c>
    </row>
    <row r="79" spans="4:26">
      <c r="D79" s="144">
        <f>31-SUM(D46:D76)</f>
        <v>1</v>
      </c>
      <c r="E79" s="144">
        <f>31-SUM(E46:E76)</f>
        <v>1</v>
      </c>
      <c r="R79" s="10"/>
      <c r="S79" s="10"/>
      <c r="T79" s="155">
        <f>1+(-1*SUMIF(T46:T76,"&lt;0"))</f>
        <v>36116.557308653064</v>
      </c>
      <c r="U79" s="155">
        <f>1+(-1*SUMIF(U46:U76,"&lt;0"))</f>
        <v>102543.2737945838</v>
      </c>
    </row>
    <row r="80" spans="4:26">
      <c r="D80" s="10" t="s">
        <v>236</v>
      </c>
      <c r="E80" s="10" t="s">
        <v>237</v>
      </c>
    </row>
    <row r="90" spans="1:40" s="3" customFormat="1">
      <c r="A90" s="158"/>
      <c r="B90" s="158"/>
      <c r="C90" s="158"/>
      <c r="D90" s="40" t="s">
        <v>176</v>
      </c>
      <c r="E90" s="158"/>
      <c r="F90" s="158"/>
      <c r="G90" s="158"/>
      <c r="H90" s="158"/>
      <c r="I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</row>
    <row r="91" spans="1:40" s="3" customFormat="1">
      <c r="A91" s="158"/>
      <c r="B91" s="158"/>
      <c r="C91" s="158"/>
      <c r="D91" s="40" t="s">
        <v>177</v>
      </c>
      <c r="E91" s="158"/>
      <c r="F91" s="158"/>
      <c r="G91" s="158"/>
      <c r="H91" s="158"/>
      <c r="I91" s="158" t="s">
        <v>182</v>
      </c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</row>
    <row r="92" spans="1:40" s="3" customFormat="1">
      <c r="A92" s="158"/>
      <c r="B92" s="158"/>
      <c r="C92" s="158" t="s">
        <v>159</v>
      </c>
      <c r="D92" s="40" t="s">
        <v>178</v>
      </c>
      <c r="E92" s="158"/>
      <c r="F92" s="158"/>
      <c r="G92" s="158"/>
      <c r="H92" s="158"/>
      <c r="I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</row>
    <row r="93" spans="1:40" s="3" customFormat="1">
      <c r="A93" s="158"/>
      <c r="B93" s="158"/>
      <c r="C93" s="158" t="s">
        <v>159</v>
      </c>
      <c r="D93" s="158" t="s">
        <v>179</v>
      </c>
      <c r="E93" s="158"/>
      <c r="F93" s="158"/>
      <c r="G93" s="158"/>
      <c r="H93" s="158"/>
      <c r="I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</row>
    <row r="95" spans="1:40" s="3" customFormat="1">
      <c r="A95" s="158"/>
      <c r="B95" s="158"/>
      <c r="C95" s="158" t="s">
        <v>159</v>
      </c>
      <c r="D95" s="40" t="s">
        <v>180</v>
      </c>
      <c r="E95" s="158"/>
      <c r="F95" s="158"/>
      <c r="G95" s="158"/>
      <c r="H95" s="158"/>
      <c r="I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</row>
    <row r="96" spans="1:40" s="3" customFormat="1">
      <c r="A96" s="158"/>
      <c r="B96" s="158"/>
      <c r="C96" s="158" t="s">
        <v>159</v>
      </c>
      <c r="D96" s="40" t="s">
        <v>181</v>
      </c>
      <c r="E96" s="158"/>
      <c r="F96" s="158"/>
      <c r="G96" s="158"/>
      <c r="H96" s="158"/>
      <c r="I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</row>
    <row r="121" spans="2:2">
      <c r="B121" s="46"/>
    </row>
  </sheetData>
  <mergeCells count="27">
    <mergeCell ref="B2:H2"/>
    <mergeCell ref="P2:V2"/>
    <mergeCell ref="X2:AI2"/>
    <mergeCell ref="Q3:U3"/>
    <mergeCell ref="AC3:AD3"/>
    <mergeCell ref="C4:I4"/>
    <mergeCell ref="P13:V13"/>
    <mergeCell ref="Q14:V14"/>
    <mergeCell ref="X19:AI19"/>
    <mergeCell ref="AK19:AL19"/>
    <mergeCell ref="Q24:V24"/>
    <mergeCell ref="Q25:V25"/>
    <mergeCell ref="P26:P27"/>
    <mergeCell ref="P28:P29"/>
    <mergeCell ref="W45:Z45"/>
    <mergeCell ref="N61:P61"/>
    <mergeCell ref="N62:P62"/>
    <mergeCell ref="B1:V1"/>
    <mergeCell ref="D45:G45"/>
    <mergeCell ref="I45:L45"/>
    <mergeCell ref="R45:U45"/>
    <mergeCell ref="C39:N39"/>
    <mergeCell ref="P30:P31"/>
    <mergeCell ref="P32:P33"/>
    <mergeCell ref="C36:N36"/>
    <mergeCell ref="C37:N37"/>
    <mergeCell ref="C38:N38"/>
  </mergeCells>
  <phoneticPr fontId="1" type="noConversion"/>
  <pageMargins left="0.7" right="0.7" top="1.3149999999999999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2"/>
  <sheetViews>
    <sheetView zoomScaleNormal="100" workbookViewId="0">
      <selection activeCell="K13" sqref="K13"/>
    </sheetView>
  </sheetViews>
  <sheetFormatPr defaultRowHeight="16.5"/>
  <cols>
    <col min="1" max="1" width="3.625" customWidth="1"/>
    <col min="2" max="8" width="8.625" customWidth="1"/>
    <col min="9" max="9" width="6.375" customWidth="1"/>
    <col min="10" max="16" width="8.625" customWidth="1"/>
    <col min="18" max="24" width="8.625" customWidth="1"/>
  </cols>
  <sheetData>
    <row r="1" spans="2:24">
      <c r="B1" s="161"/>
      <c r="C1" s="161"/>
      <c r="D1" s="161"/>
      <c r="E1" s="161"/>
      <c r="F1" s="161"/>
      <c r="G1" s="161"/>
      <c r="H1" s="161"/>
      <c r="I1" s="161"/>
      <c r="J1" s="196"/>
      <c r="K1" s="161"/>
      <c r="L1" s="161"/>
    </row>
    <row r="2" spans="2:24" ht="18" customHeight="1">
      <c r="B2" s="197" t="s">
        <v>263</v>
      </c>
      <c r="C2" s="269" t="s">
        <v>256</v>
      </c>
      <c r="D2" s="269"/>
      <c r="E2" s="269"/>
      <c r="F2" s="269"/>
      <c r="G2" s="269"/>
      <c r="H2" s="269"/>
      <c r="I2" s="161"/>
      <c r="J2" s="197" t="s">
        <v>275</v>
      </c>
      <c r="K2" s="269" t="s">
        <v>259</v>
      </c>
      <c r="L2" s="269"/>
      <c r="M2" s="269"/>
      <c r="N2" s="269"/>
      <c r="O2" s="269"/>
      <c r="P2" s="269"/>
      <c r="R2" s="197" t="s">
        <v>272</v>
      </c>
      <c r="S2" s="269" t="s">
        <v>260</v>
      </c>
      <c r="T2" s="269"/>
      <c r="U2" s="269"/>
      <c r="V2" s="269"/>
      <c r="W2" s="269"/>
      <c r="X2" s="269"/>
    </row>
    <row r="3" spans="2:24" ht="18" customHeight="1">
      <c r="B3" s="198" t="s">
        <v>252</v>
      </c>
      <c r="C3" s="268" t="str">
        <f>'에반 +3'!runAth&amp;"   "&amp;'에반 +3'!J4</f>
        <v>그라나트       2.1 (3)</v>
      </c>
      <c r="D3" s="268"/>
      <c r="E3" s="268"/>
      <c r="F3" s="268"/>
      <c r="G3" s="268"/>
      <c r="H3" s="268"/>
      <c r="I3" s="161"/>
      <c r="J3" s="198" t="s">
        <v>266</v>
      </c>
      <c r="K3" s="268" t="str">
        <f>'에반 +0'!runAth&amp;"   "&amp;'에반 +0'!J4</f>
        <v>샤말라       2.1 (1)</v>
      </c>
      <c r="L3" s="268"/>
      <c r="M3" s="268"/>
      <c r="N3" s="268"/>
      <c r="O3" s="268"/>
      <c r="P3" s="268"/>
      <c r="R3" s="198" t="s">
        <v>266</v>
      </c>
      <c r="S3" s="268" t="str">
        <f>'에반 -1'!runAth&amp;"   "&amp;'에반 -1'!J4</f>
        <v>샤말라       2.1 (0)</v>
      </c>
      <c r="T3" s="268"/>
      <c r="U3" s="268"/>
      <c r="V3" s="268"/>
      <c r="W3" s="268"/>
      <c r="X3" s="268"/>
    </row>
    <row r="4" spans="2:24" ht="18" customHeight="1">
      <c r="B4" s="198" t="s">
        <v>253</v>
      </c>
      <c r="C4" s="270" t="str">
        <f>'에반 +3'!obstaAth&amp;"   "&amp;'에반 +3'!K4</f>
        <v>아이데른       2.1 (3)</v>
      </c>
      <c r="D4" s="271"/>
      <c r="E4" s="271"/>
      <c r="F4" s="271"/>
      <c r="G4" s="271"/>
      <c r="H4" s="272"/>
      <c r="I4" s="161"/>
      <c r="J4" s="198" t="s">
        <v>267</v>
      </c>
      <c r="K4" s="270" t="str">
        <f>'에반 +0'!obstaAth&amp;"   "&amp;'에반 +0'!K4</f>
        <v>그라나트       2.1 (0)</v>
      </c>
      <c r="L4" s="271"/>
      <c r="M4" s="271"/>
      <c r="N4" s="271"/>
      <c r="O4" s="271"/>
      <c r="P4" s="272"/>
      <c r="R4" s="198" t="s">
        <v>267</v>
      </c>
      <c r="S4" s="268" t="str">
        <f>'에반 -1'!obstaAth&amp;"   "&amp;'에반 -1'!K4</f>
        <v>워보카       2.1 (3)</v>
      </c>
      <c r="T4" s="268"/>
      <c r="U4" s="268"/>
      <c r="V4" s="268"/>
      <c r="W4" s="268"/>
      <c r="X4" s="268"/>
    </row>
    <row r="5" spans="2:24" ht="18" customHeight="1">
      <c r="B5" s="198" t="s">
        <v>254</v>
      </c>
      <c r="C5" s="270" t="str">
        <f>'에반 +3'!triAth&amp;"   "&amp;'에반 +3'!L4</f>
        <v>워보카    오언       2.1 (3)</v>
      </c>
      <c r="D5" s="271"/>
      <c r="E5" s="271"/>
      <c r="F5" s="271"/>
      <c r="G5" s="271"/>
      <c r="H5" s="272"/>
      <c r="I5" s="161"/>
      <c r="J5" s="198" t="s">
        <v>268</v>
      </c>
      <c r="K5" s="268" t="str">
        <f>'에반 +0'!triAth&amp;"   "&amp;'에반 +0'!L4</f>
        <v>아이데른    카르펜       2.1 (3)</v>
      </c>
      <c r="L5" s="268"/>
      <c r="M5" s="268"/>
      <c r="N5" s="268"/>
      <c r="O5" s="268"/>
      <c r="P5" s="268"/>
      <c r="R5" s="198" t="s">
        <v>268</v>
      </c>
      <c r="S5" s="268" t="str">
        <f>'에반 -1'!triAth&amp;"   "&amp;'에반 -1'!L4</f>
        <v>카르펜    카스타네아       2.1 (5)</v>
      </c>
      <c r="T5" s="268"/>
      <c r="U5" s="268"/>
      <c r="V5" s="268"/>
      <c r="W5" s="268"/>
      <c r="X5" s="268"/>
    </row>
    <row r="6" spans="2:24" ht="18" customHeight="1">
      <c r="B6" s="198" t="s">
        <v>255</v>
      </c>
      <c r="C6" s="270" t="str">
        <f>'에반 +3'!horseAth&amp;"   "&amp;'에반 +3'!M4</f>
        <v>스튜어트    페이단    시네이드       4.2 (5)</v>
      </c>
      <c r="D6" s="271"/>
      <c r="E6" s="271"/>
      <c r="F6" s="271"/>
      <c r="G6" s="271"/>
      <c r="H6" s="272"/>
      <c r="I6" s="161"/>
      <c r="J6" s="198" t="s">
        <v>269</v>
      </c>
      <c r="K6" s="268" t="str">
        <f>'에반 +0'!horseAth&amp;"   "&amp;'에반 +0'!M4</f>
        <v>스튜어트    키리네    라사       4.2 (3)</v>
      </c>
      <c r="L6" s="268"/>
      <c r="M6" s="268"/>
      <c r="N6" s="268"/>
      <c r="O6" s="268"/>
      <c r="P6" s="268"/>
      <c r="R6" s="198" t="s">
        <v>269</v>
      </c>
      <c r="S6" s="268" t="str">
        <f>'에반 -1'!horseAth&amp;"   "&amp;'에반 -1'!M4</f>
        <v>아란웬    안드라스    키리네       3 (7)</v>
      </c>
      <c r="T6" s="268"/>
      <c r="U6" s="268"/>
      <c r="V6" s="268"/>
      <c r="W6" s="268"/>
      <c r="X6" s="268"/>
    </row>
    <row r="7" spans="2:24">
      <c r="B7" s="161"/>
      <c r="C7" s="161"/>
      <c r="D7" s="161"/>
      <c r="E7" s="161"/>
      <c r="F7" s="161"/>
      <c r="G7" s="161"/>
      <c r="H7" s="161"/>
      <c r="I7" s="161"/>
    </row>
    <row r="8" spans="2:24" ht="16.5" customHeight="1">
      <c r="B8" s="161"/>
      <c r="C8" s="161"/>
      <c r="D8" s="161"/>
      <c r="E8" s="161"/>
      <c r="F8" s="161"/>
      <c r="G8" s="161"/>
      <c r="H8" s="161"/>
      <c r="I8" s="161"/>
    </row>
    <row r="9" spans="2:24" ht="18" customHeight="1">
      <c r="B9" s="197" t="s">
        <v>270</v>
      </c>
      <c r="C9" s="269" t="s">
        <v>257</v>
      </c>
      <c r="D9" s="269"/>
      <c r="E9" s="269"/>
      <c r="F9" s="269"/>
      <c r="G9" s="269"/>
      <c r="H9" s="269"/>
      <c r="I9" s="161"/>
      <c r="R9" s="197" t="s">
        <v>273</v>
      </c>
      <c r="S9" s="269" t="s">
        <v>261</v>
      </c>
      <c r="T9" s="269"/>
      <c r="U9" s="269"/>
      <c r="V9" s="269"/>
      <c r="W9" s="269"/>
      <c r="X9" s="269"/>
    </row>
    <row r="10" spans="2:24" ht="18" customHeight="1">
      <c r="B10" s="198" t="s">
        <v>266</v>
      </c>
      <c r="C10" s="270" t="str">
        <f>'에반 +2'!runAth&amp;"   "&amp;'에반 +2'!J4</f>
        <v>그라나트       2.1 (2)</v>
      </c>
      <c r="D10" s="271"/>
      <c r="E10" s="271"/>
      <c r="F10" s="271"/>
      <c r="G10" s="271"/>
      <c r="H10" s="272"/>
      <c r="I10" s="161"/>
      <c r="R10" s="198" t="s">
        <v>266</v>
      </c>
      <c r="S10" s="270" t="str">
        <f>'에반 -2'!runAth&amp;"   "&amp;'에반 -2'!J4</f>
        <v>레이널드       1 (3)</v>
      </c>
      <c r="T10" s="271"/>
      <c r="U10" s="271"/>
      <c r="V10" s="271"/>
      <c r="W10" s="271"/>
      <c r="X10" s="272"/>
    </row>
    <row r="11" spans="2:24" ht="18" customHeight="1">
      <c r="B11" s="198" t="s">
        <v>267</v>
      </c>
      <c r="C11" s="270" t="str">
        <f>'에반 +2'!obstaAth&amp;"   "&amp;'에반 +2'!K4</f>
        <v>샤말라       2.1 (3)</v>
      </c>
      <c r="D11" s="271"/>
      <c r="E11" s="271"/>
      <c r="F11" s="271"/>
      <c r="G11" s="271"/>
      <c r="H11" s="272"/>
      <c r="I11" s="161"/>
      <c r="R11" s="198" t="s">
        <v>267</v>
      </c>
      <c r="S11" s="270" t="str">
        <f>'에반 -2'!obstaAth&amp;"   "&amp;'에반 -2'!K4</f>
        <v>워보카       2.1 (2)</v>
      </c>
      <c r="T11" s="271"/>
      <c r="U11" s="271"/>
      <c r="V11" s="271"/>
      <c r="W11" s="271"/>
      <c r="X11" s="272"/>
    </row>
    <row r="12" spans="2:24" ht="18" customHeight="1">
      <c r="B12" s="198" t="s">
        <v>268</v>
      </c>
      <c r="C12" s="270" t="str">
        <f>'에반 +2'!triAth&amp;"   "&amp;'에반 +2'!L4</f>
        <v>아이데른    오언       2.1 (4)</v>
      </c>
      <c r="D12" s="271"/>
      <c r="E12" s="271"/>
      <c r="F12" s="271"/>
      <c r="G12" s="271"/>
      <c r="H12" s="272"/>
      <c r="I12" s="161"/>
      <c r="R12" s="198" t="s">
        <v>268</v>
      </c>
      <c r="S12" s="270" t="str">
        <f>'에반 -2'!triAth&amp;"   "&amp;'에반 -2'!L4</f>
        <v>아란웬    안드라스       2 (4)</v>
      </c>
      <c r="T12" s="271"/>
      <c r="U12" s="271"/>
      <c r="V12" s="271"/>
      <c r="W12" s="271"/>
      <c r="X12" s="272"/>
    </row>
    <row r="13" spans="2:24" ht="18" customHeight="1">
      <c r="B13" s="198" t="s">
        <v>269</v>
      </c>
      <c r="C13" s="270" t="str">
        <f>'에반 +2'!horseAth&amp;"   "&amp;'에반 +2'!M4</f>
        <v>스튜어트    아이던    페이단       4.1 (5)</v>
      </c>
      <c r="D13" s="271"/>
      <c r="E13" s="271"/>
      <c r="F13" s="271"/>
      <c r="G13" s="271"/>
      <c r="H13" s="272"/>
      <c r="I13" s="161"/>
      <c r="R13" s="198" t="s">
        <v>269</v>
      </c>
      <c r="S13" s="270" t="str">
        <f>'에반 -2'!horseAth&amp;"   "&amp;'에반 -2'!M4</f>
        <v>카르펜    시네이드    카스타네아       3.2 (6)</v>
      </c>
      <c r="T13" s="271"/>
      <c r="U13" s="271"/>
      <c r="V13" s="271"/>
      <c r="W13" s="271"/>
      <c r="X13" s="272"/>
    </row>
    <row r="14" spans="2:24">
      <c r="I14" s="161"/>
    </row>
    <row r="15" spans="2:24">
      <c r="I15" s="161"/>
      <c r="Q15" s="194"/>
      <c r="R15" s="194"/>
      <c r="S15" s="194"/>
      <c r="T15" s="194"/>
      <c r="U15" s="194"/>
      <c r="V15" s="194"/>
      <c r="W15" s="194"/>
      <c r="X15" s="194"/>
    </row>
    <row r="16" spans="2:24" ht="18" customHeight="1">
      <c r="B16" s="197" t="s">
        <v>271</v>
      </c>
      <c r="C16" s="269" t="s">
        <v>258</v>
      </c>
      <c r="D16" s="269"/>
      <c r="E16" s="269"/>
      <c r="F16" s="269"/>
      <c r="G16" s="269"/>
      <c r="H16" s="269"/>
      <c r="I16" s="161"/>
      <c r="Q16" s="193"/>
      <c r="R16" s="199" t="s">
        <v>274</v>
      </c>
      <c r="S16" s="269" t="s">
        <v>262</v>
      </c>
      <c r="T16" s="269"/>
      <c r="U16" s="269"/>
      <c r="V16" s="269"/>
      <c r="W16" s="269"/>
      <c r="X16" s="269"/>
    </row>
    <row r="17" spans="2:24" ht="18" customHeight="1">
      <c r="B17" s="198" t="s">
        <v>266</v>
      </c>
      <c r="C17" s="268" t="str">
        <f>'에반 +1'!runAth&amp;"   "&amp;'에반 +1'!J4</f>
        <v>아이데른       2.1 (1)</v>
      </c>
      <c r="D17" s="268"/>
      <c r="E17" s="268"/>
      <c r="F17" s="268"/>
      <c r="G17" s="268"/>
      <c r="H17" s="268"/>
      <c r="I17" s="161"/>
      <c r="Q17" s="193"/>
      <c r="R17" s="198" t="s">
        <v>266</v>
      </c>
      <c r="S17" s="268" t="str">
        <f>'에반 -3'!runAth&amp;"   "&amp;'에반 -3'!J4</f>
        <v>워보카       2.1 (1)</v>
      </c>
      <c r="T17" s="268"/>
      <c r="U17" s="268"/>
      <c r="V17" s="268"/>
      <c r="W17" s="268"/>
      <c r="X17" s="268"/>
    </row>
    <row r="18" spans="2:24" ht="18" customHeight="1">
      <c r="B18" s="198" t="s">
        <v>267</v>
      </c>
      <c r="C18" s="268" t="str">
        <f>'에반 +1'!obstaAth&amp;"   "&amp;'에반 +1'!K4</f>
        <v>샤말라       2.1 (2)</v>
      </c>
      <c r="D18" s="268"/>
      <c r="E18" s="268"/>
      <c r="F18" s="268"/>
      <c r="G18" s="268"/>
      <c r="H18" s="268"/>
      <c r="I18" s="161"/>
      <c r="Q18" s="193"/>
      <c r="R18" s="198" t="s">
        <v>267</v>
      </c>
      <c r="S18" s="268" t="str">
        <f>'에반 -3'!obstaAth&amp;"   "&amp;'에반 -3'!K4</f>
        <v>레이널드       1.1 (2)</v>
      </c>
      <c r="T18" s="268"/>
      <c r="U18" s="268"/>
      <c r="V18" s="268"/>
      <c r="W18" s="268"/>
      <c r="X18" s="268"/>
    </row>
    <row r="19" spans="2:24" ht="18" customHeight="1">
      <c r="B19" s="198" t="s">
        <v>268</v>
      </c>
      <c r="C19" s="268" t="str">
        <f>'에반 +1'!triAth&amp;"   "&amp;'에반 +1'!L4</f>
        <v>그라나트    키리네       2.1 (4)</v>
      </c>
      <c r="D19" s="268"/>
      <c r="E19" s="268"/>
      <c r="F19" s="268"/>
      <c r="G19" s="268"/>
      <c r="H19" s="268"/>
      <c r="I19" s="161"/>
      <c r="Q19" s="193"/>
      <c r="R19" s="198" t="s">
        <v>268</v>
      </c>
      <c r="S19" s="268" t="str">
        <f>'에반 -3'!triAth&amp;"   "&amp;'에반 -3'!L4</f>
        <v>크루크    시네이드       2.1 (5)</v>
      </c>
      <c r="T19" s="268"/>
      <c r="U19" s="268"/>
      <c r="V19" s="268"/>
      <c r="W19" s="268"/>
      <c r="X19" s="268"/>
    </row>
    <row r="20" spans="2:24" ht="18" customHeight="1">
      <c r="B20" s="198" t="s">
        <v>269</v>
      </c>
      <c r="C20" s="268" t="str">
        <f>'에반 +1'!horseAth&amp;"   "&amp;'에반 +1'!M4</f>
        <v>스튜어트    아이던    라사       4.2 (5)</v>
      </c>
      <c r="D20" s="268"/>
      <c r="E20" s="268"/>
      <c r="F20" s="268"/>
      <c r="G20" s="268"/>
      <c r="H20" s="268"/>
      <c r="I20" s="161"/>
      <c r="Q20" s="193"/>
      <c r="R20" s="198" t="s">
        <v>269</v>
      </c>
      <c r="S20" s="268" t="str">
        <f>'에반 -3'!horseAth&amp;"   "&amp;'에반 -3'!M4</f>
        <v>스튜어트    아란웬    페이단       4.1 (7)</v>
      </c>
      <c r="T20" s="268"/>
      <c r="U20" s="268"/>
      <c r="V20" s="268"/>
      <c r="W20" s="268"/>
      <c r="X20" s="268"/>
    </row>
    <row r="21" spans="2:24">
      <c r="I21" s="161"/>
    </row>
    <row r="22" spans="2:24">
      <c r="I22" s="161"/>
    </row>
    <row r="23" spans="2:24" ht="16.5" customHeight="1">
      <c r="I23" s="195"/>
    </row>
    <row r="24" spans="2:24" ht="16.5" customHeight="1">
      <c r="B24" s="250" t="s">
        <v>281</v>
      </c>
      <c r="C24" s="251"/>
      <c r="D24" s="251"/>
      <c r="E24" s="251"/>
      <c r="F24" s="251"/>
      <c r="G24" s="251"/>
      <c r="H24" s="252"/>
      <c r="J24" s="259" t="s">
        <v>286</v>
      </c>
      <c r="K24" s="260"/>
      <c r="L24" s="260"/>
      <c r="M24" s="260"/>
      <c r="N24" s="260"/>
      <c r="O24" s="260"/>
      <c r="P24" s="261"/>
    </row>
    <row r="25" spans="2:24">
      <c r="B25" s="253"/>
      <c r="C25" s="254"/>
      <c r="D25" s="254"/>
      <c r="E25" s="254"/>
      <c r="F25" s="254"/>
      <c r="G25" s="254"/>
      <c r="H25" s="255"/>
      <c r="J25" s="262"/>
      <c r="K25" s="263"/>
      <c r="L25" s="263"/>
      <c r="M25" s="263"/>
      <c r="N25" s="263"/>
      <c r="O25" s="263"/>
      <c r="P25" s="264"/>
    </row>
    <row r="26" spans="2:24">
      <c r="B26" s="253"/>
      <c r="C26" s="254"/>
      <c r="D26" s="254"/>
      <c r="E26" s="254"/>
      <c r="F26" s="254"/>
      <c r="G26" s="254"/>
      <c r="H26" s="255"/>
      <c r="J26" s="262"/>
      <c r="K26" s="263"/>
      <c r="L26" s="263"/>
      <c r="M26" s="263"/>
      <c r="N26" s="263"/>
      <c r="O26" s="263"/>
      <c r="P26" s="264"/>
    </row>
    <row r="27" spans="2:24">
      <c r="B27" s="253"/>
      <c r="C27" s="254"/>
      <c r="D27" s="254"/>
      <c r="E27" s="254"/>
      <c r="F27" s="254"/>
      <c r="G27" s="254"/>
      <c r="H27" s="255"/>
      <c r="J27" s="262"/>
      <c r="K27" s="263"/>
      <c r="L27" s="263"/>
      <c r="M27" s="263"/>
      <c r="N27" s="263"/>
      <c r="O27" s="263"/>
      <c r="P27" s="264"/>
    </row>
    <row r="28" spans="2:24">
      <c r="B28" s="253"/>
      <c r="C28" s="254"/>
      <c r="D28" s="254"/>
      <c r="E28" s="254"/>
      <c r="F28" s="254"/>
      <c r="G28" s="254"/>
      <c r="H28" s="255"/>
      <c r="J28" s="262"/>
      <c r="K28" s="263"/>
      <c r="L28" s="263"/>
      <c r="M28" s="263"/>
      <c r="N28" s="263"/>
      <c r="O28" s="263"/>
      <c r="P28" s="264"/>
    </row>
    <row r="29" spans="2:24">
      <c r="B29" s="253"/>
      <c r="C29" s="254"/>
      <c r="D29" s="254"/>
      <c r="E29" s="254"/>
      <c r="F29" s="254"/>
      <c r="G29" s="254"/>
      <c r="H29" s="255"/>
      <c r="J29" s="262"/>
      <c r="K29" s="263"/>
      <c r="L29" s="263"/>
      <c r="M29" s="263"/>
      <c r="N29" s="263"/>
      <c r="O29" s="263"/>
      <c r="P29" s="264"/>
    </row>
    <row r="30" spans="2:24">
      <c r="B30" s="253"/>
      <c r="C30" s="254"/>
      <c r="D30" s="254"/>
      <c r="E30" s="254"/>
      <c r="F30" s="254"/>
      <c r="G30" s="254"/>
      <c r="H30" s="255"/>
      <c r="J30" s="262"/>
      <c r="K30" s="263"/>
      <c r="L30" s="263"/>
      <c r="M30" s="263"/>
      <c r="N30" s="263"/>
      <c r="O30" s="263"/>
      <c r="P30" s="264"/>
    </row>
    <row r="31" spans="2:24">
      <c r="B31" s="256"/>
      <c r="C31" s="257"/>
      <c r="D31" s="257"/>
      <c r="E31" s="257"/>
      <c r="F31" s="257"/>
      <c r="G31" s="257"/>
      <c r="H31" s="258"/>
      <c r="J31" s="262"/>
      <c r="K31" s="263"/>
      <c r="L31" s="263"/>
      <c r="M31" s="263"/>
      <c r="N31" s="263"/>
      <c r="O31" s="263"/>
      <c r="P31" s="264"/>
    </row>
    <row r="32" spans="2:24">
      <c r="J32" s="262"/>
      <c r="K32" s="263"/>
      <c r="L32" s="263"/>
      <c r="M32" s="263"/>
      <c r="N32" s="263"/>
      <c r="O32" s="263"/>
      <c r="P32" s="264"/>
    </row>
    <row r="33" spans="2:16">
      <c r="J33" s="265"/>
      <c r="K33" s="266"/>
      <c r="L33" s="266"/>
      <c r="M33" s="266"/>
      <c r="N33" s="266"/>
      <c r="O33" s="266"/>
      <c r="P33" s="267"/>
    </row>
    <row r="35" spans="2:16">
      <c r="B35" s="161"/>
      <c r="C35" s="161"/>
      <c r="D35" s="161"/>
      <c r="E35" s="161"/>
      <c r="F35" s="161"/>
      <c r="G35" s="161"/>
      <c r="H35" s="161"/>
    </row>
    <row r="41" spans="2:16">
      <c r="B41" s="161"/>
      <c r="C41" s="161"/>
      <c r="D41" s="161"/>
      <c r="E41" s="161"/>
      <c r="F41" s="161"/>
      <c r="G41" s="161"/>
      <c r="H41" s="161"/>
    </row>
    <row r="42" spans="2:16">
      <c r="B42" s="161"/>
      <c r="C42" s="161"/>
      <c r="D42" s="161"/>
      <c r="E42" s="161"/>
      <c r="F42" s="161"/>
      <c r="G42" s="161"/>
      <c r="H42" s="161"/>
    </row>
  </sheetData>
  <mergeCells count="37">
    <mergeCell ref="C3:H3"/>
    <mergeCell ref="C4:H4"/>
    <mergeCell ref="C5:H5"/>
    <mergeCell ref="C6:H6"/>
    <mergeCell ref="C2:H2"/>
    <mergeCell ref="C9:H9"/>
    <mergeCell ref="C10:H10"/>
    <mergeCell ref="C11:H11"/>
    <mergeCell ref="C12:H12"/>
    <mergeCell ref="C13:H13"/>
    <mergeCell ref="S12:X12"/>
    <mergeCell ref="K4:P4"/>
    <mergeCell ref="K5:P5"/>
    <mergeCell ref="K6:P6"/>
    <mergeCell ref="S2:X2"/>
    <mergeCell ref="S3:X3"/>
    <mergeCell ref="S4:X4"/>
    <mergeCell ref="K2:P2"/>
    <mergeCell ref="K3:P3"/>
    <mergeCell ref="B24:H31"/>
    <mergeCell ref="S5:X5"/>
    <mergeCell ref="S6:X6"/>
    <mergeCell ref="S9:X9"/>
    <mergeCell ref="S10:X10"/>
    <mergeCell ref="S11:X11"/>
    <mergeCell ref="J24:P33"/>
    <mergeCell ref="S13:X13"/>
    <mergeCell ref="S16:X16"/>
    <mergeCell ref="S17:X17"/>
    <mergeCell ref="S18:X18"/>
    <mergeCell ref="S19:X19"/>
    <mergeCell ref="S20:X20"/>
    <mergeCell ref="C17:H17"/>
    <mergeCell ref="C18:H18"/>
    <mergeCell ref="C19:H19"/>
    <mergeCell ref="C20:H20"/>
    <mergeCell ref="C16:H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21"/>
  <sheetViews>
    <sheetView zoomScale="85" zoomScaleNormal="85" workbookViewId="0">
      <selection activeCell="Q37" sqref="Q37"/>
    </sheetView>
  </sheetViews>
  <sheetFormatPr defaultRowHeight="16.5"/>
  <cols>
    <col min="1" max="1" width="1.875" style="165" customWidth="1"/>
    <col min="2" max="2" width="13.25" style="165" customWidth="1"/>
    <col min="3" max="8" width="7.625" style="165" customWidth="1"/>
    <col min="9" max="9" width="11.625" style="165" bestFit="1" customWidth="1"/>
    <col min="10" max="10" width="10.5" style="3" customWidth="1"/>
    <col min="11" max="11" width="10.5" style="3" bestFit="1" customWidth="1"/>
    <col min="12" max="12" width="10.625" style="3" bestFit="1" customWidth="1"/>
    <col min="13" max="13" width="10.5" style="165" customWidth="1"/>
    <col min="14" max="14" width="16.375" style="165" customWidth="1"/>
    <col min="15" max="15" width="4.75" style="165" customWidth="1"/>
    <col min="16" max="16" width="8.125" style="165" customWidth="1"/>
    <col min="17" max="17" width="11" style="165" bestFit="1" customWidth="1"/>
    <col min="18" max="20" width="9" style="165"/>
    <col min="21" max="21" width="8.875" style="165" bestFit="1" customWidth="1"/>
    <col min="22" max="22" width="10" style="165" bestFit="1" customWidth="1"/>
    <col min="23" max="23" width="8.875" style="165" bestFit="1" customWidth="1"/>
    <col min="24" max="24" width="5.375" style="165" customWidth="1"/>
    <col min="25" max="25" width="7" style="165" customWidth="1"/>
    <col min="26" max="26" width="9.625" style="165" customWidth="1"/>
    <col min="27" max="27" width="7.125" style="165" customWidth="1"/>
    <col min="28" max="28" width="5.25" style="165" bestFit="1" customWidth="1"/>
    <col min="29" max="30" width="7.625" style="165" customWidth="1"/>
    <col min="31" max="31" width="8.5" style="165" bestFit="1" customWidth="1"/>
    <col min="32" max="32" width="5.25" style="165" customWidth="1"/>
    <col min="33" max="33" width="11.625" style="165" bestFit="1" customWidth="1"/>
    <col min="34" max="35" width="7.125" style="165" bestFit="1" customWidth="1"/>
    <col min="36" max="657" width="9" style="165"/>
    <col min="658" max="658" width="13.125" style="165" bestFit="1" customWidth="1"/>
    <col min="659" max="665" width="9" style="165"/>
    <col min="666" max="666" width="12.375" style="165" customWidth="1"/>
    <col min="667" max="669" width="12.75" style="165" bestFit="1" customWidth="1"/>
    <col min="670" max="16384" width="9" style="165"/>
  </cols>
  <sheetData>
    <row r="1" spans="1:38" ht="26.25">
      <c r="B1" s="233" t="s">
        <v>153</v>
      </c>
      <c r="C1" s="234"/>
      <c r="D1" s="234"/>
      <c r="E1" s="234"/>
      <c r="F1" s="234"/>
      <c r="G1" s="234"/>
      <c r="H1" s="234"/>
      <c r="I1" s="234"/>
      <c r="J1" s="30" t="str">
        <f>IF(runS=1, "결정 !","..1명..")</f>
        <v>결정 !</v>
      </c>
      <c r="K1" s="30" t="str">
        <f>IF(obstaS=1, "결정 !","..1명..")</f>
        <v>결정 !</v>
      </c>
      <c r="L1" s="30" t="str">
        <f>IF(tri=2,"결정 !","..2명..")</f>
        <v>결정 !</v>
      </c>
      <c r="M1" s="30" t="str">
        <f>IF(horse=3,"결정 !","..3명..")</f>
        <v>결정 !</v>
      </c>
      <c r="N1" s="157"/>
    </row>
    <row r="2" spans="1:38" ht="17.25" thickBot="1">
      <c r="A2" s="165">
        <v>1.0999999999999999E-2</v>
      </c>
      <c r="B2" s="235" t="s">
        <v>158</v>
      </c>
      <c r="C2" s="235"/>
      <c r="D2" s="235"/>
      <c r="E2" s="235"/>
      <c r="F2" s="235"/>
      <c r="G2" s="235"/>
      <c r="H2" s="235"/>
      <c r="J2" s="32" t="s">
        <v>142</v>
      </c>
      <c r="K2" s="5" t="s">
        <v>39</v>
      </c>
      <c r="L2" s="5" t="s">
        <v>40</v>
      </c>
      <c r="M2" s="5" t="s">
        <v>41</v>
      </c>
      <c r="N2" s="41">
        <v>1.1000000000000001</v>
      </c>
      <c r="P2" s="236" t="s">
        <v>215</v>
      </c>
      <c r="Q2" s="236"/>
      <c r="R2" s="236"/>
      <c r="S2" s="236"/>
      <c r="T2" s="236"/>
      <c r="U2" s="236"/>
      <c r="V2" s="236"/>
      <c r="X2" s="241" t="s">
        <v>218</v>
      </c>
      <c r="Y2" s="241"/>
      <c r="Z2" s="241"/>
      <c r="AA2" s="241"/>
      <c r="AB2" s="241"/>
      <c r="AC2" s="241"/>
      <c r="AD2" s="241"/>
      <c r="AE2" s="241"/>
      <c r="AF2" s="241"/>
      <c r="AG2" s="241"/>
      <c r="AH2" s="241"/>
      <c r="AI2" s="241"/>
    </row>
    <row r="3" spans="1:38" ht="33">
      <c r="B3" s="47" t="s">
        <v>38</v>
      </c>
      <c r="C3" s="48" t="s">
        <v>92</v>
      </c>
      <c r="D3" s="49" t="s">
        <v>0</v>
      </c>
      <c r="E3" s="50" t="s">
        <v>1</v>
      </c>
      <c r="F3" s="51" t="s">
        <v>2</v>
      </c>
      <c r="G3" s="52" t="s">
        <v>3</v>
      </c>
      <c r="H3" s="53" t="s">
        <v>30</v>
      </c>
      <c r="I3" s="54" t="s">
        <v>173</v>
      </c>
      <c r="J3" s="183" t="s">
        <v>31</v>
      </c>
      <c r="K3" s="168" t="s">
        <v>32</v>
      </c>
      <c r="L3" s="169" t="s">
        <v>33</v>
      </c>
      <c r="M3" s="170" t="s">
        <v>34</v>
      </c>
      <c r="N3" s="153" t="s">
        <v>109</v>
      </c>
      <c r="P3" s="163" t="s">
        <v>92</v>
      </c>
      <c r="Q3" s="246" t="s">
        <v>105</v>
      </c>
      <c r="R3" s="247"/>
      <c r="S3" s="247"/>
      <c r="T3" s="247"/>
      <c r="U3" s="248"/>
      <c r="V3" s="29" t="s">
        <v>140</v>
      </c>
      <c r="X3" s="55" t="s">
        <v>161</v>
      </c>
      <c r="Y3" s="55" t="s">
        <v>106</v>
      </c>
      <c r="Z3" s="19" t="s">
        <v>212</v>
      </c>
      <c r="AA3" s="19" t="s">
        <v>190</v>
      </c>
      <c r="AB3" s="164" t="s">
        <v>191</v>
      </c>
      <c r="AC3" s="245" t="s">
        <v>224</v>
      </c>
      <c r="AD3" s="245"/>
      <c r="AE3" s="12" t="s">
        <v>191</v>
      </c>
      <c r="AF3" s="19" t="s">
        <v>190</v>
      </c>
      <c r="AG3" s="19" t="s">
        <v>212</v>
      </c>
      <c r="AH3" s="55" t="s">
        <v>161</v>
      </c>
      <c r="AI3" s="55" t="s">
        <v>106</v>
      </c>
    </row>
    <row r="4" spans="1:38" ht="20.25">
      <c r="B4" s="136" t="s">
        <v>139</v>
      </c>
      <c r="C4" s="237" t="str">
        <f ca="1" xml:space="preserve">
IF(RAND()&gt;0.76, "괄호 안은 컨디션 합 입니다.",
     IF(RAND()&gt;0.68, "시뮬레이터 하단에서 배정된 NPC를 확인하세요 !",
          IF(RAND()&gt;0.5,
          "랜덤 도움말 입니다 (흠칫)",
                    IF(RAND()&gt;0.1,
                         "위험한 적은 가져버리세요 !",
                         "아테네의 부엉이는 황혼이 깃들 무렵에 날개를 편다"
                    )
          )
     )
)</f>
        <v>괄호 안은 컨디션 합 입니다.</v>
      </c>
      <c r="D4" s="238"/>
      <c r="E4" s="238"/>
      <c r="F4" s="238"/>
      <c r="G4" s="238"/>
      <c r="H4" s="238"/>
      <c r="I4" s="239"/>
      <c r="J4" s="135" t="str">
        <f>IF(runS=1,SUM(J5:J35) &amp; " (" &amp; runC &amp;")",0)</f>
        <v>2.1 (3)</v>
      </c>
      <c r="K4" s="135" t="str">
        <f>IF(obstaS=1,SUM(K5:K35) &amp; " (" &amp; obstaC &amp;")",0)</f>
        <v>2.1 (3)</v>
      </c>
      <c r="L4" s="135" t="str">
        <f>IF(tri=2,SUM(L5:L35) &amp; " (" &amp; triC &amp;")",0)</f>
        <v>2.1 (3)</v>
      </c>
      <c r="M4" s="189" t="str">
        <f>IF(horse=3,SUM(M5:M35) &amp; " (" &amp; horseC &amp;")",0)</f>
        <v>4.2 (5)</v>
      </c>
      <c r="N4" s="190" t="s">
        <v>160</v>
      </c>
      <c r="P4" s="22">
        <v>7</v>
      </c>
      <c r="Q4" s="21" t="s">
        <v>55</v>
      </c>
      <c r="R4" s="21" t="s">
        <v>18</v>
      </c>
      <c r="S4" s="21" t="s">
        <v>37</v>
      </c>
      <c r="T4" s="156" t="s">
        <v>58</v>
      </c>
      <c r="U4" s="21" t="s">
        <v>29</v>
      </c>
      <c r="V4" s="33">
        <v>3</v>
      </c>
      <c r="X4" s="55">
        <v>2.2000000000000002</v>
      </c>
      <c r="Y4" s="55">
        <v>3</v>
      </c>
      <c r="Z4" s="75">
        <f>(sc_3+sc_1*INT((10+X4)/(INT(10+X4))-epsi))*(s_1+INT(X4)+s_2*INT((10+X4)/(INT(10+X4))-epsi))^(s_3)*(c_4+c_1*INT((10+X4)/(INT(10+X4))-epsi)+c_2*Y4)^(c_3)+sc_2*INT((10+X4)/(INT(10+X4))-epsi)-sc_4*(Y4/10)^3</f>
        <v>90379.51629533332</v>
      </c>
      <c r="AA4" s="60">
        <f t="shared" ref="AA4:AA12" si="0">_xlfn.RANK.EQ(Z4,combat,0)</f>
        <v>1</v>
      </c>
      <c r="AB4" s="59">
        <f>ABS(AA4-AC4)</f>
        <v>0</v>
      </c>
      <c r="AC4" s="61">
        <v>1</v>
      </c>
      <c r="AD4" s="61">
        <v>3</v>
      </c>
      <c r="AE4" s="56">
        <f>ABS(AF4-AD4)</f>
        <v>0</v>
      </c>
      <c r="AF4" s="58">
        <f t="shared" ref="AF4:AF12" si="1">_xlfn.RANK.EQ(AG4,combat,0)</f>
        <v>3</v>
      </c>
      <c r="AG4" s="75">
        <f t="shared" ref="AG4:AG18" si="2">(sc_3+sc_1*INT((10+AH4)/(INT(10+AH4))-epsi))
*(s_1+INT(AH4)+s_2*INT((10+AH4)/(INT(10+AH4))-epsi))^(s_3)
*(c_4+c_1*INT((10+AH4)/(INT(10+AH4))-epsi)+c_2*AI4)^(c_3)
+sc_2*INT((10+AH4)/(INT(10+AH4))-epsi)
-sc_4*(AI4/10)^3</f>
        <v>76805.186529190454</v>
      </c>
      <c r="AH4" s="55">
        <v>2</v>
      </c>
      <c r="AI4" s="55">
        <v>3</v>
      </c>
      <c r="AK4" s="87"/>
      <c r="AL4" s="87"/>
    </row>
    <row r="5" spans="1:38" ht="17.100000000000001" customHeight="1">
      <c r="B5" s="173" t="s">
        <v>18</v>
      </c>
      <c r="C5" s="99">
        <v>7</v>
      </c>
      <c r="D5" s="64">
        <v>1</v>
      </c>
      <c r="E5" s="65"/>
      <c r="F5" s="66">
        <v>1</v>
      </c>
      <c r="G5" s="67"/>
      <c r="H5" s="97">
        <f>cond7</f>
        <v>3</v>
      </c>
      <c r="I5" s="178">
        <v>1</v>
      </c>
      <c r="J5" s="281">
        <f>IF(
  (D5+F5*d)*OR(I5=1,AND(I5="",runS&lt;&gt;1))&gt;d-1,
  (D5+F5*d)*OR(I5=1,AND(I5="",runS&lt;&gt;1)),
     IF(
       enemy^(2-enemy)*run*OR(R46&gt;runCB,INT(0.4+R46/runCB)),
       CHAR(200*(2-enemy) + 41454*(enemy-1)) &amp; "  "
       &amp; (enemy-1)*(D5+F5*d)+(2-enemy)*INT(99.9*(R46/runCB))
       &amp; LEFT(" "&amp;CHAR(34+3*enemy)&amp;H5,3*enemy-1)&amp;CHAR(41951*(2-enemy) + 41*(enemy-1)),
       ""
     )
)</f>
        <v>2.1</v>
      </c>
      <c r="K5" s="172" t="str">
        <f>IF(
  (D5*d+F5)*OR(I5=2,AND(I5="",obstaS&lt;&gt;1))&gt;d-1,
  (D5*d+F5)*OR(I5=2,AND(I5="",obstaS&lt;&gt;1)),
     IF(
       enemy^(2-enemy)*obsta*OR(S46&gt;obstaCB,INT(0.4+S46/obstaCB)),
       CHAR(200*(2-enemy) + 41454*(enemy-1)) &amp; "  "
       &amp; (enemy-1)*(D5*d+F5)+(2-enemy)*INT(99.9*(S46/obstaCB))
       &amp; LEFT(" "&amp;CHAR(34+3*enemy)&amp;H5,3*enemy-1)&amp;CHAR(41951*(2-enemy) + 41*(enemy-1)),
       ""
     )
)</f>
        <v/>
      </c>
      <c r="L5" s="186" t="str">
        <f>IF(
  (F5*d+G5)*OR(I5=3,AND(I5="",tri&lt;&gt;2))&gt;d-1,
  (F5*d+G5)*OR(I5=3,AND(I5="",tri&lt;&gt;2)),
     IF(
       enemy^(2-enemy)*INT(tri/2)*OR(T46&gt;triCB2,INT(0.7+T46/triCB2)),
       CHAR(200*(2-enemy) + 41454*(enemy-1)) &amp; "  "
       &amp; (enemy-1)*(F5*d+G5)+(2-enemy)*INT(99.9*(T46/triCB2))
       &amp; LEFT(" "&amp;CHAR(34+3*enemy)&amp;H5,3*enemy-1)&amp;CHAR(41951*(2-enemy) + 41*(enemy-1)),
       ""
     )
)</f>
        <v/>
      </c>
      <c r="M5" s="187" t="str">
        <f>IF(
  OR(E5+G5=-1,(E5*d+G5)*OR(I5=4,AND(I5="",horse&lt;&gt;3))&gt;d-1),
  (E5*(INT((E5+2)/2)*(d-1)+1)+G5)*OR(I5=4,AND(I5="",horse&lt;&gt;3)),
     IF(
       enemy^(2-enemy)*INT(horse/3)*OR(U46&gt;horseCB2,INT(0.81+U46/horseCB2)),
       CHAR(200*(2-enemy) + 41454*(enemy-1)) &amp; "  "
       &amp; (enemy-1)*(E5*d+G5)+(2-enemy)*INT(99.9*(U46/horseCB2))
       &amp; LEFT(" "&amp;CHAR(34+3*enemy)&amp;H5,3*enemy-1)&amp;CHAR(41951*(2-enemy) + 41*(enemy-1)),
       ""
     )
)</f>
        <v/>
      </c>
      <c r="N5" s="149"/>
      <c r="P5" s="22">
        <v>1</v>
      </c>
      <c r="Q5" s="19" t="s">
        <v>71</v>
      </c>
      <c r="R5" s="28" t="s">
        <v>4</v>
      </c>
      <c r="S5" s="28" t="s">
        <v>73</v>
      </c>
      <c r="T5" s="19" t="s">
        <v>47</v>
      </c>
      <c r="U5" s="19"/>
      <c r="V5" s="16">
        <f t="shared" ref="V5:V10" si="3">MOD(V4+4,7)+1-4</f>
        <v>-3</v>
      </c>
      <c r="X5" s="55">
        <v>2.2000000000000002</v>
      </c>
      <c r="Y5" s="55">
        <v>2</v>
      </c>
      <c r="Z5" s="75">
        <f t="shared" ref="Z5:Z18" si="4">(sc_3+sc_1*INT((10+X5)/(INT(10+X5))-epsi))
*(s_1+INT(X5)+s_2*INT((10+X5)/(INT(10+X5))-epsi))^(s_3)
*(c_4+c_1*INT((10+X5)/(INT(10+X5))-epsi)+c_2*Y5)^(c_3)
+sc_2*INT((10+X5)/(INT(10+X5))-epsi)
-sc_4*(Y5/10)^3</f>
        <v>79126.358729139902</v>
      </c>
      <c r="AA5" s="60">
        <f t="shared" si="0"/>
        <v>2</v>
      </c>
      <c r="AB5" s="59">
        <f t="shared" ref="AB5:AB12" si="5">ABS(AA5-AC5)</f>
        <v>0</v>
      </c>
      <c r="AC5" s="61">
        <v>2</v>
      </c>
      <c r="AD5" s="61">
        <v>5</v>
      </c>
      <c r="AE5" s="56">
        <f t="shared" ref="AE5:AE12" si="6">ABS(AF5-AD5)</f>
        <v>0</v>
      </c>
      <c r="AF5" s="58">
        <f t="shared" si="1"/>
        <v>5</v>
      </c>
      <c r="AG5" s="75">
        <f t="shared" si="2"/>
        <v>67904.762029604637</v>
      </c>
      <c r="AH5" s="55">
        <v>2</v>
      </c>
      <c r="AI5" s="55">
        <v>2</v>
      </c>
      <c r="AK5" s="87"/>
      <c r="AL5" s="87"/>
    </row>
    <row r="6" spans="1:38" ht="17.100000000000001" customHeight="1">
      <c r="B6" s="173" t="s">
        <v>28</v>
      </c>
      <c r="C6" s="99">
        <v>4</v>
      </c>
      <c r="D6" s="64">
        <v>1</v>
      </c>
      <c r="E6" s="65">
        <v>-1</v>
      </c>
      <c r="F6" s="66">
        <v>1</v>
      </c>
      <c r="G6" s="67"/>
      <c r="H6" s="97">
        <f>cond4</f>
        <v>0</v>
      </c>
      <c r="I6" s="178">
        <v>3</v>
      </c>
      <c r="J6" s="281" t="str">
        <f>IF(
  (D6+F6*d)*OR(I6=1,AND(I6="",runS&lt;&gt;1))&gt;d-1,
  (D6+F6*d)*OR(I6=1,AND(I6="",runS&lt;&gt;1)),
     IF(
       enemy^(2-enemy)*run*OR(R47&gt;runCB,INT(0.4+R47/runCB)),
       CHAR(200*(2-enemy) + 41454*(enemy-1)) &amp; "  "
       &amp; (enemy-1)*(D6+F6*d)+(2-enemy)*INT(99.9*(R47/runCB))
       &amp; LEFT(" "&amp;CHAR(34+3*enemy)&amp;H6,3*enemy-1)&amp;CHAR(41951*(2-enemy) + 41*(enemy-1)),
       ""
     )
)</f>
        <v/>
      </c>
      <c r="K6" s="172" t="str">
        <f>IF(
  (D6*d+F6)*OR(I6=2,AND(I6="",obstaS&lt;&gt;1))&gt;d-1,
  (D6*d+F6)*OR(I6=2,AND(I6="",obstaS&lt;&gt;1)),
     IF(
       enemy^(2-enemy)*obsta*OR(S47&gt;obstaCB,INT(0.4+S47/obstaCB)),
       CHAR(200*(2-enemy) + 41454*(enemy-1)) &amp; "  "
       &amp; (enemy-1)*(D6*d+F6)+(2-enemy)*INT(99.9*(S47/obstaCB))
       &amp; LEFT(" "&amp;CHAR(34+3*enemy)&amp;H6,3*enemy-1)&amp;CHAR(41951*(2-enemy) + 41*(enemy-1)),
       ""
     )
)</f>
        <v/>
      </c>
      <c r="L6" s="186">
        <f>IF(
  (F6*d+G6)*OR(I6=3,AND(I6="",tri&lt;&gt;2))&gt;d-1,
  (F6*d+G6)*OR(I6=3,AND(I6="",tri&lt;&gt;2)),
     IF(
       enemy^(2-enemy)*INT(tri/2)*OR(T47&gt;triCB2,INT(0.7+T47/triCB2)),
       CHAR(200*(2-enemy) + 41454*(enemy-1)) &amp; "  "
       &amp; (enemy-1)*(F6*d+G6)+(2-enemy)*INT(99.9*(T47/triCB2))
       &amp; LEFT(" "&amp;CHAR(34+3*enemy)&amp;H6,3*enemy-1)&amp;CHAR(41951*(2-enemy) + 41*(enemy-1)),
       ""
     )
)</f>
        <v>1.1000000000000001</v>
      </c>
      <c r="M6" s="187">
        <f>IF(
  OR(E6+G6=-1,(E6*d+G6)*OR(I6=4,AND(I6="",horse&lt;&gt;3))&gt;d-1),
  (E6*(INT((E6+2)/2)*(d-1)+1)+G6)*OR(I6=4,AND(I6="",horse&lt;&gt;3)),
     IF(
       enemy^(2-enemy)*INT(horse/3)*OR(U47&gt;horseCB2,INT(0.81+U47/horseCB2)),
       CHAR(200*(2-enemy) + 41454*(enemy-1)) &amp; "  "
       &amp; (enemy-1)*(E6*d+G6)+(2-enemy)*INT(99.9*(U47/horseCB2))
       &amp; LEFT(" "&amp;CHAR(34+3*enemy)&amp;H6,3*enemy-1)&amp;CHAR(41951*(2-enemy) + 41*(enemy-1)),
       ""
     )
)</f>
        <v>0</v>
      </c>
      <c r="N6" s="149"/>
      <c r="P6" s="22">
        <v>2</v>
      </c>
      <c r="Q6" s="19" t="s">
        <v>25</v>
      </c>
      <c r="R6" s="19" t="s">
        <v>68</v>
      </c>
      <c r="S6" s="19" t="s">
        <v>69</v>
      </c>
      <c r="T6" s="19" t="s">
        <v>70</v>
      </c>
      <c r="U6" s="19"/>
      <c r="V6" s="16">
        <f t="shared" si="3"/>
        <v>-2</v>
      </c>
      <c r="X6" s="55">
        <v>2.2000000000000002</v>
      </c>
      <c r="Y6" s="55">
        <v>1</v>
      </c>
      <c r="Z6" s="75">
        <f t="shared" si="4"/>
        <v>67905.167270765101</v>
      </c>
      <c r="AA6" s="60">
        <f t="shared" si="0"/>
        <v>4</v>
      </c>
      <c r="AB6" s="59">
        <f t="shared" si="5"/>
        <v>0</v>
      </c>
      <c r="AC6" s="61">
        <v>4</v>
      </c>
      <c r="AD6" s="61">
        <v>8</v>
      </c>
      <c r="AE6" s="56">
        <f t="shared" si="6"/>
        <v>1</v>
      </c>
      <c r="AF6" s="58">
        <f t="shared" si="1"/>
        <v>7</v>
      </c>
      <c r="AG6" s="75">
        <f t="shared" si="2"/>
        <v>59040.699887202944</v>
      </c>
      <c r="AH6" s="55">
        <v>2</v>
      </c>
      <c r="AI6" s="55">
        <v>1</v>
      </c>
      <c r="AK6" s="87"/>
      <c r="AL6" s="87"/>
    </row>
    <row r="7" spans="1:38" ht="17.100000000000001" customHeight="1">
      <c r="B7" s="173" t="s">
        <v>37</v>
      </c>
      <c r="C7" s="99">
        <v>7</v>
      </c>
      <c r="D7" s="64">
        <v>1</v>
      </c>
      <c r="E7" s="65">
        <v>-1</v>
      </c>
      <c r="F7" s="66">
        <v>1</v>
      </c>
      <c r="G7" s="67"/>
      <c r="H7" s="97">
        <f>cond7</f>
        <v>3</v>
      </c>
      <c r="I7" s="178">
        <v>2</v>
      </c>
      <c r="J7" s="281" t="str">
        <f>IF(
  (D7+F7*d)*OR(I7=1,AND(I7="",runS&lt;&gt;1))&gt;d-1,
  (D7+F7*d)*OR(I7=1,AND(I7="",runS&lt;&gt;1)),
     IF(
       enemy^(2-enemy)*run*OR(R48&gt;runCB,INT(0.4+R48/runCB)),
       CHAR(200*(2-enemy) + 41454*(enemy-1)) &amp; "  "
       &amp; (enemy-1)*(D7+F7*d)+(2-enemy)*INT(99.9*(R48/runCB))
       &amp; LEFT(" "&amp;CHAR(34+3*enemy)&amp;H7,3*enemy-1)&amp;CHAR(41951*(2-enemy) + 41*(enemy-1)),
       ""
     )
)</f>
        <v/>
      </c>
      <c r="K7" s="172">
        <f>IF(
  (D7*d+F7)*OR(I7=2,AND(I7="",obstaS&lt;&gt;1))&gt;d-1,
  (D7*d+F7)*OR(I7=2,AND(I7="",obstaS&lt;&gt;1)),
     IF(
       enemy^(2-enemy)*obsta*OR(S48&gt;obstaCB,INT(0.4+S48/obstaCB)),
       CHAR(200*(2-enemy) + 41454*(enemy-1)) &amp; "  "
       &amp; (enemy-1)*(D7*d+F7)+(2-enemy)*INT(99.9*(S48/obstaCB))
       &amp; LEFT(" "&amp;CHAR(34+3*enemy)&amp;H7,3*enemy-1)&amp;CHAR(41951*(2-enemy) + 41*(enemy-1)),
       ""
     )
)</f>
        <v>2.1</v>
      </c>
      <c r="L7" s="186" t="str">
        <f>IF(
  (F7*d+G7)*OR(I7=3,AND(I7="",tri&lt;&gt;2))&gt;d-1,
  (F7*d+G7)*OR(I7=3,AND(I7="",tri&lt;&gt;2)),
     IF(
       enemy^(2-enemy)*INT(tri/2)*OR(T48&gt;triCB2,INT(0.7+T48/triCB2)),
       CHAR(200*(2-enemy) + 41454*(enemy-1)) &amp; "  "
       &amp; (enemy-1)*(F7*d+G7)+(2-enemy)*INT(99.9*(T48/triCB2))
       &amp; LEFT(" "&amp;CHAR(34+3*enemy)&amp;H7,3*enemy-1)&amp;CHAR(41951*(2-enemy) + 41*(enemy-1)),
       ""
     )
)</f>
        <v/>
      </c>
      <c r="M7" s="187">
        <f>IF(
  OR(E7+G7=-1,(E7*d+G7)*OR(I7=4,AND(I7="",horse&lt;&gt;3))&gt;d-1),
  (E7*(INT((E7+2)/2)*(d-1)+1)+G7)*OR(I7=4,AND(I7="",horse&lt;&gt;3)),
     IF(
       enemy^(2-enemy)*INT(horse/3)*OR(U48&gt;horseCB2,INT(0.81+U48/horseCB2)),
       CHAR(200*(2-enemy) + 41454*(enemy-1)) &amp; "  "
       &amp; (enemy-1)*(E7*d+G7)+(2-enemy)*INT(99.9*(U48/horseCB2))
       &amp; LEFT(" "&amp;CHAR(34+3*enemy)&amp;H7,3*enemy-1)&amp;CHAR(41951*(2-enemy) + 41*(enemy-1)),
       ""
     )
)</f>
        <v>0</v>
      </c>
      <c r="N7" s="149"/>
      <c r="P7" s="22">
        <v>3</v>
      </c>
      <c r="Q7" s="19" t="s">
        <v>23</v>
      </c>
      <c r="R7" s="19" t="s">
        <v>52</v>
      </c>
      <c r="S7" s="19" t="s">
        <v>53</v>
      </c>
      <c r="T7" s="28" t="s">
        <v>54</v>
      </c>
      <c r="U7" s="19"/>
      <c r="V7" s="16">
        <f t="shared" si="3"/>
        <v>-1</v>
      </c>
      <c r="X7" s="55">
        <v>1.2</v>
      </c>
      <c r="Y7" s="55">
        <v>3</v>
      </c>
      <c r="Z7" s="75">
        <f t="shared" si="4"/>
        <v>63511.547795899387</v>
      </c>
      <c r="AA7" s="60">
        <f t="shared" si="0"/>
        <v>6</v>
      </c>
      <c r="AB7" s="59">
        <f t="shared" si="5"/>
        <v>0</v>
      </c>
      <c r="AC7" s="61">
        <v>6</v>
      </c>
      <c r="AD7" s="61">
        <v>10</v>
      </c>
      <c r="AE7" s="56">
        <f t="shared" si="6"/>
        <v>0</v>
      </c>
      <c r="AF7" s="58">
        <f t="shared" si="1"/>
        <v>10</v>
      </c>
      <c r="AG7" s="75">
        <f t="shared" si="2"/>
        <v>51489.123006860005</v>
      </c>
      <c r="AH7" s="55">
        <v>1</v>
      </c>
      <c r="AI7" s="55">
        <v>3</v>
      </c>
      <c r="AK7" s="87"/>
      <c r="AL7" s="87"/>
    </row>
    <row r="8" spans="1:38" ht="17.100000000000001" customHeight="1">
      <c r="B8" s="173" t="s">
        <v>4</v>
      </c>
      <c r="C8" s="99">
        <v>1</v>
      </c>
      <c r="D8" s="64">
        <v>1</v>
      </c>
      <c r="E8" s="65">
        <v>-1</v>
      </c>
      <c r="F8" s="66"/>
      <c r="G8" s="67"/>
      <c r="H8" s="97">
        <f>cond1</f>
        <v>-3</v>
      </c>
      <c r="I8" s="178"/>
      <c r="J8" s="282" t="str">
        <f>IF(
  (D8+F8*d)*OR(I8=1,AND(I8="",runS&lt;&gt;1))&gt;d-1,
  (D8+F8*d)*OR(I8=1,AND(I8="",runS&lt;&gt;1)),
     IF(
       enemy^(2-enemy)*run*OR(R49&gt;runCB,INT(0.4+R49/runCB)),
       CHAR(200*(2-enemy) + 41454*(enemy-1)) &amp; "  "
       &amp; (enemy-1)*(D8+F8*d)+(2-enemy)*INT(99.9*(R49/runCB))
       &amp; LEFT(" "&amp;CHAR(34+3*enemy)&amp;H8,3*enemy-1)&amp;CHAR(41951*(2-enemy) + 41*(enemy-1)),
       ""
     )
)</f>
        <v/>
      </c>
      <c r="K8" s="185" t="str">
        <f>IF(
  (D8*d+F8)*OR(I8=2,AND(I8="",obstaS&lt;&gt;1))&gt;d-1,
  (D8*d+F8)*OR(I8=2,AND(I8="",obstaS&lt;&gt;1)),
     IF(
       enemy^(2-enemy)*obsta*OR(S49&gt;obstaCB,INT(0.4+S49/obstaCB)),
       CHAR(200*(2-enemy) + 41454*(enemy-1)) &amp; "  "
       &amp; (enemy-1)*(D8*d+F8)+(2-enemy)*INT(99.9*(S49/obstaCB))
       &amp; LEFT(" "&amp;CHAR(34+3*enemy)&amp;H8,3*enemy-1)&amp;CHAR(41951*(2-enemy) + 41*(enemy-1)),
       ""
     )
)</f>
        <v/>
      </c>
      <c r="L8" s="186" t="str">
        <f>IF(
  (F8*d+G8)*OR(I8=3,AND(I8="",tri&lt;&gt;2))&gt;d-1,
  (F8*d+G8)*OR(I8=3,AND(I8="",tri&lt;&gt;2)),
     IF(
       enemy^(2-enemy)*INT(tri/2)*OR(T49&gt;triCB2,INT(0.7+T49/triCB2)),
       CHAR(200*(2-enemy) + 41454*(enemy-1)) &amp; "  "
       &amp; (enemy-1)*(F8*d+G8)+(2-enemy)*INT(99.9*(T49/triCB2))
       &amp; LEFT(" "&amp;CHAR(34+3*enemy)&amp;H8,3*enemy-1)&amp;CHAR(41951*(2-enemy) + 41*(enemy-1)),
       ""
     )
)</f>
        <v/>
      </c>
      <c r="M8" s="187">
        <f>IF(
  OR(E8+G8=-1,(E8*d+G8)*OR(I8=4,AND(I8="",horse&lt;&gt;3))&gt;d-1),
  (E8*(INT((E8+2)/2)*(d-1)+1)+G8)*OR(I8=4,AND(I8="",horse&lt;&gt;3)),
     IF(
       enemy^(2-enemy)*INT(horse/3)*OR(U49&gt;horseCB2,INT(0.81+U49/horseCB2)),
       CHAR(200*(2-enemy) + 41454*(enemy-1)) &amp; "  "
       &amp; (enemy-1)*(E8*d+G8)+(2-enemy)*INT(99.9*(U49/horseCB2))
       &amp; LEFT(" "&amp;CHAR(34+3*enemy)&amp;H8,3*enemy-1)&amp;CHAR(41951*(2-enemy) + 41*(enemy-1)),
       ""
     )
)</f>
        <v>0</v>
      </c>
      <c r="N8" s="149"/>
      <c r="P8" s="22">
        <v>4</v>
      </c>
      <c r="Q8" s="19" t="s">
        <v>98</v>
      </c>
      <c r="R8" s="19" t="s">
        <v>46</v>
      </c>
      <c r="S8" s="19" t="s">
        <v>99</v>
      </c>
      <c r="T8" s="28" t="s">
        <v>49</v>
      </c>
      <c r="U8" s="28" t="s">
        <v>50</v>
      </c>
      <c r="V8" s="16">
        <f t="shared" si="3"/>
        <v>0</v>
      </c>
      <c r="X8" s="55">
        <v>2.2000000000000002</v>
      </c>
      <c r="Y8" s="55">
        <v>0</v>
      </c>
      <c r="Z8" s="75">
        <f t="shared" si="4"/>
        <v>56689.217009575557</v>
      </c>
      <c r="AA8" s="60">
        <f t="shared" si="0"/>
        <v>8</v>
      </c>
      <c r="AB8" s="59">
        <f t="shared" si="5"/>
        <v>1</v>
      </c>
      <c r="AC8" s="61">
        <v>7</v>
      </c>
      <c r="AD8" s="61">
        <v>11</v>
      </c>
      <c r="AE8" s="56">
        <f t="shared" si="6"/>
        <v>0</v>
      </c>
      <c r="AF8" s="58">
        <f t="shared" si="1"/>
        <v>11</v>
      </c>
      <c r="AG8" s="75">
        <f t="shared" si="2"/>
        <v>50187.207606799609</v>
      </c>
      <c r="AH8" s="55">
        <v>2</v>
      </c>
      <c r="AI8" s="55">
        <v>0</v>
      </c>
      <c r="AK8" s="87"/>
      <c r="AL8" s="87"/>
    </row>
    <row r="9" spans="1:38" ht="17.100000000000001" customHeight="1">
      <c r="B9" s="173" t="s">
        <v>6</v>
      </c>
      <c r="C9" s="99">
        <v>5</v>
      </c>
      <c r="D9" s="64">
        <v>1</v>
      </c>
      <c r="E9" s="65">
        <v>-1</v>
      </c>
      <c r="F9" s="66"/>
      <c r="G9" s="67"/>
      <c r="H9" s="97">
        <f>cond5</f>
        <v>1</v>
      </c>
      <c r="I9" s="178"/>
      <c r="J9" s="282" t="str">
        <f>IF(
  (D9+F9*d)*OR(I9=1,AND(I9="",runS&lt;&gt;1))&gt;d-1,
  (D9+F9*d)*OR(I9=1,AND(I9="",runS&lt;&gt;1)),
     IF(
       enemy^(2-enemy)*run*OR(R50&gt;runCB,INT(0.4+R50/runCB)),
       CHAR(200*(2-enemy) + 41454*(enemy-1)) &amp; "  "
       &amp; (enemy-1)*(D9+F9*d)+(2-enemy)*INT(99.9*(R50/runCB))
       &amp; LEFT(" "&amp;CHAR(34+3*enemy)&amp;H9,3*enemy-1)&amp;CHAR(41951*(2-enemy) + 41*(enemy-1)),
       ""
     )
)</f>
        <v/>
      </c>
      <c r="K9" s="185" t="str">
        <f>IF(
  (D9*d+F9)*OR(I9=2,AND(I9="",obstaS&lt;&gt;1))&gt;d-1,
  (D9*d+F9)*OR(I9=2,AND(I9="",obstaS&lt;&gt;1)),
     IF(
       enemy^(2-enemy)*obsta*OR(S50&gt;obstaCB,INT(0.4+S50/obstaCB)),
       CHAR(200*(2-enemy) + 41454*(enemy-1)) &amp; "  "
       &amp; (enemy-1)*(D9*d+F9)+(2-enemy)*INT(99.9*(S50/obstaCB))
       &amp; LEFT(" "&amp;CHAR(34+3*enemy)&amp;H9,3*enemy-1)&amp;CHAR(41951*(2-enemy) + 41*(enemy-1)),
       ""
     )
)</f>
        <v/>
      </c>
      <c r="L9" s="186" t="str">
        <f>IF(
  (F9*d+G9)*OR(I9=3,AND(I9="",tri&lt;&gt;2))&gt;d-1,
  (F9*d+G9)*OR(I9=3,AND(I9="",tri&lt;&gt;2)),
     IF(
       enemy^(2-enemy)*INT(tri/2)*OR(T50&gt;triCB2,INT(0.7+T50/triCB2)),
       CHAR(200*(2-enemy) + 41454*(enemy-1)) &amp; "  "
       &amp; (enemy-1)*(F9*d+G9)+(2-enemy)*INT(99.9*(T50/triCB2))
       &amp; LEFT(" "&amp;CHAR(34+3*enemy)&amp;H9,3*enemy-1)&amp;CHAR(41951*(2-enemy) + 41*(enemy-1)),
       ""
     )
)</f>
        <v/>
      </c>
      <c r="M9" s="187">
        <f>IF(
  OR(E9+G9=-1,(E9*d+G9)*OR(I9=4,AND(I9="",horse&lt;&gt;3))&gt;d-1),
  (E9*(INT((E9+2)/2)*(d-1)+1)+G9)*OR(I9=4,AND(I9="",horse&lt;&gt;3)),
     IF(
       enemy^(2-enemy)*INT(horse/3)*OR(U50&gt;horseCB2,INT(0.81+U50/horseCB2)),
       CHAR(200*(2-enemy) + 41454*(enemy-1)) &amp; "  "
       &amp; (enemy-1)*(E9*d+G9)+(2-enemy)*INT(99.9*(U50/horseCB2))
       &amp; LEFT(" "&amp;CHAR(34+3*enemy)&amp;H9,3*enemy-1)&amp;CHAR(41951*(2-enemy) + 41*(enemy-1)),
       ""
     )
)</f>
        <v>0</v>
      </c>
      <c r="N9" s="149"/>
      <c r="P9" s="22">
        <v>5</v>
      </c>
      <c r="Q9" s="19" t="s">
        <v>95</v>
      </c>
      <c r="R9" s="19" t="s">
        <v>35</v>
      </c>
      <c r="S9" s="19" t="s">
        <v>16</v>
      </c>
      <c r="T9" s="19" t="s">
        <v>6</v>
      </c>
      <c r="U9" s="19"/>
      <c r="V9" s="16">
        <f t="shared" si="3"/>
        <v>1</v>
      </c>
      <c r="X9" s="55">
        <v>1.2</v>
      </c>
      <c r="Y9" s="55">
        <v>2</v>
      </c>
      <c r="Z9" s="75">
        <f t="shared" si="4"/>
        <v>55585.472797420611</v>
      </c>
      <c r="AA9" s="60">
        <f t="shared" si="0"/>
        <v>9</v>
      </c>
      <c r="AB9" s="59">
        <f t="shared" si="5"/>
        <v>0</v>
      </c>
      <c r="AC9" s="61">
        <v>9</v>
      </c>
      <c r="AD9" s="61">
        <v>13</v>
      </c>
      <c r="AE9" s="56">
        <f t="shared" si="6"/>
        <v>0</v>
      </c>
      <c r="AF9" s="58">
        <f t="shared" si="1"/>
        <v>13</v>
      </c>
      <c r="AG9" s="75">
        <f t="shared" si="2"/>
        <v>45501.448000301541</v>
      </c>
      <c r="AH9" s="55">
        <v>1</v>
      </c>
      <c r="AI9" s="55">
        <v>2</v>
      </c>
      <c r="AK9" s="87"/>
      <c r="AL9" s="87"/>
    </row>
    <row r="10" spans="1:38" ht="17.100000000000001" customHeight="1">
      <c r="B10" s="173" t="s">
        <v>27</v>
      </c>
      <c r="C10" s="99">
        <v>5</v>
      </c>
      <c r="D10" s="64">
        <v>1</v>
      </c>
      <c r="E10" s="65">
        <v>-1</v>
      </c>
      <c r="F10" s="66"/>
      <c r="G10" s="67"/>
      <c r="H10" s="97">
        <f>cond5</f>
        <v>1</v>
      </c>
      <c r="I10" s="178"/>
      <c r="J10" s="282" t="str">
        <f>IF(
  (D10+F10*d)*OR(I10=1,AND(I10="",runS&lt;&gt;1))&gt;d-1,
  (D10+F10*d)*OR(I10=1,AND(I10="",runS&lt;&gt;1)),
     IF(
       enemy^(2-enemy)*run*OR(R51&gt;runCB,INT(0.4+R51/runCB)),
       CHAR(200*(2-enemy) + 41454*(enemy-1)) &amp; "  "
       &amp; (enemy-1)*(D10+F10*d)+(2-enemy)*INT(99.9*(R51/runCB))
       &amp; LEFT(" "&amp;CHAR(34+3*enemy)&amp;H10,3*enemy-1)&amp;CHAR(41951*(2-enemy) + 41*(enemy-1)),
       ""
     )
)</f>
        <v/>
      </c>
      <c r="K10" s="185" t="str">
        <f>IF(
  (D10*d+F10)*OR(I10=2,AND(I10="",obstaS&lt;&gt;1))&gt;d-1,
  (D10*d+F10)*OR(I10=2,AND(I10="",obstaS&lt;&gt;1)),
     IF(
       enemy^(2-enemy)*obsta*OR(S51&gt;obstaCB,INT(0.4+S51/obstaCB)),
       CHAR(200*(2-enemy) + 41454*(enemy-1)) &amp; "  "
       &amp; (enemy-1)*(D10*d+F10)+(2-enemy)*INT(99.9*(S51/obstaCB))
       &amp; LEFT(" "&amp;CHAR(34+3*enemy)&amp;H10,3*enemy-1)&amp;CHAR(41951*(2-enemy) + 41*(enemy-1)),
       ""
     )
)</f>
        <v/>
      </c>
      <c r="L10" s="186" t="str">
        <f>IF(
  (F10*d+G10)*OR(I10=3,AND(I10="",tri&lt;&gt;2))&gt;d-1,
  (F10*d+G10)*OR(I10=3,AND(I10="",tri&lt;&gt;2)),
     IF(
       enemy^(2-enemy)*INT(tri/2)*OR(T51&gt;triCB2,INT(0.7+T51/triCB2)),
       CHAR(200*(2-enemy) + 41454*(enemy-1)) &amp; "  "
       &amp; (enemy-1)*(F10*d+G10)+(2-enemy)*INT(99.9*(T51/triCB2))
       &amp; LEFT(" "&amp;CHAR(34+3*enemy)&amp;H10,3*enemy-1)&amp;CHAR(41951*(2-enemy) + 41*(enemy-1)),
       ""
     )
)</f>
        <v/>
      </c>
      <c r="M10" s="187">
        <f>IF(
  OR(E10+G10=-1,(E10*d+G10)*OR(I10=4,AND(I10="",horse&lt;&gt;3))&gt;d-1),
  (E10*(INT((E10+2)/2)*(d-1)+1)+G10)*OR(I10=4,AND(I10="",horse&lt;&gt;3)),
     IF(
       enemy^(2-enemy)*INT(horse/3)*OR(U51&gt;horseCB2,INT(0.81+U51/horseCB2)),
       CHAR(200*(2-enemy) + 41454*(enemy-1)) &amp; "  "
       &amp; (enemy-1)*(E10*d+G10)+(2-enemy)*INT(99.9*(U51/horseCB2))
       &amp; LEFT(" "&amp;CHAR(34+3*enemy)&amp;H10,3*enemy-1)&amp;CHAR(41951*(2-enemy) + 41*(enemy-1)),
       ""
     )
)</f>
        <v>0</v>
      </c>
      <c r="N10" s="149"/>
      <c r="P10" s="22">
        <v>6</v>
      </c>
      <c r="Q10" s="19" t="s">
        <v>26</v>
      </c>
      <c r="R10" s="19" t="s">
        <v>20</v>
      </c>
      <c r="S10" s="19" t="s">
        <v>13</v>
      </c>
      <c r="T10" s="19" t="s">
        <v>66</v>
      </c>
      <c r="U10" s="19"/>
      <c r="V10" s="16">
        <f t="shared" si="3"/>
        <v>2</v>
      </c>
      <c r="X10" s="55">
        <v>2.2000000000000002</v>
      </c>
      <c r="Y10" s="55">
        <v>-1</v>
      </c>
      <c r="Z10" s="75">
        <f t="shared" si="4"/>
        <v>45450.667395060431</v>
      </c>
      <c r="AA10" s="60">
        <f t="shared" si="0"/>
        <v>14</v>
      </c>
      <c r="AB10" s="59">
        <f t="shared" si="5"/>
        <v>0</v>
      </c>
      <c r="AC10" s="61">
        <v>14</v>
      </c>
      <c r="AD10" s="61">
        <v>15</v>
      </c>
      <c r="AE10" s="56">
        <f t="shared" si="6"/>
        <v>1</v>
      </c>
      <c r="AF10" s="58">
        <f t="shared" si="1"/>
        <v>16</v>
      </c>
      <c r="AG10" s="75">
        <f t="shared" si="2"/>
        <v>41317.840867550076</v>
      </c>
      <c r="AH10" s="93">
        <v>2</v>
      </c>
      <c r="AI10" s="93">
        <v>-1</v>
      </c>
      <c r="AK10" s="87"/>
      <c r="AL10" s="87"/>
    </row>
    <row r="11" spans="1:38" ht="17.100000000000001" customHeight="1">
      <c r="B11" s="173" t="s">
        <v>11</v>
      </c>
      <c r="C11" s="99">
        <v>6</v>
      </c>
      <c r="D11" s="64">
        <v>-1</v>
      </c>
      <c r="E11" s="65">
        <v>1</v>
      </c>
      <c r="F11" s="66"/>
      <c r="G11" s="67">
        <v>1</v>
      </c>
      <c r="H11" s="97">
        <f>cond6</f>
        <v>2</v>
      </c>
      <c r="I11" s="178">
        <v>4</v>
      </c>
      <c r="J11" s="282" t="str">
        <f>IF(
  (D11+F11*d)*OR(I11=1,AND(I11="",runS&lt;&gt;1))&gt;d-1,
  (D11+F11*d)*OR(I11=1,AND(I11="",runS&lt;&gt;1)),
     IF(
       enemy^(2-enemy)*run*OR(R52&gt;runCB,INT(0.4+R52/runCB)),
       CHAR(200*(2-enemy) + 41454*(enemy-1)) &amp; "  "
       &amp; (enemy-1)*(D11+F11*d)+(2-enemy)*INT(99.9*(R52/runCB))
       &amp; LEFT(" "&amp;CHAR(34+3*enemy)&amp;H11,3*enemy-1)&amp;CHAR(41951*(2-enemy) + 41*(enemy-1)),
       ""
     )
)</f>
        <v/>
      </c>
      <c r="K11" s="185" t="str">
        <f>IF(
  (D11*d+F11)*OR(I11=2,AND(I11="",obstaS&lt;&gt;1))&gt;d-1,
  (D11*d+F11)*OR(I11=2,AND(I11="",obstaS&lt;&gt;1)),
     IF(
       enemy^(2-enemy)*obsta*OR(S52&gt;obstaCB,INT(0.4+S52/obstaCB)),
       CHAR(200*(2-enemy) + 41454*(enemy-1)) &amp; "  "
       &amp; (enemy-1)*(D11*d+F11)+(2-enemy)*INT(99.9*(S52/obstaCB))
       &amp; LEFT(" "&amp;CHAR(34+3*enemy)&amp;H11,3*enemy-1)&amp;CHAR(41951*(2-enemy) + 41*(enemy-1)),
       ""
     )
)</f>
        <v/>
      </c>
      <c r="L11" s="186" t="str">
        <f>IF(
  (F11*d+G11)*OR(I11=3,AND(I11="",tri&lt;&gt;2))&gt;d-1,
  (F11*d+G11)*OR(I11=3,AND(I11="",tri&lt;&gt;2)),
     IF(
       enemy^(2-enemy)*INT(tri/2)*OR(T52&gt;triCB2,INT(0.7+T52/triCB2)),
       CHAR(200*(2-enemy) + 41454*(enemy-1)) &amp; "  "
       &amp; (enemy-1)*(F11*d+G11)+(2-enemy)*INT(99.9*(T52/triCB2))
       &amp; LEFT(" "&amp;CHAR(34+3*enemy)&amp;H11,3*enemy-1)&amp;CHAR(41951*(2-enemy) + 41*(enemy-1)),
       ""
     )
)</f>
        <v/>
      </c>
      <c r="M11" s="188">
        <f>IF(
  OR(E11+G11=-1,(E11*d+G11)*OR(I11=4,AND(I11="",horse&lt;&gt;3))&gt;d-1),
  (E11*(INT((E11+2)/2)*(d-1)+1)+G11)*OR(I11=4,AND(I11="",horse&lt;&gt;3)),
     IF(
       enemy^(2-enemy)*INT(horse/3)*OR(U52&gt;horseCB2,INT(0.81+U52/horseCB2)),
       CHAR(200*(2-enemy) + 41454*(enemy-1)) &amp; "  "
       &amp; (enemy-1)*(E11*d+G11)+(2-enemy)*INT(99.9*(U52/horseCB2))
       &amp; LEFT(" "&amp;CHAR(34+3*enemy)&amp;H11,3*enemy-1)&amp;CHAR(41951*(2-enemy) + 41*(enemy-1)),
       ""
     )
)</f>
        <v>2.1</v>
      </c>
      <c r="N11" s="149"/>
      <c r="X11" s="55">
        <v>1.2</v>
      </c>
      <c r="Y11" s="55">
        <v>1</v>
      </c>
      <c r="Z11" s="75">
        <f t="shared" si="4"/>
        <v>47696.136683994147</v>
      </c>
      <c r="AA11" s="60">
        <f t="shared" si="0"/>
        <v>12</v>
      </c>
      <c r="AB11" s="59">
        <f t="shared" si="5"/>
        <v>0</v>
      </c>
      <c r="AC11" s="61">
        <v>12</v>
      </c>
      <c r="AD11" s="61">
        <v>19</v>
      </c>
      <c r="AE11" s="56">
        <f t="shared" si="6"/>
        <v>1</v>
      </c>
      <c r="AF11" s="58">
        <f t="shared" si="1"/>
        <v>18</v>
      </c>
      <c r="AG11" s="75">
        <f t="shared" si="2"/>
        <v>39553.976682247281</v>
      </c>
      <c r="AH11" s="55">
        <v>1</v>
      </c>
      <c r="AI11" s="55">
        <v>1</v>
      </c>
      <c r="AK11" s="87"/>
      <c r="AL11" s="87"/>
    </row>
    <row r="12" spans="1:38" ht="17.100000000000001" customHeight="1">
      <c r="B12" s="173" t="s">
        <v>26</v>
      </c>
      <c r="C12" s="99">
        <v>6</v>
      </c>
      <c r="D12" s="64">
        <v>1</v>
      </c>
      <c r="E12" s="65">
        <v>-1</v>
      </c>
      <c r="F12" s="66"/>
      <c r="G12" s="67">
        <v>1</v>
      </c>
      <c r="H12" s="97">
        <f>cond6</f>
        <v>2</v>
      </c>
      <c r="I12" s="178"/>
      <c r="J12" s="282" t="str">
        <f>IF(
  (D12+F12*d)*OR(I12=1,AND(I12="",runS&lt;&gt;1))&gt;d-1,
  (D12+F12*d)*OR(I12=1,AND(I12="",runS&lt;&gt;1)),
     IF(
       enemy^(2-enemy)*run*OR(R53&gt;runCB,INT(0.4+R53/runCB)),
       CHAR(200*(2-enemy) + 41454*(enemy-1)) &amp; "  "
       &amp; (enemy-1)*(D12+F12*d)+(2-enemy)*INT(99.9*(R53/runCB))
       &amp; LEFT(" "&amp;CHAR(34+3*enemy)&amp;H12,3*enemy-1)&amp;CHAR(41951*(2-enemy) + 41*(enemy-1)),
       ""
     )
)</f>
        <v/>
      </c>
      <c r="K12" s="185" t="str">
        <f>IF(
  (D12*d+F12)*OR(I12=2,AND(I12="",obstaS&lt;&gt;1))&gt;d-1,
  (D12*d+F12)*OR(I12=2,AND(I12="",obstaS&lt;&gt;1)),
     IF(
       enemy^(2-enemy)*obsta*OR(S53&gt;obstaCB,INT(0.4+S53/obstaCB)),
       CHAR(200*(2-enemy) + 41454*(enemy-1)) &amp; "  "
       &amp; (enemy-1)*(D12*d+F12)+(2-enemy)*INT(99.9*(S53/obstaCB))
       &amp; LEFT(" "&amp;CHAR(34+3*enemy)&amp;H12,3*enemy-1)&amp;CHAR(41951*(2-enemy) + 41*(enemy-1)),
       ""
     )
)</f>
        <v/>
      </c>
      <c r="L12" s="186" t="str">
        <f>IF(
  (F12*d+G12)*OR(I12=3,AND(I12="",tri&lt;&gt;2))&gt;d-1,
  (F12*d+G12)*OR(I12=3,AND(I12="",tri&lt;&gt;2)),
     IF(
       enemy^(2-enemy)*INT(tri/2)*OR(T53&gt;triCB2,INT(0.7+T53/triCB2)),
       CHAR(200*(2-enemy) + 41454*(enemy-1)) &amp; "  "
       &amp; (enemy-1)*(F12*d+G12)+(2-enemy)*INT(99.9*(T53/triCB2))
       &amp; LEFT(" "&amp;CHAR(34+3*enemy)&amp;H12,3*enemy-1)&amp;CHAR(41951*(2-enemy) + 41*(enemy-1)),
       ""
     )
)</f>
        <v>√  1 (2)</v>
      </c>
      <c r="M12" s="187" t="str">
        <f>IF(
  OR(E12+G12=-1,(E12*d+G12)*OR(I12=4,AND(I12="",horse&lt;&gt;3))&gt;d-1),
  (E12*(INT((E12+2)/2)*(d-1)+1)+G12)*OR(I12=4,AND(I12="",horse&lt;&gt;3)),
     IF(
       enemy^(2-enemy)*INT(horse/3)*OR(U53&gt;horseCB2,INT(0.81+U53/horseCB2)),
       CHAR(200*(2-enemy) + 41454*(enemy-1)) &amp; "  "
       &amp; (enemy-1)*(E12*d+G12)+(2-enemy)*INT(99.9*(U53/horseCB2))
       &amp; LEFT(" "&amp;CHAR(34+3*enemy)&amp;H12,3*enemy-1)&amp;CHAR(41951*(2-enemy) + 41*(enemy-1)),
       ""
     )
)</f>
        <v/>
      </c>
      <c r="N12" s="149"/>
      <c r="X12" s="93">
        <v>1.2</v>
      </c>
      <c r="Y12" s="93">
        <v>0</v>
      </c>
      <c r="Z12" s="75">
        <f t="shared" si="4"/>
        <v>39817.625663789688</v>
      </c>
      <c r="AA12" s="60">
        <f t="shared" si="0"/>
        <v>17</v>
      </c>
      <c r="AB12" s="59">
        <f t="shared" si="5"/>
        <v>1</v>
      </c>
      <c r="AC12" s="61">
        <v>16</v>
      </c>
      <c r="AD12" s="61">
        <v>22</v>
      </c>
      <c r="AE12" s="56">
        <f t="shared" si="6"/>
        <v>1</v>
      </c>
      <c r="AF12" s="58">
        <f t="shared" si="1"/>
        <v>21</v>
      </c>
      <c r="AG12" s="75">
        <f t="shared" si="2"/>
        <v>33621.508220961456</v>
      </c>
      <c r="AH12" s="55">
        <v>1</v>
      </c>
      <c r="AI12" s="55">
        <v>0</v>
      </c>
      <c r="AK12" s="87"/>
      <c r="AL12" s="87"/>
    </row>
    <row r="13" spans="1:38" ht="17.100000000000001" customHeight="1">
      <c r="B13" s="173" t="s">
        <v>8</v>
      </c>
      <c r="C13" s="99">
        <v>4</v>
      </c>
      <c r="D13" s="64">
        <v>1</v>
      </c>
      <c r="E13" s="65"/>
      <c r="F13" s="66"/>
      <c r="G13" s="67">
        <v>1</v>
      </c>
      <c r="H13" s="97">
        <f>cond4</f>
        <v>0</v>
      </c>
      <c r="I13" s="178"/>
      <c r="J13" s="282" t="str">
        <f>IF(
  (D13+F13*d)*OR(I13=1,AND(I13="",runS&lt;&gt;1))&gt;d-1,
  (D13+F13*d)*OR(I13=1,AND(I13="",runS&lt;&gt;1)),
     IF(
       enemy^(2-enemy)*run*OR(R54&gt;runCB,INT(0.4+R54/runCB)),
       CHAR(200*(2-enemy) + 41454*(enemy-1)) &amp; "  "
       &amp; (enemy-1)*(D13+F13*d)+(2-enemy)*INT(99.9*(R54/runCB))
       &amp; LEFT(" "&amp;CHAR(34+3*enemy)&amp;H13,3*enemy-1)&amp;CHAR(41951*(2-enemy) + 41*(enemy-1)),
       ""
     )
)</f>
        <v/>
      </c>
      <c r="K13" s="185" t="str">
        <f>IF(
  (D13*d+F13)*OR(I13=2,AND(I13="",obstaS&lt;&gt;1))&gt;d-1,
  (D13*d+F13)*OR(I13=2,AND(I13="",obstaS&lt;&gt;1)),
     IF(
       enemy^(2-enemy)*obsta*OR(S54&gt;obstaCB,INT(0.4+S54/obstaCB)),
       CHAR(200*(2-enemy) + 41454*(enemy-1)) &amp; "  "
       &amp; (enemy-1)*(D13*d+F13)+(2-enemy)*INT(99.9*(S54/obstaCB))
       &amp; LEFT(" "&amp;CHAR(34+3*enemy)&amp;H13,3*enemy-1)&amp;CHAR(41951*(2-enemy) + 41*(enemy-1)),
       ""
     )
)</f>
        <v/>
      </c>
      <c r="L13" s="186" t="str">
        <f>IF(
  (F13*d+G13)*OR(I13=3,AND(I13="",tri&lt;&gt;2))&gt;d-1,
  (F13*d+G13)*OR(I13=3,AND(I13="",tri&lt;&gt;2)),
     IF(
       enemy^(2-enemy)*INT(tri/2)*OR(T54&gt;triCB2,INT(0.7+T54/triCB2)),
       CHAR(200*(2-enemy) + 41454*(enemy-1)) &amp; "  "
       &amp; (enemy-1)*(F13*d+G13)+(2-enemy)*INT(99.9*(T54/triCB2))
       &amp; LEFT(" "&amp;CHAR(34+3*enemy)&amp;H13,3*enemy-1)&amp;CHAR(41951*(2-enemy) + 41*(enemy-1)),
       ""
     )
)</f>
        <v>√  1 (0)</v>
      </c>
      <c r="M13" s="187" t="str">
        <f>IF(
  OR(E13+G13=-1,(E13*d+G13)*OR(I13=4,AND(I13="",horse&lt;&gt;3))&gt;d-1),
  (E13*(INT((E13+2)/2)*(d-1)+1)+G13)*OR(I13=4,AND(I13="",horse&lt;&gt;3)),
     IF(
       enemy^(2-enemy)*INT(horse/3)*OR(U54&gt;horseCB2,INT(0.81+U54/horseCB2)),
       CHAR(200*(2-enemy) + 41454*(enemy-1)) &amp; "  "
       &amp; (enemy-1)*(E13*d+G13)+(2-enemy)*INT(99.9*(U54/horseCB2))
       &amp; LEFT(" "&amp;CHAR(34+3*enemy)&amp;H13,3*enemy-1)&amp;CHAR(41951*(2-enemy) + 41*(enemy-1)),
       ""
     )
)</f>
        <v>√  1 (0)</v>
      </c>
      <c r="N13" s="149"/>
      <c r="P13" s="240" t="s">
        <v>223</v>
      </c>
      <c r="Q13" s="240"/>
      <c r="R13" s="240"/>
      <c r="S13" s="240"/>
      <c r="T13" s="240"/>
      <c r="U13" s="240"/>
      <c r="V13" s="240"/>
      <c r="X13" s="93">
        <v>0.2</v>
      </c>
      <c r="Y13" s="93">
        <v>3</v>
      </c>
      <c r="Z13" s="75">
        <f t="shared" si="4"/>
        <v>42586.724402331041</v>
      </c>
      <c r="AA13" s="60">
        <f t="shared" ref="AA13:AA18" si="7">_xlfn.RANK.EQ(Z13,combat,0)</f>
        <v>15</v>
      </c>
      <c r="AB13" s="59">
        <f>ABS(AA13-AC13)</f>
        <v>2</v>
      </c>
      <c r="AC13" s="61">
        <v>17</v>
      </c>
      <c r="AD13" s="61">
        <v>18</v>
      </c>
      <c r="AE13" s="56">
        <f>ABS(AF13-AD13)</f>
        <v>4</v>
      </c>
      <c r="AF13" s="58">
        <f t="shared" ref="AF13:AF18" si="8">_xlfn.RANK.EQ(AG13,combat,0)</f>
        <v>22</v>
      </c>
      <c r="AG13" s="75">
        <f t="shared" si="2"/>
        <v>32464.625567002222</v>
      </c>
      <c r="AH13" s="55">
        <v>0</v>
      </c>
      <c r="AI13" s="55">
        <v>3</v>
      </c>
      <c r="AK13" s="87"/>
      <c r="AL13" s="87"/>
    </row>
    <row r="14" spans="1:38" ht="17.100000000000001" customHeight="1">
      <c r="B14" s="173" t="s">
        <v>14</v>
      </c>
      <c r="C14" s="99">
        <v>1</v>
      </c>
      <c r="D14" s="64">
        <v>1</v>
      </c>
      <c r="E14" s="65"/>
      <c r="F14" s="66"/>
      <c r="G14" s="67">
        <v>1</v>
      </c>
      <c r="H14" s="97">
        <f>cond1</f>
        <v>-3</v>
      </c>
      <c r="I14" s="178"/>
      <c r="J14" s="282" t="str">
        <f>IF(
  (D14+F14*d)*OR(I14=1,AND(I14="",runS&lt;&gt;1))&gt;d-1,
  (D14+F14*d)*OR(I14=1,AND(I14="",runS&lt;&gt;1)),
     IF(
       enemy^(2-enemy)*run*OR(R55&gt;runCB,INT(0.4+R55/runCB)),
       CHAR(200*(2-enemy) + 41454*(enemy-1)) &amp; "  "
       &amp; (enemy-1)*(D14+F14*d)+(2-enemy)*INT(99.9*(R55/runCB))
       &amp; LEFT(" "&amp;CHAR(34+3*enemy)&amp;H14,3*enemy-1)&amp;CHAR(41951*(2-enemy) + 41*(enemy-1)),
       ""
     )
)</f>
        <v/>
      </c>
      <c r="K14" s="185" t="str">
        <f>IF(
  (D14*d+F14)*OR(I14=2,AND(I14="",obstaS&lt;&gt;1))&gt;d-1,
  (D14*d+F14)*OR(I14=2,AND(I14="",obstaS&lt;&gt;1)),
     IF(
       enemy^(2-enemy)*obsta*OR(S55&gt;obstaCB,INT(0.4+S55/obstaCB)),
       CHAR(200*(2-enemy) + 41454*(enemy-1)) &amp; "  "
       &amp; (enemy-1)*(D14*d+F14)+(2-enemy)*INT(99.9*(S55/obstaCB))
       &amp; LEFT(" "&amp;CHAR(34+3*enemy)&amp;H14,3*enemy-1)&amp;CHAR(41951*(2-enemy) + 41*(enemy-1)),
       ""
     )
)</f>
        <v/>
      </c>
      <c r="L14" s="186" t="str">
        <f>IF(
  (F14*d+G14)*OR(I14=3,AND(I14="",tri&lt;&gt;2))&gt;d-1,
  (F14*d+G14)*OR(I14=3,AND(I14="",tri&lt;&gt;2)),
     IF(
       enemy^(2-enemy)*INT(tri/2)*OR(T55&gt;triCB2,INT(0.7+T55/triCB2)),
       CHAR(200*(2-enemy) + 41454*(enemy-1)) &amp; "  "
       &amp; (enemy-1)*(F14*d+G14)+(2-enemy)*INT(99.9*(T55/triCB2))
       &amp; LEFT(" "&amp;CHAR(34+3*enemy)&amp;H14,3*enemy-1)&amp;CHAR(41951*(2-enemy) + 41*(enemy-1)),
       ""
     )
)</f>
        <v/>
      </c>
      <c r="M14" s="187" t="str">
        <f>IF(
  OR(E14+G14=-1,(E14*d+G14)*OR(I14=4,AND(I14="",horse&lt;&gt;3))&gt;d-1),
  (E14*(INT((E14+2)/2)*(d-1)+1)+G14)*OR(I14=4,AND(I14="",horse&lt;&gt;3)),
     IF(
       enemy^(2-enemy)*INT(horse/3)*OR(U55&gt;horseCB2,INT(0.81+U55/horseCB2)),
       CHAR(200*(2-enemy) + 41454*(enemy-1)) &amp; "  "
       &amp; (enemy-1)*(E14*d+G14)+(2-enemy)*INT(99.9*(U55/horseCB2))
       &amp; LEFT(" "&amp;CHAR(34+3*enemy)&amp;H14,3*enemy-1)&amp;CHAR(41951*(2-enemy) + 41*(enemy-1)),
       ""
     )
)</f>
        <v/>
      </c>
      <c r="N14" s="149"/>
      <c r="P14" s="23" t="s">
        <v>106</v>
      </c>
      <c r="Q14" s="212" t="s">
        <v>116</v>
      </c>
      <c r="R14" s="213"/>
      <c r="S14" s="213"/>
      <c r="T14" s="213"/>
      <c r="U14" s="213"/>
      <c r="V14" s="214"/>
      <c r="X14" s="55">
        <v>2.2000000000000002</v>
      </c>
      <c r="Y14" s="55">
        <v>-2</v>
      </c>
      <c r="Z14" s="75">
        <f t="shared" si="4"/>
        <v>34159.693841562992</v>
      </c>
      <c r="AA14" s="60">
        <f t="shared" si="7"/>
        <v>20</v>
      </c>
      <c r="AB14" s="59">
        <f t="shared" ref="AB14:AB15" si="9">ABS(AA14-AC14)</f>
        <v>0</v>
      </c>
      <c r="AC14" s="61">
        <v>20</v>
      </c>
      <c r="AD14" s="61">
        <v>24</v>
      </c>
      <c r="AE14" s="56">
        <f t="shared" ref="AE14:AE15" si="10">ABS(AF14-AD14)</f>
        <v>1</v>
      </c>
      <c r="AF14" s="58">
        <f t="shared" si="8"/>
        <v>23</v>
      </c>
      <c r="AG14" s="75">
        <f t="shared" si="2"/>
        <v>32405.066635947525</v>
      </c>
      <c r="AH14" s="55">
        <v>2</v>
      </c>
      <c r="AI14" s="55">
        <v>-2</v>
      </c>
      <c r="AK14" s="87"/>
      <c r="AL14" s="87"/>
    </row>
    <row r="15" spans="1:38" ht="17.100000000000001" customHeight="1">
      <c r="B15" s="173" t="s">
        <v>17</v>
      </c>
      <c r="C15" s="99">
        <v>4</v>
      </c>
      <c r="D15" s="64">
        <v>1</v>
      </c>
      <c r="E15" s="65"/>
      <c r="F15" s="66"/>
      <c r="G15" s="67">
        <v>1</v>
      </c>
      <c r="H15" s="97">
        <f>cond4</f>
        <v>0</v>
      </c>
      <c r="I15" s="178"/>
      <c r="J15" s="282" t="str">
        <f>IF(
  (D15+F15*d)*OR(I15=1,AND(I15="",runS&lt;&gt;1))&gt;d-1,
  (D15+F15*d)*OR(I15=1,AND(I15="",runS&lt;&gt;1)),
     IF(
       enemy^(2-enemy)*run*OR(R56&gt;runCB,INT(0.4+R56/runCB)),
       CHAR(200*(2-enemy) + 41454*(enemy-1)) &amp; "  "
       &amp; (enemy-1)*(D15+F15*d)+(2-enemy)*INT(99.9*(R56/runCB))
       &amp; LEFT(" "&amp;CHAR(34+3*enemy)&amp;H15,3*enemy-1)&amp;CHAR(41951*(2-enemy) + 41*(enemy-1)),
       ""
     )
)</f>
        <v/>
      </c>
      <c r="K15" s="185" t="str">
        <f>IF(
  (D15*d+F15)*OR(I15=2,AND(I15="",obstaS&lt;&gt;1))&gt;d-1,
  (D15*d+F15)*OR(I15=2,AND(I15="",obstaS&lt;&gt;1)),
     IF(
       enemy^(2-enemy)*obsta*OR(S56&gt;obstaCB,INT(0.4+S56/obstaCB)),
       CHAR(200*(2-enemy) + 41454*(enemy-1)) &amp; "  "
       &amp; (enemy-1)*(D15*d+F15)+(2-enemy)*INT(99.9*(S56/obstaCB))
       &amp; LEFT(" "&amp;CHAR(34+3*enemy)&amp;H15,3*enemy-1)&amp;CHAR(41951*(2-enemy) + 41*(enemy-1)),
       ""
     )
)</f>
        <v/>
      </c>
      <c r="L15" s="186" t="str">
        <f>IF(
  (F15*d+G15)*OR(I15=3,AND(I15="",tri&lt;&gt;2))&gt;d-1,
  (F15*d+G15)*OR(I15=3,AND(I15="",tri&lt;&gt;2)),
     IF(
       enemy^(2-enemy)*INT(tri/2)*OR(T56&gt;triCB2,INT(0.7+T56/triCB2)),
       CHAR(200*(2-enemy) + 41454*(enemy-1)) &amp; "  "
       &amp; (enemy-1)*(F15*d+G15)+(2-enemy)*INT(99.9*(T56/triCB2))
       &amp; LEFT(" "&amp;CHAR(34+3*enemy)&amp;H15,3*enemy-1)&amp;CHAR(41951*(2-enemy) + 41*(enemy-1)),
       ""
     )
)</f>
        <v>√  1 (0)</v>
      </c>
      <c r="M15" s="187" t="str">
        <f>IF(
  OR(E15+G15=-1,(E15*d+G15)*OR(I15=4,AND(I15="",horse&lt;&gt;3))&gt;d-1),
  (E15*(INT((E15+2)/2)*(d-1)+1)+G15)*OR(I15=4,AND(I15="",horse&lt;&gt;3)),
     IF(
       enemy^(2-enemy)*INT(horse/3)*OR(U56&gt;horseCB2,INT(0.81+U56/horseCB2)),
       CHAR(200*(2-enemy) + 41454*(enemy-1)) &amp; "  "
       &amp; (enemy-1)*(E15*d+G15)+(2-enemy)*INT(99.9*(U56/horseCB2))
       &amp; LEFT(" "&amp;CHAR(34+3*enemy)&amp;H15,3*enemy-1)&amp;CHAR(41951*(2-enemy) + 41*(enemy-1)),
       ""
     )
)</f>
        <v>√  1 (0)</v>
      </c>
      <c r="N15" s="149"/>
      <c r="P15" s="31">
        <v>3</v>
      </c>
      <c r="Q15" s="25" t="s">
        <v>117</v>
      </c>
      <c r="R15" s="26"/>
      <c r="S15" s="26"/>
      <c r="T15" s="26"/>
      <c r="U15" s="26"/>
      <c r="V15" s="27"/>
      <c r="X15" s="55">
        <v>1.2</v>
      </c>
      <c r="Y15" s="55">
        <v>-1</v>
      </c>
      <c r="Z15" s="75">
        <f t="shared" si="4"/>
        <v>31923.24239543339</v>
      </c>
      <c r="AA15" s="60">
        <f t="shared" si="7"/>
        <v>25</v>
      </c>
      <c r="AB15" s="59">
        <f t="shared" si="9"/>
        <v>1</v>
      </c>
      <c r="AC15" s="61">
        <v>26</v>
      </c>
      <c r="AD15" s="61">
        <v>31</v>
      </c>
      <c r="AE15" s="56">
        <f t="shared" si="10"/>
        <v>4</v>
      </c>
      <c r="AF15" s="58">
        <f t="shared" si="8"/>
        <v>27</v>
      </c>
      <c r="AG15" s="75">
        <f t="shared" si="2"/>
        <v>27678.405112440771</v>
      </c>
      <c r="AH15" s="55">
        <v>1</v>
      </c>
      <c r="AI15" s="55">
        <v>-1</v>
      </c>
      <c r="AK15" s="87"/>
      <c r="AL15" s="87"/>
    </row>
    <row r="16" spans="1:38" ht="17.100000000000001" customHeight="1">
      <c r="B16" s="173" t="s">
        <v>19</v>
      </c>
      <c r="C16" s="99">
        <v>3</v>
      </c>
      <c r="D16" s="64">
        <v>1</v>
      </c>
      <c r="E16" s="65"/>
      <c r="F16" s="66"/>
      <c r="G16" s="67">
        <v>1</v>
      </c>
      <c r="H16" s="97">
        <f>cond3</f>
        <v>-1</v>
      </c>
      <c r="I16" s="178"/>
      <c r="J16" s="282" t="str">
        <f>IF(
  (D16+F16*d)*OR(I16=1,AND(I16="",runS&lt;&gt;1))&gt;d-1,
  (D16+F16*d)*OR(I16=1,AND(I16="",runS&lt;&gt;1)),
     IF(
       enemy^(2-enemy)*run*OR(R57&gt;runCB,INT(0.4+R57/runCB)),
       CHAR(200*(2-enemy) + 41454*(enemy-1)) &amp; "  "
       &amp; (enemy-1)*(D16+F16*d)+(2-enemy)*INT(99.9*(R57/runCB))
       &amp; LEFT(" "&amp;CHAR(34+3*enemy)&amp;H16,3*enemy-1)&amp;CHAR(41951*(2-enemy) + 41*(enemy-1)),
       ""
     )
)</f>
        <v/>
      </c>
      <c r="K16" s="185" t="str">
        <f>IF(
  (D16*d+F16)*OR(I16=2,AND(I16="",obstaS&lt;&gt;1))&gt;d-1,
  (D16*d+F16)*OR(I16=2,AND(I16="",obstaS&lt;&gt;1)),
     IF(
       enemy^(2-enemy)*obsta*OR(S57&gt;obstaCB,INT(0.4+S57/obstaCB)),
       CHAR(200*(2-enemy) + 41454*(enemy-1)) &amp; "  "
       &amp; (enemy-1)*(D16*d+F16)+(2-enemy)*INT(99.9*(S57/obstaCB))
       &amp; LEFT(" "&amp;CHAR(34+3*enemy)&amp;H16,3*enemy-1)&amp;CHAR(41951*(2-enemy) + 41*(enemy-1)),
       ""
     )
)</f>
        <v/>
      </c>
      <c r="L16" s="186" t="str">
        <f>IF(
  (F16*d+G16)*OR(I16=3,AND(I16="",tri&lt;&gt;2))&gt;d-1,
  (F16*d+G16)*OR(I16=3,AND(I16="",tri&lt;&gt;2)),
     IF(
       enemy^(2-enemy)*INT(tri/2)*OR(T57&gt;triCB2,INT(0.7+T57/triCB2)),
       CHAR(200*(2-enemy) + 41454*(enemy-1)) &amp; "  "
       &amp; (enemy-1)*(F16*d+G16)+(2-enemy)*INT(99.9*(T57/triCB2))
       &amp; LEFT(" "&amp;CHAR(34+3*enemy)&amp;H16,3*enemy-1)&amp;CHAR(41951*(2-enemy) + 41*(enemy-1)),
       ""
     )
)</f>
        <v>√  1 (-1)</v>
      </c>
      <c r="M16" s="187" t="str">
        <f>IF(
  OR(E16+G16=-1,(E16*d+G16)*OR(I16=4,AND(I16="",horse&lt;&gt;3))&gt;d-1),
  (E16*(INT((E16+2)/2)*(d-1)+1)+G16)*OR(I16=4,AND(I16="",horse&lt;&gt;3)),
     IF(
       enemy^(2-enemy)*INT(horse/3)*OR(U57&gt;horseCB2,INT(0.81+U57/horseCB2)),
       CHAR(200*(2-enemy) + 41454*(enemy-1)) &amp; "  "
       &amp; (enemy-1)*(E16*d+G16)+(2-enemy)*INT(99.9*(U57/horseCB2))
       &amp; LEFT(" "&amp;CHAR(34+3*enemy)&amp;H16,3*enemy-1)&amp;CHAR(41951*(2-enemy) + 41*(enemy-1)),
       ""
     )
)</f>
        <v/>
      </c>
      <c r="N16" s="150"/>
      <c r="P16" s="31">
        <v>2</v>
      </c>
      <c r="Q16" s="25" t="s">
        <v>118</v>
      </c>
      <c r="R16" s="26"/>
      <c r="S16" s="26"/>
      <c r="T16" s="26"/>
      <c r="U16" s="26"/>
      <c r="V16" s="27"/>
      <c r="X16" s="55">
        <v>0.2</v>
      </c>
      <c r="Y16" s="55">
        <v>2</v>
      </c>
      <c r="Z16" s="75">
        <f t="shared" si="4"/>
        <v>37251.787440459513</v>
      </c>
      <c r="AA16" s="60">
        <f t="shared" si="7"/>
        <v>19</v>
      </c>
      <c r="AB16" s="59">
        <f>ABS(AA16-AC16)</f>
        <v>2</v>
      </c>
      <c r="AC16" s="61">
        <v>21</v>
      </c>
      <c r="AD16" s="61">
        <v>25</v>
      </c>
      <c r="AE16" s="56">
        <f>ABS(AF16-AD16)</f>
        <v>1</v>
      </c>
      <c r="AF16" s="58">
        <f t="shared" si="8"/>
        <v>26</v>
      </c>
      <c r="AG16" s="75">
        <f t="shared" si="2"/>
        <v>28665.821481239458</v>
      </c>
      <c r="AH16" s="55">
        <v>0</v>
      </c>
      <c r="AI16" s="55">
        <v>2</v>
      </c>
      <c r="AK16" s="87"/>
      <c r="AL16" s="87"/>
    </row>
    <row r="17" spans="2:40" ht="17.100000000000001" customHeight="1">
      <c r="B17" s="173" t="s">
        <v>20</v>
      </c>
      <c r="C17" s="99">
        <v>6</v>
      </c>
      <c r="D17" s="64">
        <v>1</v>
      </c>
      <c r="E17" s="65"/>
      <c r="F17" s="66"/>
      <c r="G17" s="67">
        <v>1</v>
      </c>
      <c r="H17" s="97">
        <f>cond6</f>
        <v>2</v>
      </c>
      <c r="I17" s="178">
        <v>4</v>
      </c>
      <c r="J17" s="282" t="str">
        <f>IF(
  (D17+F17*d)*OR(I17=1,AND(I17="",runS&lt;&gt;1))&gt;d-1,
  (D17+F17*d)*OR(I17=1,AND(I17="",runS&lt;&gt;1)),
     IF(
       enemy^(2-enemy)*run*OR(R58&gt;runCB,INT(0.4+R58/runCB)),
       CHAR(200*(2-enemy) + 41454*(enemy-1)) &amp; "  "
       &amp; (enemy-1)*(D17+F17*d)+(2-enemy)*INT(99.9*(R58/runCB))
       &amp; LEFT(" "&amp;CHAR(34+3*enemy)&amp;H17,3*enemy-1)&amp;CHAR(41951*(2-enemy) + 41*(enemy-1)),
       ""
     )
)</f>
        <v/>
      </c>
      <c r="K17" s="185" t="str">
        <f>IF(
  (D17*d+F17)*OR(I17=2,AND(I17="",obstaS&lt;&gt;1))&gt;d-1,
  (D17*d+F17)*OR(I17=2,AND(I17="",obstaS&lt;&gt;1)),
     IF(
       enemy^(2-enemy)*obsta*OR(S58&gt;obstaCB,INT(0.4+S58/obstaCB)),
       CHAR(200*(2-enemy) + 41454*(enemy-1)) &amp; "  "
       &amp; (enemy-1)*(D17*d+F17)+(2-enemy)*INT(99.9*(S58/obstaCB))
       &amp; LEFT(" "&amp;CHAR(34+3*enemy)&amp;H17,3*enemy-1)&amp;CHAR(41951*(2-enemy) + 41*(enemy-1)),
       ""
     )
)</f>
        <v/>
      </c>
      <c r="L17" s="186" t="str">
        <f>IF(
  (F17*d+G17)*OR(I17=3,AND(I17="",tri&lt;&gt;2))&gt;d-1,
  (F17*d+G17)*OR(I17=3,AND(I17="",tri&lt;&gt;2)),
     IF(
       enemy^(2-enemy)*INT(tri/2)*OR(T58&gt;triCB2,INT(0.7+T58/triCB2)),
       CHAR(200*(2-enemy) + 41454*(enemy-1)) &amp; "  "
       &amp; (enemy-1)*(F17*d+G17)+(2-enemy)*INT(99.9*(T58/triCB2))
       &amp; LEFT(" "&amp;CHAR(34+3*enemy)&amp;H17,3*enemy-1)&amp;CHAR(41951*(2-enemy) + 41*(enemy-1)),
       ""
     )
)</f>
        <v/>
      </c>
      <c r="M17" s="187">
        <f>IF(
  OR(E17+G17=-1,(E17*d+G17)*OR(I17=4,AND(I17="",horse&lt;&gt;3))&gt;d-1),
  (E17*(INT((E17+2)/2)*(d-1)+1)+G17)*OR(I17=4,AND(I17="",horse&lt;&gt;3)),
     IF(
       enemy^(2-enemy)*INT(horse/3)*OR(U58&gt;horseCB2,INT(0.81+U58/horseCB2)),
       CHAR(200*(2-enemy) + 41454*(enemy-1)) &amp; "  "
       &amp; (enemy-1)*(E17*d+G17)+(2-enemy)*INT(99.9*(U58/horseCB2))
       &amp; LEFT(" "&amp;CHAR(34+3*enemy)&amp;H17,3*enemy-1)&amp;CHAR(41951*(2-enemy) + 41*(enemy-1)),
       ""
     )
)</f>
        <v>1</v>
      </c>
      <c r="N17" s="150"/>
      <c r="P17" s="31">
        <v>1</v>
      </c>
      <c r="Q17" s="25" t="s">
        <v>119</v>
      </c>
      <c r="R17" s="26"/>
      <c r="S17" s="26"/>
      <c r="T17" s="26"/>
      <c r="U17" s="26"/>
      <c r="V17" s="27"/>
      <c r="X17" s="55">
        <v>0.2</v>
      </c>
      <c r="Y17" s="55">
        <v>1</v>
      </c>
      <c r="Z17" s="75">
        <f t="shared" si="4"/>
        <v>31957.306411347643</v>
      </c>
      <c r="AA17" s="57">
        <f t="shared" si="7"/>
        <v>24</v>
      </c>
      <c r="AB17" s="59">
        <f>ABS(AA17-AC17)</f>
        <v>1</v>
      </c>
      <c r="AC17" s="61">
        <v>23</v>
      </c>
      <c r="AD17" s="61">
        <v>28</v>
      </c>
      <c r="AE17" s="56">
        <f>ABS(AF17-AD17)</f>
        <v>1</v>
      </c>
      <c r="AF17" s="58">
        <f t="shared" si="8"/>
        <v>29</v>
      </c>
      <c r="AG17" s="75">
        <f t="shared" si="2"/>
        <v>24910.107764913744</v>
      </c>
      <c r="AH17" s="55">
        <v>0</v>
      </c>
      <c r="AI17" s="55">
        <v>1</v>
      </c>
      <c r="AK17" s="87"/>
      <c r="AL17" s="87"/>
    </row>
    <row r="18" spans="2:40" ht="17.100000000000001" customHeight="1">
      <c r="B18" s="173" t="s">
        <v>25</v>
      </c>
      <c r="C18" s="99">
        <v>2</v>
      </c>
      <c r="D18" s="64">
        <v>1</v>
      </c>
      <c r="E18" s="65"/>
      <c r="F18" s="66"/>
      <c r="G18" s="67">
        <v>1</v>
      </c>
      <c r="H18" s="97">
        <f>cond2</f>
        <v>-2</v>
      </c>
      <c r="I18" s="178"/>
      <c r="J18" s="282" t="str">
        <f>IF(
  (D18+F18*d)*OR(I18=1,AND(I18="",runS&lt;&gt;1))&gt;d-1,
  (D18+F18*d)*OR(I18=1,AND(I18="",runS&lt;&gt;1)),
     IF(
       enemy^(2-enemy)*run*OR(R59&gt;runCB,INT(0.4+R59/runCB)),
       CHAR(200*(2-enemy) + 41454*(enemy-1)) &amp; "  "
       &amp; (enemy-1)*(D18+F18*d)+(2-enemy)*INT(99.9*(R59/runCB))
       &amp; LEFT(" "&amp;CHAR(34+3*enemy)&amp;H18,3*enemy-1)&amp;CHAR(41951*(2-enemy) + 41*(enemy-1)),
       ""
     )
)</f>
        <v/>
      </c>
      <c r="K18" s="185" t="str">
        <f>IF(
  (D18*d+F18)*OR(I18=2,AND(I18="",obstaS&lt;&gt;1))&gt;d-1,
  (D18*d+F18)*OR(I18=2,AND(I18="",obstaS&lt;&gt;1)),
     IF(
       enemy^(2-enemy)*obsta*OR(S59&gt;obstaCB,INT(0.4+S59/obstaCB)),
       CHAR(200*(2-enemy) + 41454*(enemy-1)) &amp; "  "
       &amp; (enemy-1)*(D18*d+F18)+(2-enemy)*INT(99.9*(S59/obstaCB))
       &amp; LEFT(" "&amp;CHAR(34+3*enemy)&amp;H18,3*enemy-1)&amp;CHAR(41951*(2-enemy) + 41*(enemy-1)),
       ""
     )
)</f>
        <v/>
      </c>
      <c r="L18" s="186" t="str">
        <f>IF(
  (F18*d+G18)*OR(I18=3,AND(I18="",tri&lt;&gt;2))&gt;d-1,
  (F18*d+G18)*OR(I18=3,AND(I18="",tri&lt;&gt;2)),
     IF(
       enemy^(2-enemy)*INT(tri/2)*OR(T59&gt;triCB2,INT(0.7+T59/triCB2)),
       CHAR(200*(2-enemy) + 41454*(enemy-1)) &amp; "  "
       &amp; (enemy-1)*(F18*d+G18)+(2-enemy)*INT(99.9*(T59/triCB2))
       &amp; LEFT(" "&amp;CHAR(34+3*enemy)&amp;H18,3*enemy-1)&amp;CHAR(41951*(2-enemy) + 41*(enemy-1)),
       ""
     )
)</f>
        <v/>
      </c>
      <c r="M18" s="187" t="str">
        <f>IF(
  OR(E18+G18=-1,(E18*d+G18)*OR(I18=4,AND(I18="",horse&lt;&gt;3))&gt;d-1),
  (E18*(INT((E18+2)/2)*(d-1)+1)+G18)*OR(I18=4,AND(I18="",horse&lt;&gt;3)),
     IF(
       enemy^(2-enemy)*INT(horse/3)*OR(U59&gt;horseCB2,INT(0.81+U59/horseCB2)),
       CHAR(200*(2-enemy) + 41454*(enemy-1)) &amp; "  "
       &amp; (enemy-1)*(E18*d+G18)+(2-enemy)*INT(99.9*(U59/horseCB2))
       &amp; LEFT(" "&amp;CHAR(34+3*enemy)&amp;H18,3*enemy-1)&amp;CHAR(41951*(2-enemy) + 41*(enemy-1)),
       ""
     )
)</f>
        <v/>
      </c>
      <c r="N18" s="150"/>
      <c r="P18" s="31">
        <v>0</v>
      </c>
      <c r="Q18" s="25" t="s">
        <v>120</v>
      </c>
      <c r="R18" s="26"/>
      <c r="S18" s="26"/>
      <c r="T18" s="26"/>
      <c r="U18" s="26"/>
      <c r="V18" s="27"/>
      <c r="X18" s="55">
        <v>0.2</v>
      </c>
      <c r="Y18" s="55">
        <v>0</v>
      </c>
      <c r="Z18" s="75">
        <f t="shared" si="4"/>
        <v>26677.999223984112</v>
      </c>
      <c r="AA18" s="57">
        <f t="shared" si="7"/>
        <v>28</v>
      </c>
      <c r="AB18" s="59">
        <f>ABS(AA18-AC18)</f>
        <v>1</v>
      </c>
      <c r="AC18" s="61">
        <v>27</v>
      </c>
      <c r="AD18" s="61">
        <v>30</v>
      </c>
      <c r="AE18" s="56">
        <f>ABS(AF18-AD18)</f>
        <v>0</v>
      </c>
      <c r="AF18" s="58">
        <f t="shared" si="8"/>
        <v>30</v>
      </c>
      <c r="AG18" s="75">
        <f t="shared" si="2"/>
        <v>21172.728209118584</v>
      </c>
      <c r="AH18" s="55">
        <v>0</v>
      </c>
      <c r="AI18" s="55">
        <v>0</v>
      </c>
      <c r="AK18" s="87"/>
      <c r="AL18" s="87"/>
    </row>
    <row r="19" spans="2:40" ht="17.100000000000001" customHeight="1">
      <c r="B19" s="174" t="s">
        <v>240</v>
      </c>
      <c r="C19" s="100">
        <v>4</v>
      </c>
      <c r="D19" s="64">
        <v>1</v>
      </c>
      <c r="E19" s="65"/>
      <c r="F19" s="66"/>
      <c r="G19" s="67">
        <v>1</v>
      </c>
      <c r="H19" s="98">
        <f>cond4</f>
        <v>0</v>
      </c>
      <c r="I19" s="178"/>
      <c r="J19" s="279" t="str">
        <f>IF(
  (D19+F19*d)*OR(I19=1,AND(I19="",runS&lt;&gt;1))*INT(1-I20/5)&gt;d-1,
  (D19+F19*d)*OR(I19=1,AND(I19="",runS&lt;&gt;1)),
     IF(
       enemy^(2-enemy)*run*OR(R60&gt;runCB,INT(0.4+R60/runCB))*INT(1-I20/5),
       CHAR(200*(2-enemy) + 41454*(enemy-1)) &amp; "  "
       &amp; (enemy-1)*(D19+F19*d)+(2-enemy)*INT(99.9*(R60/runCB))
       &amp; LEFT(" "&amp;CHAR(34+3*enemy)&amp;H19,3*enemy-1)&amp;CHAR(41951*(2-enemy) + 41*(enemy-1)),
       ""
     )
)</f>
        <v/>
      </c>
      <c r="K19" s="279" t="str">
        <f>IF(
  (D19*d+F19)*OR(I19=2,AND(I19="",obstaS&lt;&gt;1))*INT(1-I20/5)&gt;d-1,
  (D19*d+F19)*OR(I19=2,AND(I19="",obstaS&lt;&gt;1)),
     IF(
       enemy^(2-enemy)*obsta*OR(S60&gt;obstaCB,INT(0.4+S60/obstaCB))*INT(1-I20/5),
       CHAR(200*(2-enemy) + 41454*(enemy-1)) &amp; "  "
       &amp; (enemy-1)*(D19*d+F19)+(2-enemy)*INT(99.9*(S60/obstaCB))
       &amp; LEFT(" "&amp;CHAR(34+3*enemy)&amp;H19,3*enemy-1)&amp;CHAR(41951*(2-enemy) + 41*(enemy-1)),
       ""
     )
)</f>
        <v/>
      </c>
      <c r="L19" s="279" t="str">
        <f>IF(
  (F19*d+G19)*OR(I19=3,AND(I19="",tri&lt;&gt;2))*INT(1-I20/5)&gt;d-1,
  (F19*d+G19)*OR(I19=3,AND(I19="",tri&lt;&gt;2)),
     IF(
       enemy^(2-enemy)*INT(tri/2)*OR(T60&gt;triCB2,INT(0.7+T60/triCB2))*INT(1-I20/5),
       CHAR(200*(2-enemy) + 41454*(enemy-1)) &amp; "  "
       &amp; (enemy-1)*(F19*d+G19)+(2-enemy)*INT(99.9*(T60/triCB2))
       &amp; LEFT(" "&amp;CHAR(34+3*enemy)&amp;H19,3*enemy-1)&amp;CHAR(41951*(2-enemy) + 41*(enemy-1)),
       ""
     )
)</f>
        <v>√  1 (0)</v>
      </c>
      <c r="M19" s="280" t="str">
        <f>IF(
  OR(E19+G19=-1,(E19*d+G19)*OR(I19=4,AND(I19="",horse&lt;&gt;3))&gt;d-1)*INT(1-I20/5),
  (E19*(INT((E19+2)/2)*(d-1)+1)+G19)*OR(I19=4,AND(I19="",horse&lt;&gt;3)),
     IF(
       enemy^(2-enemy)*INT(horse/3)*OR(U60&gt;horseCB2,INT(0.81+U60/horseCB2))*INT(1-I20/5),
       CHAR(200*(2-enemy) + 41454*(enemy-1)) &amp; "  "
       &amp; (enemy-1)*(E19*d+G19)+(2-enemy)*INT(99.9*(U60/horseCB2))
       &amp; LEFT(" "&amp;CHAR(34+3*enemy)&amp;H19,3*enemy-1)&amp;CHAR(41951*(2-enemy) + 41*(enemy-1)),
       ""
     )
)</f>
        <v>√  1 (0)</v>
      </c>
      <c r="N19" s="191" t="s">
        <v>241</v>
      </c>
      <c r="P19" s="24">
        <v>-1</v>
      </c>
      <c r="Q19" s="25" t="s">
        <v>121</v>
      </c>
      <c r="R19" s="26"/>
      <c r="S19" s="26"/>
      <c r="T19" s="26"/>
      <c r="U19" s="26"/>
      <c r="V19" s="27"/>
      <c r="X19" s="242" t="str">
        <f>"차이 합 = " &amp;SUM(AB4:AB19,AE4:AE19)</f>
        <v>차이 합 = 24</v>
      </c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44"/>
      <c r="AK19" s="207"/>
      <c r="AL19" s="203"/>
    </row>
    <row r="20" spans="2:40" ht="17.100000000000001" customHeight="1" thickBot="1">
      <c r="B20" s="175" t="s">
        <v>240</v>
      </c>
      <c r="C20" s="99">
        <v>1</v>
      </c>
      <c r="D20" s="64">
        <v>1</v>
      </c>
      <c r="E20" s="65">
        <v>-1</v>
      </c>
      <c r="F20" s="66">
        <v>1</v>
      </c>
      <c r="G20" s="67"/>
      <c r="H20" s="97">
        <f>cond1</f>
        <v>-3</v>
      </c>
      <c r="I20" s="178"/>
      <c r="J20" s="281" t="str">
        <f>IF(
  (D20+F20*d)*OR(I20=1,AND(I20="",runS&lt;&gt;1))*INT(1-I19/5)&gt;d-1,
  (D20+F20*d)*OR(I20=1,AND(I20="",runS&lt;&gt;1)),
     IF(
       enemy^(2-enemy)*run*OR(R61&gt;runCB,INT(0.4+R61/runCB))*INT(1-I19/5),
       CHAR(200*(2-enemy) + 41454*(enemy-1)) &amp; "  "
       &amp; (enemy-1)*(D20+F20*d)+(2-enemy)*INT(99.9*(R61/runCB))
       &amp; LEFT(" "&amp;CHAR(34+3*enemy)&amp;H20,3*enemy-1)&amp;CHAR(41951*(2-enemy) + 41*(enemy-1)),
       ""
     )
)</f>
        <v/>
      </c>
      <c r="K20" s="172" t="str">
        <f>IF(
  (D20*d+F20)*OR(I20=2,AND(I20="",obstaS&lt;&gt;1))*INT(1-I19/5)&gt;d-1,
  (D20*d+F20)*OR(I20=2,AND(I20="",obstaS&lt;&gt;1)),
     IF(
       enemy^(2-enemy)*obsta*OR(S61&gt;obstaCB,INT(0.4+S61/obstaCB))*INT(1-I19/5),
       CHAR(200*(2-enemy) + 41454*(enemy-1)) &amp; "  "
       &amp; (enemy-1)*(D20*d+F20)+(2-enemy)*INT(99.9*(S61/obstaCB))
       &amp; LEFT(" "&amp;CHAR(34+3*enemy)&amp;H20,3*enemy-1)&amp;CHAR(41951*(2-enemy) + 41*(enemy-1)),
       ""
     )
)</f>
        <v/>
      </c>
      <c r="L20" s="186" t="str">
        <f>IF(
  (F20*d+G20)*OR(I20=3,AND(I20="",tri&lt;&gt;2))*INT(1-I19/5)&gt;d-1,
  (F20*d+G20)*OR(I20=3,AND(I20="",tri&lt;&gt;2)),
     IF(
       enemy^(2-enemy)*INT(tri/2)*OR(T61&gt;triCB2,INT(0.7+T61/triCB2))*INT(1-I19/5),
       CHAR(200*(2-enemy) + 41454*(enemy-1)) &amp; "  "
       &amp; (enemy-1)*(F20*d+G20)+(2-enemy)*INT(99.9*(T61/triCB2))
       &amp; LEFT(" "&amp;CHAR(34+3*enemy)&amp;H20,3*enemy-1)&amp;CHAR(41951*(2-enemy) + 41*(enemy-1)),
       ""
     )
)</f>
        <v/>
      </c>
      <c r="M20" s="187">
        <f>IF(
  OR(E20+G20=-1,(E20*d+G20)*OR(I20=4,AND(I20="",horse&lt;&gt;3))&gt;d-1)*INT(1-I19/5),
  (E20*(INT((E20+2)/2)*(d-1)+1)+G20)*OR(I20=4,AND(I20="",horse&lt;&gt;3)),
     IF(
       enemy^(2-enemy)*INT(horse/3)*OR(U61&gt;horseCB2,INT(0.81+U61/horseCB2))*INT(1-I19/5),
       CHAR(200*(2-enemy) + 41454*(enemy-1)) &amp; "  "
       &amp; (enemy-1)*(E20*d+G20)+(2-enemy)*INT(99.9*(U61/horseCB2))
       &amp; LEFT(" "&amp;CHAR(34+3*enemy)&amp;H20,3*enemy-1)&amp;CHAR(41951*(2-enemy) + 41*(enemy-1)),
       ""
     )
)</f>
        <v>0</v>
      </c>
      <c r="N20" s="191" t="s">
        <v>241</v>
      </c>
      <c r="P20" s="24">
        <v>-2</v>
      </c>
      <c r="Q20" s="25" t="s">
        <v>122</v>
      </c>
      <c r="R20" s="26"/>
      <c r="S20" s="26"/>
      <c r="T20" s="26"/>
      <c r="U20" s="26"/>
      <c r="V20" s="27"/>
    </row>
    <row r="21" spans="2:40" ht="17.100000000000001" customHeight="1">
      <c r="B21" s="173" t="s">
        <v>29</v>
      </c>
      <c r="C21" s="99">
        <v>7</v>
      </c>
      <c r="D21" s="64">
        <v>1</v>
      </c>
      <c r="E21" s="65"/>
      <c r="F21" s="66"/>
      <c r="G21" s="67">
        <v>1</v>
      </c>
      <c r="H21" s="97">
        <f>cond7</f>
        <v>3</v>
      </c>
      <c r="I21" s="178">
        <v>3</v>
      </c>
      <c r="J21" s="282" t="str">
        <f>IF(
  (D21+F21*d)*OR(I21=1,AND(I21="",runS&lt;&gt;1))&gt;d-1,
  (D21+F21*d)*OR(I21=1,AND(I21="",runS&lt;&gt;1)),
     IF(
       enemy^(2-enemy)*run*OR(R62&gt;runCB,INT(0.4+R62/runCB)),
       CHAR(200*(2-enemy) + 41454*(enemy-1)) &amp; "  "
       &amp; (enemy-1)*(D21+F21*d)+(2-enemy)*INT(99.9*(R62/runCB))
       &amp; LEFT(" "&amp;CHAR(34+3*enemy)&amp;H21,3*enemy-1)&amp;CHAR(41951*(2-enemy) + 41*(enemy-1)),
       ""
     )
)</f>
        <v/>
      </c>
      <c r="K21" s="185" t="str">
        <f>IF(
  (D21*d+F21)*OR(I21=2,AND(I21="",obstaS&lt;&gt;1))&gt;d-1,
  (D21*d+F21)*OR(I21=2,AND(I21="",obstaS&lt;&gt;1)),
     IF(
       enemy^(2-enemy)*obsta*OR(S62&gt;obstaCB,INT(0.4+S62/obstaCB)),
       CHAR(200*(2-enemy) + 41454*(enemy-1)) &amp; "  "
       &amp; (enemy-1)*(D21*d+F21)+(2-enemy)*INT(99.9*(S62/obstaCB))
       &amp; LEFT(" "&amp;CHAR(34+3*enemy)&amp;H21,3*enemy-1)&amp;CHAR(41951*(2-enemy) + 41*(enemy-1)),
       ""
     )
)</f>
        <v/>
      </c>
      <c r="L21" s="186">
        <f>IF(
  (F21*d+G21)*OR(I21=3,AND(I21="",tri&lt;&gt;2))&gt;d-1,
  (F21*d+G21)*OR(I21=3,AND(I21="",tri&lt;&gt;2)),
     IF(
       enemy^(2-enemy)*INT(tri/2)*OR(T62&gt;triCB2,INT(0.7+T62/triCB2)),
       CHAR(200*(2-enemy) + 41454*(enemy-1)) &amp; "  "
       &amp; (enemy-1)*(F21*d+G21)+(2-enemy)*INT(99.9*(T62/triCB2))
       &amp; LEFT(" "&amp;CHAR(34+3*enemy)&amp;H21,3*enemy-1)&amp;CHAR(41951*(2-enemy) + 41*(enemy-1)),
       ""
     )
)</f>
        <v>1</v>
      </c>
      <c r="M21" s="187" t="str">
        <f>IF(
  OR(E21+G21=-1,(E21*d+G21)*OR(I21=4,AND(I21="",horse&lt;&gt;3))&gt;d-1),
  (E21*(INT((E21+2)/2)*(d-1)+1)+G21)*OR(I21=4,AND(I21="",horse&lt;&gt;3)),
     IF(
       enemy^(2-enemy)*INT(horse/3)*OR(U62&gt;horseCB2,INT(0.81+U62/horseCB2)),
       CHAR(200*(2-enemy) + 41454*(enemy-1)) &amp; "  "
       &amp; (enemy-1)*(E21*d+G21)+(2-enemy)*INT(99.9*(U62/horseCB2))
       &amp; LEFT(" "&amp;CHAR(34+3*enemy)&amp;H21,3*enemy-1)&amp;CHAR(41951*(2-enemy) + 41*(enemy-1)),
       ""
     )
)</f>
        <v/>
      </c>
      <c r="N21" s="149"/>
      <c r="P21" s="24">
        <v>-3</v>
      </c>
      <c r="Q21" s="25" t="s">
        <v>123</v>
      </c>
      <c r="R21" s="26"/>
      <c r="S21" s="26"/>
      <c r="T21" s="26"/>
      <c r="U21" s="26"/>
      <c r="V21" s="27"/>
      <c r="X21" s="82" t="s">
        <v>185</v>
      </c>
      <c r="Y21" s="83" t="s">
        <v>186</v>
      </c>
      <c r="Z21" s="84" t="s">
        <v>187</v>
      </c>
      <c r="AA21" s="85" t="s">
        <v>188</v>
      </c>
      <c r="AB21" s="83" t="s">
        <v>189</v>
      </c>
      <c r="AC21" s="83" t="s">
        <v>196</v>
      </c>
      <c r="AD21" s="84" t="s">
        <v>197</v>
      </c>
      <c r="AE21" s="85" t="s">
        <v>194</v>
      </c>
      <c r="AF21" s="83" t="s">
        <v>193</v>
      </c>
      <c r="AG21" s="83" t="s">
        <v>198</v>
      </c>
      <c r="AH21" s="86" t="s">
        <v>199</v>
      </c>
    </row>
    <row r="22" spans="2:40" ht="17.100000000000001" customHeight="1" thickBot="1">
      <c r="B22" s="173" t="s">
        <v>35</v>
      </c>
      <c r="C22" s="99">
        <v>5</v>
      </c>
      <c r="D22" s="64">
        <v>-1</v>
      </c>
      <c r="E22" s="65">
        <v>1</v>
      </c>
      <c r="F22" s="66">
        <v>1</v>
      </c>
      <c r="G22" s="67"/>
      <c r="H22" s="97">
        <f>cond5</f>
        <v>1</v>
      </c>
      <c r="I22" s="178">
        <v>4</v>
      </c>
      <c r="J22" s="282" t="str">
        <f>IF(
  (D22+F22*d)*OR(I22=1,AND(I22="",runS&lt;&gt;1))&gt;d-1,
  (D22+F22*d)*OR(I22=1,AND(I22="",runS&lt;&gt;1)),
     IF(
       enemy^(2-enemy)*run*OR(R63&gt;runCB,INT(0.4+R63/runCB)),
       CHAR(200*(2-enemy) + 41454*(enemy-1)) &amp; "  "
       &amp; (enemy-1)*(D22+F22*d)+(2-enemy)*INT(99.9*(R63/runCB))
       &amp; LEFT(" "&amp;CHAR(34+3*enemy)&amp;H22,3*enemy-1)&amp;CHAR(41951*(2-enemy) + 41*(enemy-1)),
       ""
     )
)</f>
        <v/>
      </c>
      <c r="K22" s="185" t="str">
        <f>IF(
  (D22*d+F22)*OR(I22=2,AND(I22="",obstaS&lt;&gt;1))&gt;d-1,
  (D22*d+F22)*OR(I22=2,AND(I22="",obstaS&lt;&gt;1)),
     IF(
       enemy^(2-enemy)*obsta*OR(S63&gt;obstaCB,INT(0.4+S63/obstaCB)),
       CHAR(200*(2-enemy) + 41454*(enemy-1)) &amp; "  "
       &amp; (enemy-1)*(D22*d+F22)+(2-enemy)*INT(99.9*(S63/obstaCB))
       &amp; LEFT(" "&amp;CHAR(34+3*enemy)&amp;H22,3*enemy-1)&amp;CHAR(41951*(2-enemy) + 41*(enemy-1)),
       ""
     )
)</f>
        <v/>
      </c>
      <c r="L22" s="186" t="str">
        <f>IF(
  (F22*d+G22)*OR(I22=3,AND(I22="",tri&lt;&gt;2))&gt;d-1,
  (F22*d+G22)*OR(I22=3,AND(I22="",tri&lt;&gt;2)),
     IF(
       enemy^(2-enemy)*INT(tri/2)*OR(T63&gt;triCB2,INT(0.7+T63/triCB2)),
       CHAR(200*(2-enemy) + 41454*(enemy-1)) &amp; "  "
       &amp; (enemy-1)*(F22*d+G22)+(2-enemy)*INT(99.9*(T63/triCB2))
       &amp; LEFT(" "&amp;CHAR(34+3*enemy)&amp;H22,3*enemy-1)&amp;CHAR(41951*(2-enemy) + 41*(enemy-1)),
       ""
     )
)</f>
        <v/>
      </c>
      <c r="M22" s="187">
        <f>IF(
  OR(E22+G22=-1,(E22*d+G22)*OR(I22=4,AND(I22="",horse&lt;&gt;3))&gt;d-1),
  (E22*(INT((E22+2)/2)*(d-1)+1)+G22)*OR(I22=4,AND(I22="",horse&lt;&gt;3)),
     IF(
       enemy^(2-enemy)*INT(horse/3)*OR(U63&gt;horseCB2,INT(0.81+U63/horseCB2)),
       CHAR(200*(2-enemy) + 41454*(enemy-1)) &amp; "  "
       &amp; (enemy-1)*(E22*d+G22)+(2-enemy)*INT(99.9*(U63/horseCB2))
       &amp; LEFT(" "&amp;CHAR(34+3*enemy)&amp;H22,3*enemy-1)&amp;CHAR(41951*(2-enemy) + 41*(enemy-1)),
       ""
     )
)</f>
        <v>1.1000000000000001</v>
      </c>
      <c r="N22" s="149"/>
      <c r="X22" s="88">
        <v>6</v>
      </c>
      <c r="Y22" s="89">
        <v>1</v>
      </c>
      <c r="Z22" s="90">
        <v>3</v>
      </c>
      <c r="AA22" s="88">
        <v>-25</v>
      </c>
      <c r="AB22" s="89">
        <v>41</v>
      </c>
      <c r="AC22" s="89">
        <v>0.99</v>
      </c>
      <c r="AD22" s="90">
        <v>230</v>
      </c>
      <c r="AE22" s="88">
        <v>-0.05</v>
      </c>
      <c r="AF22" s="89">
        <v>10</v>
      </c>
      <c r="AG22" s="91">
        <v>0.45</v>
      </c>
      <c r="AH22" s="92">
        <v>-4000</v>
      </c>
    </row>
    <row r="23" spans="2:40" ht="17.100000000000001" customHeight="1">
      <c r="B23" s="173" t="s">
        <v>36</v>
      </c>
      <c r="C23" s="99">
        <v>4</v>
      </c>
      <c r="D23" s="64">
        <v>-1</v>
      </c>
      <c r="E23" s="65">
        <v>1</v>
      </c>
      <c r="F23" s="66">
        <v>1</v>
      </c>
      <c r="G23" s="67"/>
      <c r="H23" s="97">
        <f>cond4</f>
        <v>0</v>
      </c>
      <c r="I23" s="178"/>
      <c r="J23" s="282" t="str">
        <f>IF(
  (D23+F23*d)*OR(I23=1,AND(I23="",runS&lt;&gt;1))&gt;d-1,
  (D23+F23*d)*OR(I23=1,AND(I23="",runS&lt;&gt;1)),
     IF(
       enemy^(2-enemy)*run*OR(R64&gt;runCB,INT(0.4+R64/runCB)),
       CHAR(200*(2-enemy) + 41454*(enemy-1)) &amp; "  "
       &amp; (enemy-1)*(D23+F23*d)+(2-enemy)*INT(99.9*(R64/runCB))
       &amp; LEFT(" "&amp;CHAR(34+3*enemy)&amp;H23,3*enemy-1)&amp;CHAR(41951*(2-enemy) + 41*(enemy-1)),
       ""
     )
)</f>
        <v/>
      </c>
      <c r="K23" s="185" t="str">
        <f>IF(
  (D23*d+F23)*OR(I23=2,AND(I23="",obstaS&lt;&gt;1))&gt;d-1,
  (D23*d+F23)*OR(I23=2,AND(I23="",obstaS&lt;&gt;1)),
     IF(
       enemy^(2-enemy)*obsta*OR(S64&gt;obstaCB,INT(0.4+S64/obstaCB)),
       CHAR(200*(2-enemy) + 41454*(enemy-1)) &amp; "  "
       &amp; (enemy-1)*(D23*d+F23)+(2-enemy)*INT(99.9*(S64/obstaCB))
       &amp; LEFT(" "&amp;CHAR(34+3*enemy)&amp;H23,3*enemy-1)&amp;CHAR(41951*(2-enemy) + 41*(enemy-1)),
       ""
     )
)</f>
        <v/>
      </c>
      <c r="L23" s="186" t="str">
        <f>IF(
  (F23*d+G23)*OR(I23=3,AND(I23="",tri&lt;&gt;2))&gt;d-1,
  (F23*d+G23)*OR(I23=3,AND(I23="",tri&lt;&gt;2)),
     IF(
       enemy^(2-enemy)*INT(tri/2)*OR(T64&gt;triCB2,INT(0.7+T64/triCB2)),
       CHAR(200*(2-enemy) + 41454*(enemy-1)) &amp; "  "
       &amp; (enemy-1)*(F23*d+G23)+(2-enemy)*INT(99.9*(T64/triCB2))
       &amp; LEFT(" "&amp;CHAR(34+3*enemy)&amp;H23,3*enemy-1)&amp;CHAR(41951*(2-enemy) + 41*(enemy-1)),
       ""
     )
)</f>
        <v>√  1.1 (0)</v>
      </c>
      <c r="M23" s="187" t="str">
        <f>IF(
  OR(E23+G23=-1,(E23*d+G23)*OR(I23=4,AND(I23="",horse&lt;&gt;3))&gt;d-1),
  (E23*(INT((E23+2)/2)*(d-1)+1)+G23)*OR(I23=4,AND(I23="",horse&lt;&gt;3)),
     IF(
       enemy^(2-enemy)*INT(horse/3)*OR(U64&gt;horseCB2,INT(0.81+U64/horseCB2)),
       CHAR(200*(2-enemy) + 41454*(enemy-1)) &amp; "  "
       &amp; (enemy-1)*(E23*d+G23)+(2-enemy)*INT(99.9*(U64/horseCB2))
       &amp; LEFT(" "&amp;CHAR(34+3*enemy)&amp;H23,3*enemy-1)&amp;CHAR(41951*(2-enemy) + 41*(enemy-1)),
       ""
     )
)</f>
        <v>√  1.1 (0)</v>
      </c>
      <c r="N23" s="149"/>
      <c r="X23" s="278"/>
      <c r="Y23" s="278"/>
      <c r="Z23" s="278"/>
      <c r="AA23" s="278"/>
      <c r="AB23" s="278"/>
      <c r="AC23" s="278"/>
      <c r="AD23" s="278"/>
      <c r="AE23" s="278"/>
      <c r="AF23" s="278"/>
      <c r="AG23" s="278"/>
      <c r="AH23" s="278"/>
    </row>
    <row r="24" spans="2:40" ht="17.100000000000001" customHeight="1">
      <c r="B24" s="173" t="s">
        <v>5</v>
      </c>
      <c r="C24" s="99">
        <v>2</v>
      </c>
      <c r="D24" s="64">
        <v>-1</v>
      </c>
      <c r="E24" s="65">
        <v>1</v>
      </c>
      <c r="F24" s="66"/>
      <c r="G24" s="67"/>
      <c r="H24" s="97">
        <f>cond2</f>
        <v>-2</v>
      </c>
      <c r="I24" s="178"/>
      <c r="J24" s="282" t="str">
        <f>IF(
  (D24+F24*d)*OR(I24=1,AND(I24="",runS&lt;&gt;1))&gt;d-1,
  (D24+F24*d)*OR(I24=1,AND(I24="",runS&lt;&gt;1)),
     IF(
       enemy^(2-enemy)*run*OR(R65&gt;runCB,INT(0.4+R65/runCB)),
       CHAR(200*(2-enemy) + 41454*(enemy-1)) &amp; "  "
       &amp; (enemy-1)*(D24+F24*d)+(2-enemy)*INT(99.9*(R65/runCB))
       &amp; LEFT(" "&amp;CHAR(34+3*enemy)&amp;H24,3*enemy-1)&amp;CHAR(41951*(2-enemy) + 41*(enemy-1)),
       ""
     )
)</f>
        <v/>
      </c>
      <c r="K24" s="185" t="str">
        <f>IF(
  (D24*d+F24)*OR(I24=2,AND(I24="",obstaS&lt;&gt;1))&gt;d-1,
  (D24*d+F24)*OR(I24=2,AND(I24="",obstaS&lt;&gt;1)),
     IF(
       enemy^(2-enemy)*obsta*OR(S65&gt;obstaCB,INT(0.4+S65/obstaCB)),
       CHAR(200*(2-enemy) + 41454*(enemy-1)) &amp; "  "
       &amp; (enemy-1)*(D24*d+F24)+(2-enemy)*INT(99.9*(S65/obstaCB))
       &amp; LEFT(" "&amp;CHAR(34+3*enemy)&amp;H24,3*enemy-1)&amp;CHAR(41951*(2-enemy) + 41*(enemy-1)),
       ""
     )
)</f>
        <v/>
      </c>
      <c r="L24" s="186" t="str">
        <f>IF(
  (F24*d+G24)*OR(I24=3,AND(I24="",tri&lt;&gt;2))&gt;d-1,
  (F24*d+G24)*OR(I24=3,AND(I24="",tri&lt;&gt;2)),
     IF(
       enemy^(2-enemy)*INT(tri/2)*OR(T65&gt;triCB2,INT(0.7+T65/triCB2)),
       CHAR(200*(2-enemy) + 41454*(enemy-1)) &amp; "  "
       &amp; (enemy-1)*(F24*d+G24)+(2-enemy)*INT(99.9*(T65/triCB2))
       &amp; LEFT(" "&amp;CHAR(34+3*enemy)&amp;H24,3*enemy-1)&amp;CHAR(41951*(2-enemy) + 41*(enemy-1)),
       ""
     )
)</f>
        <v/>
      </c>
      <c r="M24" s="187" t="str">
        <f>IF(
  OR(E24+G24=-1,(E24*d+G24)*OR(I24=4,AND(I24="",horse&lt;&gt;3))&gt;d-1),
  (E24*(INT((E24+2)/2)*(d-1)+1)+G24)*OR(I24=4,AND(I24="",horse&lt;&gt;3)),
     IF(
       enemy^(2-enemy)*INT(horse/3)*OR(U65&gt;horseCB2,INT(0.81+U65/horseCB2)),
       CHAR(200*(2-enemy) + 41454*(enemy-1)) &amp; "  "
       &amp; (enemy-1)*(E24*d+G24)+(2-enemy)*INT(99.9*(U65/horseCB2))
       &amp; LEFT(" "&amp;CHAR(34+3*enemy)&amp;H24,3*enemy-1)&amp;CHAR(41951*(2-enemy) + 41*(enemy-1)),
       ""
     )
)</f>
        <v/>
      </c>
      <c r="N24" s="149"/>
      <c r="P24" s="33">
        <v>2</v>
      </c>
      <c r="Q24" s="209" t="s">
        <v>251</v>
      </c>
      <c r="R24" s="210"/>
      <c r="S24" s="210"/>
      <c r="T24" s="210"/>
      <c r="U24" s="210"/>
      <c r="V24" s="211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spans="2:40" ht="15" customHeight="1">
      <c r="B25" s="101" t="s">
        <v>12</v>
      </c>
      <c r="C25" s="102">
        <v>3</v>
      </c>
      <c r="D25" s="103"/>
      <c r="E25" s="104"/>
      <c r="F25" s="105"/>
      <c r="G25" s="106">
        <v>-1</v>
      </c>
      <c r="H25" s="107">
        <f>cond3</f>
        <v>-1</v>
      </c>
      <c r="I25" s="179"/>
      <c r="J25" s="166" t="str">
        <f>IF(
  (D25+F25*d)*OR(I25=1,AND(I25="",runS&lt;&gt;1))&gt;d-1,
  (D25+F25*d)*OR(I25=1,AND(I25="",runS&lt;&gt;1)),
     IF(
       enemy^(2-enemy)*run*OR(R66&gt;runCB,INT(0.4+R66/runCB)),
       CHAR(200*(2-enemy) + 41454*(enemy-1)) &amp; "  "
       &amp; (enemy-1)*(D25+F25*d)+(2-enemy)*INT(99.9*(R66/runCB))
       &amp; LEFT(" "&amp;CHAR(34+3*enemy)&amp;H25,3*enemy-1)&amp;CHAR(41951*(2-enemy) + 41*(enemy-1)),
       ""
     )
)</f>
        <v/>
      </c>
      <c r="K25" s="166" t="str">
        <f>IF(
  (D25*d+F25)*OR(I25=2,AND(I25="",obstaS&lt;&gt;1))&gt;d-1,
  (D25*d+F25)*OR(I25=2,AND(I25="",obstaS&lt;&gt;1)),
     IF(
       enemy^(2-enemy)*obsta*OR(S66&gt;obstaCB,INT(0.4+S66/obstaCB)),
       CHAR(200*(2-enemy) + 41454*(enemy-1)) &amp; "  "
       &amp; (enemy-1)*(D25*d+F25)+(2-enemy)*INT(99.9*(S66/obstaCB))
       &amp; LEFT(" "&amp;CHAR(34+3*enemy)&amp;H25,3*enemy-1)&amp;CHAR(41951*(2-enemy) + 41*(enemy-1)),
       ""
     )
)</f>
        <v/>
      </c>
      <c r="L25" s="166" t="str">
        <f>IF(
  (F25*d+G25)*OR(I25=3,AND(I25="",tri&lt;&gt;2))&gt;d-1,
  (F25*d+G25)*OR(I25=3,AND(I25="",tri&lt;&gt;2)),
     IF(
       enemy^(2-enemy)*INT(tri/2)*OR(T66&gt;triCB2,INT(0.7+T66/triCB2)),
       CHAR(200*(2-enemy) + 41454*(enemy-1)) &amp; "  "
       &amp; (enemy-1)*(F25*d+G25)+(2-enemy)*INT(99.9*(T66/triCB2))
       &amp; LEFT(" "&amp;CHAR(34+3*enemy)&amp;H25,3*enemy-1)&amp;CHAR(41951*(2-enemy) + 41*(enemy-1)),
       ""
     )
)</f>
        <v/>
      </c>
      <c r="M25" s="176" t="str">
        <f>IF(
  (E25*d+G25)*OR(I25=4,AND(I25="",horse&lt;&gt;3))&gt;d-1,
  (E25*d+G25)*OR(I25=4,AND(I25="",horse&lt;&gt;3)),
     IF(
       enemy^(2-enemy)*INT(horse/3)*OR(U66&gt;horseCB2,INT(0.81+U66/horseCB2)),
       CHAR(200*(2-enemy) + 41454*(enemy-1)) &amp; "  "
       &amp; (enemy-1)*(E25*d+G25)+(2-enemy)*INT(99.9*(U66/horseCB2))
       &amp; LEFT(" "&amp;CHAR(34+3*enemy)&amp;H25,3*enemy-1)&amp;CHAR(41951*(2-enemy) + 41*(enemy-1)),
       ""
     )
)</f>
        <v/>
      </c>
      <c r="N25" s="151"/>
      <c r="P25" s="22" t="s">
        <v>124</v>
      </c>
      <c r="Q25" s="246" t="s">
        <v>116</v>
      </c>
      <c r="R25" s="247"/>
      <c r="S25" s="247"/>
      <c r="T25" s="247"/>
      <c r="U25" s="247"/>
      <c r="V25" s="248"/>
    </row>
    <row r="26" spans="2:40" ht="15" customHeight="1">
      <c r="B26" s="101" t="s">
        <v>7</v>
      </c>
      <c r="C26" s="108">
        <v>4</v>
      </c>
      <c r="D26" s="109">
        <v>1</v>
      </c>
      <c r="E26" s="110">
        <v>-1</v>
      </c>
      <c r="F26" s="111">
        <v>-1</v>
      </c>
      <c r="G26" s="112">
        <v>1</v>
      </c>
      <c r="H26" s="113">
        <f>cond4</f>
        <v>0</v>
      </c>
      <c r="I26" s="180"/>
      <c r="J26" s="166" t="str">
        <f>IF(
  (D26+F26*d)*OR(I26=1,AND(I26="",runS&lt;&gt;1))&gt;d-1,
  (D26+F26*d)*OR(I26=1,AND(I26="",runS&lt;&gt;1)),
     IF(
       enemy^(2-enemy)*run*OR(R67&gt;runCB,INT(0.4+R67/runCB)),
       CHAR(200*(2-enemy) + 41454*(enemy-1)) &amp; "  "
       &amp; (enemy-1)*(D26+F26*d)+(2-enemy)*INT(99.9*(R67/runCB))
       &amp; LEFT(" "&amp;CHAR(34+3*enemy)&amp;H26,3*enemy-1)&amp;CHAR(41951*(2-enemy) + 41*(enemy-1)),
       ""
     )
)</f>
        <v/>
      </c>
      <c r="K26" s="166" t="str">
        <f>IF(
  (D26*d+F26)*OR(I26=2,AND(I26="",obstaS&lt;&gt;1))&gt;d-1,
  (D26*d+F26)*OR(I26=2,AND(I26="",obstaS&lt;&gt;1)),
     IF(
       enemy^(2-enemy)*obsta*OR(S67&gt;obstaCB,INT(0.4+S67/obstaCB)),
       CHAR(200*(2-enemy) + 41454*(enemy-1)) &amp; "  "
       &amp; (enemy-1)*(D26*d+F26)+(2-enemy)*INT(99.9*(S67/obstaCB))
       &amp; LEFT(" "&amp;CHAR(34+3*enemy)&amp;H26,3*enemy-1)&amp;CHAR(41951*(2-enemy) + 41*(enemy-1)),
       ""
     )
)</f>
        <v/>
      </c>
      <c r="L26" s="166" t="str">
        <f>IF(
  (F26*d+G26)*OR(I26=3,AND(I26="",tri&lt;&gt;2))&gt;d-1,
  (F26*d+G26)*OR(I26=3,AND(I26="",tri&lt;&gt;2)),
     IF(
       enemy^(2-enemy)*INT(tri/2)*OR(T67&gt;triCB2,INT(0.7+T67/triCB2)),
       CHAR(200*(2-enemy) + 41454*(enemy-1)) &amp; "  "
       &amp; (enemy-1)*(F26*d+G26)+(2-enemy)*INT(99.9*(T67/triCB2))
       &amp; LEFT(" "&amp;CHAR(34+3*enemy)&amp;H26,3*enemy-1)&amp;CHAR(41951*(2-enemy) + 41*(enemy-1)),
       ""
     )
)</f>
        <v/>
      </c>
      <c r="M26" s="176" t="str">
        <f>IF(
  (E26*d+G26)*OR(I26=4,AND(I26="",horse&lt;&gt;3))&gt;d-1,
  (E26*d+G26)*OR(I26=4,AND(I26="",horse&lt;&gt;3)),
     IF(
       enemy^(2-enemy)*INT(horse/3)*OR(U67&gt;horseCB2,INT(0.81+U67/horseCB2)),
       CHAR(200*(2-enemy) + 41454*(enemy-1)) &amp; "  "
       &amp; (enemy-1)*(E26*d+G26)+(2-enemy)*INT(99.9*(U67/horseCB2))
       &amp; LEFT(" "&amp;CHAR(34+3*enemy)&amp;H26,3*enemy-1)&amp;CHAR(41951*(2-enemy) + 41*(enemy-1)),
       ""
     )
)</f>
        <v/>
      </c>
      <c r="N26" s="151"/>
      <c r="P26" s="220" t="s">
        <v>126</v>
      </c>
      <c r="Q26" s="35" t="s">
        <v>129</v>
      </c>
      <c r="R26" s="36"/>
      <c r="S26" s="36"/>
      <c r="T26" s="36"/>
      <c r="U26" s="36"/>
      <c r="V26" s="37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</row>
    <row r="27" spans="2:40" ht="15" customHeight="1">
      <c r="B27" s="101" t="s">
        <v>23</v>
      </c>
      <c r="C27" s="114">
        <v>3</v>
      </c>
      <c r="D27" s="115">
        <v>-1</v>
      </c>
      <c r="E27" s="116">
        <v>1</v>
      </c>
      <c r="F27" s="117">
        <v>1</v>
      </c>
      <c r="G27" s="118">
        <v>-1</v>
      </c>
      <c r="H27" s="119">
        <f>cond3</f>
        <v>-1</v>
      </c>
      <c r="I27" s="179"/>
      <c r="J27" s="166" t="str">
        <f>IF(
  (D27+F27*d)*OR(I27=1,AND(I27="",runS&lt;&gt;1))&gt;d-1,
  (D27+F27*d)*OR(I27=1,AND(I27="",runS&lt;&gt;1)),
     IF(
       enemy^(2-enemy)*run*OR(R68&gt;runCB,INT(0.4+R68/runCB)),
       CHAR(200*(2-enemy) + 41454*(enemy-1)) &amp; "  "
       &amp; (enemy-1)*(D27+F27*d)+(2-enemy)*INT(99.9*(R68/runCB))
       &amp; LEFT(" "&amp;CHAR(34+3*enemy)&amp;H27,3*enemy-1)&amp;CHAR(41951*(2-enemy) + 41*(enemy-1)),
       ""
     )
)</f>
        <v/>
      </c>
      <c r="K27" s="166" t="str">
        <f>IF(
  (D27*d+F27)*OR(I27=2,AND(I27="",obstaS&lt;&gt;1))&gt;d-1,
  (D27*d+F27)*OR(I27=2,AND(I27="",obstaS&lt;&gt;1)),
     IF(
       enemy^(2-enemy)*obsta*OR(S68&gt;obstaCB,INT(0.4+S68/obstaCB)),
       CHAR(200*(2-enemy) + 41454*(enemy-1)) &amp; "  "
       &amp; (enemy-1)*(D27*d+F27)+(2-enemy)*INT(99.9*(S68/obstaCB))
       &amp; LEFT(" "&amp;CHAR(34+3*enemy)&amp;H27,3*enemy-1)&amp;CHAR(41951*(2-enemy) + 41*(enemy-1)),
       ""
     )
)</f>
        <v/>
      </c>
      <c r="L27" s="166" t="str">
        <f>IF(
  (F27*d+G27)*OR(I27=3,AND(I27="",tri&lt;&gt;2))&gt;d-1,
  (F27*d+G27)*OR(I27=3,AND(I27="",tri&lt;&gt;2)),
     IF(
       enemy^(2-enemy)*INT(tri/2)*OR(T68&gt;triCB2,INT(0.7+T68/triCB2)),
       CHAR(200*(2-enemy) + 41454*(enemy-1)) &amp; "  "
       &amp; (enemy-1)*(F27*d+G27)+(2-enemy)*INT(99.9*(T68/triCB2))
       &amp; LEFT(" "&amp;CHAR(34+3*enemy)&amp;H27,3*enemy-1)&amp;CHAR(41951*(2-enemy) + 41*(enemy-1)),
       ""
     )
)</f>
        <v/>
      </c>
      <c r="M27" s="176" t="str">
        <f>IF(
  (E27*d+G27)*OR(I27=4,AND(I27="",horse&lt;&gt;3))&gt;d-1,
  (E27*d+G27)*OR(I27=4,AND(I27="",horse&lt;&gt;3)),
     IF(
       enemy^(2-enemy)*INT(horse/3)*OR(U68&gt;horseCB2,INT(0.81+U68/horseCB2)),
       CHAR(200*(2-enemy) + 41454*(enemy-1)) &amp; "  "
       &amp; (enemy-1)*(E27*d+G27)+(2-enemy)*INT(99.9*(U68/horseCB2))
       &amp; LEFT(" "&amp;CHAR(34+3*enemy)&amp;H27,3*enemy-1)&amp;CHAR(41951*(2-enemy) + 41*(enemy-1)),
       ""
     )
)</f>
        <v/>
      </c>
      <c r="N27" s="151"/>
      <c r="P27" s="221"/>
      <c r="Q27" s="35" t="s">
        <v>133</v>
      </c>
      <c r="R27" s="36"/>
      <c r="S27" s="36"/>
      <c r="T27" s="36"/>
      <c r="U27" s="36"/>
      <c r="V27" s="37"/>
    </row>
    <row r="28" spans="2:40" ht="15" customHeight="1">
      <c r="B28" s="101" t="s">
        <v>9</v>
      </c>
      <c r="C28" s="114">
        <v>7</v>
      </c>
      <c r="D28" s="115">
        <v>-1</v>
      </c>
      <c r="E28" s="116"/>
      <c r="F28" s="117">
        <v>1</v>
      </c>
      <c r="G28" s="118">
        <v>-1</v>
      </c>
      <c r="H28" s="119">
        <f>cond7</f>
        <v>3</v>
      </c>
      <c r="I28" s="179"/>
      <c r="J28" s="166" t="str">
        <f>IF(
  (D28+F28*d)*OR(I28=1,AND(I28="",runS&lt;&gt;1))&gt;d-1,
  (D28+F28*d)*OR(I28=1,AND(I28="",runS&lt;&gt;1)),
     IF(
       enemy^(2-enemy)*run*OR(R69&gt;runCB,INT(0.4+R69/runCB)),
       CHAR(200*(2-enemy) + 41454*(enemy-1)) &amp; "  "
       &amp; (enemy-1)*(D28+F28*d)+(2-enemy)*INT(99.9*(R69/runCB))
       &amp; LEFT(" "&amp;CHAR(34+3*enemy)&amp;H28,3*enemy-1)&amp;CHAR(41951*(2-enemy) + 41*(enemy-1)),
       ""
     )
)</f>
        <v/>
      </c>
      <c r="K28" s="166" t="str">
        <f>IF(
  (D28*d+F28)*OR(I28=2,AND(I28="",obstaS&lt;&gt;1))&gt;d-1,
  (D28*d+F28)*OR(I28=2,AND(I28="",obstaS&lt;&gt;1)),
     IF(
       enemy^(2-enemy)*obsta*OR(S69&gt;obstaCB,INT(0.4+S69/obstaCB)),
       CHAR(200*(2-enemy) + 41454*(enemy-1)) &amp; "  "
       &amp; (enemy-1)*(D28*d+F28)+(2-enemy)*INT(99.9*(S69/obstaCB))
       &amp; LEFT(" "&amp;CHAR(34+3*enemy)&amp;H28,3*enemy-1)&amp;CHAR(41951*(2-enemy) + 41*(enemy-1)),
       ""
     )
)</f>
        <v/>
      </c>
      <c r="L28" s="166" t="str">
        <f>IF(
  (F28*d+G28)*OR(I28=3,AND(I28="",tri&lt;&gt;2))&gt;d-1,
  (F28*d+G28)*OR(I28=3,AND(I28="",tri&lt;&gt;2)),
     IF(
       enemy^(2-enemy)*INT(tri/2)*OR(T69&gt;triCB2,INT(0.7+T69/triCB2)),
       CHAR(200*(2-enemy) + 41454*(enemy-1)) &amp; "  "
       &amp; (enemy-1)*(F28*d+G28)+(2-enemy)*INT(99.9*(T69/triCB2))
       &amp; LEFT(" "&amp;CHAR(34+3*enemy)&amp;H28,3*enemy-1)&amp;CHAR(41951*(2-enemy) + 41*(enemy-1)),
       ""
     )
)</f>
        <v>√  0.1 (3)</v>
      </c>
      <c r="M28" s="176" t="str">
        <f>IF(
  (E28*d+G28)*OR(I28=4,AND(I28="",horse&lt;&gt;3))&gt;d-1,
  (E28*d+G28)*OR(I28=4,AND(I28="",horse&lt;&gt;3)),
     IF(
       enemy^(2-enemy)*INT(horse/3)*OR(U69&gt;horseCB2,INT(0.81+U69/horseCB2)),
       CHAR(200*(2-enemy) + 41454*(enemy-1)) &amp; "  "
       &amp; (enemy-1)*(E28*d+G28)+(2-enemy)*INT(99.9*(U69/horseCB2))
       &amp; LEFT(" "&amp;CHAR(34+3*enemy)&amp;H28,3*enemy-1)&amp;CHAR(41951*(2-enemy) + 41*(enemy-1)),
       ""
     )
)</f>
        <v/>
      </c>
      <c r="N28" s="151"/>
      <c r="P28" s="220" t="s">
        <v>127</v>
      </c>
      <c r="Q28" s="35" t="s">
        <v>130</v>
      </c>
      <c r="R28" s="36"/>
      <c r="S28" s="36"/>
      <c r="T28" s="36"/>
      <c r="U28" s="36"/>
      <c r="V28" s="37"/>
    </row>
    <row r="29" spans="2:40" ht="15" customHeight="1">
      <c r="B29" s="101" t="s">
        <v>22</v>
      </c>
      <c r="C29" s="114">
        <v>1</v>
      </c>
      <c r="D29" s="115">
        <v>-1</v>
      </c>
      <c r="E29" s="116"/>
      <c r="F29" s="117">
        <v>1</v>
      </c>
      <c r="G29" s="118">
        <v>-1</v>
      </c>
      <c r="H29" s="119">
        <f>cond1</f>
        <v>-3</v>
      </c>
      <c r="I29" s="179"/>
      <c r="J29" s="166" t="str">
        <f>IF(
  (D29+F29*d)*OR(I29=1,AND(I29="",runS&lt;&gt;1))&gt;d-1,
  (D29+F29*d)*OR(I29=1,AND(I29="",runS&lt;&gt;1)),
     IF(
       enemy^(2-enemy)*run*OR(R70&gt;runCB,INT(0.4+R70/runCB)),
       CHAR(200*(2-enemy) + 41454*(enemy-1)) &amp; "  "
       &amp; (enemy-1)*(D29+F29*d)+(2-enemy)*INT(99.9*(R70/runCB))
       &amp; LEFT(" "&amp;CHAR(34+3*enemy)&amp;H29,3*enemy-1)&amp;CHAR(41951*(2-enemy) + 41*(enemy-1)),
       ""
     )
)</f>
        <v/>
      </c>
      <c r="K29" s="166" t="str">
        <f>IF(
  (D29*d+F29)*OR(I29=2,AND(I29="",obstaS&lt;&gt;1))&gt;d-1,
  (D29*d+F29)*OR(I29=2,AND(I29="",obstaS&lt;&gt;1)),
     IF(
       enemy^(2-enemy)*obsta*OR(S70&gt;obstaCB,INT(0.4+S70/obstaCB)),
       CHAR(200*(2-enemy) + 41454*(enemy-1)) &amp; "  "
       &amp; (enemy-1)*(D29*d+F29)+(2-enemy)*INT(99.9*(S70/obstaCB))
       &amp; LEFT(" "&amp;CHAR(34+3*enemy)&amp;H29,3*enemy-1)&amp;CHAR(41951*(2-enemy) + 41*(enemy-1)),
       ""
     )
)</f>
        <v/>
      </c>
      <c r="L29" s="166" t="str">
        <f>IF(
  (F29*d+G29)*OR(I29=3,AND(I29="",tri&lt;&gt;2))&gt;d-1,
  (F29*d+G29)*OR(I29=3,AND(I29="",tri&lt;&gt;2)),
     IF(
       enemy^(2-enemy)*INT(tri/2)*OR(T70&gt;triCB2,INT(0.7+T70/triCB2)),
       CHAR(200*(2-enemy) + 41454*(enemy-1)) &amp; "  "
       &amp; (enemy-1)*(F29*d+G29)+(2-enemy)*INT(99.9*(T70/triCB2))
       &amp; LEFT(" "&amp;CHAR(34+3*enemy)&amp;H29,3*enemy-1)&amp;CHAR(41951*(2-enemy) + 41*(enemy-1)),
       ""
     )
)</f>
        <v/>
      </c>
      <c r="M29" s="176" t="str">
        <f>IF(
  (E29*d+G29)*OR(I29=4,AND(I29="",horse&lt;&gt;3))&gt;d-1,
  (E29*d+G29)*OR(I29=4,AND(I29="",horse&lt;&gt;3)),
     IF(
       enemy^(2-enemy)*INT(horse/3)*OR(U70&gt;horseCB2,INT(0.81+U70/horseCB2)),
       CHAR(200*(2-enemy) + 41454*(enemy-1)) &amp; "  "
       &amp; (enemy-1)*(E29*d+G29)+(2-enemy)*INT(99.9*(U70/horseCB2))
       &amp; LEFT(" "&amp;CHAR(34+3*enemy)&amp;H29,3*enemy-1)&amp;CHAR(41951*(2-enemy) + 41*(enemy-1)),
       ""
     )
)</f>
        <v/>
      </c>
      <c r="N29" s="151"/>
      <c r="P29" s="221"/>
      <c r="Q29" s="35" t="s">
        <v>134</v>
      </c>
      <c r="R29" s="36"/>
      <c r="S29" s="36"/>
      <c r="T29" s="36"/>
      <c r="U29" s="36"/>
      <c r="V29" s="37"/>
    </row>
    <row r="30" spans="2:40" ht="15" customHeight="1">
      <c r="B30" s="101" t="s">
        <v>24</v>
      </c>
      <c r="C30" s="114">
        <v>7</v>
      </c>
      <c r="D30" s="115">
        <v>-1</v>
      </c>
      <c r="E30" s="116"/>
      <c r="F30" s="117">
        <v>1</v>
      </c>
      <c r="G30" s="118">
        <v>-1</v>
      </c>
      <c r="H30" s="119">
        <f>cond7</f>
        <v>3</v>
      </c>
      <c r="I30" s="179"/>
      <c r="J30" s="166" t="str">
        <f>IF(
  (D30+F30*d)*OR(I30=1,AND(I30="",runS&lt;&gt;1))&gt;d-1,
  (D30+F30*d)*OR(I30=1,AND(I30="",runS&lt;&gt;1)),
     IF(
       enemy^(2-enemy)*run*OR(R71&gt;runCB,INT(0.4+R71/runCB)),
       CHAR(200*(2-enemy) + 41454*(enemy-1)) &amp; "  "
       &amp; (enemy-1)*(D30+F30*d)+(2-enemy)*INT(99.9*(R71/runCB))
       &amp; LEFT(" "&amp;CHAR(34+3*enemy)&amp;H30,3*enemy-1)&amp;CHAR(41951*(2-enemy) + 41*(enemy-1)),
       ""
     )
)</f>
        <v/>
      </c>
      <c r="K30" s="166" t="str">
        <f>IF(
  (D30*d+F30)*OR(I30=2,AND(I30="",obstaS&lt;&gt;1))&gt;d-1,
  (D30*d+F30)*OR(I30=2,AND(I30="",obstaS&lt;&gt;1)),
     IF(
       enemy^(2-enemy)*obsta*OR(S71&gt;obstaCB,INT(0.4+S71/obstaCB)),
       CHAR(200*(2-enemy) + 41454*(enemy-1)) &amp; "  "
       &amp; (enemy-1)*(D30*d+F30)+(2-enemy)*INT(99.9*(S71/obstaCB))
       &amp; LEFT(" "&amp;CHAR(34+3*enemy)&amp;H30,3*enemy-1)&amp;CHAR(41951*(2-enemy) + 41*(enemy-1)),
       ""
     )
)</f>
        <v/>
      </c>
      <c r="L30" s="166" t="str">
        <f>IF(
  (F30*d+G30)*OR(I30=3,AND(I30="",tri&lt;&gt;2))&gt;d-1,
  (F30*d+G30)*OR(I30=3,AND(I30="",tri&lt;&gt;2)),
     IF(
       enemy^(2-enemy)*INT(tri/2)*OR(T71&gt;triCB2,INT(0.7+T71/triCB2)),
       CHAR(200*(2-enemy) + 41454*(enemy-1)) &amp; "  "
       &amp; (enemy-1)*(F30*d+G30)+(2-enemy)*INT(99.9*(T71/triCB2))
       &amp; LEFT(" "&amp;CHAR(34+3*enemy)&amp;H30,3*enemy-1)&amp;CHAR(41951*(2-enemy) + 41*(enemy-1)),
       ""
     )
)</f>
        <v>√  0.1 (3)</v>
      </c>
      <c r="M30" s="176" t="str">
        <f>IF(
  (E30*d+G30)*OR(I30=4,AND(I30="",horse&lt;&gt;3))&gt;d-1,
  (E30*d+G30)*OR(I30=4,AND(I30="",horse&lt;&gt;3)),
     IF(
       enemy^(2-enemy)*INT(horse/3)*OR(U71&gt;horseCB2,INT(0.81+U71/horseCB2)),
       CHAR(200*(2-enemy) + 41454*(enemy-1)) &amp; "  "
       &amp; (enemy-1)*(E30*d+G30)+(2-enemy)*INT(99.9*(U71/horseCB2))
       &amp; LEFT(" "&amp;CHAR(34+3*enemy)&amp;H30,3*enemy-1)&amp;CHAR(41951*(2-enemy) + 41*(enemy-1)),
       ""
     )
)</f>
        <v/>
      </c>
      <c r="N30" s="151"/>
      <c r="P30" s="222" t="s">
        <v>128</v>
      </c>
      <c r="Q30" s="35" t="s">
        <v>131</v>
      </c>
      <c r="R30" s="36"/>
      <c r="S30" s="36"/>
      <c r="T30" s="36"/>
      <c r="U30" s="36"/>
      <c r="V30" s="37"/>
    </row>
    <row r="31" spans="2:40" ht="15" customHeight="1">
      <c r="B31" s="101" t="s">
        <v>10</v>
      </c>
      <c r="C31" s="114">
        <v>3</v>
      </c>
      <c r="D31" s="115">
        <v>-1</v>
      </c>
      <c r="E31" s="116">
        <v>1</v>
      </c>
      <c r="F31" s="117"/>
      <c r="G31" s="118">
        <v>-1</v>
      </c>
      <c r="H31" s="119">
        <f>cond3</f>
        <v>-1</v>
      </c>
      <c r="I31" s="179"/>
      <c r="J31" s="166" t="str">
        <f>IF(
  (D31+F31*d)*OR(I31=1,AND(I31="",runS&lt;&gt;1))&gt;d-1,
  (D31+F31*d)*OR(I31=1,AND(I31="",runS&lt;&gt;1)),
     IF(
       enemy^(2-enemy)*run*OR(R72&gt;runCB,INT(0.4+R72/runCB)),
       CHAR(200*(2-enemy) + 41454*(enemy-1)) &amp; "  "
       &amp; (enemy-1)*(D31+F31*d)+(2-enemy)*INT(99.9*(R72/runCB))
       &amp; LEFT(" "&amp;CHAR(34+3*enemy)&amp;H31,3*enemy-1)&amp;CHAR(41951*(2-enemy) + 41*(enemy-1)),
       ""
     )
)</f>
        <v/>
      </c>
      <c r="K31" s="166" t="str">
        <f>IF(
  (D31*d+F31)*OR(I31=2,AND(I31="",obstaS&lt;&gt;1))&gt;d-1,
  (D31*d+F31)*OR(I31=2,AND(I31="",obstaS&lt;&gt;1)),
     IF(
       enemy^(2-enemy)*obsta*OR(S72&gt;obstaCB,INT(0.4+S72/obstaCB)),
       CHAR(200*(2-enemy) + 41454*(enemy-1)) &amp; "  "
       &amp; (enemy-1)*(D31*d+F31)+(2-enemy)*INT(99.9*(S72/obstaCB))
       &amp; LEFT(" "&amp;CHAR(34+3*enemy)&amp;H31,3*enemy-1)&amp;CHAR(41951*(2-enemy) + 41*(enemy-1)),
       ""
     )
)</f>
        <v/>
      </c>
      <c r="L31" s="166" t="str">
        <f>IF(
  (F31*d+G31)*OR(I31=3,AND(I31="",tri&lt;&gt;2))&gt;d-1,
  (F31*d+G31)*OR(I31=3,AND(I31="",tri&lt;&gt;2)),
     IF(
       enemy^(2-enemy)*INT(tri/2)*OR(T72&gt;triCB2,INT(0.7+T72/triCB2)),
       CHAR(200*(2-enemy) + 41454*(enemy-1)) &amp; "  "
       &amp; (enemy-1)*(F31*d+G31)+(2-enemy)*INT(99.9*(T72/triCB2))
       &amp; LEFT(" "&amp;CHAR(34+3*enemy)&amp;H31,3*enemy-1)&amp;CHAR(41951*(2-enemy) + 41*(enemy-1)),
       ""
     )
)</f>
        <v/>
      </c>
      <c r="M31" s="176" t="str">
        <f>IF(
  (E31*d+G31)*OR(I31=4,AND(I31="",horse&lt;&gt;3))&gt;d-1,
  (E31*d+G31)*OR(I31=4,AND(I31="",horse&lt;&gt;3)),
     IF(
       enemy^(2-enemy)*INT(horse/3)*OR(U72&gt;horseCB2,INT(0.81+U72/horseCB2)),
       CHAR(200*(2-enemy) + 41454*(enemy-1)) &amp; "  "
       &amp; (enemy-1)*(E31*d+G31)+(2-enemy)*INT(99.9*(U72/horseCB2))
       &amp; LEFT(" "&amp;CHAR(34+3*enemy)&amp;H31,3*enemy-1)&amp;CHAR(41951*(2-enemy) + 41*(enemy-1)),
       ""
     )
)</f>
        <v/>
      </c>
      <c r="N31" s="151"/>
      <c r="P31" s="223"/>
      <c r="Q31" s="35" t="s">
        <v>135</v>
      </c>
      <c r="R31" s="36"/>
      <c r="S31" s="36"/>
      <c r="T31" s="36"/>
      <c r="U31" s="36"/>
      <c r="V31" s="37"/>
    </row>
    <row r="32" spans="2:40" ht="15" customHeight="1">
      <c r="B32" s="101" t="s">
        <v>13</v>
      </c>
      <c r="C32" s="114">
        <v>6</v>
      </c>
      <c r="D32" s="115"/>
      <c r="E32" s="116">
        <v>-1</v>
      </c>
      <c r="F32" s="117">
        <v>-1</v>
      </c>
      <c r="G32" s="118"/>
      <c r="H32" s="119">
        <f>cond6</f>
        <v>2</v>
      </c>
      <c r="I32" s="179"/>
      <c r="J32" s="166" t="str">
        <f>IF(
  (D32+F32*d)*OR(I32=1,AND(I32="",runS&lt;&gt;1))&gt;d-1,
  (D32+F32*d)*OR(I32=1,AND(I32="",runS&lt;&gt;1)),
     IF(
       enemy^(2-enemy)*run*OR(R73&gt;runCB,INT(0.4+R73/runCB)),
       CHAR(200*(2-enemy) + 41454*(enemy-1)) &amp; "  "
       &amp; (enemy-1)*(D32+F32*d)+(2-enemy)*INT(99.9*(R73/runCB))
       &amp; LEFT(" "&amp;CHAR(34+3*enemy)&amp;H32,3*enemy-1)&amp;CHAR(41951*(2-enemy) + 41*(enemy-1)),
       ""
     )
)</f>
        <v/>
      </c>
      <c r="K32" s="166" t="str">
        <f>IF(
  (D32*d+F32)*OR(I32=2,AND(I32="",obstaS&lt;&gt;1))&gt;d-1,
  (D32*d+F32)*OR(I32=2,AND(I32="",obstaS&lt;&gt;1)),
     IF(
       enemy^(2-enemy)*obsta*OR(S73&gt;obstaCB,INT(0.4+S73/obstaCB)),
       CHAR(200*(2-enemy) + 41454*(enemy-1)) &amp; "  "
       &amp; (enemy-1)*(D32*d+F32)+(2-enemy)*INT(99.9*(S73/obstaCB))
       &amp; LEFT(" "&amp;CHAR(34+3*enemy)&amp;H32,3*enemy-1)&amp;CHAR(41951*(2-enemy) + 41*(enemy-1)),
       ""
     )
)</f>
        <v/>
      </c>
      <c r="L32" s="166" t="str">
        <f>IF(
  (F32*d+G32)*OR(I32=3,AND(I32="",tri&lt;&gt;2))&gt;d-1,
  (F32*d+G32)*OR(I32=3,AND(I32="",tri&lt;&gt;2)),
     IF(
       enemy^(2-enemy)*INT(tri/2)*OR(T73&gt;triCB2,INT(0.7+T73/triCB2)),
       CHAR(200*(2-enemy) + 41454*(enemy-1)) &amp; "  "
       &amp; (enemy-1)*(F32*d+G32)+(2-enemy)*INT(99.9*(T73/triCB2))
       &amp; LEFT(" "&amp;CHAR(34+3*enemy)&amp;H32,3*enemy-1)&amp;CHAR(41951*(2-enemy) + 41*(enemy-1)),
       ""
     )
)</f>
        <v/>
      </c>
      <c r="M32" s="176" t="str">
        <f>IF(
  (E32*d+G32)*OR(I32=4,AND(I32="",horse&lt;&gt;3))&gt;d-1,
  (E32*d+G32)*OR(I32=4,AND(I32="",horse&lt;&gt;3)),
     IF(
       enemy^(2-enemy)*INT(horse/3)*OR(U73&gt;horseCB2,INT(0.81+U73/horseCB2)),
       CHAR(200*(2-enemy) + 41454*(enemy-1)) &amp; "  "
       &amp; (enemy-1)*(E32*d+G32)+(2-enemy)*INT(99.9*(U73/horseCB2))
       &amp; LEFT(" "&amp;CHAR(34+3*enemy)&amp;H32,3*enemy-1)&amp;CHAR(41951*(2-enemy) + 41*(enemy-1)),
       ""
     )
)</f>
        <v/>
      </c>
      <c r="N32" s="151"/>
      <c r="P32" s="220" t="s">
        <v>125</v>
      </c>
      <c r="Q32" s="35" t="s">
        <v>132</v>
      </c>
      <c r="R32" s="36"/>
      <c r="S32" s="36"/>
      <c r="T32" s="36"/>
      <c r="U32" s="36"/>
      <c r="V32" s="37"/>
    </row>
    <row r="33" spans="2:33" ht="15" customHeight="1">
      <c r="B33" s="101" t="s">
        <v>15</v>
      </c>
      <c r="C33" s="114">
        <v>2</v>
      </c>
      <c r="D33" s="115">
        <v>-1</v>
      </c>
      <c r="E33" s="116"/>
      <c r="F33" s="117"/>
      <c r="G33" s="118">
        <v>-1</v>
      </c>
      <c r="H33" s="119">
        <f>cond2</f>
        <v>-2</v>
      </c>
      <c r="I33" s="179"/>
      <c r="J33" s="166" t="str">
        <f>IF(
  (D33+F33*d)*OR(I33=1,AND(I33="",runS&lt;&gt;1))&gt;d-1,
  (D33+F33*d)*OR(I33=1,AND(I33="",runS&lt;&gt;1)),
     IF(
       enemy^(2-enemy)*run*OR(R74&gt;runCB,INT(0.4+R74/runCB)),
       CHAR(200*(2-enemy) + 41454*(enemy-1)) &amp; "  "
       &amp; (enemy-1)*(D33+F33*d)+(2-enemy)*INT(99.9*(R74/runCB))
       &amp; LEFT(" "&amp;CHAR(34+3*enemy)&amp;H33,3*enemy-1)&amp;CHAR(41951*(2-enemy) + 41*(enemy-1)),
       ""
     )
)</f>
        <v/>
      </c>
      <c r="K33" s="166" t="str">
        <f>IF(
  (D33*d+F33)*OR(I33=2,AND(I33="",obstaS&lt;&gt;1))&gt;d-1,
  (D33*d+F33)*OR(I33=2,AND(I33="",obstaS&lt;&gt;1)),
     IF(
       enemy^(2-enemy)*obsta*OR(S74&gt;obstaCB,INT(0.4+S74/obstaCB)),
       CHAR(200*(2-enemy) + 41454*(enemy-1)) &amp; "  "
       &amp; (enemy-1)*(D33*d+F33)+(2-enemy)*INT(99.9*(S74/obstaCB))
       &amp; LEFT(" "&amp;CHAR(34+3*enemy)&amp;H33,3*enemy-1)&amp;CHAR(41951*(2-enemy) + 41*(enemy-1)),
       ""
     )
)</f>
        <v/>
      </c>
      <c r="L33" s="166" t="str">
        <f>IF(
  (F33*d+G33)*OR(I33=3,AND(I33="",tri&lt;&gt;2))&gt;d-1,
  (F33*d+G33)*OR(I33=3,AND(I33="",tri&lt;&gt;2)),
     IF(
       enemy^(2-enemy)*INT(tri/2)*OR(T74&gt;triCB2,INT(0.7+T74/triCB2)),
       CHAR(200*(2-enemy) + 41454*(enemy-1)) &amp; "  "
       &amp; (enemy-1)*(F33*d+G33)+(2-enemy)*INT(99.9*(T74/triCB2))
       &amp; LEFT(" "&amp;CHAR(34+3*enemy)&amp;H33,3*enemy-1)&amp;CHAR(41951*(2-enemy) + 41*(enemy-1)),
       ""
     )
)</f>
        <v/>
      </c>
      <c r="M33" s="176" t="str">
        <f>IF(
  (E33*d+G33)*OR(I33=4,AND(I33="",horse&lt;&gt;3))&gt;d-1,
  (E33*d+G33)*OR(I33=4,AND(I33="",horse&lt;&gt;3)),
     IF(
       enemy^(2-enemy)*INT(horse/3)*OR(U74&gt;horseCB2,INT(0.81+U74/horseCB2)),
       CHAR(200*(2-enemy) + 41454*(enemy-1)) &amp; "  "
       &amp; (enemy-1)*(E33*d+G33)+(2-enemy)*INT(99.9*(U74/horseCB2))
       &amp; LEFT(" "&amp;CHAR(34+3*enemy)&amp;H33,3*enemy-1)&amp;CHAR(41951*(2-enemy) + 41*(enemy-1)),
       ""
     )
)</f>
        <v/>
      </c>
      <c r="N33" s="151"/>
      <c r="P33" s="221"/>
      <c r="Q33" s="35" t="s">
        <v>136</v>
      </c>
      <c r="R33" s="36"/>
      <c r="S33" s="36"/>
      <c r="T33" s="36"/>
      <c r="U33" s="36"/>
      <c r="V33" s="37"/>
    </row>
    <row r="34" spans="2:33" ht="15" customHeight="1">
      <c r="B34" s="120" t="s">
        <v>16</v>
      </c>
      <c r="C34" s="121">
        <v>5</v>
      </c>
      <c r="D34" s="122">
        <v>-1</v>
      </c>
      <c r="E34" s="123"/>
      <c r="F34" s="124"/>
      <c r="G34" s="125">
        <v>-1</v>
      </c>
      <c r="H34" s="126">
        <f>cond5</f>
        <v>1</v>
      </c>
      <c r="I34" s="181"/>
      <c r="J34" s="166" t="str">
        <f>IF(
  (D34+F34*d)*OR(I34=1,AND(I34="",runS&lt;&gt;1))&gt;d-1,
  (D34+F34*d)*OR(I34=1,AND(I34="",runS&lt;&gt;1)),
     IF(
       enemy^(2-enemy)*run*OR(R75&gt;runCB,INT(0.4+R75/runCB)),
       CHAR(200*(2-enemy) + 41454*(enemy-1)) &amp; "  "
       &amp; (enemy-1)*(D34+F34*d)+(2-enemy)*INT(99.9*(R75/runCB))
       &amp; LEFT(" "&amp;CHAR(34+3*enemy)&amp;H34,3*enemy-1)&amp;CHAR(41951*(2-enemy) + 41*(enemy-1)),
       ""
     )
)</f>
        <v/>
      </c>
      <c r="K34" s="166" t="str">
        <f>IF(
  (D34*d+F34)*OR(I34=2,AND(I34="",obstaS&lt;&gt;1))&gt;d-1,
  (D34*d+F34)*OR(I34=2,AND(I34="",obstaS&lt;&gt;1)),
     IF(
       enemy^(2-enemy)*obsta*OR(S75&gt;obstaCB,INT(0.4+S75/obstaCB)),
       CHAR(200*(2-enemy) + 41454*(enemy-1)) &amp; "  "
       &amp; (enemy-1)*(D34*d+F34)+(2-enemy)*INT(99.9*(S75/obstaCB))
       &amp; LEFT(" "&amp;CHAR(34+3*enemy)&amp;H34,3*enemy-1)&amp;CHAR(41951*(2-enemy) + 41*(enemy-1)),
       ""
     )
)</f>
        <v/>
      </c>
      <c r="L34" s="166" t="str">
        <f>IF(
  (F34*d+G34)*OR(I34=3,AND(I34="",tri&lt;&gt;2))&gt;d-1,
  (F34*d+G34)*OR(I34=3,AND(I34="",tri&lt;&gt;2)),
     IF(
       enemy^(2-enemy)*INT(tri/2)*OR(T75&gt;triCB2,INT(0.7+T75/triCB2)),
       CHAR(200*(2-enemy) + 41454*(enemy-1)) &amp; "  "
       &amp; (enemy-1)*(F34*d+G34)+(2-enemy)*INT(99.9*(T75/triCB2))
       &amp; LEFT(" "&amp;CHAR(34+3*enemy)&amp;H34,3*enemy-1)&amp;CHAR(41951*(2-enemy) + 41*(enemy-1)),
       ""
     )
)</f>
        <v/>
      </c>
      <c r="M34" s="176" t="str">
        <f>IF(
  (E34*d+G34)*OR(I34=4,AND(I34="",horse&lt;&gt;3))&gt;d-1,
  (E34*d+G34)*OR(I34=4,AND(I34="",horse&lt;&gt;3)),
     IF(
       enemy^(2-enemy)*INT(horse/3)*OR(U75&gt;horseCB2,INT(0.81+U75/horseCB2)),
       CHAR(200*(2-enemy) + 41454*(enemy-1)) &amp; "  "
       &amp; (enemy-1)*(E34*d+G34)+(2-enemy)*INT(99.9*(U75/horseCB2))
       &amp; LEFT(" "&amp;CHAR(34+3*enemy)&amp;H34,3*enemy-1)&amp;CHAR(41951*(2-enemy) + 41*(enemy-1)),
       ""
     )
)</f>
        <v/>
      </c>
      <c r="N34" s="152"/>
      <c r="P34" s="23" t="s">
        <v>137</v>
      </c>
      <c r="Q34" s="35" t="s">
        <v>138</v>
      </c>
      <c r="R34" s="36"/>
      <c r="S34" s="36"/>
      <c r="T34" s="36"/>
      <c r="U34" s="36"/>
      <c r="V34" s="37"/>
    </row>
    <row r="35" spans="2:33" ht="15" customHeight="1" thickBot="1">
      <c r="B35" s="127" t="s">
        <v>21</v>
      </c>
      <c r="C35" s="128">
        <v>2</v>
      </c>
      <c r="D35" s="129">
        <v>-1</v>
      </c>
      <c r="E35" s="130"/>
      <c r="F35" s="131"/>
      <c r="G35" s="132">
        <v>-1</v>
      </c>
      <c r="H35" s="133">
        <f>cond2</f>
        <v>-2</v>
      </c>
      <c r="I35" s="182"/>
      <c r="J35" s="167" t="str">
        <f>IF(
  (D35+F35*d)*OR(I35=1,AND(I35="",runS&lt;&gt;1))&gt;d-1,
  (D35+F35*d)*OR(I35=1,AND(I35="",runS&lt;&gt;1)),
     IF(
       enemy^(2-enemy)*run*OR(R76&gt;runCB,INT(0.4+R76/runCB)),
       CHAR(200*(2-enemy) + 41454*(enemy-1)) &amp; "  "
       &amp; (enemy-1)*(D35+F35*d)+(2-enemy)*INT(99.9*(R76/runCB))
       &amp; LEFT(" "&amp;CHAR(34+3*enemy)&amp;H35,3*enemy-1)&amp;CHAR(41951*(2-enemy) + 41*(enemy-1)),
       ""
     )
)</f>
        <v/>
      </c>
      <c r="K35" s="167" t="str">
        <f>IF(
  (D35*d+F35)*OR(I35=2,AND(I35="",obstaS&lt;&gt;1))&gt;d-1,
  (D35*d+F35)*OR(I35=2,AND(I35="",obstaS&lt;&gt;1)),
     IF(
       enemy^(2-enemy)*obsta*OR(S76&gt;obstaCB,INT(0.4+S76/obstaCB)),
       CHAR(200*(2-enemy) + 41454*(enemy-1)) &amp; "  "
       &amp; (enemy-1)*(D35*d+F35)+(2-enemy)*INT(99.9*(S76/obstaCB))
       &amp; LEFT(" "&amp;CHAR(34+3*enemy)&amp;H35,3*enemy-1)&amp;CHAR(41951*(2-enemy) + 41*(enemy-1)),
       ""
     )
)</f>
        <v/>
      </c>
      <c r="L35" s="167" t="str">
        <f>IF(
  (F35*d+G35)*OR(I35=3,AND(I35="",tri&lt;&gt;2))&gt;d-1,
  (F35*d+G35)*OR(I35=3,AND(I35="",tri&lt;&gt;2)),
     IF(
       enemy^(2-enemy)*INT(tri/2)*OR(T76&gt;triCB2,INT(0.7+T76/triCB2)),
       CHAR(200*(2-enemy) + 41454*(enemy-1)) &amp; "  "
       &amp; (enemy-1)*(F35*d+G35)+(2-enemy)*INT(99.9*(T76/triCB2))
       &amp; LEFT(" "&amp;CHAR(34+3*enemy)&amp;H35,3*enemy-1)&amp;CHAR(41951*(2-enemy) + 41*(enemy-1)),
       ""
     )
)</f>
        <v/>
      </c>
      <c r="M35" s="177" t="str">
        <f>IF(
  (E35*d+G35)*OR(I35=4,AND(I35="",horse&lt;&gt;3))&gt;d-1,
  (E35*d+G35)*OR(I35=4,AND(I35="",horse&lt;&gt;3)),
     IF(
       enemy^(2-enemy)*INT(horse/3)*OR(U76&gt;horseCB2,INT(0.81+U76/horseCB2)),
       CHAR(200*(2-enemy) + 41454*(enemy-1)) &amp; "  "
       &amp; (enemy-1)*(E35*d+G35)+(2-enemy)*INT(99.9*(U76/horseCB2))
       &amp; LEFT(" "&amp;CHAR(34+3*enemy)&amp;H35,3*enemy-1)&amp;CHAR(41951*(2-enemy) + 41*(enemy-1)),
       ""
     )
)</f>
        <v/>
      </c>
      <c r="N35" s="152"/>
    </row>
    <row r="36" spans="2:33" ht="20.100000000000001" customHeight="1">
      <c r="B36" s="68" t="s">
        <v>163</v>
      </c>
      <c r="C36" s="216" t="str">
        <f>W76</f>
        <v xml:space="preserve">그라나트    </v>
      </c>
      <c r="D36" s="217"/>
      <c r="E36" s="217"/>
      <c r="F36" s="217"/>
      <c r="G36" s="217"/>
      <c r="H36" s="217"/>
      <c r="I36" s="217"/>
      <c r="J36" s="218"/>
      <c r="K36" s="218"/>
      <c r="L36" s="218"/>
      <c r="M36" s="218"/>
      <c r="N36" s="219"/>
    </row>
    <row r="37" spans="2:33" ht="20.100000000000001" customHeight="1">
      <c r="B37" s="69" t="s">
        <v>164</v>
      </c>
      <c r="C37" s="225" t="str">
        <f>X76</f>
        <v xml:space="preserve">아이데른    </v>
      </c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7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</row>
    <row r="38" spans="2:33" ht="20.100000000000001" customHeight="1">
      <c r="B38" s="69" t="s">
        <v>165</v>
      </c>
      <c r="C38" s="225" t="str">
        <f>Y76</f>
        <v xml:space="preserve">워보카    오언    </v>
      </c>
      <c r="D38" s="226"/>
      <c r="E38" s="226"/>
      <c r="F38" s="226"/>
      <c r="G38" s="226"/>
      <c r="H38" s="226"/>
      <c r="I38" s="226"/>
      <c r="J38" s="226"/>
      <c r="K38" s="226"/>
      <c r="L38" s="226"/>
      <c r="M38" s="226"/>
      <c r="N38" s="227"/>
      <c r="X38" s="200"/>
      <c r="Y38" s="200"/>
      <c r="Z38" s="200"/>
      <c r="AA38" s="200"/>
      <c r="AB38" s="200"/>
      <c r="AC38" s="200"/>
      <c r="AD38" s="200"/>
      <c r="AE38" s="200"/>
    </row>
    <row r="39" spans="2:33" ht="20.100000000000001" customHeight="1" thickBot="1">
      <c r="B39" s="70" t="s">
        <v>166</v>
      </c>
      <c r="C39" s="228" t="str">
        <f>Z76</f>
        <v xml:space="preserve">스튜어트    페이단    시네이드    </v>
      </c>
      <c r="D39" s="228"/>
      <c r="E39" s="228"/>
      <c r="F39" s="228"/>
      <c r="G39" s="228"/>
      <c r="H39" s="228"/>
      <c r="I39" s="228"/>
      <c r="J39" s="228"/>
      <c r="K39" s="228"/>
      <c r="L39" s="228"/>
      <c r="M39" s="228"/>
      <c r="N39" s="229"/>
      <c r="X39" s="200"/>
      <c r="Y39" s="200"/>
      <c r="Z39" s="200"/>
      <c r="AA39" s="200"/>
      <c r="AB39" s="200"/>
      <c r="AC39" s="200"/>
      <c r="AD39" s="200"/>
      <c r="AE39" s="200"/>
    </row>
    <row r="40" spans="2:33" ht="17.100000000000001" customHeight="1">
      <c r="X40" s="200"/>
      <c r="Y40" s="200"/>
      <c r="Z40" s="200"/>
      <c r="AA40" s="200"/>
      <c r="AB40" s="200"/>
      <c r="AC40" s="200"/>
      <c r="AD40" s="200"/>
      <c r="AE40" s="200"/>
    </row>
    <row r="41" spans="2:33">
      <c r="K41" s="165"/>
      <c r="L41" s="165"/>
    </row>
    <row r="42" spans="2:33">
      <c r="J42" s="165"/>
    </row>
    <row r="43" spans="2:33">
      <c r="D43" s="165" t="s">
        <v>167</v>
      </c>
      <c r="I43" s="165" t="s">
        <v>167</v>
      </c>
    </row>
    <row r="44" spans="2:33">
      <c r="D44" s="165" t="s">
        <v>143</v>
      </c>
      <c r="I44" s="165" t="s">
        <v>144</v>
      </c>
      <c r="J44" s="165"/>
      <c r="M44" s="3"/>
      <c r="N44" s="39" t="s">
        <v>157</v>
      </c>
      <c r="R44" s="4" t="s">
        <v>216</v>
      </c>
      <c r="W44" s="165" t="s">
        <v>217</v>
      </c>
    </row>
    <row r="45" spans="2:33">
      <c r="D45" s="230" t="s">
        <v>172</v>
      </c>
      <c r="E45" s="231"/>
      <c r="F45" s="231"/>
      <c r="G45" s="232"/>
      <c r="H45" s="44"/>
      <c r="I45" s="230" t="s">
        <v>214</v>
      </c>
      <c r="J45" s="231"/>
      <c r="K45" s="231"/>
      <c r="L45" s="232"/>
      <c r="M45" s="3"/>
      <c r="R45" s="204" t="s">
        <v>219</v>
      </c>
      <c r="S45" s="204"/>
      <c r="T45" s="204"/>
      <c r="U45" s="204"/>
      <c r="W45" s="206" t="s">
        <v>220</v>
      </c>
      <c r="X45" s="206"/>
      <c r="Y45" s="206"/>
      <c r="Z45" s="206"/>
    </row>
    <row r="46" spans="2:33">
      <c r="D46" s="10">
        <f>1-INT((10-(1-I5)^2)/10)</f>
        <v>0</v>
      </c>
      <c r="E46" s="10">
        <f>1-INT((10-(2-I5)^2)/10)</f>
        <v>1</v>
      </c>
      <c r="F46" s="10">
        <f>INT((3-ABS(3-I5))/3)</f>
        <v>0</v>
      </c>
      <c r="G46" s="10">
        <f>INT((4-ABS(4-I5))/4)</f>
        <v>0</v>
      </c>
      <c r="I46" s="10">
        <f>(1-D46)*H5</f>
        <v>3</v>
      </c>
      <c r="J46" s="10">
        <f>(1-E46)*H5</f>
        <v>0</v>
      </c>
      <c r="K46" s="137">
        <f>F46*H5</f>
        <v>0</v>
      </c>
      <c r="L46" s="137">
        <f>G46*H5</f>
        <v>0</v>
      </c>
      <c r="M46" s="3"/>
      <c r="R46" s="148">
        <f>(-1)*(1-D46)*
((sc_3+sc_1*INT((10+D5+F5)/(INT(10+D5+F5))-epsi))*(s_1+INT(D5+F5)+s_2*INT((10+D5+F5)/(INT(10+D5+F5))-epsi))^(s_3)*(c_4+c_1*INT((10+D5+F5)/(INT(10+D5+F5))-epsi)+c_2*H5)^(c_3)+sc_2*INT((10+D5+F5)/(INT(10+D5+F5))-epsi)-sc_4*(H5/10)^3)
+D46*E46*(1-F46)*(1-G46)*
((sc_3+sc_1*INT((10+D5+F5*d)/(INT(10+D5+F5*d))-epsi))*(s_1+INT(D5+F5*d)+s_2*INT((10+D5+F5*d)/(INT(10+D5+F5*d))-epsi))^(s_3)*(c_4+c_1*INT((10+D5+F5*d)/(INT(10+D5+F5*d))-epsi)+c_2*H5)^(c_3)+sc_2*INT((10+D5+F5*d)/(INT(10+D5+F5*d))-epsi)-sc_4*(H5/10)^3)</f>
        <v>-76805.186529190454</v>
      </c>
      <c r="S46" s="148">
        <f>-1*(1-E46)*
((sc_3+sc_1*INT((10+D5+F5)/(INT(10+D5+F5))-epsi))*(s_1+INT(D5+F5)+s_2*INT((10+D5+F5)/(INT(10+D5+F5))-epsi))^(s_3)*(c_4+c_1*INT((10+D5+F5)/(INT(10+D5+F5))-epsi)+c_2*H5)^(c_3)+sc_2*INT((10+D5+F5)/(INT(10+D5+F5))-epsi)-sc_4*(H5/10)^3)
+D46*E46*(1-F46)*(1-G46)*
((sc_3+sc_1*INT((10+D5*d+F5)/(INT(10+D5*d+F5))-epsi))*(s_1+INT(D5*d+F5)+s_2*INT((10+D5*d+F5)/(INT(10+D5*d+F5))-epsi))^(s_3)*(c_4+c_1*INT((10+D5*d+F5)/(INT(10+D5*d+F5))-epsi)+c_2*H5)^(c_3)+sc_2*INT((10+D5*d+F5)/(INT(10+D5*d+F5))-epsi)-sc_4*(H5/10)^3)</f>
        <v>0</v>
      </c>
      <c r="T46" s="148">
        <f>-1*(F46)*
((sc_3+sc_1*INT((10+G5+F5)/(INT(10+G5+F5))-epsi))*(s_1+INT(G5+F5)+s_2*INT((10+G5+F5)/(INT(10+G5+F5))-epsi))^(s_3)*(c_4+c_1*INT((10+G5+F5)/(INT(10+G5+F5))-epsi)+c_2*H5)^(c_3)+sc_2*INT((10+G5+F5)/(INT(10+G5+F5))-epsi)-sc_4*(H5/10)^3)
+D46*E46*(1-F46)*(1-G46)*
((sc_3+sc_1*INT((10+G5+F5*d)/(INT(10+G5+F5*d))-epsi))*(s_1+INT(G5+F5*d)+s_2*INT((10+G5+F5*d)/(INT(10+G5+F5*d))-epsi))^(s_3)*(c_4+c_1*INT((10+G5+F5*d)/(INT(10+G5+F5*d))-epsi)+c_2*H5)^(c_3)+sc_2*INT((10+G5+F5*d)/(INT(10+G5+F5*d))-epsi)-sc_4*(H5/10)^3)</f>
        <v>0</v>
      </c>
      <c r="U46" s="148">
        <f>-1*(G46)*
((sc_3+sc_1*INT((10+G5+E5)/(INT(10+G5+E5))-epsi))*(s_1+INT(G5+E5)+s_2*INT((10+G5+E5)/(INT(10+G5+E5))-epsi))^(s_3)*(c_4+c_1*INT((10+G5+E5)/(INT(10+G5+E5))-epsi)+c_2*H5)^(c_3)+sc_2*INT((10+G5+E5)/(INT(10+G5+E5))-epsi)-sc_4*(H5/10)^3)
+D46*E46*(1-F46)*(1-G46)*
((sc_3+sc_1*INT((10+G5+E5*d)/(INT(10+G5+E5*d))-epsi))*(s_1+INT(G5+E5*d)+s_2*INT((10+G5+E5*d)/(INT(10+G5+E5*d))-epsi))^(s_3)*(c_4+c_1*INT((10+G5+E5*d)/(INT(10+G5+E5*d))-epsi)+c_2*H5)^(c_3)+sc_2*INT((10+G5+E5*d)/(INT(10+G5+E5*d))-epsi)-sc_4*(H5/10)^3)</f>
        <v>0</v>
      </c>
      <c r="W46" s="10" t="str">
        <f>IF(1-D46,B5&amp;"    ","")</f>
        <v xml:space="preserve">그라나트    </v>
      </c>
      <c r="X46" s="10" t="str">
        <f>IF(1-E46,B5&amp;"    ","")</f>
        <v/>
      </c>
      <c r="Y46" s="10" t="str">
        <f>IF(F46,B5&amp;"    ","")</f>
        <v/>
      </c>
      <c r="Z46" s="10" t="str">
        <f>IF(G46,B5&amp;"    ","")</f>
        <v/>
      </c>
    </row>
    <row r="47" spans="2:33">
      <c r="D47" s="10">
        <f>1-INT((10-(1-I6)^2)/10)</f>
        <v>1</v>
      </c>
      <c r="E47" s="10">
        <f>1-INT((10-(2-I6)^2)/10)</f>
        <v>1</v>
      </c>
      <c r="F47" s="10">
        <f>INT((3-ABS(3-I6))/3)</f>
        <v>1</v>
      </c>
      <c r="G47" s="10">
        <f>INT((4-ABS(4-I6))/4)</f>
        <v>0</v>
      </c>
      <c r="I47" s="10">
        <f>(1-D47)*H6</f>
        <v>0</v>
      </c>
      <c r="J47" s="10">
        <f>(1-E47)*H6</f>
        <v>0</v>
      </c>
      <c r="K47" s="137">
        <f>F47*H6</f>
        <v>0</v>
      </c>
      <c r="L47" s="137">
        <f>G47*H6</f>
        <v>0</v>
      </c>
      <c r="M47" s="3"/>
      <c r="R47" s="148">
        <f>(-1)*(1-D47)*
((sc_3+sc_1*INT((10+D6+F6)/(INT(10+D6+F6))-epsi))*(s_1+INT(D6+F6)+s_2*INT((10+D6+F6)/(INT(10+D6+F6))-epsi))^(s_3)*(c_4+c_1*INT((10+D6+F6)/(INT(10+D6+F6))-epsi)+c_2*H6)^(c_3)+sc_2*INT((10+D6+F6)/(INT(10+D6+F6))-epsi)-sc_4*(H6/10)^3)
+D47*E47*(1-F47)*(1-G47)*
((sc_3+sc_1*INT((10+D6+F6*d)/(INT(10+D6+F6*d))-epsi))*(s_1+INT(D6+F6*d)+s_2*INT((10+D6+F6*d)/(INT(10+D6+F6*d))-epsi))^(s_3)*(c_4+c_1*INT((10+D6+F6*d)/(INT(10+D6+F6*d))-epsi)+c_2*H6)^(c_3)+sc_2*INT((10+D6+F6*d)/(INT(10+D6+F6*d))-epsi)-sc_4*(H6/10)^3)</f>
        <v>0</v>
      </c>
      <c r="S47" s="148">
        <f>-1*(1-E47)*
((sc_3+sc_1*INT((10+D6+F6)/(INT(10+D6+F6))-epsi))*(s_1+INT(D6+F6)+s_2*INT((10+D6+F6)/(INT(10+D6+F6))-epsi))^(s_3)*(c_4+c_1*INT((10+D6+F6)/(INT(10+D6+F6))-epsi)+c_2*H6)^(c_3)+sc_2*INT((10+D6+F6)/(INT(10+D6+F6))-epsi)-sc_4*(H6/10)^3)
+D47*E47*(1-F47)*(1-G47)*
((sc_3+sc_1*INT((10+D6*d+F6)/(INT(10+D6*d+F6))-epsi))*(s_1+INT(D6*d+F6)+s_2*INT((10+D6*d+F6)/(INT(10+D6*d+F6))-epsi))^(s_3)*(c_4+c_1*INT((10+D6*d+F6)/(INT(10+D6*d+F6))-epsi)+c_2*H6)^(c_3)+sc_2*INT((10+D6*d+F6)/(INT(10+D6*d+F6))-epsi)-sc_4*(H6/10)^3)</f>
        <v>0</v>
      </c>
      <c r="T47" s="148">
        <f>-1*(F47)*
((sc_3+sc_1*INT((10+G6+F6)/(INT(10+G6+F6))-epsi))*(s_1+INT(G6+F6)+s_2*INT((10+G6+F6)/(INT(10+G6+F6))-epsi))^(s_3)*(c_4+c_1*INT((10+G6+F6)/(INT(10+G6+F6))-epsi)+c_2*H6)^(c_3)+sc_2*INT((10+G6+F6)/(INT(10+G6+F6))-epsi)-sc_4*(H6/10)^3)
+D47*E47*(1-F47)*(1-G47)*
((sc_3+sc_1*INT((10+G6+F6*d)/(INT(10+G6+F6*d))-epsi))*(s_1+INT(G6+F6*d)+s_2*INT((10+G6+F6*d)/(INT(10+G6+F6*d))-epsi))^(s_3)*(c_4+c_1*INT((10+G6+F6*d)/(INT(10+G6+F6*d))-epsi)+c_2*H6)^(c_3)+sc_2*INT((10+G6+F6*d)/(INT(10+G6+F6*d))-epsi)-sc_4*(H6/10)^3)</f>
        <v>-33621.508220961456</v>
      </c>
      <c r="U47" s="148">
        <f>-1*(G47)*
((sc_3+sc_1*INT((10+G6+E6)/(INT(10+G6+E6))-epsi))*(s_1+INT(G6+E6)+s_2*INT((10+G6+E6)/(INT(10+G6+E6))-epsi))^(s_3)*(c_4+c_1*INT((10+G6+E6)/(INT(10+G6+E6))-epsi)+c_2*H6)^(c_3)+sc_2*INT((10+G6+E6)/(INT(10+G6+E6))-epsi)-sc_4*(H6/10)^3)
+D47*E47*(1-F47)*(1-G47)*
((sc_3+sc_1*INT((10+G6+E6*d)/(INT(10+G6+E6*d))-epsi))*(s_1+INT(G6+E6*d)+s_2*INT((10+G6+E6*d)/(INT(10+G6+E6*d))-epsi))^(s_3)*(c_4+c_1*INT((10+G6+E6*d)/(INT(10+G6+E6*d))-epsi)+c_2*H6)^(c_3)+sc_2*INT((10+G6+E6*d)/(INT(10+G6+E6*d))-epsi)-sc_4*(H6/10)^3)</f>
        <v>0</v>
      </c>
      <c r="W47" s="10" t="str">
        <f>W46 &amp; IF(1-D47,B6&amp;"    ","")</f>
        <v xml:space="preserve">그라나트    </v>
      </c>
      <c r="X47" s="10" t="str">
        <f>X46&amp;IF(1-E47,B6&amp;"    ","")</f>
        <v/>
      </c>
      <c r="Y47" s="10" t="str">
        <f>Y46&amp;IF(F47,B6&amp;"    ","")</f>
        <v xml:space="preserve">워보카    </v>
      </c>
      <c r="Z47" s="10" t="str">
        <f>Z46&amp;IF(G47,B6&amp;"    ","")</f>
        <v/>
      </c>
    </row>
    <row r="48" spans="2:33">
      <c r="D48" s="10">
        <f>1-INT((10-(1-I7)^2)/10)</f>
        <v>1</v>
      </c>
      <c r="E48" s="10">
        <f>1-INT((10-(2-I7)^2)/10)</f>
        <v>0</v>
      </c>
      <c r="F48" s="10">
        <f>INT((3-ABS(3-I7))/3)</f>
        <v>0</v>
      </c>
      <c r="G48" s="10">
        <f>INT((4-ABS(4-I7))/4)</f>
        <v>0</v>
      </c>
      <c r="I48" s="10">
        <f>(1-D48)*H7</f>
        <v>0</v>
      </c>
      <c r="J48" s="10">
        <f>(1-E48)*H7</f>
        <v>3</v>
      </c>
      <c r="K48" s="137">
        <f>F48*H7</f>
        <v>0</v>
      </c>
      <c r="L48" s="137">
        <f>G48*H7</f>
        <v>0</v>
      </c>
      <c r="M48" s="3"/>
      <c r="R48" s="148">
        <f>(-1)*(1-D48)*
((sc_3+sc_1*INT((10+D7+F7)/(INT(10+D7+F7))-epsi))*(s_1+INT(D7+F7)+s_2*INT((10+D7+F7)/(INT(10+D7+F7))-epsi))^(s_3)*(c_4+c_1*INT((10+D7+F7)/(INT(10+D7+F7))-epsi)+c_2*H7)^(c_3)+sc_2*INT((10+D7+F7)/(INT(10+D7+F7))-epsi)-sc_4*(H7/10)^3)
+D48*E48*(1-F48)*(1-G48)*
((sc_3+sc_1*INT((10+D7+F7*d)/(INT(10+D7+F7*d))-epsi))*(s_1+INT(D7+F7*d)+s_2*INT((10+D7+F7*d)/(INT(10+D7+F7*d))-epsi))^(s_3)*(c_4+c_1*INT((10+D7+F7*d)/(INT(10+D7+F7*d))-epsi)+c_2*H7)^(c_3)+sc_2*INT((10+D7+F7*d)/(INT(10+D7+F7*d))-epsi)-sc_4*(H7/10)^3)</f>
        <v>0</v>
      </c>
      <c r="S48" s="148">
        <f>-1*(1-E48)*
((sc_3+sc_1*INT((10+D7+F7)/(INT(10+D7+F7))-epsi))*(s_1+INT(D7+F7)+s_2*INT((10+D7+F7)/(INT(10+D7+F7))-epsi))^(s_3)*(c_4+c_1*INT((10+D7+F7)/(INT(10+D7+F7))-epsi)+c_2*H7)^(c_3)+sc_2*INT((10+D7+F7)/(INT(10+D7+F7))-epsi)-sc_4*(H7/10)^3)
+D48*E48*(1-F48)*(1-G48)*
((sc_3+sc_1*INT((10+D7*d+F7)/(INT(10+D7*d+F7))-epsi))*(s_1+INT(D7*d+F7)+s_2*INT((10+D7*d+F7)/(INT(10+D7*d+F7))-epsi))^(s_3)*(c_4+c_1*INT((10+D7*d+F7)/(INT(10+D7*d+F7))-epsi)+c_2*H7)^(c_3)+sc_2*INT((10+D7*d+F7)/(INT(10+D7*d+F7))-epsi)-sc_4*(H7/10)^3)</f>
        <v>-76805.186529190454</v>
      </c>
      <c r="T48" s="148">
        <f>-1*(F48)*
((sc_3+sc_1*INT((10+G7+F7)/(INT(10+G7+F7))-epsi))*(s_1+INT(G7+F7)+s_2*INT((10+G7+F7)/(INT(10+G7+F7))-epsi))^(s_3)*(c_4+c_1*INT((10+G7+F7)/(INT(10+G7+F7))-epsi)+c_2*H7)^(c_3)+sc_2*INT((10+G7+F7)/(INT(10+G7+F7))-epsi)-sc_4*(H7/10)^3)
+D48*E48*(1-F48)*(1-G48)*
((sc_3+sc_1*INT((10+G7+F7*d)/(INT(10+G7+F7*d))-epsi))*(s_1+INT(G7+F7*d)+s_2*INT((10+G7+F7*d)/(INT(10+G7+F7*d))-epsi))^(s_3)*(c_4+c_1*INT((10+G7+F7*d)/(INT(10+G7+F7*d))-epsi)+c_2*H7)^(c_3)+sc_2*INT((10+G7+F7*d)/(INT(10+G7+F7*d))-epsi)-sc_4*(H7/10)^3)</f>
        <v>0</v>
      </c>
      <c r="U48" s="148">
        <f>-1*(G48)*
((sc_3+sc_1*INT((10+G7+E7)/(INT(10+G7+E7))-epsi))*(s_1+INT(G7+E7)+s_2*INT((10+G7+E7)/(INT(10+G7+E7))-epsi))^(s_3)*(c_4+c_1*INT((10+G7+E7)/(INT(10+G7+E7))-epsi)+c_2*H7)^(c_3)+sc_2*INT((10+G7+E7)/(INT(10+G7+E7))-epsi)-sc_4*(H7/10)^3)
+D48*E48*(1-F48)*(1-G48)*
((sc_3+sc_1*INT((10+G7+E7*d)/(INT(10+G7+E7*d))-epsi))*(s_1+INT(G7+E7*d)+s_2*INT((10+G7+E7*d)/(INT(10+G7+E7*d))-epsi))^(s_3)*(c_4+c_1*INT((10+G7+E7*d)/(INT(10+G7+E7*d))-epsi)+c_2*H7)^(c_3)+sc_2*INT((10+G7+E7*d)/(INT(10+G7+E7*d))-epsi)-sc_4*(H7/10)^3)</f>
        <v>0</v>
      </c>
      <c r="W48" s="10" t="str">
        <f>W47 &amp; IF(1-D48,B7&amp;"    ","")</f>
        <v xml:space="preserve">그라나트    </v>
      </c>
      <c r="X48" s="10" t="str">
        <f>X47&amp;IF(1-E48,B7&amp;"    ","")</f>
        <v xml:space="preserve">아이데른    </v>
      </c>
      <c r="Y48" s="10" t="str">
        <f>Y47&amp;IF(F48,B7&amp;"    ","")</f>
        <v xml:space="preserve">워보카    </v>
      </c>
      <c r="Z48" s="10" t="str">
        <f>Z47&amp;IF(G48,B7&amp;"    ","")</f>
        <v/>
      </c>
    </row>
    <row r="49" spans="4:26">
      <c r="D49" s="10">
        <f>1-INT((10-(1-I8)^2)/10)</f>
        <v>1</v>
      </c>
      <c r="E49" s="10">
        <f>1-INT((10-(2-I8)^2)/10)</f>
        <v>1</v>
      </c>
      <c r="F49" s="10">
        <f>INT((3-ABS(3-I8))/3)</f>
        <v>0</v>
      </c>
      <c r="G49" s="10">
        <f>INT((4-ABS(4-I8))/4)</f>
        <v>0</v>
      </c>
      <c r="I49" s="10">
        <f>(1-D49)*H8</f>
        <v>0</v>
      </c>
      <c r="J49" s="10">
        <f>(1-E49)*H8</f>
        <v>0</v>
      </c>
      <c r="K49" s="137">
        <f>F49*H8</f>
        <v>0</v>
      </c>
      <c r="L49" s="137">
        <f>G49*H8</f>
        <v>0</v>
      </c>
      <c r="M49" s="3"/>
      <c r="R49" s="148">
        <f>(-1)*(1-D49)*
((sc_3+sc_1*INT((10+D8+F8)/(INT(10+D8+F8))-epsi))*(s_1+INT(D8+F8)+s_2*INT((10+D8+F8)/(INT(10+D8+F8))-epsi))^(s_3)*(c_4+c_1*INT((10+D8+F8)/(INT(10+D8+F8))-epsi)+c_2*H8)^(c_3)+sc_2*INT((10+D8+F8)/(INT(10+D8+F8))-epsi)-sc_4*(H8/10)^3)
+D49*E49*(1-F49)*(1-G49)*
((sc_3+sc_1*INT((10+D8+F8*d)/(INT(10+D8+F8*d))-epsi))*(s_1+INT(D8+F8*d)+s_2*INT((10+D8+F8*d)/(INT(10+D8+F8*d))-epsi))^(s_3)*(c_4+c_1*INT((10+D8+F8*d)/(INT(10+D8+F8*d))-epsi)+c_2*H8)^(c_3)+sc_2*INT((10+D8+F8*d)/(INT(10+D8+F8*d))-epsi)-sc_4*(H8/10)^3)</f>
        <v>15653.464702439516</v>
      </c>
      <c r="S49" s="148">
        <f>-1*(1-E49)*
((sc_3+sc_1*INT((10+D8+F8)/(INT(10+D8+F8))-epsi))*(s_1+INT(D8+F8)+s_2*INT((10+D8+F8)/(INT(10+D8+F8))-epsi))^(s_3)*(c_4+c_1*INT((10+D8+F8)/(INT(10+D8+F8))-epsi)+c_2*H8)^(c_3)+sc_2*INT((10+D8+F8)/(INT(10+D8+F8))-epsi)-sc_4*(H8/10)^3)
+D49*E49*(1-F49)*(1-G49)*
((sc_3+sc_1*INT((10+D8*d+F8)/(INT(10+D8*d+F8))-epsi))*(s_1+INT(D8*d+F8)+s_2*INT((10+D8*d+F8)/(INT(10+D8*d+F8))-epsi))^(s_3)*(c_4+c_1*INT((10+D8*d+F8)/(INT(10+D8*d+F8))-epsi)+c_2*H8)^(c_3)+sc_2*INT((10+D8*d+F8)/(INT(10+D8*d+F8))-epsi)-sc_4*(H8/10)^3)</f>
        <v>15653.464702439516</v>
      </c>
      <c r="T49" s="148">
        <f>-1*(F49)*
((sc_3+sc_1*INT((10+G8+F8)/(INT(10+G8+F8))-epsi))*(s_1+INT(G8+F8)+s_2*INT((10+G8+F8)/(INT(10+G8+F8))-epsi))^(s_3)*(c_4+c_1*INT((10+G8+F8)/(INT(10+G8+F8))-epsi)+c_2*H8)^(c_3)+sc_2*INT((10+G8+F8)/(INT(10+G8+F8))-epsi)-sc_4*(H8/10)^3)
+D49*E49*(1-F49)*(1-G49)*
((sc_3+sc_1*INT((10+G8+F8*d)/(INT(10+G8+F8*d))-epsi))*(s_1+INT(G8+F8*d)+s_2*INT((10+G8+F8*d)/(INT(10+G8+F8*d))-epsi))^(s_3)*(c_4+c_1*INT((10+G8+F8*d)/(INT(10+G8+F8*d))-epsi)+c_2*H8)^(c_3)+sc_2*INT((10+G8+F8*d)/(INT(10+G8+F8*d))-epsi)-sc_4*(H8/10)^3)</f>
        <v>9817.5871012447114</v>
      </c>
      <c r="U49" s="148">
        <f>-1*(G49)*
((sc_3+sc_1*INT((10+G8+E8)/(INT(10+G8+E8))-epsi))*(s_1+INT(G8+E8)+s_2*INT((10+G8+E8)/(INT(10+G8+E8))-epsi))^(s_3)*(c_4+c_1*INT((10+G8+E8)/(INT(10+G8+E8))-epsi)+c_2*H8)^(c_3)+sc_2*INT((10+G8+E8)/(INT(10+G8+E8))-epsi)-sc_4*(H8/10)^3)
+D49*E49*(1-F49)*(1-G49)*
((sc_3+sc_1*INT((10+G8+E8*d)/(INT(10+G8+E8*d))-epsi))*(s_1+INT(G8+E8*d)+s_2*INT((10+G8+E8*d)/(INT(10+G8+E8*d))-epsi))^(s_3)*(c_4+c_1*INT((10+G8+E8*d)/(INT(10+G8+E8*d))-epsi)+c_2*H8)^(c_3)+sc_2*INT((10+G8+E8*d)/(INT(10+G8+E8*d))-epsi)-sc_4*(H8/10)^3)</f>
        <v>3825.2476040755932</v>
      </c>
      <c r="W49" s="10" t="str">
        <f>W48 &amp; IF(1-D49,B8&amp;"    ","")</f>
        <v xml:space="preserve">그라나트    </v>
      </c>
      <c r="X49" s="10" t="str">
        <f>X48&amp;IF(1-E49,B8&amp;"    ","")</f>
        <v xml:space="preserve">아이데른    </v>
      </c>
      <c r="Y49" s="10" t="str">
        <f>Y48&amp;IF(F49,B8&amp;"    ","")</f>
        <v xml:space="preserve">워보카    </v>
      </c>
      <c r="Z49" s="10" t="str">
        <f>Z48&amp;IF(G49,B8&amp;"    ","")</f>
        <v/>
      </c>
    </row>
    <row r="50" spans="4:26">
      <c r="D50" s="10">
        <f>1-INT((10-(1-I9)^2)/10)</f>
        <v>1</v>
      </c>
      <c r="E50" s="10">
        <f>1-INT((10-(2-I9)^2)/10)</f>
        <v>1</v>
      </c>
      <c r="F50" s="10">
        <f>INT((3-ABS(3-I9))/3)</f>
        <v>0</v>
      </c>
      <c r="G50" s="10">
        <f>INT((4-ABS(4-I9))/4)</f>
        <v>0</v>
      </c>
      <c r="I50" s="10">
        <f>(1-D50)*H9</f>
        <v>0</v>
      </c>
      <c r="J50" s="10">
        <f>(1-E50)*H9</f>
        <v>0</v>
      </c>
      <c r="K50" s="137">
        <f>F50*H9</f>
        <v>0</v>
      </c>
      <c r="L50" s="137">
        <f>G50*H9</f>
        <v>0</v>
      </c>
      <c r="M50" s="3"/>
      <c r="R50" s="148">
        <f>(-1)*(1-D50)*
((sc_3+sc_1*INT((10+D9+F9)/(INT(10+D9+F9))-epsi))*(s_1+INT(D9+F9)+s_2*INT((10+D9+F9)/(INT(10+D9+F9))-epsi))^(s_3)*(c_4+c_1*INT((10+D9+F9)/(INT(10+D9+F9))-epsi)+c_2*H9)^(c_3)+sc_2*INT((10+D9+F9)/(INT(10+D9+F9))-epsi)-sc_4*(H9/10)^3)
+D50*E50*(1-F50)*(1-G50)*
((sc_3+sc_1*INT((10+D9+F9*d)/(INT(10+D9+F9*d))-epsi))*(s_1+INT(D9+F9*d)+s_2*INT((10+D9+F9*d)/(INT(10+D9+F9*d))-epsi))^(s_3)*(c_4+c_1*INT((10+D9+F9*d)/(INT(10+D9+F9*d))-epsi)+c_2*H9)^(c_3)+sc_2*INT((10+D9+F9*d)/(INT(10+D9+F9*d))-epsi)-sc_4*(H9/10)^3)</f>
        <v>39553.976682247281</v>
      </c>
      <c r="S50" s="148">
        <f>-1*(1-E50)*
((sc_3+sc_1*INT((10+D9+F9)/(INT(10+D9+F9))-epsi))*(s_1+INT(D9+F9)+s_2*INT((10+D9+F9)/(INT(10+D9+F9))-epsi))^(s_3)*(c_4+c_1*INT((10+D9+F9)/(INT(10+D9+F9))-epsi)+c_2*H9)^(c_3)+sc_2*INT((10+D9+F9)/(INT(10+D9+F9))-epsi)-sc_4*(H9/10)^3)
+D50*E50*(1-F50)*(1-G50)*
((sc_3+sc_1*INT((10+D9*d+F9)/(INT(10+D9*d+F9))-epsi))*(s_1+INT(D9*d+F9)+s_2*INT((10+D9*d+F9)/(INT(10+D9*d+F9))-epsi))^(s_3)*(c_4+c_1*INT((10+D9*d+F9)/(INT(10+D9*d+F9))-epsi)+c_2*H9)^(c_3)+sc_2*INT((10+D9*d+F9)/(INT(10+D9*d+F9))-epsi)-sc_4*(H9/10)^3)</f>
        <v>39553.976682247281</v>
      </c>
      <c r="T50" s="148">
        <f>-1*(F50)*
((sc_3+sc_1*INT((10+G9+F9)/(INT(10+G9+F9))-epsi))*(s_1+INT(G9+F9)+s_2*INT((10+G9+F9)/(INT(10+G9+F9))-epsi))^(s_3)*(c_4+c_1*INT((10+G9+F9)/(INT(10+G9+F9))-epsi)+c_2*H9)^(c_3)+sc_2*INT((10+G9+F9)/(INT(10+G9+F9))-epsi)-sc_4*(H9/10)^3)
+D50*E50*(1-F50)*(1-G50)*
((sc_3+sc_1*INT((10+G9+F9*d)/(INT(10+G9+F9*d))-epsi))*(s_1+INT(G9+F9*d)+s_2*INT((10+G9+F9*d)/(INT(10+G9+F9*d))-epsi))^(s_3)*(c_4+c_1*INT((10+G9+F9*d)/(INT(10+G9+F9*d))-epsi)+c_2*H9)^(c_3)+sc_2*INT((10+G9+F9*d)/(INT(10+G9+F9*d))-epsi)-sc_4*(H9/10)^3)</f>
        <v>24910.107764913744</v>
      </c>
      <c r="U50" s="148">
        <f>-1*(G50)*
((sc_3+sc_1*INT((10+G9+E9)/(INT(10+G9+E9))-epsi))*(s_1+INT(G9+E9)+s_2*INT((10+G9+E9)/(INT(10+G9+E9))-epsi))^(s_3)*(c_4+c_1*INT((10+G9+E9)/(INT(10+G9+E9))-epsi)+c_2*H9)^(c_3)+sc_2*INT((10+G9+E9)/(INT(10+G9+E9))-epsi)-sc_4*(H9/10)^3)
+D50*E50*(1-F50)*(1-G50)*
((sc_3+sc_1*INT((10+G9+E9*d)/(INT(10+G9+E9*d))-epsi))*(s_1+INT(G9+E9*d)+s_2*INT((10+G9+E9*d)/(INT(10+G9+E9*d))-epsi))^(s_3)*(c_4+c_1*INT((10+G9+E9*d)/(INT(10+G9+E9*d))-epsi)+c_2*H9)^(c_3)+sc_2*INT((10+G9+E9*d)/(INT(10+G9+E9*d))-epsi)-sc_4*(H9/10)^3)</f>
        <v>11655.146651365758</v>
      </c>
      <c r="W50" s="10" t="str">
        <f>W49 &amp; IF(1-D50,B9&amp;"    ","")</f>
        <v xml:space="preserve">그라나트    </v>
      </c>
      <c r="X50" s="10" t="str">
        <f>X49&amp;IF(1-E50,B9&amp;"    ","")</f>
        <v xml:space="preserve">아이데른    </v>
      </c>
      <c r="Y50" s="10" t="str">
        <f>Y49&amp;IF(F50,B9&amp;"    ","")</f>
        <v xml:space="preserve">워보카    </v>
      </c>
      <c r="Z50" s="10" t="str">
        <f>Z49&amp;IF(G50,B9&amp;"    ","")</f>
        <v/>
      </c>
    </row>
    <row r="51" spans="4:26">
      <c r="D51" s="10">
        <f>1-INT((10-(1-I10)^2)/10)</f>
        <v>1</v>
      </c>
      <c r="E51" s="10">
        <f>1-INT((10-(2-I10)^2)/10)</f>
        <v>1</v>
      </c>
      <c r="F51" s="10">
        <f>INT((3-ABS(3-I10))/3)</f>
        <v>0</v>
      </c>
      <c r="G51" s="10">
        <f>INT((4-ABS(4-I10))/4)</f>
        <v>0</v>
      </c>
      <c r="I51" s="10">
        <f>(1-D51)*H10</f>
        <v>0</v>
      </c>
      <c r="J51" s="10">
        <f>(1-E51)*H10</f>
        <v>0</v>
      </c>
      <c r="K51" s="137">
        <f>F51*H10</f>
        <v>0</v>
      </c>
      <c r="L51" s="137">
        <f>G51*H10</f>
        <v>0</v>
      </c>
      <c r="M51" s="3"/>
      <c r="R51" s="148">
        <f>(-1)*(1-D51)*
((sc_3+sc_1*INT((10+D10+F10)/(INT(10+D10+F10))-epsi))*(s_1+INT(D10+F10)+s_2*INT((10+D10+F10)/(INT(10+D10+F10))-epsi))^(s_3)*(c_4+c_1*INT((10+D10+F10)/(INT(10+D10+F10))-epsi)+c_2*H10)^(c_3)+sc_2*INT((10+D10+F10)/(INT(10+D10+F10))-epsi)-sc_4*(H10/10)^3)
+D51*E51*(1-F51)*(1-G51)*
((sc_3+sc_1*INT((10+D10+F10*d)/(INT(10+D10+F10*d))-epsi))*(s_1+INT(D10+F10*d)+s_2*INT((10+D10+F10*d)/(INT(10+D10+F10*d))-epsi))^(s_3)*(c_4+c_1*INT((10+D10+F10*d)/(INT(10+D10+F10*d))-epsi)+c_2*H10)^(c_3)+sc_2*INT((10+D10+F10*d)/(INT(10+D10+F10*d))-epsi)-sc_4*(H10/10)^3)</f>
        <v>39553.976682247281</v>
      </c>
      <c r="S51" s="148">
        <f>-1*(1-E51)*
((sc_3+sc_1*INT((10+D10+F10)/(INT(10+D10+F10))-epsi))*(s_1+INT(D10+F10)+s_2*INT((10+D10+F10)/(INT(10+D10+F10))-epsi))^(s_3)*(c_4+c_1*INT((10+D10+F10)/(INT(10+D10+F10))-epsi)+c_2*H10)^(c_3)+sc_2*INT((10+D10+F10)/(INT(10+D10+F10))-epsi)-sc_4*(H10/10)^3)
+D51*E51*(1-F51)*(1-G51)*
((sc_3+sc_1*INT((10+D10*d+F10)/(INT(10+D10*d+F10))-epsi))*(s_1+INT(D10*d+F10)+s_2*INT((10+D10*d+F10)/(INT(10+D10*d+F10))-epsi))^(s_3)*(c_4+c_1*INT((10+D10*d+F10)/(INT(10+D10*d+F10))-epsi)+c_2*H10)^(c_3)+sc_2*INT((10+D10*d+F10)/(INT(10+D10*d+F10))-epsi)-sc_4*(H10/10)^3)</f>
        <v>39553.976682247281</v>
      </c>
      <c r="T51" s="148">
        <f>-1*(F51)*
((sc_3+sc_1*INT((10+G10+F10)/(INT(10+G10+F10))-epsi))*(s_1+INT(G10+F10)+s_2*INT((10+G10+F10)/(INT(10+G10+F10))-epsi))^(s_3)*(c_4+c_1*INT((10+G10+F10)/(INT(10+G10+F10))-epsi)+c_2*H10)^(c_3)+sc_2*INT((10+G10+F10)/(INT(10+G10+F10))-epsi)-sc_4*(H10/10)^3)
+D51*E51*(1-F51)*(1-G51)*
((sc_3+sc_1*INT((10+G10+F10*d)/(INT(10+G10+F10*d))-epsi))*(s_1+INT(G10+F10*d)+s_2*INT((10+G10+F10*d)/(INT(10+G10+F10*d))-epsi))^(s_3)*(c_4+c_1*INT((10+G10+F10*d)/(INT(10+G10+F10*d))-epsi)+c_2*H10)^(c_3)+sc_2*INT((10+G10+F10*d)/(INT(10+G10+F10*d))-epsi)-sc_4*(H10/10)^3)</f>
        <v>24910.107764913744</v>
      </c>
      <c r="U51" s="148">
        <f>-1*(G51)*
((sc_3+sc_1*INT((10+G10+E10)/(INT(10+G10+E10))-epsi))*(s_1+INT(G10+E10)+s_2*INT((10+G10+E10)/(INT(10+G10+E10))-epsi))^(s_3)*(c_4+c_1*INT((10+G10+E10)/(INT(10+G10+E10))-epsi)+c_2*H10)^(c_3)+sc_2*INT((10+G10+E10)/(INT(10+G10+E10))-epsi)-sc_4*(H10/10)^3)
+D51*E51*(1-F51)*(1-G51)*
((sc_3+sc_1*INT((10+G10+E10*d)/(INT(10+G10+E10*d))-epsi))*(s_1+INT(G10+E10*d)+s_2*INT((10+G10+E10*d)/(INT(10+G10+E10*d))-epsi))^(s_3)*(c_4+c_1*INT((10+G10+E10*d)/(INT(10+G10+E10*d))-epsi)+c_2*H10)^(c_3)+sc_2*INT((10+G10+E10*d)/(INT(10+G10+E10*d))-epsi)-sc_4*(H10/10)^3)</f>
        <v>11655.146651365758</v>
      </c>
      <c r="W51" s="10" t="str">
        <f>W50 &amp; IF(1-D51,B10&amp;"    ","")</f>
        <v xml:space="preserve">그라나트    </v>
      </c>
      <c r="X51" s="10" t="str">
        <f>X50&amp;IF(1-E51,B10&amp;"    ","")</f>
        <v xml:space="preserve">아이데른    </v>
      </c>
      <c r="Y51" s="10" t="str">
        <f>Y50&amp;IF(F51,B10&amp;"    ","")</f>
        <v xml:space="preserve">워보카    </v>
      </c>
      <c r="Z51" s="10" t="str">
        <f>Z50&amp;IF(G51,B10&amp;"    ","")</f>
        <v/>
      </c>
    </row>
    <row r="52" spans="4:26">
      <c r="D52" s="10">
        <f>1-INT((10-(1-I11)^2)/10)</f>
        <v>1</v>
      </c>
      <c r="E52" s="10">
        <f>1-INT((10-(2-I11)^2)/10)</f>
        <v>1</v>
      </c>
      <c r="F52" s="10">
        <f>INT((3-ABS(3-I11))/3)</f>
        <v>0</v>
      </c>
      <c r="G52" s="10">
        <f>INT((4-ABS(4-I11))/4)</f>
        <v>1</v>
      </c>
      <c r="I52" s="10">
        <f>(1-D52)*H11</f>
        <v>0</v>
      </c>
      <c r="J52" s="10">
        <f>(1-E52)*H11</f>
        <v>0</v>
      </c>
      <c r="K52" s="137">
        <f>F52*H11</f>
        <v>0</v>
      </c>
      <c r="L52" s="137">
        <f>G52*H11</f>
        <v>2</v>
      </c>
      <c r="M52" s="3"/>
      <c r="R52" s="148">
        <f>(-1)*(1-D52)*
((sc_3+sc_1*INT((10+D11+F11)/(INT(10+D11+F11))-epsi))*(s_1+INT(D11+F11)+s_2*INT((10+D11+F11)/(INT(10+D11+F11))-epsi))^(s_3)*(c_4+c_1*INT((10+D11+F11)/(INT(10+D11+F11))-epsi)+c_2*H11)^(c_3)+sc_2*INT((10+D11+F11)/(INT(10+D11+F11))-epsi)-sc_4*(H11/10)^3)
+D52*E52*(1-F52)*(1-G52)*
((sc_3+sc_1*INT((10+D11+F11*d)/(INT(10+D11+F11*d))-epsi))*(s_1+INT(D11+F11*d)+s_2*INT((10+D11+F11*d)/(INT(10+D11+F11*d))-epsi))^(s_3)*(c_4+c_1*INT((10+D11+F11*d)/(INT(10+D11+F11*d))-epsi)+c_2*H11)^(c_3)+sc_2*INT((10+D11+F11*d)/(INT(10+D11+F11*d))-epsi)-sc_4*(H11/10)^3)</f>
        <v>0</v>
      </c>
      <c r="S52" s="148">
        <f>-1*(1-E52)*
((sc_3+sc_1*INT((10+D11+F11)/(INT(10+D11+F11))-epsi))*(s_1+INT(D11+F11)+s_2*INT((10+D11+F11)/(INT(10+D11+F11))-epsi))^(s_3)*(c_4+c_1*INT((10+D11+F11)/(INT(10+D11+F11))-epsi)+c_2*H11)^(c_3)+sc_2*INT((10+D11+F11)/(INT(10+D11+F11))-epsi)-sc_4*(H11/10)^3)
+D52*E52*(1-F52)*(1-G52)*
((sc_3+sc_1*INT((10+D11*d+F11)/(INT(10+D11*d+F11))-epsi))*(s_1+INT(D11*d+F11)+s_2*INT((10+D11*d+F11)/(INT(10+D11*d+F11))-epsi))^(s_3)*(c_4+c_1*INT((10+D11*d+F11)/(INT(10+D11*d+F11))-epsi)+c_2*H11)^(c_3)+sc_2*INT((10+D11*d+F11)/(INT(10+D11*d+F11))-epsi)-sc_4*(H11/10)^3)</f>
        <v>0</v>
      </c>
      <c r="T52" s="148">
        <f>-1*(F52)*
((sc_3+sc_1*INT((10+G11+F11)/(INT(10+G11+F11))-epsi))*(s_1+INT(G11+F11)+s_2*INT((10+G11+F11)/(INT(10+G11+F11))-epsi))^(s_3)*(c_4+c_1*INT((10+G11+F11)/(INT(10+G11+F11))-epsi)+c_2*H11)^(c_3)+sc_2*INT((10+G11+F11)/(INT(10+G11+F11))-epsi)-sc_4*(H11/10)^3)
+D52*E52*(1-F52)*(1-G52)*
((sc_3+sc_1*INT((10+G11+F11*d)/(INT(10+G11+F11*d))-epsi))*(s_1+INT(G11+F11*d)+s_2*INT((10+G11+F11*d)/(INT(10+G11+F11*d))-epsi))^(s_3)*(c_4+c_1*INT((10+G11+F11*d)/(INT(10+G11+F11*d))-epsi)+c_2*H11)^(c_3)+sc_2*INT((10+G11+F11*d)/(INT(10+G11+F11*d))-epsi)-sc_4*(H11/10)^3)</f>
        <v>0</v>
      </c>
      <c r="U52" s="148">
        <f>-1*(G52)*
((sc_3+sc_1*INT((10+G11+E11)/(INT(10+G11+E11))-epsi))*(s_1+INT(G11+E11)+s_2*INT((10+G11+E11)/(INT(10+G11+E11))-epsi))^(s_3)*(c_4+c_1*INT((10+G11+E11)/(INT(10+G11+E11))-epsi)+c_2*H11)^(c_3)+sc_2*INT((10+G11+E11)/(INT(10+G11+E11))-epsi)-sc_4*(H11/10)^3)
+D52*E52*(1-F52)*(1-G52)*
((sc_3+sc_1*INT((10+G11+E11*d)/(INT(10+G11+E11*d))-epsi))*(s_1+INT(G11+E11*d)+s_2*INT((10+G11+E11*d)/(INT(10+G11+E11*d))-epsi))^(s_3)*(c_4+c_1*INT((10+G11+E11*d)/(INT(10+G11+E11*d))-epsi)+c_2*H11)^(c_3)+sc_2*INT((10+G11+E11*d)/(INT(10+G11+E11*d))-epsi)-sc_4*(H11/10)^3)</f>
        <v>-67904.762029604637</v>
      </c>
      <c r="W52" s="10" t="str">
        <f>W51 &amp; IF(1-D52,B11&amp;"    ","")</f>
        <v xml:space="preserve">그라나트    </v>
      </c>
      <c r="X52" s="10" t="str">
        <f>X51&amp;IF(1-E52,B11&amp;"    ","")</f>
        <v xml:space="preserve">아이데른    </v>
      </c>
      <c r="Y52" s="10" t="str">
        <f>Y51&amp;IF(F52,B11&amp;"    ","")</f>
        <v xml:space="preserve">워보카    </v>
      </c>
      <c r="Z52" s="10" t="str">
        <f>Z51&amp;IF(G52,B11&amp;"    ","")</f>
        <v xml:space="preserve">스튜어트    </v>
      </c>
    </row>
    <row r="53" spans="4:26">
      <c r="D53" s="10">
        <f>1-INT((10-(1-I12)^2)/10)</f>
        <v>1</v>
      </c>
      <c r="E53" s="10">
        <f>1-INT((10-(2-I12)^2)/10)</f>
        <v>1</v>
      </c>
      <c r="F53" s="10">
        <f>INT((3-ABS(3-I12))/3)</f>
        <v>0</v>
      </c>
      <c r="G53" s="10">
        <f>INT((4-ABS(4-I12))/4)</f>
        <v>0</v>
      </c>
      <c r="I53" s="10">
        <f>(1-D53)*H12</f>
        <v>0</v>
      </c>
      <c r="J53" s="10">
        <f>(1-E53)*H12</f>
        <v>0</v>
      </c>
      <c r="K53" s="137">
        <f>F53*H12</f>
        <v>0</v>
      </c>
      <c r="L53" s="137">
        <f>G53*H12</f>
        <v>0</v>
      </c>
      <c r="M53" s="3"/>
      <c r="R53" s="148">
        <f>(-1)*(1-D53)*
((sc_3+sc_1*INT((10+D12+F12)/(INT(10+D12+F12))-epsi))*(s_1+INT(D12+F12)+s_2*INT((10+D12+F12)/(INT(10+D12+F12))-epsi))^(s_3)*(c_4+c_1*INT((10+D12+F12)/(INT(10+D12+F12))-epsi)+c_2*H12)^(c_3)+sc_2*INT((10+D12+F12)/(INT(10+D12+F12))-epsi)-sc_4*(H12/10)^3)
+D53*E53*(1-F53)*(1-G53)*
((sc_3+sc_1*INT((10+D12+F12*d)/(INT(10+D12+F12*d))-epsi))*(s_1+INT(D12+F12*d)+s_2*INT((10+D12+F12*d)/(INT(10+D12+F12*d))-epsi))^(s_3)*(c_4+c_1*INT((10+D12+F12*d)/(INT(10+D12+F12*d))-epsi)+c_2*H12)^(c_3)+sc_2*INT((10+D12+F12*d)/(INT(10+D12+F12*d))-epsi)-sc_4*(H12/10)^3)</f>
        <v>45501.448000301541</v>
      </c>
      <c r="S53" s="148">
        <f>-1*(1-E53)*
((sc_3+sc_1*INT((10+D12+F12)/(INT(10+D12+F12))-epsi))*(s_1+INT(D12+F12)+s_2*INT((10+D12+F12)/(INT(10+D12+F12))-epsi))^(s_3)*(c_4+c_1*INT((10+D12+F12)/(INT(10+D12+F12))-epsi)+c_2*H12)^(c_3)+sc_2*INT((10+D12+F12)/(INT(10+D12+F12))-epsi)-sc_4*(H12/10)^3)
+D53*E53*(1-F53)*(1-G53)*
((sc_3+sc_1*INT((10+D12*d+F12)/(INT(10+D12*d+F12))-epsi))*(s_1+INT(D12*d+F12)+s_2*INT((10+D12*d+F12)/(INT(10+D12*d+F12))-epsi))^(s_3)*(c_4+c_1*INT((10+D12*d+F12)/(INT(10+D12*d+F12))-epsi)+c_2*H12)^(c_3)+sc_2*INT((10+D12*d+F12)/(INT(10+D12*d+F12))-epsi)-sc_4*(H12/10)^3)</f>
        <v>45501.448000301541</v>
      </c>
      <c r="T53" s="148">
        <f>-1*(F53)*
((sc_3+sc_1*INT((10+G12+F12)/(INT(10+G12+F12))-epsi))*(s_1+INT(G12+F12)+s_2*INT((10+G12+F12)/(INT(10+G12+F12))-epsi))^(s_3)*(c_4+c_1*INT((10+G12+F12)/(INT(10+G12+F12))-epsi)+c_2*H12)^(c_3)+sc_2*INT((10+G12+F12)/(INT(10+G12+F12))-epsi)-sc_4*(H12/10)^3)
+D53*E53*(1-F53)*(1-G53)*
((sc_3+sc_1*INT((10+G12+F12*d)/(INT(10+G12+F12*d))-epsi))*(s_1+INT(G12+F12*d)+s_2*INT((10+G12+F12*d)/(INT(10+G12+F12*d))-epsi))^(s_3)*(c_4+c_1*INT((10+G12+F12*d)/(INT(10+G12+F12*d))-epsi)+c_2*H12)^(c_3)+sc_2*INT((10+G12+F12*d)/(INT(10+G12+F12*d))-epsi)-sc_4*(H12/10)^3)</f>
        <v>45501.448000301541</v>
      </c>
      <c r="U53" s="148">
        <f>-1*(G53)*
((sc_3+sc_1*INT((10+G12+E12)/(INT(10+G12+E12))-epsi))*(s_1+INT(G12+E12)+s_2*INT((10+G12+E12)/(INT(10+G12+E12))-epsi))^(s_3)*(c_4+c_1*INT((10+G12+E12)/(INT(10+G12+E12))-epsi)+c_2*H12)^(c_3)+sc_2*INT((10+G12+E12)/(INT(10+G12+E12))-epsi)-sc_4*(H12/10)^3)
+D53*E53*(1-F53)*(1-G53)*
((sc_3+sc_1*INT((10+G12+E12*d)/(INT(10+G12+E12*d))-epsi))*(s_1+INT(G12+E12*d)+s_2*INT((10+G12+E12*d)/(INT(10+G12+E12*d))-epsi))^(s_3)*(c_4+c_1*INT((10+G12+E12*d)/(INT(10+G12+E12*d))-epsi)+c_2*H12)^(c_3)+sc_2*INT((10+G12+E12*d)/(INT(10+G12+E12*d))-epsi)-sc_4*(H12/10)^3)</f>
        <v>23474.402586411819</v>
      </c>
      <c r="W53" s="10" t="str">
        <f>W52 &amp; IF(1-D53,B12&amp;"    ","")</f>
        <v xml:space="preserve">그라나트    </v>
      </c>
      <c r="X53" s="10" t="str">
        <f>X52&amp;IF(1-E53,B12&amp;"    ","")</f>
        <v xml:space="preserve">아이데른    </v>
      </c>
      <c r="Y53" s="10" t="str">
        <f>Y52&amp;IF(F53,B12&amp;"    ","")</f>
        <v xml:space="preserve">워보카    </v>
      </c>
      <c r="Z53" s="10" t="str">
        <f>Z52&amp;IF(G53,B12&amp;"    ","")</f>
        <v xml:space="preserve">스튜어트    </v>
      </c>
    </row>
    <row r="54" spans="4:26">
      <c r="D54" s="10">
        <f>1-INT((10-(1-I13)^2)/10)</f>
        <v>1</v>
      </c>
      <c r="E54" s="10">
        <f>1-INT((10-(2-I13)^2)/10)</f>
        <v>1</v>
      </c>
      <c r="F54" s="10">
        <f>INT((3-ABS(3-I13))/3)</f>
        <v>0</v>
      </c>
      <c r="G54" s="10">
        <f>INT((4-ABS(4-I13))/4)</f>
        <v>0</v>
      </c>
      <c r="I54" s="10">
        <f>(1-D54)*H13</f>
        <v>0</v>
      </c>
      <c r="J54" s="10">
        <f>(1-E54)*H13</f>
        <v>0</v>
      </c>
      <c r="K54" s="137">
        <f>F54*H13</f>
        <v>0</v>
      </c>
      <c r="L54" s="137">
        <f>G54*H13</f>
        <v>0</v>
      </c>
      <c r="M54" s="3"/>
      <c r="R54" s="148">
        <f>(-1)*(1-D54)*
((sc_3+sc_1*INT((10+D13+F13)/(INT(10+D13+F13))-epsi))*(s_1+INT(D13+F13)+s_2*INT((10+D13+F13)/(INT(10+D13+F13))-epsi))^(s_3)*(c_4+c_1*INT((10+D13+F13)/(INT(10+D13+F13))-epsi)+c_2*H13)^(c_3)+sc_2*INT((10+D13+F13)/(INT(10+D13+F13))-epsi)-sc_4*(H13/10)^3)
+D54*E54*(1-F54)*(1-G54)*
((sc_3+sc_1*INT((10+D13+F13*d)/(INT(10+D13+F13*d))-epsi))*(s_1+INT(D13+F13*d)+s_2*INT((10+D13+F13*d)/(INT(10+D13+F13*d))-epsi))^(s_3)*(c_4+c_1*INT((10+D13+F13*d)/(INT(10+D13+F13*d))-epsi)+c_2*H13)^(c_3)+sc_2*INT((10+D13+F13*d)/(INT(10+D13+F13*d))-epsi)-sc_4*(H13/10)^3)</f>
        <v>33621.508220961456</v>
      </c>
      <c r="S54" s="148">
        <f>-1*(1-E54)*
((sc_3+sc_1*INT((10+D13+F13)/(INT(10+D13+F13))-epsi))*(s_1+INT(D13+F13)+s_2*INT((10+D13+F13)/(INT(10+D13+F13))-epsi))^(s_3)*(c_4+c_1*INT((10+D13+F13)/(INT(10+D13+F13))-epsi)+c_2*H13)^(c_3)+sc_2*INT((10+D13+F13)/(INT(10+D13+F13))-epsi)-sc_4*(H13/10)^3)
+D54*E54*(1-F54)*(1-G54)*
((sc_3+sc_1*INT((10+D13*d+F13)/(INT(10+D13*d+F13))-epsi))*(s_1+INT(D13*d+F13)+s_2*INT((10+D13*d+F13)/(INT(10+D13*d+F13))-epsi))^(s_3)*(c_4+c_1*INT((10+D13*d+F13)/(INT(10+D13*d+F13))-epsi)+c_2*H13)^(c_3)+sc_2*INT((10+D13*d+F13)/(INT(10+D13*d+F13))-epsi)-sc_4*(H13/10)^3)</f>
        <v>33621.508220961456</v>
      </c>
      <c r="T54" s="148">
        <f>-1*(F54)*
((sc_3+sc_1*INT((10+G13+F13)/(INT(10+G13+F13))-epsi))*(s_1+INT(G13+F13)+s_2*INT((10+G13+F13)/(INT(10+G13+F13))-epsi))^(s_3)*(c_4+c_1*INT((10+G13+F13)/(INT(10+G13+F13))-epsi)+c_2*H13)^(c_3)+sc_2*INT((10+G13+F13)/(INT(10+G13+F13))-epsi)-sc_4*(H13/10)^3)
+D54*E54*(1-F54)*(1-G54)*
((sc_3+sc_1*INT((10+G13+F13*d)/(INT(10+G13+F13*d))-epsi))*(s_1+INT(G13+F13*d)+s_2*INT((10+G13+F13*d)/(INT(10+G13+F13*d))-epsi))^(s_3)*(c_4+c_1*INT((10+G13+F13*d)/(INT(10+G13+F13*d))-epsi)+c_2*H13)^(c_3)+sc_2*INT((10+G13+F13*d)/(INT(10+G13+F13*d))-epsi)-sc_4*(H13/10)^3)</f>
        <v>33621.508220961456</v>
      </c>
      <c r="U54" s="148">
        <f>-1*(G54)*
((sc_3+sc_1*INT((10+G13+E13)/(INT(10+G13+E13))-epsi))*(s_1+INT(G13+E13)+s_2*INT((10+G13+E13)/(INT(10+G13+E13))-epsi))^(s_3)*(c_4+c_1*INT((10+G13+E13)/(INT(10+G13+E13))-epsi)+c_2*H13)^(c_3)+sc_2*INT((10+G13+E13)/(INT(10+G13+E13))-epsi)-sc_4*(H13/10)^3)
+D54*E54*(1-F54)*(1-G54)*
((sc_3+sc_1*INT((10+G13+E13*d)/(INT(10+G13+E13*d))-epsi))*(s_1+INT(G13+E13*d)+s_2*INT((10+G13+E13*d)/(INT(10+G13+E13*d))-epsi))^(s_3)*(c_4+c_1*INT((10+G13+E13*d)/(INT(10+G13+E13*d))-epsi)+c_2*H13)^(c_3)+sc_2*INT((10+G13+E13*d)/(INT(10+G13+E13*d))-epsi)-sc_4*(H13/10)^3)</f>
        <v>33621.508220961456</v>
      </c>
      <c r="W54" s="10" t="str">
        <f>W53 &amp; IF(1-D54,B13&amp;"    ","")</f>
        <v xml:space="preserve">그라나트    </v>
      </c>
      <c r="X54" s="10" t="str">
        <f>X53&amp;IF(1-E54,B13&amp;"    ","")</f>
        <v xml:space="preserve">아이데른    </v>
      </c>
      <c r="Y54" s="10" t="str">
        <f>Y53&amp;IF(F54,B13&amp;"    ","")</f>
        <v xml:space="preserve">워보카    </v>
      </c>
      <c r="Z54" s="10" t="str">
        <f>Z53&amp;IF(G54,B13&amp;"    ","")</f>
        <v xml:space="preserve">스튜어트    </v>
      </c>
    </row>
    <row r="55" spans="4:26">
      <c r="D55" s="10">
        <f>1-INT((10-(1-I14)^2)/10)</f>
        <v>1</v>
      </c>
      <c r="E55" s="10">
        <f>1-INT((10-(2-I14)^2)/10)</f>
        <v>1</v>
      </c>
      <c r="F55" s="10">
        <f>INT((3-ABS(3-I14))/3)</f>
        <v>0</v>
      </c>
      <c r="G55" s="10">
        <f>INT((4-ABS(4-I14))/4)</f>
        <v>0</v>
      </c>
      <c r="I55" s="10">
        <f>(1-D55)*H14</f>
        <v>0</v>
      </c>
      <c r="J55" s="10">
        <f>(1-E55)*H14</f>
        <v>0</v>
      </c>
      <c r="K55" s="137">
        <f>F55*H14</f>
        <v>0</v>
      </c>
      <c r="L55" s="137">
        <f>G55*H14</f>
        <v>0</v>
      </c>
      <c r="M55" s="3"/>
      <c r="R55" s="148">
        <f>(-1)*(1-D55)*
((sc_3+sc_1*INT((10+D14+F14)/(INT(10+D14+F14))-epsi))*(s_1+INT(D14+F14)+s_2*INT((10+D14+F14)/(INT(10+D14+F14))-epsi))^(s_3)*(c_4+c_1*INT((10+D14+F14)/(INT(10+D14+F14))-epsi)+c_2*H14)^(c_3)+sc_2*INT((10+D14+F14)/(INT(10+D14+F14))-epsi)-sc_4*(H14/10)^3)
+D55*E55*(1-F55)*(1-G55)*
((sc_3+sc_1*INT((10+D14+F14*d)/(INT(10+D14+F14*d))-epsi))*(s_1+INT(D14+F14*d)+s_2*INT((10+D14+F14*d)/(INT(10+D14+F14*d))-epsi))^(s_3)*(c_4+c_1*INT((10+D14+F14*d)/(INT(10+D14+F14*d))-epsi)+c_2*H14)^(c_3)+sc_2*INT((10+D14+F14*d)/(INT(10+D14+F14*d))-epsi)-sc_4*(H14/10)^3)</f>
        <v>15653.464702439516</v>
      </c>
      <c r="S55" s="148">
        <f>-1*(1-E55)*
((sc_3+sc_1*INT((10+D14+F14)/(INT(10+D14+F14))-epsi))*(s_1+INT(D14+F14)+s_2*INT((10+D14+F14)/(INT(10+D14+F14))-epsi))^(s_3)*(c_4+c_1*INT((10+D14+F14)/(INT(10+D14+F14))-epsi)+c_2*H14)^(c_3)+sc_2*INT((10+D14+F14)/(INT(10+D14+F14))-epsi)-sc_4*(H14/10)^3)
+D55*E55*(1-F55)*(1-G55)*
((sc_3+sc_1*INT((10+D14*d+F14)/(INT(10+D14*d+F14))-epsi))*(s_1+INT(D14*d+F14)+s_2*INT((10+D14*d+F14)/(INT(10+D14*d+F14))-epsi))^(s_3)*(c_4+c_1*INT((10+D14*d+F14)/(INT(10+D14*d+F14))-epsi)+c_2*H14)^(c_3)+sc_2*INT((10+D14*d+F14)/(INT(10+D14*d+F14))-epsi)-sc_4*(H14/10)^3)</f>
        <v>15653.464702439516</v>
      </c>
      <c r="T55" s="148">
        <f>-1*(F55)*
((sc_3+sc_1*INT((10+G14+F14)/(INT(10+G14+F14))-epsi))*(s_1+INT(G14+F14)+s_2*INT((10+G14+F14)/(INT(10+G14+F14))-epsi))^(s_3)*(c_4+c_1*INT((10+G14+F14)/(INT(10+G14+F14))-epsi)+c_2*H14)^(c_3)+sc_2*INT((10+G14+F14)/(INT(10+G14+F14))-epsi)-sc_4*(H14/10)^3)
+D55*E55*(1-F55)*(1-G55)*
((sc_3+sc_1*INT((10+G14+F14*d)/(INT(10+G14+F14*d))-epsi))*(s_1+INT(G14+F14*d)+s_2*INT((10+G14+F14*d)/(INT(10+G14+F14*d))-epsi))^(s_3)*(c_4+c_1*INT((10+G14+F14*d)/(INT(10+G14+F14*d))-epsi)+c_2*H14)^(c_3)+sc_2*INT((10+G14+F14*d)/(INT(10+G14+F14*d))-epsi)-sc_4*(H14/10)^3)</f>
        <v>15653.464702439516</v>
      </c>
      <c r="U55" s="148">
        <f>-1*(G55)*
((sc_3+sc_1*INT((10+G14+E14)/(INT(10+G14+E14))-epsi))*(s_1+INT(G14+E14)+s_2*INT((10+G14+E14)/(INT(10+G14+E14))-epsi))^(s_3)*(c_4+c_1*INT((10+G14+E14)/(INT(10+G14+E14))-epsi)+c_2*H14)^(c_3)+sc_2*INT((10+G14+E14)/(INT(10+G14+E14))-epsi)-sc_4*(H14/10)^3)
+D55*E55*(1-F55)*(1-G55)*
((sc_3+sc_1*INT((10+G14+E14*d)/(INT(10+G14+E14*d))-epsi))*(s_1+INT(G14+E14*d)+s_2*INT((10+G14+E14*d)/(INT(10+G14+E14*d))-epsi))^(s_3)*(c_4+c_1*INT((10+G14+E14*d)/(INT(10+G14+E14*d))-epsi)+c_2*H14)^(c_3)+sc_2*INT((10+G14+E14*d)/(INT(10+G14+E14*d))-epsi)-sc_4*(H14/10)^3)</f>
        <v>15653.464702439516</v>
      </c>
      <c r="W55" s="10" t="str">
        <f>W54 &amp; IF(1-D55,B14&amp;"    ","")</f>
        <v xml:space="preserve">그라나트    </v>
      </c>
      <c r="X55" s="10" t="str">
        <f>X54&amp;IF(1-E55,B14&amp;"    ","")</f>
        <v xml:space="preserve">아이데른    </v>
      </c>
      <c r="Y55" s="10" t="str">
        <f>Y54&amp;IF(F55,B14&amp;"    ","")</f>
        <v xml:space="preserve">워보카    </v>
      </c>
      <c r="Z55" s="10" t="str">
        <f>Z54&amp;IF(G55,B14&amp;"    ","")</f>
        <v xml:space="preserve">스튜어트    </v>
      </c>
    </row>
    <row r="56" spans="4:26">
      <c r="D56" s="10">
        <f>1-INT((10-(1-I15)^2)/10)</f>
        <v>1</v>
      </c>
      <c r="E56" s="10">
        <f>1-INT((10-(2-I15)^2)/10)</f>
        <v>1</v>
      </c>
      <c r="F56" s="10">
        <f>INT((3-ABS(3-I15))/3)</f>
        <v>0</v>
      </c>
      <c r="G56" s="10">
        <f>INT((4-ABS(4-I15))/4)</f>
        <v>0</v>
      </c>
      <c r="I56" s="10">
        <f>(1-D56)*H15</f>
        <v>0</v>
      </c>
      <c r="J56" s="10">
        <f>(1-E56)*H15</f>
        <v>0</v>
      </c>
      <c r="K56" s="137">
        <f>F56*H15</f>
        <v>0</v>
      </c>
      <c r="L56" s="137">
        <f>G56*H15</f>
        <v>0</v>
      </c>
      <c r="M56" s="3"/>
      <c r="R56" s="148">
        <f>(-1)*(1-D56)*
((sc_3+sc_1*INT((10+D15+F15)/(INT(10+D15+F15))-epsi))*(s_1+INT(D15+F15)+s_2*INT((10+D15+F15)/(INT(10+D15+F15))-epsi))^(s_3)*(c_4+c_1*INT((10+D15+F15)/(INT(10+D15+F15))-epsi)+c_2*H15)^(c_3)+sc_2*INT((10+D15+F15)/(INT(10+D15+F15))-epsi)-sc_4*(H15/10)^3)
+D56*E56*(1-F56)*(1-G56)*
((sc_3+sc_1*INT((10+D15+F15*d)/(INT(10+D15+F15*d))-epsi))*(s_1+INT(D15+F15*d)+s_2*INT((10+D15+F15*d)/(INT(10+D15+F15*d))-epsi))^(s_3)*(c_4+c_1*INT((10+D15+F15*d)/(INT(10+D15+F15*d))-epsi)+c_2*H15)^(c_3)+sc_2*INT((10+D15+F15*d)/(INT(10+D15+F15*d))-epsi)-sc_4*(H15/10)^3)</f>
        <v>33621.508220961456</v>
      </c>
      <c r="S56" s="148">
        <f>-1*(1-E56)*
((sc_3+sc_1*INT((10+D15+F15)/(INT(10+D15+F15))-epsi))*(s_1+INT(D15+F15)+s_2*INT((10+D15+F15)/(INT(10+D15+F15))-epsi))^(s_3)*(c_4+c_1*INT((10+D15+F15)/(INT(10+D15+F15))-epsi)+c_2*H15)^(c_3)+sc_2*INT((10+D15+F15)/(INT(10+D15+F15))-epsi)-sc_4*(H15/10)^3)
+D56*E56*(1-F56)*(1-G56)*
((sc_3+sc_1*INT((10+D15*d+F15)/(INT(10+D15*d+F15))-epsi))*(s_1+INT(D15*d+F15)+s_2*INT((10+D15*d+F15)/(INT(10+D15*d+F15))-epsi))^(s_3)*(c_4+c_1*INT((10+D15*d+F15)/(INT(10+D15*d+F15))-epsi)+c_2*H15)^(c_3)+sc_2*INT((10+D15*d+F15)/(INT(10+D15*d+F15))-epsi)-sc_4*(H15/10)^3)</f>
        <v>33621.508220961456</v>
      </c>
      <c r="T56" s="148">
        <f>-1*(F56)*
((sc_3+sc_1*INT((10+G15+F15)/(INT(10+G15+F15))-epsi))*(s_1+INT(G15+F15)+s_2*INT((10+G15+F15)/(INT(10+G15+F15))-epsi))^(s_3)*(c_4+c_1*INT((10+G15+F15)/(INT(10+G15+F15))-epsi)+c_2*H15)^(c_3)+sc_2*INT((10+G15+F15)/(INT(10+G15+F15))-epsi)-sc_4*(H15/10)^3)
+D56*E56*(1-F56)*(1-G56)*
((sc_3+sc_1*INT((10+G15+F15*d)/(INT(10+G15+F15*d))-epsi))*(s_1+INT(G15+F15*d)+s_2*INT((10+G15+F15*d)/(INT(10+G15+F15*d))-epsi))^(s_3)*(c_4+c_1*INT((10+G15+F15*d)/(INT(10+G15+F15*d))-epsi)+c_2*H15)^(c_3)+sc_2*INT((10+G15+F15*d)/(INT(10+G15+F15*d))-epsi)-sc_4*(H15/10)^3)</f>
        <v>33621.508220961456</v>
      </c>
      <c r="U56" s="148">
        <f>-1*(G56)*
((sc_3+sc_1*INT((10+G15+E15)/(INT(10+G15+E15))-epsi))*(s_1+INT(G15+E15)+s_2*INT((10+G15+E15)/(INT(10+G15+E15))-epsi))^(s_3)*(c_4+c_1*INT((10+G15+E15)/(INT(10+G15+E15))-epsi)+c_2*H15)^(c_3)+sc_2*INT((10+G15+E15)/(INT(10+G15+E15))-epsi)-sc_4*(H15/10)^3)
+D56*E56*(1-F56)*(1-G56)*
((sc_3+sc_1*INT((10+G15+E15*d)/(INT(10+G15+E15*d))-epsi))*(s_1+INT(G15+E15*d)+s_2*INT((10+G15+E15*d)/(INT(10+G15+E15*d))-epsi))^(s_3)*(c_4+c_1*INT((10+G15+E15*d)/(INT(10+G15+E15*d))-epsi)+c_2*H15)^(c_3)+sc_2*INT((10+G15+E15*d)/(INT(10+G15+E15*d))-epsi)-sc_4*(H15/10)^3)</f>
        <v>33621.508220961456</v>
      </c>
      <c r="W56" s="10" t="str">
        <f>W55 &amp; IF(1-D56,B15&amp;"    ","")</f>
        <v xml:space="preserve">그라나트    </v>
      </c>
      <c r="X56" s="10" t="str">
        <f>X55&amp;IF(1-E56,B15&amp;"    ","")</f>
        <v xml:space="preserve">아이데른    </v>
      </c>
      <c r="Y56" s="10" t="str">
        <f>Y55&amp;IF(F56,B15&amp;"    ","")</f>
        <v xml:space="preserve">워보카    </v>
      </c>
      <c r="Z56" s="10" t="str">
        <f>Z55&amp;IF(G56,B15&amp;"    ","")</f>
        <v xml:space="preserve">스튜어트    </v>
      </c>
    </row>
    <row r="57" spans="4:26">
      <c r="D57" s="10">
        <f>1-INT((10-(1-I16)^2)/10)</f>
        <v>1</v>
      </c>
      <c r="E57" s="10">
        <f>1-INT((10-(2-I16)^2)/10)</f>
        <v>1</v>
      </c>
      <c r="F57" s="10">
        <f>INT((3-ABS(3-I16))/3)</f>
        <v>0</v>
      </c>
      <c r="G57" s="10">
        <f>INT((4-ABS(4-I16))/4)</f>
        <v>0</v>
      </c>
      <c r="I57" s="10">
        <f>(1-D57)*H16</f>
        <v>0</v>
      </c>
      <c r="J57" s="10">
        <f>(1-E57)*H16</f>
        <v>0</v>
      </c>
      <c r="K57" s="137">
        <f>F57*H16</f>
        <v>0</v>
      </c>
      <c r="L57" s="137">
        <f>G57*H16</f>
        <v>0</v>
      </c>
      <c r="M57" s="3"/>
      <c r="R57" s="148">
        <f>(-1)*(1-D57)*
((sc_3+sc_1*INT((10+D16+F16)/(INT(10+D16+F16))-epsi))*(s_1+INT(D16+F16)+s_2*INT((10+D16+F16)/(INT(10+D16+F16))-epsi))^(s_3)*(c_4+c_1*INT((10+D16+F16)/(INT(10+D16+F16))-epsi)+c_2*H16)^(c_3)+sc_2*INT((10+D16+F16)/(INT(10+D16+F16))-epsi)-sc_4*(H16/10)^3)
+D57*E57*(1-F57)*(1-G57)*
((sc_3+sc_1*INT((10+D16+F16*d)/(INT(10+D16+F16*d))-epsi))*(s_1+INT(D16+F16*d)+s_2*INT((10+D16+F16*d)/(INT(10+D16+F16*d))-epsi))^(s_3)*(c_4+c_1*INT((10+D16+F16*d)/(INT(10+D16+F16*d))-epsi)+c_2*H16)^(c_3)+sc_2*INT((10+D16+F16*d)/(INT(10+D16+F16*d))-epsi)-sc_4*(H16/10)^3)</f>
        <v>27678.405112440771</v>
      </c>
      <c r="S57" s="148">
        <f>-1*(1-E57)*
((sc_3+sc_1*INT((10+D16+F16)/(INT(10+D16+F16))-epsi))*(s_1+INT(D16+F16)+s_2*INT((10+D16+F16)/(INT(10+D16+F16))-epsi))^(s_3)*(c_4+c_1*INT((10+D16+F16)/(INT(10+D16+F16))-epsi)+c_2*H16)^(c_3)+sc_2*INT((10+D16+F16)/(INT(10+D16+F16))-epsi)-sc_4*(H16/10)^3)
+D57*E57*(1-F57)*(1-G57)*
((sc_3+sc_1*INT((10+D16*d+F16)/(INT(10+D16*d+F16))-epsi))*(s_1+INT(D16*d+F16)+s_2*INT((10+D16*d+F16)/(INT(10+D16*d+F16))-epsi))^(s_3)*(c_4+c_1*INT((10+D16*d+F16)/(INT(10+D16*d+F16))-epsi)+c_2*H16)^(c_3)+sc_2*INT((10+D16*d+F16)/(INT(10+D16*d+F16))-epsi)-sc_4*(H16/10)^3)</f>
        <v>27678.405112440771</v>
      </c>
      <c r="T57" s="148">
        <f>-1*(F57)*
((sc_3+sc_1*INT((10+G16+F16)/(INT(10+G16+F16))-epsi))*(s_1+INT(G16+F16)+s_2*INT((10+G16+F16)/(INT(10+G16+F16))-epsi))^(s_3)*(c_4+c_1*INT((10+G16+F16)/(INT(10+G16+F16))-epsi)+c_2*H16)^(c_3)+sc_2*INT((10+G16+F16)/(INT(10+G16+F16))-epsi)-sc_4*(H16/10)^3)
+D57*E57*(1-F57)*(1-G57)*
((sc_3+sc_1*INT((10+G16+F16*d)/(INT(10+G16+F16*d))-epsi))*(s_1+INT(G16+F16*d)+s_2*INT((10+G16+F16*d)/(INT(10+G16+F16*d))-epsi))^(s_3)*(c_4+c_1*INT((10+G16+F16*d)/(INT(10+G16+F16*d))-epsi)+c_2*H16)^(c_3)+sc_2*INT((10+G16+F16*d)/(INT(10+G16+F16*d))-epsi)-sc_4*(H16/10)^3)</f>
        <v>27678.405112440771</v>
      </c>
      <c r="U57" s="148">
        <f>-1*(G57)*
((sc_3+sc_1*INT((10+G16+E16)/(INT(10+G16+E16))-epsi))*(s_1+INT(G16+E16)+s_2*INT((10+G16+E16)/(INT(10+G16+E16))-epsi))^(s_3)*(c_4+c_1*INT((10+G16+E16)/(INT(10+G16+E16))-epsi)+c_2*H16)^(c_3)+sc_2*INT((10+G16+E16)/(INT(10+G16+E16))-epsi)-sc_4*(H16/10)^3)
+D57*E57*(1-F57)*(1-G57)*
((sc_3+sc_1*INT((10+G16+E16*d)/(INT(10+G16+E16*d))-epsi))*(s_1+INT(G16+E16*d)+s_2*INT((10+G16+E16*d)/(INT(10+G16+E16*d))-epsi))^(s_3)*(c_4+c_1*INT((10+G16+E16*d)/(INT(10+G16+E16*d))-epsi)+c_2*H16)^(c_3)+sc_2*INT((10+G16+E16*d)/(INT(10+G16+E16*d))-epsi)-sc_4*(H16/10)^3)</f>
        <v>27678.405112440771</v>
      </c>
      <c r="W57" s="10" t="str">
        <f>W56 &amp; IF(1-D57,B16&amp;"    ","")</f>
        <v xml:space="preserve">그라나트    </v>
      </c>
      <c r="X57" s="10" t="str">
        <f>X56&amp;IF(1-E57,B16&amp;"    ","")</f>
        <v xml:space="preserve">아이데른    </v>
      </c>
      <c r="Y57" s="10" t="str">
        <f>Y56&amp;IF(F57,B16&amp;"    ","")</f>
        <v xml:space="preserve">워보카    </v>
      </c>
      <c r="Z57" s="10" t="str">
        <f>Z56&amp;IF(G57,B16&amp;"    ","")</f>
        <v xml:space="preserve">스튜어트    </v>
      </c>
    </row>
    <row r="58" spans="4:26">
      <c r="D58" s="10">
        <f>1-INT((10-(1-I17)^2)/10)</f>
        <v>1</v>
      </c>
      <c r="E58" s="10">
        <f>1-INT((10-(2-I17)^2)/10)</f>
        <v>1</v>
      </c>
      <c r="F58" s="10">
        <f>INT((3-ABS(3-I17))/3)</f>
        <v>0</v>
      </c>
      <c r="G58" s="10">
        <f>INT((4-ABS(4-I17))/4)</f>
        <v>1</v>
      </c>
      <c r="I58" s="10">
        <f>(1-D58)*H17</f>
        <v>0</v>
      </c>
      <c r="J58" s="10">
        <f>(1-E58)*H17</f>
        <v>0</v>
      </c>
      <c r="K58" s="137">
        <f>F58*H17</f>
        <v>0</v>
      </c>
      <c r="L58" s="137">
        <f>G58*H17</f>
        <v>2</v>
      </c>
      <c r="M58" s="3"/>
      <c r="R58" s="148">
        <f>(-1)*(1-D58)*
((sc_3+sc_1*INT((10+D17+F17)/(INT(10+D17+F17))-epsi))*(s_1+INT(D17+F17)+s_2*INT((10+D17+F17)/(INT(10+D17+F17))-epsi))^(s_3)*(c_4+c_1*INT((10+D17+F17)/(INT(10+D17+F17))-epsi)+c_2*H17)^(c_3)+sc_2*INT((10+D17+F17)/(INT(10+D17+F17))-epsi)-sc_4*(H17/10)^3)
+D58*E58*(1-F58)*(1-G58)*
((sc_3+sc_1*INT((10+D17+F17*d)/(INT(10+D17+F17*d))-epsi))*(s_1+INT(D17+F17*d)+s_2*INT((10+D17+F17*d)/(INT(10+D17+F17*d))-epsi))^(s_3)*(c_4+c_1*INT((10+D17+F17*d)/(INT(10+D17+F17*d))-epsi)+c_2*H17)^(c_3)+sc_2*INT((10+D17+F17*d)/(INT(10+D17+F17*d))-epsi)-sc_4*(H17/10)^3)</f>
        <v>0</v>
      </c>
      <c r="S58" s="148">
        <f>-1*(1-E58)*
((sc_3+sc_1*INT((10+D17+F17)/(INT(10+D17+F17))-epsi))*(s_1+INT(D17+F17)+s_2*INT((10+D17+F17)/(INT(10+D17+F17))-epsi))^(s_3)*(c_4+c_1*INT((10+D17+F17)/(INT(10+D17+F17))-epsi)+c_2*H17)^(c_3)+sc_2*INT((10+D17+F17)/(INT(10+D17+F17))-epsi)-sc_4*(H17/10)^3)
+D58*E58*(1-F58)*(1-G58)*
((sc_3+sc_1*INT((10+D17*d+F17)/(INT(10+D17*d+F17))-epsi))*(s_1+INT(D17*d+F17)+s_2*INT((10+D17*d+F17)/(INT(10+D17*d+F17))-epsi))^(s_3)*(c_4+c_1*INT((10+D17*d+F17)/(INT(10+D17*d+F17))-epsi)+c_2*H17)^(c_3)+sc_2*INT((10+D17*d+F17)/(INT(10+D17*d+F17))-epsi)-sc_4*(H17/10)^3)</f>
        <v>0</v>
      </c>
      <c r="T58" s="148">
        <f>-1*(F58)*
((sc_3+sc_1*INT((10+G17+F17)/(INT(10+G17+F17))-epsi))*(s_1+INT(G17+F17)+s_2*INT((10+G17+F17)/(INT(10+G17+F17))-epsi))^(s_3)*(c_4+c_1*INT((10+G17+F17)/(INT(10+G17+F17))-epsi)+c_2*H17)^(c_3)+sc_2*INT((10+G17+F17)/(INT(10+G17+F17))-epsi)-sc_4*(H17/10)^3)
+D58*E58*(1-F58)*(1-G58)*
((sc_3+sc_1*INT((10+G17+F17*d)/(INT(10+G17+F17*d))-epsi))*(s_1+INT(G17+F17*d)+s_2*INT((10+G17+F17*d)/(INT(10+G17+F17*d))-epsi))^(s_3)*(c_4+c_1*INT((10+G17+F17*d)/(INT(10+G17+F17*d))-epsi)+c_2*H17)^(c_3)+sc_2*INT((10+G17+F17*d)/(INT(10+G17+F17*d))-epsi)-sc_4*(H17/10)^3)</f>
        <v>0</v>
      </c>
      <c r="U58" s="148">
        <f>-1*(G58)*
((sc_3+sc_1*INT((10+G17+E17)/(INT(10+G17+E17))-epsi))*(s_1+INT(G17+E17)+s_2*INT((10+G17+E17)/(INT(10+G17+E17))-epsi))^(s_3)*(c_4+c_1*INT((10+G17+E17)/(INT(10+G17+E17))-epsi)+c_2*H17)^(c_3)+sc_2*INT((10+G17+E17)/(INT(10+G17+E17))-epsi)-sc_4*(H17/10)^3)
+D58*E58*(1-F58)*(1-G58)*
((sc_3+sc_1*INT((10+G17+E17*d)/(INT(10+G17+E17*d))-epsi))*(s_1+INT(G17+E17*d)+s_2*INT((10+G17+E17*d)/(INT(10+G17+E17*d))-epsi))^(s_3)*(c_4+c_1*INT((10+G17+E17*d)/(INT(10+G17+E17*d))-epsi)+c_2*H17)^(c_3)+sc_2*INT((10+G17+E17*d)/(INT(10+G17+E17*d))-epsi)-sc_4*(H17/10)^3)</f>
        <v>-45501.448000301541</v>
      </c>
      <c r="W58" s="10" t="str">
        <f>W57 &amp; IF(1-D58,B17&amp;"    ","")</f>
        <v xml:space="preserve">그라나트    </v>
      </c>
      <c r="X58" s="10" t="str">
        <f>X57&amp;IF(1-E58,B17&amp;"    ","")</f>
        <v xml:space="preserve">아이데른    </v>
      </c>
      <c r="Y58" s="10" t="str">
        <f>Y57&amp;IF(F58,B17&amp;"    ","")</f>
        <v xml:space="preserve">워보카    </v>
      </c>
      <c r="Z58" s="10" t="str">
        <f>Z57&amp;IF(G58,B17&amp;"    ","")</f>
        <v xml:space="preserve">스튜어트    페이단    </v>
      </c>
    </row>
    <row r="59" spans="4:26">
      <c r="D59" s="10">
        <f>1-INT((10-(1-I18)^2)/10)</f>
        <v>1</v>
      </c>
      <c r="E59" s="10">
        <f>1-INT((10-(2-I18)^2)/10)</f>
        <v>1</v>
      </c>
      <c r="F59" s="10">
        <f>INT((3-ABS(3-I18))/3)</f>
        <v>0</v>
      </c>
      <c r="G59" s="10">
        <f>INT((4-ABS(4-I18))/4)</f>
        <v>0</v>
      </c>
      <c r="I59" s="10">
        <f>(1-D59)*H18</f>
        <v>0</v>
      </c>
      <c r="J59" s="10">
        <f>(1-E59)*H18</f>
        <v>0</v>
      </c>
      <c r="K59" s="137">
        <f>F59*H18</f>
        <v>0</v>
      </c>
      <c r="L59" s="137">
        <f>G59*H18</f>
        <v>0</v>
      </c>
      <c r="M59" s="3"/>
      <c r="R59" s="148">
        <f>(-1)*(1-D59)*
((sc_3+sc_1*INT((10+D18+F18)/(INT(10+D18+F18))-epsi))*(s_1+INT(D18+F18)+s_2*INT((10+D18+F18)/(INT(10+D18+F18))-epsi))^(s_3)*(c_4+c_1*INT((10+D18+F18)/(INT(10+D18+F18))-epsi)+c_2*H18)^(c_3)+sc_2*INT((10+D18+F18)/(INT(10+D18+F18))-epsi)-sc_4*(H18/10)^3)
+D59*E59*(1-F59)*(1-G59)*
((sc_3+sc_1*INT((10+D18+F18*d)/(INT(10+D18+F18*d))-epsi))*(s_1+INT(D18+F18*d)+s_2*INT((10+D18+F18*d)/(INT(10+D18+F18*d))-epsi))^(s_3)*(c_4+c_1*INT((10+D18+F18*d)/(INT(10+D18+F18*d))-epsi)+c_2*H18)^(c_3)+sc_2*INT((10+D18+F18*d)/(INT(10+D18+F18*d))-epsi)-sc_4*(H18/10)^3)</f>
        <v>21698.300500253907</v>
      </c>
      <c r="S59" s="148">
        <f>-1*(1-E59)*
((sc_3+sc_1*INT((10+D18+F18)/(INT(10+D18+F18))-epsi))*(s_1+INT(D18+F18)+s_2*INT((10+D18+F18)/(INT(10+D18+F18))-epsi))^(s_3)*(c_4+c_1*INT((10+D18+F18)/(INT(10+D18+F18))-epsi)+c_2*H18)^(c_3)+sc_2*INT((10+D18+F18)/(INT(10+D18+F18))-epsi)-sc_4*(H18/10)^3)
+D59*E59*(1-F59)*(1-G59)*
((sc_3+sc_1*INT((10+D18*d+F18)/(INT(10+D18*d+F18))-epsi))*(s_1+INT(D18*d+F18)+s_2*INT((10+D18*d+F18)/(INT(10+D18*d+F18))-epsi))^(s_3)*(c_4+c_1*INT((10+D18*d+F18)/(INT(10+D18*d+F18))-epsi)+c_2*H18)^(c_3)+sc_2*INT((10+D18*d+F18)/(INT(10+D18*d+F18))-epsi)-sc_4*(H18/10)^3)</f>
        <v>21698.300500253907</v>
      </c>
      <c r="T59" s="148">
        <f>-1*(F59)*
((sc_3+sc_1*INT((10+G18+F18)/(INT(10+G18+F18))-epsi))*(s_1+INT(G18+F18)+s_2*INT((10+G18+F18)/(INT(10+G18+F18))-epsi))^(s_3)*(c_4+c_1*INT((10+G18+F18)/(INT(10+G18+F18))-epsi)+c_2*H18)^(c_3)+sc_2*INT((10+G18+F18)/(INT(10+G18+F18))-epsi)-sc_4*(H18/10)^3)
+D59*E59*(1-F59)*(1-G59)*
((sc_3+sc_1*INT((10+G18+F18*d)/(INT(10+G18+F18*d))-epsi))*(s_1+INT(G18+F18*d)+s_2*INT((10+G18+F18*d)/(INT(10+G18+F18*d))-epsi))^(s_3)*(c_4+c_1*INT((10+G18+F18*d)/(INT(10+G18+F18*d))-epsi)+c_2*H18)^(c_3)+sc_2*INT((10+G18+F18*d)/(INT(10+G18+F18*d))-epsi)-sc_4*(H18/10)^3)</f>
        <v>21698.300500253907</v>
      </c>
      <c r="U59" s="148">
        <f>-1*(G59)*
((sc_3+sc_1*INT((10+G18+E18)/(INT(10+G18+E18))-epsi))*(s_1+INT(G18+E18)+s_2*INT((10+G18+E18)/(INT(10+G18+E18))-epsi))^(s_3)*(c_4+c_1*INT((10+G18+E18)/(INT(10+G18+E18))-epsi)+c_2*H18)^(c_3)+sc_2*INT((10+G18+E18)/(INT(10+G18+E18))-epsi)-sc_4*(H18/10)^3)
+D59*E59*(1-F59)*(1-G59)*
((sc_3+sc_1*INT((10+G18+E18*d)/(INT(10+G18+E18*d))-epsi))*(s_1+INT(G18+E18*d)+s_2*INT((10+G18+E18*d)/(INT(10+G18+E18*d))-epsi))^(s_3)*(c_4+c_1*INT((10+G18+E18*d)/(INT(10+G18+E18*d))-epsi)+c_2*H18)^(c_3)+sc_2*INT((10+G18+E18*d)/(INT(10+G18+E18*d))-epsi)-sc_4*(H18/10)^3)</f>
        <v>21698.300500253907</v>
      </c>
      <c r="W59" s="10" t="str">
        <f>W58 &amp; IF(1-D59,B18&amp;"    ","")</f>
        <v xml:space="preserve">그라나트    </v>
      </c>
      <c r="X59" s="10" t="str">
        <f>X58&amp;IF(1-E59,B18&amp;"    ","")</f>
        <v xml:space="preserve">아이데른    </v>
      </c>
      <c r="Y59" s="10" t="str">
        <f>Y58&amp;IF(F59,B18&amp;"    ","")</f>
        <v xml:space="preserve">워보카    </v>
      </c>
      <c r="Z59" s="10" t="str">
        <f>Z58&amp;IF(G59,B18&amp;"    ","")</f>
        <v xml:space="preserve">스튜어트    페이단    </v>
      </c>
    </row>
    <row r="60" spans="4:26">
      <c r="D60" s="138">
        <f>1-INT((10-(1-I19)^2)/10)</f>
        <v>1</v>
      </c>
      <c r="E60" s="138">
        <f>1-INT((10-(2-I19)^2)/10)</f>
        <v>1</v>
      </c>
      <c r="F60" s="138">
        <f>INT((3-ABS(3-I19))/3)</f>
        <v>0</v>
      </c>
      <c r="G60" s="138">
        <f>INT((4-ABS(4-I19))/4)</f>
        <v>0</v>
      </c>
      <c r="I60" s="138">
        <f>(1-D60)*H19</f>
        <v>0</v>
      </c>
      <c r="J60" s="138">
        <f>(1-E60)*H19</f>
        <v>0</v>
      </c>
      <c r="K60" s="139">
        <f>F60*H19</f>
        <v>0</v>
      </c>
      <c r="L60" s="139">
        <f>G60*H19</f>
        <v>0</v>
      </c>
      <c r="M60" s="3"/>
      <c r="R60" s="148">
        <f>(-1)*(1-D60)*
((sc_3+sc_1*INT((10+D19+F19)/(INT(10+D19+F19))-epsi))*(s_1+INT(D19+F19)+s_2*INT((10+D19+F19)/(INT(10+D19+F19))-epsi))^(s_3)*(c_4+c_1*INT((10+D19+F19)/(INT(10+D19+F19))-epsi)+c_2*H19)^(c_3)+sc_2*INT((10+D19+F19)/(INT(10+D19+F19))-epsi)-sc_4*(H19/10)^3)
+D60*E60*(1-F60)*(1-G60)*
((sc_3+sc_1*INT((10+D19+F19*d)/(INT(10+D19+F19*d))-epsi))*(s_1+INT(D19+F19*d)+s_2*INT((10+D19+F19*d)/(INT(10+D19+F19*d))-epsi))^(s_3)*(c_4+c_1*INT((10+D19+F19*d)/(INT(10+D19+F19*d))-epsi)+c_2*H19)^(c_3)+sc_2*INT((10+D19+F19*d)/(INT(10+D19+F19*d))-epsi)-sc_4*(H19/10)^3)</f>
        <v>33621.508220961456</v>
      </c>
      <c r="S60" s="148">
        <f>-1*(1-E60)*
((sc_3+sc_1*INT((10+D19+F19)/(INT(10+D19+F19))-epsi))*(s_1+INT(D19+F19)+s_2*INT((10+D19+F19)/(INT(10+D19+F19))-epsi))^(s_3)*(c_4+c_1*INT((10+D19+F19)/(INT(10+D19+F19))-epsi)+c_2*H19)^(c_3)+sc_2*INT((10+D19+F19)/(INT(10+D19+F19))-epsi)-sc_4*(H19/10)^3)
+D60*E60*(1-F60)*(1-G60)*
((sc_3+sc_1*INT((10+D19*d+F19)/(INT(10+D19*d+F19))-epsi))*(s_1+INT(D19*d+F19)+s_2*INT((10+D19*d+F19)/(INT(10+D19*d+F19))-epsi))^(s_3)*(c_4+c_1*INT((10+D19*d+F19)/(INT(10+D19*d+F19))-epsi)+c_2*H19)^(c_3)+sc_2*INT((10+D19*d+F19)/(INT(10+D19*d+F19))-epsi)-sc_4*(H19/10)^3)</f>
        <v>33621.508220961456</v>
      </c>
      <c r="T60" s="148">
        <f>-1*(F60)*
((sc_3+sc_1*INT((10+G19+F19)/(INT(10+G19+F19))-epsi))*(s_1+INT(G19+F19)+s_2*INT((10+G19+F19)/(INT(10+G19+F19))-epsi))^(s_3)*(c_4+c_1*INT((10+G19+F19)/(INT(10+G19+F19))-epsi)+c_2*H19)^(c_3)+sc_2*INT((10+G19+F19)/(INT(10+G19+F19))-epsi)-sc_4*(H19/10)^3)
+D60*E60*(1-F60)*(1-G60)*
((sc_3+sc_1*INT((10+G19+F19*d)/(INT(10+G19+F19*d))-epsi))*(s_1+INT(G19+F19*d)+s_2*INT((10+G19+F19*d)/(INT(10+G19+F19*d))-epsi))^(s_3)*(c_4+c_1*INT((10+G19+F19*d)/(INT(10+G19+F19*d))-epsi)+c_2*H19)^(c_3)+sc_2*INT((10+G19+F19*d)/(INT(10+G19+F19*d))-epsi)-sc_4*(H19/10)^3)</f>
        <v>33621.508220961456</v>
      </c>
      <c r="U60" s="148">
        <f>-1*(G60)*
((sc_3+sc_1*INT((10+G19+E19)/(INT(10+G19+E19))-epsi))*(s_1+INT(G19+E19)+s_2*INT((10+G19+E19)/(INT(10+G19+E19))-epsi))^(s_3)*(c_4+c_1*INT((10+G19+E19)/(INT(10+G19+E19))-epsi)+c_2*H19)^(c_3)+sc_2*INT((10+G19+E19)/(INT(10+G19+E19))-epsi)-sc_4*(H19/10)^3)
+D60*E60*(1-F60)*(1-G60)*
((sc_3+sc_1*INT((10+G19+E19*d)/(INT(10+G19+E19*d))-epsi))*(s_1+INT(G19+E19*d)+s_2*INT((10+G19+E19*d)/(INT(10+G19+E19*d))-epsi))^(s_3)*(c_4+c_1*INT((10+G19+E19*d)/(INT(10+G19+E19*d))-epsi)+c_2*H19)^(c_3)+sc_2*INT((10+G19+E19*d)/(INT(10+G19+E19*d))-epsi)-sc_4*(H19/10)^3)</f>
        <v>33621.508220961456</v>
      </c>
      <c r="W60" s="10" t="str">
        <f>W59 &amp; IF(1-D60,B19&amp;"    ","")</f>
        <v xml:space="preserve">그라나트    </v>
      </c>
      <c r="X60" s="10" t="str">
        <f>X59&amp;IF(1-E60,B19&amp;"    ","")</f>
        <v xml:space="preserve">아이데른    </v>
      </c>
      <c r="Y60" s="10" t="str">
        <f>Y59&amp;IF(F60,B19&amp;"    ","")</f>
        <v xml:space="preserve">워보카    </v>
      </c>
      <c r="Z60" s="10" t="str">
        <f>Z59&amp;IF(G60,B19&amp;"    ","")</f>
        <v xml:space="preserve">스튜어트    페이단    </v>
      </c>
    </row>
    <row r="61" spans="4:26">
      <c r="D61" s="145">
        <f>1-INT((10-(1-I20)^2)/10)</f>
        <v>1</v>
      </c>
      <c r="E61" s="145">
        <f>1-INT((10-(2-I20)^2)/10)</f>
        <v>1</v>
      </c>
      <c r="F61" s="145">
        <f>INT((3-ABS(3-I20))/3)</f>
        <v>0</v>
      </c>
      <c r="G61" s="145">
        <f>INT((4-ABS(4-I20))/4)</f>
        <v>0</v>
      </c>
      <c r="H61" s="146"/>
      <c r="I61" s="145">
        <f>(1-D61)*H20</f>
        <v>0</v>
      </c>
      <c r="J61" s="145">
        <f>(1-E61)*H20</f>
        <v>0</v>
      </c>
      <c r="K61" s="145">
        <f>F61*H20</f>
        <v>0</v>
      </c>
      <c r="L61" s="145">
        <f>G61*H20</f>
        <v>0</v>
      </c>
      <c r="M61" s="147" t="s">
        <v>222</v>
      </c>
      <c r="N61" s="205" t="s">
        <v>213</v>
      </c>
      <c r="O61" s="205"/>
      <c r="P61" s="205"/>
      <c r="R61" s="148">
        <f>(-1)*(1-D61)*
((sc_3+sc_1*INT((10+D20+F20)/(INT(10+D20+F20))-epsi))*(s_1+INT(D20+F20)+s_2*INT((10+D20+F20)/(INT(10+D20+F20))-epsi))^(s_3)*(c_4+c_1*INT((10+D20+F20)/(INT(10+D20+F20))-epsi)+c_2*H20)^(c_3)+sc_2*INT((10+D20+F20)/(INT(10+D20+F20))-epsi)-sc_4*(H20/10)^3)
+D61*E61*(1-F61)*(1-G61)*
((sc_3+sc_1*INT((10+D20+F20*d)/(INT(10+D20+F20*d))-epsi))*(s_1+INT(D20+F20*d)+s_2*INT((10+D20+F20*d)/(INT(10+D20+F20*d))-epsi))^(s_3)*(c_4+c_1*INT((10+D20+F20*d)/(INT(10+D20+F20*d))-epsi)+c_2*H20)^(c_3)+sc_2*INT((10+D20+F20*d)/(INT(10+D20+F20*d))-epsi)-sc_4*(H20/10)^3)</f>
        <v>23419.317573320797</v>
      </c>
      <c r="S61" s="148">
        <f>-1*(1-E61)*
((sc_3+sc_1*INT((10+D20+F20)/(INT(10+D20+F20))-epsi))*(s_1+INT(D20+F20)+s_2*INT((10+D20+F20)/(INT(10+D20+F20))-epsi))^(s_3)*(c_4+c_1*INT((10+D20+F20)/(INT(10+D20+F20))-epsi)+c_2*H20)^(c_3)+sc_2*INT((10+D20+F20)/(INT(10+D20+F20))-epsi)-sc_4*(H20/10)^3)
+D61*E61*(1-F61)*(1-G61)*
((sc_3+sc_1*INT((10+D20*d+F20)/(INT(10+D20*d+F20))-epsi))*(s_1+INT(D20*d+F20)+s_2*INT((10+D20*d+F20)/(INT(10+D20*d+F20))-epsi))^(s_3)*(c_4+c_1*INT((10+D20*d+F20)/(INT(10+D20*d+F20))-epsi)+c_2*H20)^(c_3)+sc_2*INT((10+D20*d+F20)/(INT(10+D20*d+F20))-epsi)-sc_4*(H20/10)^3)</f>
        <v>23419.317573320797</v>
      </c>
      <c r="T61" s="148">
        <f>-1*(F61)*
((sc_3+sc_1*INT((10+G20+F20)/(INT(10+G20+F20))-epsi))*(s_1+INT(G20+F20)+s_2*INT((10+G20+F20)/(INT(10+G20+F20))-epsi))^(s_3)*(c_4+c_1*INT((10+G20+F20)/(INT(10+G20+F20))-epsi)+c_2*H20)^(c_3)+sc_2*INT((10+G20+F20)/(INT(10+G20+F20))-epsi)-sc_4*(H20/10)^3)
+D61*E61*(1-F61)*(1-G61)*
((sc_3+sc_1*INT((10+G20+F20*d)/(INT(10+G20+F20*d))-epsi))*(s_1+INT(G20+F20*d)+s_2*INT((10+G20+F20*d)/(INT(10+G20+F20*d))-epsi))^(s_3)*(c_4+c_1*INT((10+G20+F20*d)/(INT(10+G20+F20*d))-epsi)+c_2*H20)^(c_3)+sc_2*INT((10+G20+F20*d)/(INT(10+G20+F20*d))-epsi)-sc_4*(H20/10)^3)</f>
        <v>15653.464702439516</v>
      </c>
      <c r="U61" s="148">
        <f>-1*(G61)*
((sc_3+sc_1*INT((10+G20+E20)/(INT(10+G20+E20))-epsi))*(s_1+INT(G20+E20)+s_2*INT((10+G20+E20)/(INT(10+G20+E20))-epsi))^(s_3)*(c_4+c_1*INT((10+G20+E20)/(INT(10+G20+E20))-epsi)+c_2*H20)^(c_3)+sc_2*INT((10+G20+E20)/(INT(10+G20+E20))-epsi)-sc_4*(H20/10)^3)
+D61*E61*(1-F61)*(1-G61)*
((sc_3+sc_1*INT((10+G20+E20*d)/(INT(10+G20+E20*d))-epsi))*(s_1+INT(G20+E20*d)+s_2*INT((10+G20+E20*d)/(INT(10+G20+E20*d))-epsi))^(s_3)*(c_4+c_1*INT((10+G20+E20*d)/(INT(10+G20+E20*d))-epsi)+c_2*H20)^(c_3)+sc_2*INT((10+G20+E20*d)/(INT(10+G20+E20*d))-epsi)-sc_4*(H20/10)^3)</f>
        <v>3825.2476040755932</v>
      </c>
      <c r="W61" s="10" t="str">
        <f>W60 &amp; IF(1-D61,B20&amp;"    ","")</f>
        <v xml:space="preserve">그라나트    </v>
      </c>
      <c r="X61" s="10" t="str">
        <f>X60&amp;IF(1-E61,B20&amp;"    ","")</f>
        <v xml:space="preserve">아이데른    </v>
      </c>
      <c r="Y61" s="10" t="str">
        <f>Y60&amp;IF(F61,B20&amp;"    ","")</f>
        <v xml:space="preserve">워보카    </v>
      </c>
      <c r="Z61" s="10" t="str">
        <f>Z60&amp;IF(G61,B20&amp;"    ","")</f>
        <v xml:space="preserve">스튜어트    페이단    </v>
      </c>
    </row>
    <row r="62" spans="4:26" ht="117" customHeight="1">
      <c r="D62" s="140">
        <f>1-INT((10-(1-I21)^2)/10)</f>
        <v>1</v>
      </c>
      <c r="E62" s="140">
        <f>1-INT((10-(2-I21)^2)/10)</f>
        <v>1</v>
      </c>
      <c r="F62" s="140">
        <f>INT((3-ABS(3-I21))/3)</f>
        <v>1</v>
      </c>
      <c r="G62" s="140">
        <f>INT((4-ABS(4-I21))/4)</f>
        <v>0</v>
      </c>
      <c r="I62" s="140">
        <f>(1-D62)*H21</f>
        <v>0</v>
      </c>
      <c r="J62" s="140">
        <f>(1-E62)*H21</f>
        <v>0</v>
      </c>
      <c r="K62" s="141">
        <f>F62*H21</f>
        <v>3</v>
      </c>
      <c r="L62" s="141">
        <f>G62*H21</f>
        <v>0</v>
      </c>
      <c r="M62" s="3"/>
      <c r="N62" s="224" t="s">
        <v>234</v>
      </c>
      <c r="O62" s="224"/>
      <c r="P62" s="224"/>
      <c r="R62" s="148">
        <f>(-1)*(1-D62)*
((sc_3+sc_1*INT((10+D21+F21)/(INT(10+D21+F21))-epsi))*(s_1+INT(D21+F21)+s_2*INT((10+D21+F21)/(INT(10+D21+F21))-epsi))^(s_3)*(c_4+c_1*INT((10+D21+F21)/(INT(10+D21+F21))-epsi)+c_2*H21)^(c_3)+sc_2*INT((10+D21+F21)/(INT(10+D21+F21))-epsi)-sc_4*(H21/10)^3)
+D62*E62*(1-F62)*(1-G62)*
((sc_3+sc_1*INT((10+D21+F21*d)/(INT(10+D21+F21*d))-epsi))*(s_1+INT(D21+F21*d)+s_2*INT((10+D21+F21*d)/(INT(10+D21+F21*d))-epsi))^(s_3)*(c_4+c_1*INT((10+D21+F21*d)/(INT(10+D21+F21*d))-epsi)+c_2*H21)^(c_3)+sc_2*INT((10+D21+F21*d)/(INT(10+D21+F21*d))-epsi)-sc_4*(H21/10)^3)</f>
        <v>0</v>
      </c>
      <c r="S62" s="148">
        <f>-1*(1-E62)*
((sc_3+sc_1*INT((10+D21+F21)/(INT(10+D21+F21))-epsi))*(s_1+INT(D21+F21)+s_2*INT((10+D21+F21)/(INT(10+D21+F21))-epsi))^(s_3)*(c_4+c_1*INT((10+D21+F21)/(INT(10+D21+F21))-epsi)+c_2*H21)^(c_3)+sc_2*INT((10+D21+F21)/(INT(10+D21+F21))-epsi)-sc_4*(H21/10)^3)
+D62*E62*(1-F62)*(1-G62)*
((sc_3+sc_1*INT((10+D21*d+F21)/(INT(10+D21*d+F21))-epsi))*(s_1+INT(D21*d+F21)+s_2*INT((10+D21*d+F21)/(INT(10+D21*d+F21))-epsi))^(s_3)*(c_4+c_1*INT((10+D21*d+F21)/(INT(10+D21*d+F21))-epsi)+c_2*H21)^(c_3)+sc_2*INT((10+D21*d+F21)/(INT(10+D21*d+F21))-epsi)-sc_4*(H21/10)^3)</f>
        <v>0</v>
      </c>
      <c r="T62" s="148">
        <f>-1*(F62)*
((sc_3+sc_1*INT((10+G21+F21)/(INT(10+G21+F21))-epsi))*(s_1+INT(G21+F21)+s_2*INT((10+G21+F21)/(INT(10+G21+F21))-epsi))^(s_3)*(c_4+c_1*INT((10+G21+F21)/(INT(10+G21+F21))-epsi)+c_2*H21)^(c_3)+sc_2*INT((10+G21+F21)/(INT(10+G21+F21))-epsi)-sc_4*(H21/10)^3)
+D62*E62*(1-F62)*(1-G62)*
((sc_3+sc_1*INT((10+G21+F21*d)/(INT(10+G21+F21*d))-epsi))*(s_1+INT(G21+F21*d)+s_2*INT((10+G21+F21*d)/(INT(10+G21+F21*d))-epsi))^(s_3)*(c_4+c_1*INT((10+G21+F21*d)/(INT(10+G21+F21*d))-epsi)+c_2*H21)^(c_3)+sc_2*INT((10+G21+F21*d)/(INT(10+G21+F21*d))-epsi)-sc_4*(H21/10)^3)</f>
        <v>-51489.123006860005</v>
      </c>
      <c r="U62" s="148">
        <f>-1*(G62)*
((sc_3+sc_1*INT((10+G21+E21)/(INT(10+G21+E21))-epsi))*(s_1+INT(G21+E21)+s_2*INT((10+G21+E21)/(INT(10+G21+E21))-epsi))^(s_3)*(c_4+c_1*INT((10+G21+E21)/(INT(10+G21+E21))-epsi)+c_2*H21)^(c_3)+sc_2*INT((10+G21+E21)/(INT(10+G21+E21))-epsi)-sc_4*(H21/10)^3)
+D62*E62*(1-F62)*(1-G62)*
((sc_3+sc_1*INT((10+G21+E21*d)/(INT(10+G21+E21*d))-epsi))*(s_1+INT(G21+E21*d)+s_2*INT((10+G21+E21*d)/(INT(10+G21+E21*d))-epsi))^(s_3)*(c_4+c_1*INT((10+G21+E21*d)/(INT(10+G21+E21*d))-epsi)+c_2*H21)^(c_3)+sc_2*INT((10+G21+E21*d)/(INT(10+G21+E21*d))-epsi)-sc_4*(H21/10)^3)</f>
        <v>0</v>
      </c>
      <c r="W62" s="10" t="str">
        <f>W61 &amp; IF(1-D62,B21&amp;"    ","")</f>
        <v xml:space="preserve">그라나트    </v>
      </c>
      <c r="X62" s="10" t="str">
        <f>X61&amp;IF(1-E62,B21&amp;"    ","")</f>
        <v xml:space="preserve">아이데른    </v>
      </c>
      <c r="Y62" s="10" t="str">
        <f>Y61&amp;IF(F62,B21&amp;"    ","")</f>
        <v xml:space="preserve">워보카    오언    </v>
      </c>
      <c r="Z62" s="10" t="str">
        <f>Z61&amp;IF(G62,B21&amp;"    ","")</f>
        <v xml:space="preserve">스튜어트    페이단    </v>
      </c>
    </row>
    <row r="63" spans="4:26">
      <c r="D63" s="10">
        <f>1-INT((10-(1-I22)^2)/10)</f>
        <v>1</v>
      </c>
      <c r="E63" s="10">
        <f>1-INT((10-(2-I22)^2)/10)</f>
        <v>1</v>
      </c>
      <c r="F63" s="10">
        <f>INT((3-ABS(3-I22))/3)</f>
        <v>0</v>
      </c>
      <c r="G63" s="10">
        <f>INT((4-ABS(4-I22))/4)</f>
        <v>1</v>
      </c>
      <c r="I63" s="10">
        <f>(1-D63)*H22</f>
        <v>0</v>
      </c>
      <c r="J63" s="10">
        <f>(1-E63)*H22</f>
        <v>0</v>
      </c>
      <c r="K63" s="137">
        <f>F63*H22</f>
        <v>0</v>
      </c>
      <c r="L63" s="137">
        <f>G63*H22</f>
        <v>1</v>
      </c>
      <c r="M63" s="3"/>
      <c r="R63" s="148">
        <f>(-1)*(1-D63)*
((sc_3+sc_1*INT((10+D22+F22)/(INT(10+D22+F22))-epsi))*(s_1+INT(D22+F22)+s_2*INT((10+D22+F22)/(INT(10+D22+F22))-epsi))^(s_3)*(c_4+c_1*INT((10+D22+F22)/(INT(10+D22+F22))-epsi)+c_2*H22)^(c_3)+sc_2*INT((10+D22+F22)/(INT(10+D22+F22))-epsi)-sc_4*(H22/10)^3)
+D63*E63*(1-F63)*(1-G63)*
((sc_3+sc_1*INT((10+D22+F22*d)/(INT(10+D22+F22*d))-epsi))*(s_1+INT(D22+F22*d)+s_2*INT((10+D22+F22*d)/(INT(10+D22+F22*d))-epsi))^(s_3)*(c_4+c_1*INT((10+D22+F22*d)/(INT(10+D22+F22*d))-epsi)+c_2*H22)^(c_3)+sc_2*INT((10+D22+F22*d)/(INT(10+D22+F22*d))-epsi)-sc_4*(H22/10)^3)</f>
        <v>0</v>
      </c>
      <c r="S63" s="148">
        <f>-1*(1-E63)*
((sc_3+sc_1*INT((10+D22+F22)/(INT(10+D22+F22))-epsi))*(s_1+INT(D22+F22)+s_2*INT((10+D22+F22)/(INT(10+D22+F22))-epsi))^(s_3)*(c_4+c_1*INT((10+D22+F22)/(INT(10+D22+F22))-epsi)+c_2*H22)^(c_3)+sc_2*INT((10+D22+F22)/(INT(10+D22+F22))-epsi)-sc_4*(H22/10)^3)
+D63*E63*(1-F63)*(1-G63)*
((sc_3+sc_1*INT((10+D22*d+F22)/(INT(10+D22*d+F22))-epsi))*(s_1+INT(D22*d+F22)+s_2*INT((10+D22*d+F22)/(INT(10+D22*d+F22))-epsi))^(s_3)*(c_4+c_1*INT((10+D22*d+F22)/(INT(10+D22*d+F22))-epsi)+c_2*H22)^(c_3)+sc_2*INT((10+D22*d+F22)/(INT(10+D22*d+F22))-epsi)-sc_4*(H22/10)^3)</f>
        <v>0</v>
      </c>
      <c r="T63" s="148">
        <f>-1*(F63)*
((sc_3+sc_1*INT((10+G22+F22)/(INT(10+G22+F22))-epsi))*(s_1+INT(G22+F22)+s_2*INT((10+G22+F22)/(INT(10+G22+F22))-epsi))^(s_3)*(c_4+c_1*INT((10+G22+F22)/(INT(10+G22+F22))-epsi)+c_2*H22)^(c_3)+sc_2*INT((10+G22+F22)/(INT(10+G22+F22))-epsi)-sc_4*(H22/10)^3)
+D63*E63*(1-F63)*(1-G63)*
((sc_3+sc_1*INT((10+G22+F22*d)/(INT(10+G22+F22*d))-epsi))*(s_1+INT(G22+F22*d)+s_2*INT((10+G22+F22*d)/(INT(10+G22+F22*d))-epsi))^(s_3)*(c_4+c_1*INT((10+G22+F22*d)/(INT(10+G22+F22*d))-epsi)+c_2*H22)^(c_3)+sc_2*INT((10+G22+F22*d)/(INT(10+G22+F22*d))-epsi)-sc_4*(H22/10)^3)</f>
        <v>0</v>
      </c>
      <c r="U63" s="148">
        <f>-1*(G63)*
((sc_3+sc_1*INT((10+G22+E22)/(INT(10+G22+E22))-epsi))*(s_1+INT(G22+E22)+s_2*INT((10+G22+E22)/(INT(10+G22+E22))-epsi))^(s_3)*(c_4+c_1*INT((10+G22+E22)/(INT(10+G22+E22))-epsi)+c_2*H22)^(c_3)+sc_2*INT((10+G22+E22)/(INT(10+G22+E22))-epsi)-sc_4*(H22/10)^3)
+D63*E63*(1-F63)*(1-G63)*
((sc_3+sc_1*INT((10+G22+E22*d)/(INT(10+G22+E22*d))-epsi))*(s_1+INT(G22+E22*d)+s_2*INT((10+G22+E22*d)/(INT(10+G22+E22*d))-epsi))^(s_3)*(c_4+c_1*INT((10+G22+E22*d)/(INT(10+G22+E22*d))-epsi)+c_2*H22)^(c_3)+sc_2*INT((10+G22+E22*d)/(INT(10+G22+E22*d))-epsi)-sc_4*(H22/10)^3)</f>
        <v>-39553.976682247281</v>
      </c>
      <c r="W63" s="10" t="str">
        <f>W62 &amp; IF(1-D63,B22&amp;"    ","")</f>
        <v xml:space="preserve">그라나트    </v>
      </c>
      <c r="X63" s="10" t="str">
        <f>X62&amp;IF(1-E63,B22&amp;"    ","")</f>
        <v xml:space="preserve">아이데른    </v>
      </c>
      <c r="Y63" s="10" t="str">
        <f>Y62&amp;IF(F63,B22&amp;"    ","")</f>
        <v xml:space="preserve">워보카    오언    </v>
      </c>
      <c r="Z63" s="10" t="str">
        <f>Z62&amp;IF(G63,B22&amp;"    ","")</f>
        <v xml:space="preserve">스튜어트    페이단    시네이드    </v>
      </c>
    </row>
    <row r="64" spans="4:26">
      <c r="D64" s="10">
        <f>1-INT((10-(1-I23)^2)/10)</f>
        <v>1</v>
      </c>
      <c r="E64" s="10">
        <f>1-INT((10-(2-I23)^2)/10)</f>
        <v>1</v>
      </c>
      <c r="F64" s="10">
        <f>INT((3-ABS(3-I23))/3)</f>
        <v>0</v>
      </c>
      <c r="G64" s="10">
        <f>INT((4-ABS(4-I23))/4)</f>
        <v>0</v>
      </c>
      <c r="I64" s="10">
        <f>(1-D64)*H23</f>
        <v>0</v>
      </c>
      <c r="J64" s="10">
        <f>(1-E64)*H23</f>
        <v>0</v>
      </c>
      <c r="K64" s="137">
        <f>F64*H23</f>
        <v>0</v>
      </c>
      <c r="L64" s="137">
        <f>G64*H23</f>
        <v>0</v>
      </c>
      <c r="M64" s="3"/>
      <c r="R64" s="148">
        <f>(-1)*(1-D64)*
((sc_3+sc_1*INT((10+D23+F23)/(INT(10+D23+F23))-epsi))*(s_1+INT(D23+F23)+s_2*INT((10+D23+F23)/(INT(10+D23+F23))-epsi))^(s_3)*(c_4+c_1*INT((10+D23+F23)/(INT(10+D23+F23))-epsi)+c_2*H23)^(c_3)+sc_2*INT((10+D23+F23)/(INT(10+D23+F23))-epsi)-sc_4*(H23/10)^3)
+D64*E64*(1-F64)*(1-G64)*
((sc_3+sc_1*INT((10+D23+F23*d)/(INT(10+D23+F23*d))-epsi))*(s_1+INT(D23+F23*d)+s_2*INT((10+D23+F23*d)/(INT(10+D23+F23*d))-epsi))^(s_3)*(c_4+c_1*INT((10+D23+F23*d)/(INT(10+D23+F23*d))-epsi)+c_2*H23)^(c_3)+sc_2*INT((10+D23+F23*d)/(INT(10+D23+F23*d))-epsi)-sc_4*(H23/10)^3)</f>
        <v>21172.728209118584</v>
      </c>
      <c r="S64" s="148">
        <f>-1*(1-E64)*
((sc_3+sc_1*INT((10+D23+F23)/(INT(10+D23+F23))-epsi))*(s_1+INT(D23+F23)+s_2*INT((10+D23+F23)/(INT(10+D23+F23))-epsi))^(s_3)*(c_4+c_1*INT((10+D23+F23)/(INT(10+D23+F23))-epsi)+c_2*H23)^(c_3)+sc_2*INT((10+D23+F23)/(INT(10+D23+F23))-epsi)-sc_4*(H23/10)^3)
+D64*E64*(1-F64)*(1-G64)*
((sc_3+sc_1*INT((10+D23*d+F23)/(INT(10+D23*d+F23))-epsi))*(s_1+INT(D23*d+F23)+s_2*INT((10+D23*d+F23)/(INT(10+D23*d+F23))-epsi))^(s_3)*(c_4+c_1*INT((10+D23*d+F23)/(INT(10+D23*d+F23))-epsi)+c_2*H23)^(c_3)+sc_2*INT((10+D23*d+F23)/(INT(10+D23*d+F23))-epsi)-sc_4*(H23/10)^3)</f>
        <v>16803.842076911274</v>
      </c>
      <c r="T64" s="148">
        <f>-1*(F64)*
((sc_3+sc_1*INT((10+G23+F23)/(INT(10+G23+F23))-epsi))*(s_1+INT(G23+F23)+s_2*INT((10+G23+F23)/(INT(10+G23+F23))-epsi))^(s_3)*(c_4+c_1*INT((10+G23+F23)/(INT(10+G23+F23))-epsi)+c_2*H23)^(c_3)+sc_2*INT((10+G23+F23)/(INT(10+G23+F23))-epsi)-sc_4*(H23/10)^3)
+D64*E64*(1-F64)*(1-G64)*
((sc_3+sc_1*INT((10+G23+F23*d)/(INT(10+G23+F23*d))-epsi))*(s_1+INT(G23+F23*d)+s_2*INT((10+G23+F23*d)/(INT(10+G23+F23*d))-epsi))^(s_3)*(c_4+c_1*INT((10+G23+F23*d)/(INT(10+G23+F23*d))-epsi)+c_2*H23)^(c_3)+sc_2*INT((10+G23+F23*d)/(INT(10+G23+F23*d))-epsi)-sc_4*(H23/10)^3)</f>
        <v>33621.508220961456</v>
      </c>
      <c r="U64" s="148">
        <f>-1*(G64)*
((sc_3+sc_1*INT((10+G23+E23)/(INT(10+G23+E23))-epsi))*(s_1+INT(G23+E23)+s_2*INT((10+G23+E23)/(INT(10+G23+E23))-epsi))^(s_3)*(c_4+c_1*INT((10+G23+E23)/(INT(10+G23+E23))-epsi)+c_2*H23)^(c_3)+sc_2*INT((10+G23+E23)/(INT(10+G23+E23))-epsi)-sc_4*(H23/10)^3)
+D64*E64*(1-F64)*(1-G64)*
((sc_3+sc_1*INT((10+G23+E23*d)/(INT(10+G23+E23*d))-epsi))*(s_1+INT(G23+E23*d)+s_2*INT((10+G23+E23*d)/(INT(10+G23+E23*d))-epsi))^(s_3)*(c_4+c_1*INT((10+G23+E23*d)/(INT(10+G23+E23*d))-epsi)+c_2*H23)^(c_3)+sc_2*INT((10+G23+E23*d)/(INT(10+G23+E23*d))-epsi)-sc_4*(H23/10)^3)</f>
        <v>33621.508220961456</v>
      </c>
      <c r="W64" s="10" t="str">
        <f>W63 &amp; IF(1-D64,B23&amp;"    ","")</f>
        <v xml:space="preserve">그라나트    </v>
      </c>
      <c r="X64" s="10" t="str">
        <f>X63&amp;IF(1-E64,B23&amp;"    ","")</f>
        <v xml:space="preserve">아이데른    </v>
      </c>
      <c r="Y64" s="10" t="str">
        <f>Y63&amp;IF(F64,B23&amp;"    ","")</f>
        <v xml:space="preserve">워보카    오언    </v>
      </c>
      <c r="Z64" s="10" t="str">
        <f>Z63&amp;IF(G64,B23&amp;"    ","")</f>
        <v xml:space="preserve">스튜어트    페이단    시네이드    </v>
      </c>
    </row>
    <row r="65" spans="4:26">
      <c r="D65" s="10">
        <f>1-INT((10-(1-I24)^2)/10)</f>
        <v>1</v>
      </c>
      <c r="E65" s="10">
        <f>1-INT((10-(2-I24)^2)/10)</f>
        <v>1</v>
      </c>
      <c r="F65" s="10">
        <f>INT((3-ABS(3-I24))/3)</f>
        <v>0</v>
      </c>
      <c r="G65" s="10">
        <f>INT((4-ABS(4-I24))/4)</f>
        <v>0</v>
      </c>
      <c r="I65" s="10">
        <f>(1-D65)*H24</f>
        <v>0</v>
      </c>
      <c r="J65" s="10">
        <f>(1-E65)*H24</f>
        <v>0</v>
      </c>
      <c r="K65" s="137">
        <f>F65*H24</f>
        <v>0</v>
      </c>
      <c r="L65" s="137">
        <f>G65*H24</f>
        <v>0</v>
      </c>
      <c r="M65" s="3"/>
      <c r="R65" s="148">
        <f>(-1)*(1-D65)*
((sc_3+sc_1*INT((10+D24+F24)/(INT(10+D24+F24))-epsi))*(s_1+INT(D24+F24)+s_2*INT((10+D24+F24)/(INT(10+D24+F24))-epsi))^(s_3)*(c_4+c_1*INT((10+D24+F24)/(INT(10+D24+F24))-epsi)+c_2*H24)^(c_3)+sc_2*INT((10+D24+F24)/(INT(10+D24+F24))-epsi)-sc_4*(H24/10)^3)
+D65*E65*(1-F65)*(1-G65)*
((sc_3+sc_1*INT((10+D24+F24*d)/(INT(10+D24+F24*d))-epsi))*(s_1+INT(D24+F24*d)+s_2*INT((10+D24+F24*d)/(INT(10+D24+F24*d))-epsi))^(s_3)*(c_4+c_1*INT((10+D24+F24*d)/(INT(10+D24+F24*d))-epsi)+c_2*H24)^(c_3)+sc_2*INT((10+D24+F24*d)/(INT(10+D24+F24*d))-epsi)-sc_4*(H24/10)^3)</f>
        <v>7887.2057216668763</v>
      </c>
      <c r="S65" s="148">
        <f>-1*(1-E65)*
((sc_3+sc_1*INT((10+D24+F24)/(INT(10+D24+F24))-epsi))*(s_1+INT(D24+F24)+s_2*INT((10+D24+F24)/(INT(10+D24+F24))-epsi))^(s_3)*(c_4+c_1*INT((10+D24+F24)/(INT(10+D24+F24))-epsi)+c_2*H24)^(c_3)+sc_2*INT((10+D24+F24)/(INT(10+D24+F24))-epsi)-sc_4*(H24/10)^3)
+D65*E65*(1-F65)*(1-G65)*
((sc_3+sc_1*INT((10+D24*d+F24)/(INT(10+D24*d+F24))-epsi))*(s_1+INT(D24*d+F24)+s_2*INT((10+D24*d+F24)/(INT(10+D24*d+F24))-epsi))^(s_3)*(c_4+c_1*INT((10+D24*d+F24)/(INT(10+D24*d+F24))-epsi)+c_2*H24)^(c_3)+sc_2*INT((10+D24*d+F24)/(INT(10+D24*d+F24))-epsi)-sc_4*(H24/10)^3)</f>
        <v>5839.0586148084694</v>
      </c>
      <c r="T65" s="148">
        <f>-1*(F65)*
((sc_3+sc_1*INT((10+G24+F24)/(INT(10+G24+F24))-epsi))*(s_1+INT(G24+F24)+s_2*INT((10+G24+F24)/(INT(10+G24+F24))-epsi))^(s_3)*(c_4+c_1*INT((10+G24+F24)/(INT(10+G24+F24))-epsi)+c_2*H24)^(c_3)+sc_2*INT((10+G24+F24)/(INT(10+G24+F24))-epsi)-sc_4*(H24/10)^3)
+D65*E65*(1-F65)*(1-G65)*
((sc_3+sc_1*INT((10+G24+F24*d)/(INT(10+G24+F24*d))-epsi))*(s_1+INT(G24+F24*d)+s_2*INT((10+G24+F24*d)/(INT(10+G24+F24*d))-epsi))^(s_3)*(c_4+c_1*INT((10+G24+F24*d)/(INT(10+G24+F24*d))-epsi)+c_2*H24)^(c_3)+sc_2*INT((10+G24+F24*d)/(INT(10+G24+F24*d))-epsi)-sc_4*(H24/10)^3)</f>
        <v>13652.387487040363</v>
      </c>
      <c r="U65" s="148">
        <f>-1*(G65)*
((sc_3+sc_1*INT((10+G24+E24)/(INT(10+G24+E24))-epsi))*(s_1+INT(G24+E24)+s_2*INT((10+G24+E24)/(INT(10+G24+E24))-epsi))^(s_3)*(c_4+c_1*INT((10+G24+E24)/(INT(10+G24+E24))-epsi)+c_2*H24)^(c_3)+sc_2*INT((10+G24+E24)/(INT(10+G24+E24))-epsi)-sc_4*(H24/10)^3)
+D65*E65*(1-F65)*(1-G65)*
((sc_3+sc_1*INT((10+G24+E24*d)/(INT(10+G24+E24*d))-epsi))*(s_1+INT(G24+E24*d)+s_2*INT((10+G24+E24*d)/(INT(10+G24+E24*d))-epsi))^(s_3)*(c_4+c_1*INT((10+G24+E24*d)/(INT(10+G24+E24*d))-epsi)+c_2*H24)^(c_3)+sc_2*INT((10+G24+E24*d)/(INT(10+G24+E24*d))-epsi)-sc_4*(H24/10)^3)</f>
        <v>21698.300500253907</v>
      </c>
      <c r="W65" s="10" t="str">
        <f>W64 &amp; IF(1-D65,B24&amp;"    ","")</f>
        <v xml:space="preserve">그라나트    </v>
      </c>
      <c r="X65" s="10" t="str">
        <f>X64&amp;IF(1-E65,B24&amp;"    ","")</f>
        <v xml:space="preserve">아이데른    </v>
      </c>
      <c r="Y65" s="10" t="str">
        <f>Y64&amp;IF(F65,B24&amp;"    ","")</f>
        <v xml:space="preserve">워보카    오언    </v>
      </c>
      <c r="Z65" s="10" t="str">
        <f>Z64&amp;IF(G65,B24&amp;"    ","")</f>
        <v xml:space="preserve">스튜어트    페이단    시네이드    </v>
      </c>
    </row>
    <row r="66" spans="4:26">
      <c r="D66" s="10">
        <f>1-INT((10-(1-I25)^2)/10)</f>
        <v>1</v>
      </c>
      <c r="E66" s="10">
        <f>1-INT((10-(2-I25)^2)/10)</f>
        <v>1</v>
      </c>
      <c r="F66" s="10">
        <f>INT((3-ABS(3-I25))/3)</f>
        <v>0</v>
      </c>
      <c r="G66" s="10">
        <f>INT((4-ABS(4-I25))/4)</f>
        <v>0</v>
      </c>
      <c r="I66" s="10">
        <f>(1-D66)*H25</f>
        <v>0</v>
      </c>
      <c r="J66" s="10">
        <f>(1-E66)*H25</f>
        <v>0</v>
      </c>
      <c r="K66" s="137">
        <f>F66*H25</f>
        <v>0</v>
      </c>
      <c r="L66" s="137">
        <f>G66*H25</f>
        <v>0</v>
      </c>
      <c r="M66" s="3"/>
      <c r="R66" s="148">
        <f>(-1)*(1-D66)*
((sc_3+sc_1*INT((10+D25+F25)/(INT(10+D25+F25))-epsi))*(s_1+INT(D25+F25)+s_2*INT((10+D25+F25)/(INT(10+D25+F25))-epsi))^(s_3)*(c_4+c_1*INT((10+D25+F25)/(INT(10+D25+F25))-epsi)+c_2*H25)^(c_3)+sc_2*INT((10+D25+F25)/(INT(10+D25+F25))-epsi)-sc_4*(H25/10)^3)
+D66*E66*(1-F66)*(1-G66)*
((sc_3+sc_1*INT((10+D25+F25*d)/(INT(10+D25+F25*d))-epsi))*(s_1+INT(D25+F25*d)+s_2*INT((10+D25+F25*d)/(INT(10+D25+F25*d))-epsi))^(s_3)*(c_4+c_1*INT((10+D25+F25*d)/(INT(10+D25+F25*d))-epsi)+c_2*H25)^(c_3)+sc_2*INT((10+D25+F25*d)/(INT(10+D25+F25*d))-epsi)-sc_4*(H25/10)^3)</f>
        <v>17428.651615997685</v>
      </c>
      <c r="S66" s="148">
        <f>-1*(1-E66)*
((sc_3+sc_1*INT((10+D25+F25)/(INT(10+D25+F25))-epsi))*(s_1+INT(D25+F25)+s_2*INT((10+D25+F25)/(INT(10+D25+F25))-epsi))^(s_3)*(c_4+c_1*INT((10+D25+F25)/(INT(10+D25+F25))-epsi)+c_2*H25)^(c_3)+sc_2*INT((10+D25+F25)/(INT(10+D25+F25))-epsi)-sc_4*(H25/10)^3)
+D66*E66*(1-F66)*(1-G66)*
((sc_3+sc_1*INT((10+D25*d+F25)/(INT(10+D25*d+F25))-epsi))*(s_1+INT(D25*d+F25)+s_2*INT((10+D25*d+F25)/(INT(10+D25*d+F25))-epsi))^(s_3)*(c_4+c_1*INT((10+D25*d+F25)/(INT(10+D25*d+F25))-epsi)+c_2*H25)^(c_3)+sc_2*INT((10+D25*d+F25)/(INT(10+D25*d+F25))-epsi)-sc_4*(H25/10)^3)</f>
        <v>17428.651615997685</v>
      </c>
      <c r="T66" s="148">
        <f>-1*(F66)*
((sc_3+sc_1*INT((10+G25+F25)/(INT(10+G25+F25))-epsi))*(s_1+INT(G25+F25)+s_2*INT((10+G25+F25)/(INT(10+G25+F25))-epsi))^(s_3)*(c_4+c_1*INT((10+G25+F25)/(INT(10+G25+F25))-epsi)+c_2*H25)^(c_3)+sc_2*INT((10+G25+F25)/(INT(10+G25+F25))-epsi)-sc_4*(H25/10)^3)
+D66*E66*(1-F66)*(1-G66)*
((sc_3+sc_1*INT((10+G25+F25*d)/(INT(10+G25+F25*d))-epsi))*(s_1+INT(G25+F25*d)+s_2*INT((10+G25+F25*d)/(INT(10+G25+F25*d))-epsi))^(s_3)*(c_4+c_1*INT((10+G25+F25*d)/(INT(10+G25+F25*d))-epsi)+c_2*H25)^(c_3)+sc_2*INT((10+G25+F25*d)/(INT(10+G25+F25*d))-epsi)-sc_4*(H25/10)^3)</f>
        <v>10084.340055554218</v>
      </c>
      <c r="U66" s="148">
        <f>-1*(G66)*
((sc_3+sc_1*INT((10+G25+E25)/(INT(10+G25+E25))-epsi))*(s_1+INT(G25+E25)+s_2*INT((10+G25+E25)/(INT(10+G25+E25))-epsi))^(s_3)*(c_4+c_1*INT((10+G25+E25)/(INT(10+G25+E25))-epsi)+c_2*H25)^(c_3)+sc_2*INT((10+G25+E25)/(INT(10+G25+E25))-epsi)-sc_4*(H25/10)^3)
+D66*E66*(1-F66)*(1-G66)*
((sc_3+sc_1*INT((10+G25+E25*d)/(INT(10+G25+E25*d))-epsi))*(s_1+INT(G25+E25*d)+s_2*INT((10+G25+E25*d)/(INT(10+G25+E25*d))-epsi))^(s_3)*(c_4+c_1*INT((10+G25+E25*d)/(INT(10+G25+E25*d))-epsi)+c_2*H25)^(c_3)+sc_2*INT((10+G25+E25*d)/(INT(10+G25+E25*d))-epsi)-sc_4*(H25/10)^3)</f>
        <v>10084.340055554218</v>
      </c>
      <c r="W66" s="10" t="str">
        <f>W65 &amp; IF(1-D66,B25&amp;"    ","")</f>
        <v xml:space="preserve">그라나트    </v>
      </c>
      <c r="X66" s="10" t="str">
        <f>X65&amp;IF(1-E66,B25&amp;"    ","")</f>
        <v xml:space="preserve">아이데른    </v>
      </c>
      <c r="Y66" s="10" t="str">
        <f>Y65&amp;IF(F66,B25&amp;"    ","")</f>
        <v xml:space="preserve">워보카    오언    </v>
      </c>
      <c r="Z66" s="10" t="str">
        <f>Z65&amp;IF(G66,B25&amp;"    ","")</f>
        <v xml:space="preserve">스튜어트    페이단    시네이드    </v>
      </c>
    </row>
    <row r="67" spans="4:26">
      <c r="D67" s="10">
        <f>1-INT((10-(1-I26)^2)/10)</f>
        <v>1</v>
      </c>
      <c r="E67" s="10">
        <f>1-INT((10-(2-I26)^2)/10)</f>
        <v>1</v>
      </c>
      <c r="F67" s="10">
        <f>INT((3-ABS(3-I26))/3)</f>
        <v>0</v>
      </c>
      <c r="G67" s="10">
        <f>INT((4-ABS(4-I26))/4)</f>
        <v>0</v>
      </c>
      <c r="I67" s="10">
        <f>(1-D67)*H26</f>
        <v>0</v>
      </c>
      <c r="J67" s="10">
        <f>(1-E67)*H26</f>
        <v>0</v>
      </c>
      <c r="K67" s="137">
        <f>F67*H26</f>
        <v>0</v>
      </c>
      <c r="L67" s="137">
        <f>G67*H26</f>
        <v>0</v>
      </c>
      <c r="M67" s="3"/>
      <c r="R67" s="148">
        <f>(-1)*(1-D67)*
((sc_3+sc_1*INT((10+D26+F26)/(INT(10+D26+F26))-epsi))*(s_1+INT(D26+F26)+s_2*INT((10+D26+F26)/(INT(10+D26+F26))-epsi))^(s_3)*(c_4+c_1*INT((10+D26+F26)/(INT(10+D26+F26))-epsi)+c_2*H26)^(c_3)+sc_2*INT((10+D26+F26)/(INT(10+D26+F26))-epsi)-sc_4*(H26/10)^3)
+D67*E67*(1-F67)*(1-G67)*
((sc_3+sc_1*INT((10+D26+F26*d)/(INT(10+D26+F26*d))-epsi))*(s_1+INT(D26+F26*d)+s_2*INT((10+D26+F26*d)/(INT(10+D26+F26*d))-epsi))^(s_3)*(c_4+c_1*INT((10+D26+F26*d)/(INT(10+D26+F26*d))-epsi)+c_2*H26)^(c_3)+sc_2*INT((10+D26+F26*d)/(INT(10+D26+F26*d))-epsi)-sc_4*(H26/10)^3)</f>
        <v>16803.842076911274</v>
      </c>
      <c r="S67" s="148">
        <f>-1*(1-E67)*
((sc_3+sc_1*INT((10+D26+F26)/(INT(10+D26+F26))-epsi))*(s_1+INT(D26+F26)+s_2*INT((10+D26+F26)/(INT(10+D26+F26))-epsi))^(s_3)*(c_4+c_1*INT((10+D26+F26)/(INT(10+D26+F26))-epsi)+c_2*H26)^(c_3)+sc_2*INT((10+D26+F26)/(INT(10+D26+F26))-epsi)-sc_4*(H26/10)^3)
+D67*E67*(1-F67)*(1-G67)*
((sc_3+sc_1*INT((10+D26*d+F26)/(INT(10+D26*d+F26))-epsi))*(s_1+INT(D26*d+F26)+s_2*INT((10+D26*d+F26)/(INT(10+D26*d+F26))-epsi))^(s_3)*(c_4+c_1*INT((10+D26*d+F26)/(INT(10+D26*d+F26))-epsi)+c_2*H26)^(c_3)+sc_2*INT((10+D26*d+F26)/(INT(10+D26*d+F26))-epsi)-sc_4*(H26/10)^3)</f>
        <v>21172.728209118584</v>
      </c>
      <c r="T67" s="148">
        <f>-1*(F67)*
((sc_3+sc_1*INT((10+G26+F26)/(INT(10+G26+F26))-epsi))*(s_1+INT(G26+F26)+s_2*INT((10+G26+F26)/(INT(10+G26+F26))-epsi))^(s_3)*(c_4+c_1*INT((10+G26+F26)/(INT(10+G26+F26))-epsi)+c_2*H26)^(c_3)+sc_2*INT((10+G26+F26)/(INT(10+G26+F26))-epsi)-sc_4*(H26/10)^3)
+D67*E67*(1-F67)*(1-G67)*
((sc_3+sc_1*INT((10+G26+F26*d)/(INT(10+G26+F26*d))-epsi))*(s_1+INT(G26+F26*d)+s_2*INT((10+G26+F26*d)/(INT(10+G26+F26*d))-epsi))^(s_3)*(c_4+c_1*INT((10+G26+F26*d)/(INT(10+G26+F26*d))-epsi)+c_2*H26)^(c_3)+sc_2*INT((10+G26+F26*d)/(INT(10+G26+F26*d))-epsi)-sc_4*(H26/10)^3)</f>
        <v>16803.842076911274</v>
      </c>
      <c r="U67" s="148">
        <f>-1*(G67)*
((sc_3+sc_1*INT((10+G26+E26)/(INT(10+G26+E26))-epsi))*(s_1+INT(G26+E26)+s_2*INT((10+G26+E26)/(INT(10+G26+E26))-epsi))^(s_3)*(c_4+c_1*INT((10+G26+E26)/(INT(10+G26+E26))-epsi)+c_2*H26)^(c_3)+sc_2*INT((10+G26+E26)/(INT(10+G26+E26))-epsi)-sc_4*(H26/10)^3)
+D67*E67*(1-F67)*(1-G67)*
((sc_3+sc_1*INT((10+G26+E26*d)/(INT(10+G26+E26*d))-epsi))*(s_1+INT(G26+E26*d)+s_2*INT((10+G26+E26*d)/(INT(10+G26+E26*d))-epsi))^(s_3)*(c_4+c_1*INT((10+G26+E26*d)/(INT(10+G26+E26*d))-epsi)+c_2*H26)^(c_3)+sc_2*INT((10+G26+E26*d)/(INT(10+G26+E26*d))-epsi)-sc_4*(H26/10)^3)</f>
        <v>16803.842076911274</v>
      </c>
      <c r="W67" s="10" t="str">
        <f>W66 &amp; IF(1-D67,B26&amp;"    ","")</f>
        <v xml:space="preserve">그라나트    </v>
      </c>
      <c r="X67" s="10" t="str">
        <f>X66&amp;IF(1-E67,B26&amp;"    ","")</f>
        <v xml:space="preserve">아이데른    </v>
      </c>
      <c r="Y67" s="10" t="str">
        <f>Y66&amp;IF(F67,B26&amp;"    ","")</f>
        <v xml:space="preserve">워보카    오언    </v>
      </c>
      <c r="Z67" s="10" t="str">
        <f>Z66&amp;IF(G67,B26&amp;"    ","")</f>
        <v xml:space="preserve">스튜어트    페이단    시네이드    </v>
      </c>
    </row>
    <row r="68" spans="4:26">
      <c r="D68" s="10">
        <f>1-INT((10-(1-I27)^2)/10)</f>
        <v>1</v>
      </c>
      <c r="E68" s="10">
        <f>1-INT((10-(2-I27)^2)/10)</f>
        <v>1</v>
      </c>
      <c r="F68" s="10">
        <f>INT((3-ABS(3-I27))/3)</f>
        <v>0</v>
      </c>
      <c r="G68" s="10">
        <f>INT((4-ABS(4-I27))/4)</f>
        <v>0</v>
      </c>
      <c r="I68" s="10">
        <f>(1-D68)*H27</f>
        <v>0</v>
      </c>
      <c r="J68" s="10">
        <f>(1-E68)*H27</f>
        <v>0</v>
      </c>
      <c r="K68" s="137">
        <f>F68*H27</f>
        <v>0</v>
      </c>
      <c r="L68" s="137">
        <f>G68*H27</f>
        <v>0</v>
      </c>
      <c r="M68" s="3"/>
      <c r="R68" s="148">
        <f>(-1)*(1-D68)*
((sc_3+sc_1*INT((10+D27+F27)/(INT(10+D27+F27))-epsi))*(s_1+INT(D27+F27)+s_2*INT((10+D27+F27)/(INT(10+D27+F27))-epsi))^(s_3)*(c_4+c_1*INT((10+D27+F27)/(INT(10+D27+F27))-epsi)+c_2*H27)^(c_3)+sc_2*INT((10+D27+F27)/(INT(10+D27+F27))-epsi)-sc_4*(H27/10)^3)
+D68*E68*(1-F68)*(1-G68)*
((sc_3+sc_1*INT((10+D27+F27*d)/(INT(10+D27+F27*d))-epsi))*(s_1+INT(D27+F27*d)+s_2*INT((10+D27+F27*d)/(INT(10+D27+F27*d))-epsi))^(s_3)*(c_4+c_1*INT((10+D27+F27*d)/(INT(10+D27+F27*d))-epsi)+c_2*H27)^(c_3)+sc_2*INT((10+D27+F27*d)/(INT(10+D27+F27*d))-epsi)-sc_4*(H27/10)^3)</f>
        <v>17428.651615997685</v>
      </c>
      <c r="S68" s="148">
        <f>-1*(1-E68)*
((sc_3+sc_1*INT((10+D27+F27)/(INT(10+D27+F27))-epsi))*(s_1+INT(D27+F27)+s_2*INT((10+D27+F27)/(INT(10+D27+F27))-epsi))^(s_3)*(c_4+c_1*INT((10+D27+F27)/(INT(10+D27+F27))-epsi)+c_2*H27)^(c_3)+sc_2*INT((10+D27+F27)/(INT(10+D27+F27))-epsi)-sc_4*(H27/10)^3)
+D68*E68*(1-F68)*(1-G68)*
((sc_3+sc_1*INT((10+D27*d+F27)/(INT(10+D27*d+F27))-epsi))*(s_1+INT(D27*d+F27)+s_2*INT((10+D27*d+F27)/(INT(10+D27*d+F27))-epsi))^(s_3)*(c_4+c_1*INT((10+D27*d+F27)/(INT(10+D27*d+F27))-epsi)+c_2*H27)^(c_3)+sc_2*INT((10+D27*d+F27)/(INT(10+D27*d+F27))-epsi)-sc_4*(H27/10)^3)</f>
        <v>13471.086635573462</v>
      </c>
      <c r="T68" s="148">
        <f>-1*(F68)*
((sc_3+sc_1*INT((10+G27+F27)/(INT(10+G27+F27))-epsi))*(s_1+INT(G27+F27)+s_2*INT((10+G27+F27)/(INT(10+G27+F27))-epsi))^(s_3)*(c_4+c_1*INT((10+G27+F27)/(INT(10+G27+F27))-epsi)+c_2*H27)^(c_3)+sc_2*INT((10+G27+F27)/(INT(10+G27+F27))-epsi)-sc_4*(H27/10)^3)
+D68*E68*(1-F68)*(1-G68)*
((sc_3+sc_1*INT((10+G27+F27*d)/(INT(10+G27+F27*d))-epsi))*(s_1+INT(G27+F27*d)+s_2*INT((10+G27+F27*d)/(INT(10+G27+F27*d))-epsi))^(s_3)*(c_4+c_1*INT((10+G27+F27*d)/(INT(10+G27+F27*d))-epsi)+c_2*H27)^(c_3)+sc_2*INT((10+G27+F27*d)/(INT(10+G27+F27*d))-epsi)-sc_4*(H27/10)^3)</f>
        <v>17428.651615997685</v>
      </c>
      <c r="U68" s="148">
        <f>-1*(G68)*
((sc_3+sc_1*INT((10+G27+E27)/(INT(10+G27+E27))-epsi))*(s_1+INT(G27+E27)+s_2*INT((10+G27+E27)/(INT(10+G27+E27))-epsi))^(s_3)*(c_4+c_1*INT((10+G27+E27)/(INT(10+G27+E27))-epsi)+c_2*H27)^(c_3)+sc_2*INT((10+G27+E27)/(INT(10+G27+E27))-epsi)-sc_4*(H27/10)^3)
+D68*E68*(1-F68)*(1-G68)*
((sc_3+sc_1*INT((10+G27+E27*d)/(INT(10+G27+E27*d))-epsi))*(s_1+INT(G27+E27*d)+s_2*INT((10+G27+E27*d)/(INT(10+G27+E27*d))-epsi))^(s_3)*(c_4+c_1*INT((10+G27+E27*d)/(INT(10+G27+E27*d))-epsi)+c_2*H27)^(c_3)+sc_2*INT((10+G27+E27*d)/(INT(10+G27+E27*d))-epsi)-sc_4*(H27/10)^3)</f>
        <v>17428.651615997685</v>
      </c>
      <c r="W68" s="10" t="str">
        <f>W67 &amp; IF(1-D68,B27&amp;"    ","")</f>
        <v xml:space="preserve">그라나트    </v>
      </c>
      <c r="X68" s="10" t="str">
        <f>X67&amp;IF(1-E68,B27&amp;"    ","")</f>
        <v xml:space="preserve">아이데른    </v>
      </c>
      <c r="Y68" s="10" t="str">
        <f>Y67&amp;IF(F68,B27&amp;"    ","")</f>
        <v xml:space="preserve">워보카    오언    </v>
      </c>
      <c r="Z68" s="10" t="str">
        <f>Z67&amp;IF(G68,B27&amp;"    ","")</f>
        <v xml:space="preserve">스튜어트    페이단    시네이드    </v>
      </c>
    </row>
    <row r="69" spans="4:26">
      <c r="D69" s="10">
        <f>1-INT((10-(1-I28)^2)/10)</f>
        <v>1</v>
      </c>
      <c r="E69" s="10">
        <f>1-INT((10-(2-I28)^2)/10)</f>
        <v>1</v>
      </c>
      <c r="F69" s="10">
        <f>INT((3-ABS(3-I28))/3)</f>
        <v>0</v>
      </c>
      <c r="G69" s="10">
        <f>INT((4-ABS(4-I28))/4)</f>
        <v>0</v>
      </c>
      <c r="I69" s="10">
        <f>(1-D69)*H28</f>
        <v>0</v>
      </c>
      <c r="J69" s="10">
        <f>(1-E69)*H28</f>
        <v>0</v>
      </c>
      <c r="K69" s="137">
        <f>F69*H28</f>
        <v>0</v>
      </c>
      <c r="L69" s="137">
        <f>G69*H28</f>
        <v>0</v>
      </c>
      <c r="M69" s="3"/>
      <c r="R69" s="148">
        <f>(-1)*(1-D69)*
((sc_3+sc_1*INT((10+D28+F28)/(INT(10+D28+F28))-epsi))*(s_1+INT(D28+F28)+s_2*INT((10+D28+F28)/(INT(10+D28+F28))-epsi))^(s_3)*(c_4+c_1*INT((10+D28+F28)/(INT(10+D28+F28))-epsi)+c_2*H28)^(c_3)+sc_2*INT((10+D28+F28)/(INT(10+D28+F28))-epsi)-sc_4*(H28/10)^3)
+D69*E69*(1-F69)*(1-G69)*
((sc_3+sc_1*INT((10+D28+F28*d)/(INT(10+D28+F28*d))-epsi))*(s_1+INT(D28+F28*d)+s_2*INT((10+D28+F28*d)/(INT(10+D28+F28*d))-epsi))^(s_3)*(c_4+c_1*INT((10+D28+F28*d)/(INT(10+D28+F28*d))-epsi)+c_2*H28)^(c_3)+sc_2*INT((10+D28+F28*d)/(INT(10+D28+F28*d))-epsi)-sc_4*(H28/10)^3)</f>
        <v>32464.625567002222</v>
      </c>
      <c r="S69" s="148">
        <f>-1*(1-E69)*
((sc_3+sc_1*INT((10+D28+F28)/(INT(10+D28+F28))-epsi))*(s_1+INT(D28+F28)+s_2*INT((10+D28+F28)/(INT(10+D28+F28))-epsi))^(s_3)*(c_4+c_1*INT((10+D28+F28)/(INT(10+D28+F28))-epsi)+c_2*H28)^(c_3)+sc_2*INT((10+D28+F28)/(INT(10+D28+F28))-epsi)-sc_4*(H28/10)^3)
+D69*E69*(1-F69)*(1-G69)*
((sc_3+sc_1*INT((10+D28*d+F28)/(INT(10+D28*d+F28))-epsi))*(s_1+INT(D28*d+F28)+s_2*INT((10+D28*d+F28)/(INT(10+D28*d+F28))-epsi))^(s_3)*(c_4+c_1*INT((10+D28*d+F28)/(INT(10+D28*d+F28))-epsi)+c_2*H28)^(c_3)+sc_2*INT((10+D28*d+F28)/(INT(10+D28*d+F28))-epsi)-sc_4*(H28/10)^3)</f>
        <v>26862.152976395057</v>
      </c>
      <c r="T69" s="148">
        <f>-1*(F69)*
((sc_3+sc_1*INT((10+G28+F28)/(INT(10+G28+F28))-epsi))*(s_1+INT(G28+F28)+s_2*INT((10+G28+F28)/(INT(10+G28+F28))-epsi))^(s_3)*(c_4+c_1*INT((10+G28+F28)/(INT(10+G28+F28))-epsi)+c_2*H28)^(c_3)+sc_2*INT((10+G28+F28)/(INT(10+G28+F28))-epsi)-sc_4*(H28/10)^3)
+D69*E69*(1-F69)*(1-G69)*
((sc_3+sc_1*INT((10+G28+F28*d)/(INT(10+G28+F28*d))-epsi))*(s_1+INT(G28+F28*d)+s_2*INT((10+G28+F28*d)/(INT(10+G28+F28*d))-epsi))^(s_3)*(c_4+c_1*INT((10+G28+F28*d)/(INT(10+G28+F28*d))-epsi)+c_2*H28)^(c_3)+sc_2*INT((10+G28+F28*d)/(INT(10+G28+F28*d))-epsi)-sc_4*(H28/10)^3)</f>
        <v>32464.625567002222</v>
      </c>
      <c r="U69" s="148">
        <f>-1*(G69)*
((sc_3+sc_1*INT((10+G28+E28)/(INT(10+G28+E28))-epsi))*(s_1+INT(G28+E28)+s_2*INT((10+G28+E28)/(INT(10+G28+E28))-epsi))^(s_3)*(c_4+c_1*INT((10+G28+E28)/(INT(10+G28+E28))-epsi)+c_2*H28)^(c_3)+sc_2*INT((10+G28+E28)/(INT(10+G28+E28))-epsi)-sc_4*(H28/10)^3)
+D69*E69*(1-F69)*(1-G69)*
((sc_3+sc_1*INT((10+G28+E28*d)/(INT(10+G28+E28*d))-epsi))*(s_1+INT(G28+E28*d)+s_2*INT((10+G28+E28*d)/(INT(10+G28+E28*d))-epsi))^(s_3)*(c_4+c_1*INT((10+G28+E28*d)/(INT(10+G28+E28*d))-epsi)+c_2*H28)^(c_3)+sc_2*INT((10+G28+E28*d)/(INT(10+G28+E28*d))-epsi)-sc_4*(H28/10)^3)</f>
        <v>18832.899054978137</v>
      </c>
      <c r="W69" s="10" t="str">
        <f>W68 &amp; IF(1-D69,B28&amp;"    ","")</f>
        <v xml:space="preserve">그라나트    </v>
      </c>
      <c r="X69" s="10" t="str">
        <f>X68&amp;IF(1-E69,B28&amp;"    ","")</f>
        <v xml:space="preserve">아이데른    </v>
      </c>
      <c r="Y69" s="10" t="str">
        <f>Y68&amp;IF(F69,B28&amp;"    ","")</f>
        <v xml:space="preserve">워보카    오언    </v>
      </c>
      <c r="Z69" s="10" t="str">
        <f>Z68&amp;IF(G69,B28&amp;"    ","")</f>
        <v xml:space="preserve">스튜어트    페이단    시네이드    </v>
      </c>
    </row>
    <row r="70" spans="4:26">
      <c r="D70" s="10">
        <f>1-INT((10-(1-I29)^2)/10)</f>
        <v>1</v>
      </c>
      <c r="E70" s="10">
        <f>1-INT((10-(2-I29)^2)/10)</f>
        <v>1</v>
      </c>
      <c r="F70" s="10">
        <f>INT((3-ABS(3-I29))/3)</f>
        <v>0</v>
      </c>
      <c r="G70" s="10">
        <f>INT((4-ABS(4-I29))/4)</f>
        <v>0</v>
      </c>
      <c r="I70" s="10">
        <f>(1-D70)*H29</f>
        <v>0</v>
      </c>
      <c r="J70" s="10">
        <f>(1-E70)*H29</f>
        <v>0</v>
      </c>
      <c r="K70" s="137">
        <f>F70*H29</f>
        <v>0</v>
      </c>
      <c r="L70" s="137">
        <f>G70*H29</f>
        <v>0</v>
      </c>
      <c r="M70" s="3"/>
      <c r="R70" s="148">
        <f>(-1)*(1-D70)*
((sc_3+sc_1*INT((10+D29+F29)/(INT(10+D29+F29))-epsi))*(s_1+INT(D29+F29)+s_2*INT((10+D29+F29)/(INT(10+D29+F29))-epsi))^(s_3)*(c_4+c_1*INT((10+D29+F29)/(INT(10+D29+F29))-epsi)+c_2*H29)^(c_3)+sc_2*INT((10+D29+F29)/(INT(10+D29+F29))-epsi)-sc_4*(H29/10)^3)
+D70*E70*(1-F70)*(1-G70)*
((sc_3+sc_1*INT((10+D29+F29*d)/(INT(10+D29+F29*d))-epsi))*(s_1+INT(D29+F29*d)+s_2*INT((10+D29+F29*d)/(INT(10+D29+F29*d))-epsi))^(s_3)*(c_4+c_1*INT((10+D29+F29*d)/(INT(10+D29+F29*d))-epsi)+c_2*H29)^(c_3)+sc_2*INT((10+D29+F29*d)/(INT(10+D29+F29*d))-epsi)-sc_4*(H29/10)^3)</f>
        <v>9817.5871012447114</v>
      </c>
      <c r="S70" s="148">
        <f>-1*(1-E70)*
((sc_3+sc_1*INT((10+D29+F29)/(INT(10+D29+F29))-epsi))*(s_1+INT(D29+F29)+s_2*INT((10+D29+F29)/(INT(10+D29+F29))-epsi))^(s_3)*(c_4+c_1*INT((10+D29+F29)/(INT(10+D29+F29))-epsi)+c_2*H29)^(c_3)+sc_2*INT((10+D29+F29)/(INT(10+D29+F29))-epsi)-sc_4*(H29/10)^3)
+D70*E70*(1-F70)*(1-G70)*
((sc_3+sc_1*INT((10+D29*d+F29)/(INT(10+D29*d+F29))-epsi))*(s_1+INT(D29*d+F29)+s_2*INT((10+D29*d+F29)/(INT(10+D29*d+F29))-epsi))^(s_3)*(c_4+c_1*INT((10+D29*d+F29)/(INT(10+D29*d+F29))-epsi)+c_2*H29)^(c_3)+sc_2*INT((10+D29*d+F29)/(INT(10+D29*d+F29))-epsi)-sc_4*(H29/10)^3)</f>
        <v>6681.3718598426258</v>
      </c>
      <c r="T70" s="148">
        <f>-1*(F70)*
((sc_3+sc_1*INT((10+G29+F29)/(INT(10+G29+F29))-epsi))*(s_1+INT(G29+F29)+s_2*INT((10+G29+F29)/(INT(10+G29+F29))-epsi))^(s_3)*(c_4+c_1*INT((10+G29+F29)/(INT(10+G29+F29))-epsi)+c_2*H29)^(c_3)+sc_2*INT((10+G29+F29)/(INT(10+G29+F29))-epsi)-sc_4*(H29/10)^3)
+D70*E70*(1-F70)*(1-G70)*
((sc_3+sc_1*INT((10+G29+F29*d)/(INT(10+G29+F29*d))-epsi))*(s_1+INT(G29+F29*d)+s_2*INT((10+G29+F29*d)/(INT(10+G29+F29*d))-epsi))^(s_3)*(c_4+c_1*INT((10+G29+F29*d)/(INT(10+G29+F29*d))-epsi)+c_2*H29)^(c_3)+sc_2*INT((10+G29+F29*d)/(INT(10+G29+F29*d))-epsi)-sc_4*(H29/10)^3)</f>
        <v>9817.5871012447114</v>
      </c>
      <c r="U70" s="148">
        <f>-1*(G70)*
((sc_3+sc_1*INT((10+G29+E29)/(INT(10+G29+E29))-epsi))*(s_1+INT(G29+E29)+s_2*INT((10+G29+E29)/(INT(10+G29+E29))-epsi))^(s_3)*(c_4+c_1*INT((10+G29+E29)/(INT(10+G29+E29))-epsi)+c_2*H29)^(c_3)+sc_2*INT((10+G29+E29)/(INT(10+G29+E29))-epsi)-sc_4*(H29/10)^3)
+D70*E70*(1-F70)*(1-G70)*
((sc_3+sc_1*INT((10+G29+E29*d)/(INT(10+G29+E29*d))-epsi))*(s_1+INT(G29+E29*d)+s_2*INT((10+G29+E29*d)/(INT(10+G29+E29*d))-epsi))^(s_3)*(c_4+c_1*INT((10+G29+E29*d)/(INT(10+G29+E29*d))-epsi)+c_2*H29)^(c_3)+sc_2*INT((10+G29+E29*d)/(INT(10+G29+E29*d))-epsi)-sc_4*(H29/10)^3)</f>
        <v>5635.9740169240222</v>
      </c>
      <c r="W70" s="10" t="str">
        <f>W69 &amp; IF(1-D70,B29&amp;"    ","")</f>
        <v xml:space="preserve">그라나트    </v>
      </c>
      <c r="X70" s="10" t="str">
        <f>X69&amp;IF(1-E70,B29&amp;"    ","")</f>
        <v xml:space="preserve">아이데른    </v>
      </c>
      <c r="Y70" s="10" t="str">
        <f>Y69&amp;IF(F70,B29&amp;"    ","")</f>
        <v xml:space="preserve">워보카    오언    </v>
      </c>
      <c r="Z70" s="10" t="str">
        <f>Z69&amp;IF(G70,B29&amp;"    ","")</f>
        <v xml:space="preserve">스튜어트    페이단    시네이드    </v>
      </c>
    </row>
    <row r="71" spans="4:26">
      <c r="D71" s="10">
        <f>1-INT((10-(1-I30)^2)/10)</f>
        <v>1</v>
      </c>
      <c r="E71" s="10">
        <f>1-INT((10-(2-I30)^2)/10)</f>
        <v>1</v>
      </c>
      <c r="F71" s="10">
        <f>INT((3-ABS(3-I30))/3)</f>
        <v>0</v>
      </c>
      <c r="G71" s="10">
        <f>INT((4-ABS(4-I30))/4)</f>
        <v>0</v>
      </c>
      <c r="I71" s="10">
        <f>(1-D71)*H30</f>
        <v>0</v>
      </c>
      <c r="J71" s="10">
        <f>(1-E71)*H30</f>
        <v>0</v>
      </c>
      <c r="K71" s="137">
        <f>F71*H30</f>
        <v>0</v>
      </c>
      <c r="L71" s="137">
        <f>G71*H30</f>
        <v>0</v>
      </c>
      <c r="M71" s="3"/>
      <c r="R71" s="148">
        <f>(-1)*(1-D71)*
((sc_3+sc_1*INT((10+D30+F30)/(INT(10+D30+F30))-epsi))*(s_1+INT(D30+F30)+s_2*INT((10+D30+F30)/(INT(10+D30+F30))-epsi))^(s_3)*(c_4+c_1*INT((10+D30+F30)/(INT(10+D30+F30))-epsi)+c_2*H30)^(c_3)+sc_2*INT((10+D30+F30)/(INT(10+D30+F30))-epsi)-sc_4*(H30/10)^3)
+D71*E71*(1-F71)*(1-G71)*
((sc_3+sc_1*INT((10+D30+F30*d)/(INT(10+D30+F30*d))-epsi))*(s_1+INT(D30+F30*d)+s_2*INT((10+D30+F30*d)/(INT(10+D30+F30*d))-epsi))^(s_3)*(c_4+c_1*INT((10+D30+F30*d)/(INT(10+D30+F30*d))-epsi)+c_2*H30)^(c_3)+sc_2*INT((10+D30+F30*d)/(INT(10+D30+F30*d))-epsi)-sc_4*(H30/10)^3)</f>
        <v>32464.625567002222</v>
      </c>
      <c r="S71" s="148">
        <f>-1*(1-E71)*
((sc_3+sc_1*INT((10+D30+F30)/(INT(10+D30+F30))-epsi))*(s_1+INT(D30+F30)+s_2*INT((10+D30+F30)/(INT(10+D30+F30))-epsi))^(s_3)*(c_4+c_1*INT((10+D30+F30)/(INT(10+D30+F30))-epsi)+c_2*H30)^(c_3)+sc_2*INT((10+D30+F30)/(INT(10+D30+F30))-epsi)-sc_4*(H30/10)^3)
+D71*E71*(1-F71)*(1-G71)*
((sc_3+sc_1*INT((10+D30*d+F30)/(INT(10+D30*d+F30))-epsi))*(s_1+INT(D30*d+F30)+s_2*INT((10+D30*d+F30)/(INT(10+D30*d+F30))-epsi))^(s_3)*(c_4+c_1*INT((10+D30*d+F30)/(INT(10+D30*d+F30))-epsi)+c_2*H30)^(c_3)+sc_2*INT((10+D30*d+F30)/(INT(10+D30*d+F30))-epsi)-sc_4*(H30/10)^3)</f>
        <v>26862.152976395057</v>
      </c>
      <c r="T71" s="148">
        <f>-1*(F71)*
((sc_3+sc_1*INT((10+G30+F30)/(INT(10+G30+F30))-epsi))*(s_1+INT(G30+F30)+s_2*INT((10+G30+F30)/(INT(10+G30+F30))-epsi))^(s_3)*(c_4+c_1*INT((10+G30+F30)/(INT(10+G30+F30))-epsi)+c_2*H30)^(c_3)+sc_2*INT((10+G30+F30)/(INT(10+G30+F30))-epsi)-sc_4*(H30/10)^3)
+D71*E71*(1-F71)*(1-G71)*
((sc_3+sc_1*INT((10+G30+F30*d)/(INT(10+G30+F30*d))-epsi))*(s_1+INT(G30+F30*d)+s_2*INT((10+G30+F30*d)/(INT(10+G30+F30*d))-epsi))^(s_3)*(c_4+c_1*INT((10+G30+F30*d)/(INT(10+G30+F30*d))-epsi)+c_2*H30)^(c_3)+sc_2*INT((10+G30+F30*d)/(INT(10+G30+F30*d))-epsi)-sc_4*(H30/10)^3)</f>
        <v>32464.625567002222</v>
      </c>
      <c r="U71" s="148">
        <f>-1*(G71)*
((sc_3+sc_1*INT((10+G30+E30)/(INT(10+G30+E30))-epsi))*(s_1+INT(G30+E30)+s_2*INT((10+G30+E30)/(INT(10+G30+E30))-epsi))^(s_3)*(c_4+c_1*INT((10+G30+E30)/(INT(10+G30+E30))-epsi)+c_2*H30)^(c_3)+sc_2*INT((10+G30+E30)/(INT(10+G30+E30))-epsi)-sc_4*(H30/10)^3)
+D71*E71*(1-F71)*(1-G71)*
((sc_3+sc_1*INT((10+G30+E30*d)/(INT(10+G30+E30*d))-epsi))*(s_1+INT(G30+E30*d)+s_2*INT((10+G30+E30*d)/(INT(10+G30+E30*d))-epsi))^(s_3)*(c_4+c_1*INT((10+G30+E30*d)/(INT(10+G30+E30*d))-epsi)+c_2*H30)^(c_3)+sc_2*INT((10+G30+E30*d)/(INT(10+G30+E30*d))-epsi)-sc_4*(H30/10)^3)</f>
        <v>18832.899054978137</v>
      </c>
      <c r="W71" s="10" t="str">
        <f>W70 &amp; IF(1-D71,B30&amp;"    ","")</f>
        <v xml:space="preserve">그라나트    </v>
      </c>
      <c r="X71" s="10" t="str">
        <f>X70&amp;IF(1-E71,B30&amp;"    ","")</f>
        <v xml:space="preserve">아이데른    </v>
      </c>
      <c r="Y71" s="10" t="str">
        <f>Y70&amp;IF(F71,B30&amp;"    ","")</f>
        <v xml:space="preserve">워보카    오언    </v>
      </c>
      <c r="Z71" s="10" t="str">
        <f>Z70&amp;IF(G71,B30&amp;"    ","")</f>
        <v xml:space="preserve">스튜어트    페이단    시네이드    </v>
      </c>
    </row>
    <row r="72" spans="4:26">
      <c r="D72" s="10">
        <f>1-INT((10-(1-I31)^2)/10)</f>
        <v>1</v>
      </c>
      <c r="E72" s="10">
        <f>1-INT((10-(2-I31)^2)/10)</f>
        <v>1</v>
      </c>
      <c r="F72" s="10">
        <f>INT((3-ABS(3-I31))/3)</f>
        <v>0</v>
      </c>
      <c r="G72" s="10">
        <f>INT((4-ABS(4-I31))/4)</f>
        <v>0</v>
      </c>
      <c r="I72" s="10">
        <f>(1-D72)*H31</f>
        <v>0</v>
      </c>
      <c r="J72" s="10">
        <f>(1-E72)*H31</f>
        <v>0</v>
      </c>
      <c r="K72" s="137">
        <f>F72*H31</f>
        <v>0</v>
      </c>
      <c r="L72" s="137">
        <f>G72*H31</f>
        <v>0</v>
      </c>
      <c r="M72" s="3"/>
      <c r="R72" s="148">
        <f>(-1)*(1-D72)*
((sc_3+sc_1*INT((10+D31+F31)/(INT(10+D31+F31))-epsi))*(s_1+INT(D31+F31)+s_2*INT((10+D31+F31)/(INT(10+D31+F31))-epsi))^(s_3)*(c_4+c_1*INT((10+D31+F31)/(INT(10+D31+F31))-epsi)+c_2*H31)^(c_3)+sc_2*INT((10+D31+F31)/(INT(10+D31+F31))-epsi)-sc_4*(H31/10)^3)
+D72*E72*(1-F72)*(1-G72)*
((sc_3+sc_1*INT((10+D31+F31*d)/(INT(10+D31+F31*d))-epsi))*(s_1+INT(D31+F31*d)+s_2*INT((10+D31+F31*d)/(INT(10+D31+F31*d))-epsi))^(s_3)*(c_4+c_1*INT((10+D31+F31*d)/(INT(10+D31+F31*d))-epsi)+c_2*H31)^(c_3)+sc_2*INT((10+D31+F31*d)/(INT(10+D31+F31*d))-epsi)-sc_4*(H31/10)^3)</f>
        <v>10084.340055554218</v>
      </c>
      <c r="S72" s="148">
        <f>-1*(1-E72)*
((sc_3+sc_1*INT((10+D31+F31)/(INT(10+D31+F31))-epsi))*(s_1+INT(D31+F31)+s_2*INT((10+D31+F31)/(INT(10+D31+F31))-epsi))^(s_3)*(c_4+c_1*INT((10+D31+F31)/(INT(10+D31+F31))-epsi)+c_2*H31)^(c_3)+sc_2*INT((10+D31+F31)/(INT(10+D31+F31))-epsi)-sc_4*(H31/10)^3)
+D72*E72*(1-F72)*(1-G72)*
((sc_3+sc_1*INT((10+D31*d+F31)/(INT(10+D31*d+F31))-epsi))*(s_1+INT(D31*d+F31)+s_2*INT((10+D31*d+F31)/(INT(10+D31*d+F31))-epsi))^(s_3)*(c_4+c_1*INT((10+D31*d+F31)/(INT(10+D31*d+F31))-epsi)+c_2*H31)^(c_3)+sc_2*INT((10+D31*d+F31)/(INT(10+D31*d+F31))-epsi)-sc_4*(H31/10)^3)</f>
        <v>7798.2955066976047</v>
      </c>
      <c r="T72" s="148">
        <f>-1*(F72)*
((sc_3+sc_1*INT((10+G31+F31)/(INT(10+G31+F31))-epsi))*(s_1+INT(G31+F31)+s_2*INT((10+G31+F31)/(INT(10+G31+F31))-epsi))^(s_3)*(c_4+c_1*INT((10+G31+F31)/(INT(10+G31+F31))-epsi)+c_2*H31)^(c_3)+sc_2*INT((10+G31+F31)/(INT(10+G31+F31))-epsi)-sc_4*(H31/10)^3)
+D72*E72*(1-F72)*(1-G72)*
((sc_3+sc_1*INT((10+G31+F31*d)/(INT(10+G31+F31*d))-epsi))*(s_1+INT(G31+F31*d)+s_2*INT((10+G31+F31*d)/(INT(10+G31+F31*d))-epsi))^(s_3)*(c_4+c_1*INT((10+G31+F31*d)/(INT(10+G31+F31*d))-epsi)+c_2*H31)^(c_3)+sc_2*INT((10+G31+F31*d)/(INT(10+G31+F31*d))-epsi)-sc_4*(H31/10)^3)</f>
        <v>10084.340055554218</v>
      </c>
      <c r="U72" s="148">
        <f>-1*(G72)*
((sc_3+sc_1*INT((10+G31+E31)/(INT(10+G31+E31))-epsi))*(s_1+INT(G31+E31)+s_2*INT((10+G31+E31)/(INT(10+G31+E31))-epsi))^(s_3)*(c_4+c_1*INT((10+G31+E31)/(INT(10+G31+E31))-epsi)+c_2*H31)^(c_3)+sc_2*INT((10+G31+E31)/(INT(10+G31+E31))-epsi)-sc_4*(H31/10)^3)
+D72*E72*(1-F72)*(1-G72)*
((sc_3+sc_1*INT((10+G31+E31*d)/(INT(10+G31+E31*d))-epsi))*(s_1+INT(G31+E31*d)+s_2*INT((10+G31+E31*d)/(INT(10+G31+E31*d))-epsi))^(s_3)*(c_4+c_1*INT((10+G31+E31*d)/(INT(10+G31+E31*d))-epsi)+c_2*H31)^(c_3)+sc_2*INT((10+G31+E31*d)/(INT(10+G31+E31*d))-epsi)-sc_4*(H31/10)^3)</f>
        <v>17428.651615997685</v>
      </c>
      <c r="W72" s="10" t="str">
        <f>W71 &amp; IF(1-D72,B31&amp;"    ","")</f>
        <v xml:space="preserve">그라나트    </v>
      </c>
      <c r="X72" s="10" t="str">
        <f>X71&amp;IF(1-E72,B31&amp;"    ","")</f>
        <v xml:space="preserve">아이데른    </v>
      </c>
      <c r="Y72" s="10" t="str">
        <f>Y71&amp;IF(F72,B31&amp;"    ","")</f>
        <v xml:space="preserve">워보카    오언    </v>
      </c>
      <c r="Z72" s="10" t="str">
        <f>Z71&amp;IF(G72,B31&amp;"    ","")</f>
        <v xml:space="preserve">스튜어트    페이단    시네이드    </v>
      </c>
    </row>
    <row r="73" spans="4:26">
      <c r="D73" s="10">
        <f>1-INT((10-(1-I32)^2)/10)</f>
        <v>1</v>
      </c>
      <c r="E73" s="10">
        <f>1-INT((10-(2-I32)^2)/10)</f>
        <v>1</v>
      </c>
      <c r="F73" s="10">
        <f>INT((3-ABS(3-I32))/3)</f>
        <v>0</v>
      </c>
      <c r="G73" s="10">
        <f>INT((4-ABS(4-I32))/4)</f>
        <v>0</v>
      </c>
      <c r="I73" s="10">
        <f>(1-D73)*H32</f>
        <v>0</v>
      </c>
      <c r="J73" s="10">
        <f>(1-E73)*H32</f>
        <v>0</v>
      </c>
      <c r="K73" s="137">
        <f>F73*H32</f>
        <v>0</v>
      </c>
      <c r="L73" s="137">
        <f>G73*H32</f>
        <v>0</v>
      </c>
      <c r="M73" s="3"/>
      <c r="R73" s="148">
        <f>(-1)*(1-D73)*
((sc_3+sc_1*INT((10+D32+F32)/(INT(10+D32+F32))-epsi))*(s_1+INT(D32+F32)+s_2*INT((10+D32+F32)/(INT(10+D32+F32))-epsi))^(s_3)*(c_4+c_1*INT((10+D32+F32)/(INT(10+D32+F32))-epsi)+c_2*H32)^(c_3)+sc_2*INT((10+D32+F32)/(INT(10+D32+F32))-epsi)-sc_4*(H32/10)^3)
+D73*E73*(1-F73)*(1-G73)*
((sc_3+sc_1*INT((10+D32+F32*d)/(INT(10+D32+F32*d))-epsi))*(s_1+INT(D32+F32*d)+s_2*INT((10+D32+F32*d)/(INT(10+D32+F32*d))-epsi))^(s_3)*(c_4+c_1*INT((10+D32+F32*d)/(INT(10+D32+F32*d))-epsi)+c_2*H32)^(c_3)+sc_2*INT((10+D32+F32*d)/(INT(10+D32+F32*d))-epsi)-sc_4*(H32/10)^3)</f>
        <v>13602.418163432765</v>
      </c>
      <c r="S73" s="148">
        <f>-1*(1-E73)*
((sc_3+sc_1*INT((10+D32+F32)/(INT(10+D32+F32))-epsi))*(s_1+INT(D32+F32)+s_2*INT((10+D32+F32)/(INT(10+D32+F32))-epsi))^(s_3)*(c_4+c_1*INT((10+D32+F32)/(INT(10+D32+F32))-epsi)+c_2*H32)^(c_3)+sc_2*INT((10+D32+F32)/(INT(10+D32+F32))-epsi)-sc_4*(H32/10)^3)
+D73*E73*(1-F73)*(1-G73)*
((sc_3+sc_1*INT((10+D32*d+F32)/(INT(10+D32*d+F32))-epsi))*(s_1+INT(D32*d+F32)+s_2*INT((10+D32*d+F32)/(INT(10+D32*d+F32))-epsi))^(s_3)*(c_4+c_1*INT((10+D32*d+F32)/(INT(10+D32*d+F32))-epsi)+c_2*H32)^(c_3)+sc_2*INT((10+D32*d+F32)/(INT(10+D32*d+F32))-epsi)-sc_4*(H32/10)^3)</f>
        <v>16602.498542383946</v>
      </c>
      <c r="T73" s="148">
        <f>-1*(F73)*
((sc_3+sc_1*INT((10+G32+F32)/(INT(10+G32+F32))-epsi))*(s_1+INT(G32+F32)+s_2*INT((10+G32+F32)/(INT(10+G32+F32))-epsi))^(s_3)*(c_4+c_1*INT((10+G32+F32)/(INT(10+G32+F32))-epsi)+c_2*H32)^(c_3)+sc_2*INT((10+G32+F32)/(INT(10+G32+F32))-epsi)-sc_4*(H32/10)^3)
+D73*E73*(1-F73)*(1-G73)*
((sc_3+sc_1*INT((10+G32+F32*d)/(INT(10+G32+F32*d))-epsi))*(s_1+INT(G32+F32*d)+s_2*INT((10+G32+F32*d)/(INT(10+G32+F32*d))-epsi))^(s_3)*(c_4+c_1*INT((10+G32+F32*d)/(INT(10+G32+F32*d))-epsi)+c_2*H32)^(c_3)+sc_2*INT((10+G32+F32*d)/(INT(10+G32+F32*d))-epsi)-sc_4*(H32/10)^3)</f>
        <v>13602.418163432765</v>
      </c>
      <c r="U73" s="148">
        <f>-1*(G73)*
((sc_3+sc_1*INT((10+G32+E32)/(INT(10+G32+E32))-epsi))*(s_1+INT(G32+E32)+s_2*INT((10+G32+E32)/(INT(10+G32+E32))-epsi))^(s_3)*(c_4+c_1*INT((10+G32+E32)/(INT(10+G32+E32))-epsi)+c_2*H32)^(c_3)+sc_2*INT((10+G32+E32)/(INT(10+G32+E32))-epsi)-sc_4*(H32/10)^3)
+D73*E73*(1-F73)*(1-G73)*
((sc_3+sc_1*INT((10+G32+E32*d)/(INT(10+G32+E32*d))-epsi))*(s_1+INT(G32+E32*d)+s_2*INT((10+G32+E32*d)/(INT(10+G32+E32*d))-epsi))^(s_3)*(c_4+c_1*INT((10+G32+E32*d)/(INT(10+G32+E32*d))-epsi)+c_2*H32)^(c_3)+sc_2*INT((10+G32+E32*d)/(INT(10+G32+E32*d))-epsi)-sc_4*(H32/10)^3)</f>
        <v>13602.418163432765</v>
      </c>
      <c r="W73" s="10" t="str">
        <f>W72 &amp; IF(1-D73,B32&amp;"    ","")</f>
        <v xml:space="preserve">그라나트    </v>
      </c>
      <c r="X73" s="10" t="str">
        <f>X72&amp;IF(1-E73,B32&amp;"    ","")</f>
        <v xml:space="preserve">아이데른    </v>
      </c>
      <c r="Y73" s="10" t="str">
        <f>Y72&amp;IF(F73,B32&amp;"    ","")</f>
        <v xml:space="preserve">워보카    오언    </v>
      </c>
      <c r="Z73" s="10" t="str">
        <f>Z72&amp;IF(G73,B32&amp;"    ","")</f>
        <v xml:space="preserve">스튜어트    페이단    시네이드    </v>
      </c>
    </row>
    <row r="74" spans="4:26">
      <c r="D74" s="10">
        <f>1-INT((10-(1-I33)^2)/10)</f>
        <v>1</v>
      </c>
      <c r="E74" s="10">
        <f>1-INT((10-(2-I33)^2)/10)</f>
        <v>1</v>
      </c>
      <c r="F74" s="10">
        <f>INT((3-ABS(3-I33))/3)</f>
        <v>0</v>
      </c>
      <c r="G74" s="10">
        <f>INT((4-ABS(4-I33))/4)</f>
        <v>0</v>
      </c>
      <c r="I74" s="10">
        <f>(1-D74)*H33</f>
        <v>0</v>
      </c>
      <c r="J74" s="10">
        <f>(1-E74)*H33</f>
        <v>0</v>
      </c>
      <c r="K74" s="137">
        <f>F74*H33</f>
        <v>0</v>
      </c>
      <c r="L74" s="137">
        <f>G74*H33</f>
        <v>0</v>
      </c>
      <c r="M74" s="3"/>
      <c r="R74" s="148">
        <f>(-1)*(1-D74)*
((sc_3+sc_1*INT((10+D33+F33)/(INT(10+D33+F33))-epsi))*(s_1+INT(D33+F33)+s_2*INT((10+D33+F33)/(INT(10+D33+F33))-epsi))^(s_3)*(c_4+c_1*INT((10+D33+F33)/(INT(10+D33+F33))-epsi)+c_2*H33)^(c_3)+sc_2*INT((10+D33+F33)/(INT(10+D33+F33))-epsi)-sc_4*(H33/10)^3)
+D74*E74*(1-F74)*(1-G74)*
((sc_3+sc_1*INT((10+D33+F33*d)/(INT(10+D33+F33*d))-epsi))*(s_1+INT(D33+F33*d)+s_2*INT((10+D33+F33*d)/(INT(10+D33+F33*d))-epsi))^(s_3)*(c_4+c_1*INT((10+D33+F33*d)/(INT(10+D33+F33*d))-epsi)+c_2*H33)^(c_3)+sc_2*INT((10+D33+F33*d)/(INT(10+D33+F33*d))-epsi)-sc_4*(H33/10)^3)</f>
        <v>7887.2057216668763</v>
      </c>
      <c r="S74" s="148">
        <f>-1*(1-E74)*
((sc_3+sc_1*INT((10+D33+F33)/(INT(10+D33+F33))-epsi))*(s_1+INT(D33+F33)+s_2*INT((10+D33+F33)/(INT(10+D33+F33))-epsi))^(s_3)*(c_4+c_1*INT((10+D33+F33)/(INT(10+D33+F33))-epsi)+c_2*H33)^(c_3)+sc_2*INT((10+D33+F33)/(INT(10+D33+F33))-epsi)-sc_4*(H33/10)^3)
+D74*E74*(1-F74)*(1-G74)*
((sc_3+sc_1*INT((10+D33*d+F33)/(INT(10+D33*d+F33))-epsi))*(s_1+INT(D33*d+F33)+s_2*INT((10+D33*d+F33)/(INT(10+D33*d+F33))-epsi))^(s_3)*(c_4+c_1*INT((10+D33*d+F33)/(INT(10+D33*d+F33))-epsi)+c_2*H33)^(c_3)+sc_2*INT((10+D33*d+F33)/(INT(10+D33*d+F33))-epsi)-sc_4*(H33/10)^3)</f>
        <v>5839.0586148084694</v>
      </c>
      <c r="T74" s="148">
        <f>-1*(F74)*
((sc_3+sc_1*INT((10+G33+F33)/(INT(10+G33+F33))-epsi))*(s_1+INT(G33+F33)+s_2*INT((10+G33+F33)/(INT(10+G33+F33))-epsi))^(s_3)*(c_4+c_1*INT((10+G33+F33)/(INT(10+G33+F33))-epsi)+c_2*H33)^(c_3)+sc_2*INT((10+G33+F33)/(INT(10+G33+F33))-epsi)-sc_4*(H33/10)^3)
+D74*E74*(1-F74)*(1-G74)*
((sc_3+sc_1*INT((10+G33+F33*d)/(INT(10+G33+F33*d))-epsi))*(s_1+INT(G33+F33*d)+s_2*INT((10+G33+F33*d)/(INT(10+G33+F33*d))-epsi))^(s_3)*(c_4+c_1*INT((10+G33+F33*d)/(INT(10+G33+F33*d))-epsi)+c_2*H33)^(c_3)+sc_2*INT((10+G33+F33*d)/(INT(10+G33+F33*d))-epsi)-sc_4*(H33/10)^3)</f>
        <v>7887.2057216668763</v>
      </c>
      <c r="U74" s="148">
        <f>-1*(G74)*
((sc_3+sc_1*INT((10+G33+E33)/(INT(10+G33+E33))-epsi))*(s_1+INT(G33+E33)+s_2*INT((10+G33+E33)/(INT(10+G33+E33))-epsi))^(s_3)*(c_4+c_1*INT((10+G33+E33)/(INT(10+G33+E33))-epsi)+c_2*H33)^(c_3)+sc_2*INT((10+G33+E33)/(INT(10+G33+E33))-epsi)-sc_4*(H33/10)^3)
+D74*E74*(1-F74)*(1-G74)*
((sc_3+sc_1*INT((10+G33+E33*d)/(INT(10+G33+E33*d))-epsi))*(s_1+INT(G33+E33*d)+s_2*INT((10+G33+E33*d)/(INT(10+G33+E33*d))-epsi))^(s_3)*(c_4+c_1*INT((10+G33+E33*d)/(INT(10+G33+E33*d))-epsi)+c_2*H33)^(c_3)+sc_2*INT((10+G33+E33*d)/(INT(10+G33+E33*d))-epsi)-sc_4*(H33/10)^3)</f>
        <v>7887.2057216668763</v>
      </c>
      <c r="W74" s="10" t="str">
        <f>W73 &amp; IF(1-D74,B33&amp;"    ","")</f>
        <v xml:space="preserve">그라나트    </v>
      </c>
      <c r="X74" s="10" t="str">
        <f>X73&amp;IF(1-E74,B33&amp;"    ","")</f>
        <v xml:space="preserve">아이데른    </v>
      </c>
      <c r="Y74" s="10" t="str">
        <f>Y73&amp;IF(F74,B33&amp;"    ","")</f>
        <v xml:space="preserve">워보카    오언    </v>
      </c>
      <c r="Z74" s="10" t="str">
        <f>Z73&amp;IF(G74,B33&amp;"    ","")</f>
        <v xml:space="preserve">스튜어트    페이단    시네이드    </v>
      </c>
    </row>
    <row r="75" spans="4:26">
      <c r="D75" s="10">
        <f>1-INT((10-(1-I34)^2)/10)</f>
        <v>1</v>
      </c>
      <c r="E75" s="10">
        <f>1-INT((10-(2-I34)^2)/10)</f>
        <v>1</v>
      </c>
      <c r="F75" s="10">
        <f>INT((3-ABS(3-I34))/3)</f>
        <v>0</v>
      </c>
      <c r="G75" s="10">
        <f>INT((4-ABS(4-I34))/4)</f>
        <v>0</v>
      </c>
      <c r="I75" s="10">
        <f>(1-D75)*H34</f>
        <v>0</v>
      </c>
      <c r="J75" s="10">
        <f>(1-E75)*H34</f>
        <v>0</v>
      </c>
      <c r="K75" s="137">
        <f>F75*H34</f>
        <v>0</v>
      </c>
      <c r="L75" s="137">
        <f>G75*H34</f>
        <v>0</v>
      </c>
      <c r="M75" s="3"/>
      <c r="R75" s="148">
        <f>(-1)*(1-D75)*
((sc_3+sc_1*INT((10+D34+F34)/(INT(10+D34+F34))-epsi))*(s_1+INT(D34+F34)+s_2*INT((10+D34+F34)/(INT(10+D34+F34))-epsi))^(s_3)*(c_4+c_1*INT((10+D34+F34)/(INT(10+D34+F34))-epsi)+c_2*H34)^(c_3)+sc_2*INT((10+D34+F34)/(INT(10+D34+F34))-epsi)-sc_4*(H34/10)^3)
+D75*E75*(1-F75)*(1-G75)*
((sc_3+sc_1*INT((10+D34+F34*d)/(INT(10+D34+F34*d))-epsi))*(s_1+INT(D34+F34*d)+s_2*INT((10+D34+F34*d)/(INT(10+D34+F34*d))-epsi))^(s_3)*(c_4+c_1*INT((10+D34+F34*d)/(INT(10+D34+F34*d))-epsi)+c_2*H34)^(c_3)+sc_2*INT((10+D34+F34*d)/(INT(10+D34+F34*d))-epsi)-sc_4*(H34/10)^3)</f>
        <v>14417.256808399155</v>
      </c>
      <c r="S75" s="148">
        <f>-1*(1-E75)*
((sc_3+sc_1*INT((10+D34+F34)/(INT(10+D34+F34))-epsi))*(s_1+INT(D34+F34)+s_2*INT((10+D34+F34)/(INT(10+D34+F34))-epsi))^(s_3)*(c_4+c_1*INT((10+D34+F34)/(INT(10+D34+F34))-epsi)+c_2*H34)^(c_3)+sc_2*INT((10+D34+F34)/(INT(10+D34+F34))-epsi)-sc_4*(H34/10)^3)
+D75*E75*(1-F75)*(1-G75)*
((sc_3+sc_1*INT((10+D34*d+F34)/(INT(10+D34*d+F34))-epsi))*(s_1+INT(D34*d+F34)+s_2*INT((10+D34*d+F34)/(INT(10+D34*d+F34))-epsi))^(s_3)*(c_4+c_1*INT((10+D34*d+F34)/(INT(10+D34*d+F34))-epsi)+c_2*H34)^(c_3)+sc_2*INT((10+D34*d+F34)/(INT(10+D34*d+F34))-epsi)-sc_4*(H34/10)^3)</f>
        <v>11655.146651365758</v>
      </c>
      <c r="T75" s="148">
        <f>-1*(F75)*
((sc_3+sc_1*INT((10+G34+F34)/(INT(10+G34+F34))-epsi))*(s_1+INT(G34+F34)+s_2*INT((10+G34+F34)/(INT(10+G34+F34))-epsi))^(s_3)*(c_4+c_1*INT((10+G34+F34)/(INT(10+G34+F34))-epsi)+c_2*H34)^(c_3)+sc_2*INT((10+G34+F34)/(INT(10+G34+F34))-epsi)-sc_4*(H34/10)^3)
+D75*E75*(1-F75)*(1-G75)*
((sc_3+sc_1*INT((10+G34+F34*d)/(INT(10+G34+F34*d))-epsi))*(s_1+INT(G34+F34*d)+s_2*INT((10+G34+F34*d)/(INT(10+G34+F34*d))-epsi))^(s_3)*(c_4+c_1*INT((10+G34+F34*d)/(INT(10+G34+F34*d))-epsi)+c_2*H34)^(c_3)+sc_2*INT((10+G34+F34*d)/(INT(10+G34+F34*d))-epsi)-sc_4*(H34/10)^3)</f>
        <v>14417.256808399155</v>
      </c>
      <c r="U75" s="148">
        <f>-1*(G75)*
((sc_3+sc_1*INT((10+G34+E34)/(INT(10+G34+E34))-epsi))*(s_1+INT(G34+E34)+s_2*INT((10+G34+E34)/(INT(10+G34+E34))-epsi))^(s_3)*(c_4+c_1*INT((10+G34+E34)/(INT(10+G34+E34))-epsi)+c_2*H34)^(c_3)+sc_2*INT((10+G34+E34)/(INT(10+G34+E34))-epsi)-sc_4*(H34/10)^3)
+D75*E75*(1-F75)*(1-G75)*
((sc_3+sc_1*INT((10+G34+E34*d)/(INT(10+G34+E34*d))-epsi))*(s_1+INT(G34+E34*d)+s_2*INT((10+G34+E34*d)/(INT(10+G34+E34*d))-epsi))^(s_3)*(c_4+c_1*INT((10+G34+E34*d)/(INT(10+G34+E34*d))-epsi)+c_2*H34)^(c_3)+sc_2*INT((10+G34+E34*d)/(INT(10+G34+E34*d))-epsi)-sc_4*(H34/10)^3)</f>
        <v>14417.256808399155</v>
      </c>
      <c r="W75" s="10" t="str">
        <f>W74 &amp; IF(1-D75,B34&amp;"    ","")</f>
        <v xml:space="preserve">그라나트    </v>
      </c>
      <c r="X75" s="10" t="str">
        <f>X74&amp;IF(1-E75,B34&amp;"    ","")</f>
        <v xml:space="preserve">아이데른    </v>
      </c>
      <c r="Y75" s="10" t="str">
        <f>Y74&amp;IF(F75,B34&amp;"    ","")</f>
        <v xml:space="preserve">워보카    오언    </v>
      </c>
      <c r="Z75" s="10" t="str">
        <f>Z74&amp;IF(G75,B34&amp;"    ","")</f>
        <v xml:space="preserve">스튜어트    페이단    시네이드    </v>
      </c>
    </row>
    <row r="76" spans="4:26">
      <c r="D76" s="10">
        <f>1-INT((10-(1-I35)^2)/10)</f>
        <v>1</v>
      </c>
      <c r="E76" s="10">
        <f>1-INT((10-(2-I35)^2)/10)</f>
        <v>1</v>
      </c>
      <c r="F76" s="10">
        <f>INT((3-ABS(3-I35))/3)</f>
        <v>0</v>
      </c>
      <c r="G76" s="10">
        <f>INT((4-ABS(4-I35))/4)</f>
        <v>0</v>
      </c>
      <c r="I76" s="10">
        <f>(1-D76)*H35</f>
        <v>0</v>
      </c>
      <c r="J76" s="10">
        <f>(1-E76)*H35</f>
        <v>0</v>
      </c>
      <c r="K76" s="137">
        <f>F76*H35</f>
        <v>0</v>
      </c>
      <c r="L76" s="137">
        <f>G76*H35</f>
        <v>0</v>
      </c>
      <c r="M76" s="3"/>
      <c r="R76" s="148">
        <f>(-1)*(1-D76)*
((sc_3+sc_1*INT((10+D35+F35)/(INT(10+D35+F35))-epsi))*(s_1+INT(D35+F35)+s_2*INT((10+D35+F35)/(INT(10+D35+F35))-epsi))^(s_3)*(c_4+c_1*INT((10+D35+F35)/(INT(10+D35+F35))-epsi)+c_2*H35)^(c_3)+sc_2*INT((10+D35+F35)/(INT(10+D35+F35))-epsi)-sc_4*(H35/10)^3)
+D76*E76*(1-F76)*(1-G76)*
((sc_3+sc_1*INT((10+D35+F35*d)/(INT(10+D35+F35*d))-epsi))*(s_1+INT(D35+F35*d)+s_2*INT((10+D35+F35*d)/(INT(10+D35+F35*d))-epsi))^(s_3)*(c_4+c_1*INT((10+D35+F35*d)/(INT(10+D35+F35*d))-epsi)+c_2*H35)^(c_3)+sc_2*INT((10+D35+F35*d)/(INT(10+D35+F35*d))-epsi)-sc_4*(H35/10)^3)</f>
        <v>7887.2057216668763</v>
      </c>
      <c r="S76" s="148">
        <f>-1*(1-E76)*
((sc_3+sc_1*INT((10+D35+F35)/(INT(10+D35+F35))-epsi))*(s_1+INT(D35+F35)+s_2*INT((10+D35+F35)/(INT(10+D35+F35))-epsi))^(s_3)*(c_4+c_1*INT((10+D35+F35)/(INT(10+D35+F35))-epsi)+c_2*H35)^(c_3)+sc_2*INT((10+D35+F35)/(INT(10+D35+F35))-epsi)-sc_4*(H35/10)^3)
+D76*E76*(1-F76)*(1-G76)*
((sc_3+sc_1*INT((10+D35*d+F35)/(INT(10+D35*d+F35))-epsi))*(s_1+INT(D35*d+F35)+s_2*INT((10+D35*d+F35)/(INT(10+D35*d+F35))-epsi))^(s_3)*(c_4+c_1*INT((10+D35*d+F35)/(INT(10+D35*d+F35))-epsi)+c_2*H35)^(c_3)+sc_2*INT((10+D35*d+F35)/(INT(10+D35*d+F35))-epsi)-sc_4*(H35/10)^3)</f>
        <v>5839.0586148084694</v>
      </c>
      <c r="T76" s="148">
        <f>-1*(F76)*
((sc_3+sc_1*INT((10+G35+F35)/(INT(10+G35+F35))-epsi))*(s_1+INT(G35+F35)+s_2*INT((10+G35+F35)/(INT(10+G35+F35))-epsi))^(s_3)*(c_4+c_1*INT((10+G35+F35)/(INT(10+G35+F35))-epsi)+c_2*H35)^(c_3)+sc_2*INT((10+G35+F35)/(INT(10+G35+F35))-epsi)-sc_4*(H35/10)^3)
+D76*E76*(1-F76)*(1-G76)*
((sc_3+sc_1*INT((10+G35+F35*d)/(INT(10+G35+F35*d))-epsi))*(s_1+INT(G35+F35*d)+s_2*INT((10+G35+F35*d)/(INT(10+G35+F35*d))-epsi))^(s_3)*(c_4+c_1*INT((10+G35+F35*d)/(INT(10+G35+F35*d))-epsi)+c_2*H35)^(c_3)+sc_2*INT((10+G35+F35*d)/(INT(10+G35+F35*d))-epsi)-sc_4*(H35/10)^3)</f>
        <v>7887.2057216668763</v>
      </c>
      <c r="U76" s="148">
        <f>-1*(G76)*
((sc_3+sc_1*INT((10+G35+E35)/(INT(10+G35+E35))-epsi))*(s_1+INT(G35+E35)+s_2*INT((10+G35+E35)/(INT(10+G35+E35))-epsi))^(s_3)*(c_4+c_1*INT((10+G35+E35)/(INT(10+G35+E35))-epsi)+c_2*H35)^(c_3)+sc_2*INT((10+G35+E35)/(INT(10+G35+E35))-epsi)-sc_4*(H35/10)^3)
+D76*E76*(1-F76)*(1-G76)*
((sc_3+sc_1*INT((10+G35+E35*d)/(INT(10+G35+E35*d))-epsi))*(s_1+INT(G35+E35*d)+s_2*INT((10+G35+E35*d)/(INT(10+G35+E35*d))-epsi))^(s_3)*(c_4+c_1*INT((10+G35+E35*d)/(INT(10+G35+E35*d))-epsi)+c_2*H35)^(c_3)+sc_2*INT((10+G35+E35*d)/(INT(10+G35+E35*d))-epsi)-sc_4*(H35/10)^3)</f>
        <v>7887.2057216668763</v>
      </c>
      <c r="W76" s="144" t="str">
        <f>W75 &amp; IF(1-D76,B35&amp;"    ","")</f>
        <v xml:space="preserve">그라나트    </v>
      </c>
      <c r="X76" s="144" t="str">
        <f>X75&amp;IF(1-E76,B35&amp;"    ","")</f>
        <v xml:space="preserve">아이데른    </v>
      </c>
      <c r="Y76" s="144" t="str">
        <f>Y75&amp;IF(F76,B35&amp;"    ","")</f>
        <v xml:space="preserve">워보카    오언    </v>
      </c>
      <c r="Z76" s="144" t="str">
        <f>Z75&amp;IF(G76,B35&amp;"    ","")</f>
        <v xml:space="preserve">스튜어트    페이단    시네이드    </v>
      </c>
    </row>
    <row r="77" spans="4:26">
      <c r="D77" s="143">
        <f>1-PRODUCT(D46:D76)</f>
        <v>1</v>
      </c>
      <c r="E77" s="143">
        <f>1-PRODUCT(E46:E76)</f>
        <v>1</v>
      </c>
      <c r="F77" s="144">
        <f>SUM(F46:F76)</f>
        <v>2</v>
      </c>
      <c r="G77" s="144">
        <f>SUM(G46:G76)</f>
        <v>3</v>
      </c>
      <c r="I77" s="144">
        <f>SUM(I46:I76)</f>
        <v>3</v>
      </c>
      <c r="J77" s="144">
        <f>SUM(J46:J76)</f>
        <v>3</v>
      </c>
      <c r="K77" s="144">
        <f>SUM(K46:K76)</f>
        <v>3</v>
      </c>
      <c r="L77" s="144">
        <f>SUM(L46:L76)</f>
        <v>5</v>
      </c>
      <c r="M77" s="3"/>
      <c r="R77" s="144">
        <f>MAX(R46:R76)</f>
        <v>45501.448000301541</v>
      </c>
      <c r="S77" s="144">
        <f>MAX(S46:S76)</f>
        <v>45501.448000301541</v>
      </c>
      <c r="T77" s="144">
        <f>MAX(T46:T76)</f>
        <v>45501.448000301541</v>
      </c>
      <c r="U77" s="144">
        <f>MAX(U46:U76)</f>
        <v>33621.508220961456</v>
      </c>
      <c r="W77" s="1"/>
    </row>
    <row r="78" spans="4:26">
      <c r="D78" s="10" t="s">
        <v>146</v>
      </c>
      <c r="E78" s="10" t="s">
        <v>147</v>
      </c>
      <c r="F78" s="10" t="s">
        <v>145</v>
      </c>
      <c r="G78" s="10" t="s">
        <v>235</v>
      </c>
      <c r="I78" s="10" t="s">
        <v>148</v>
      </c>
      <c r="J78" s="10" t="s">
        <v>149</v>
      </c>
      <c r="K78" s="137" t="s">
        <v>150</v>
      </c>
      <c r="L78" s="137" t="s">
        <v>151</v>
      </c>
      <c r="M78" s="3"/>
      <c r="R78" s="155">
        <f>1+-1*MIN(R46:R76)</f>
        <v>76806.186529190454</v>
      </c>
      <c r="S78" s="155">
        <f>1+-1*MIN(S46:S76)</f>
        <v>76806.186529190454</v>
      </c>
      <c r="T78" s="142">
        <f>1+-1*MIN(T46:T76)</f>
        <v>51490.123006860005</v>
      </c>
      <c r="U78" s="142">
        <f>1+-1*MIN(U46:U76)</f>
        <v>67905.762029604637</v>
      </c>
    </row>
    <row r="79" spans="4:26">
      <c r="D79" s="144">
        <f>31-SUM(D46:D76)</f>
        <v>1</v>
      </c>
      <c r="E79" s="144">
        <f>31-SUM(E46:E76)</f>
        <v>1</v>
      </c>
      <c r="R79" s="10"/>
      <c r="S79" s="10"/>
      <c r="T79" s="155">
        <f>1+(-1*SUMIF(T46:T76,"&lt;0"))</f>
        <v>85111.631227821461</v>
      </c>
      <c r="U79" s="155">
        <f>1+(-1*SUMIF(U46:U76,"&lt;0"))</f>
        <v>152961.18671215346</v>
      </c>
    </row>
    <row r="80" spans="4:26">
      <c r="D80" s="10" t="s">
        <v>236</v>
      </c>
      <c r="E80" s="10" t="s">
        <v>237</v>
      </c>
    </row>
    <row r="90" spans="1:40" s="3" customFormat="1">
      <c r="A90" s="165"/>
      <c r="B90" s="165"/>
      <c r="C90" s="165"/>
      <c r="D90" s="40" t="s">
        <v>176</v>
      </c>
      <c r="E90" s="165"/>
      <c r="F90" s="165"/>
      <c r="G90" s="165"/>
      <c r="H90" s="165"/>
      <c r="I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65"/>
      <c r="AJ90" s="165"/>
      <c r="AK90" s="165"/>
      <c r="AL90" s="165"/>
      <c r="AM90" s="165"/>
      <c r="AN90" s="165"/>
    </row>
    <row r="91" spans="1:40" s="3" customFormat="1">
      <c r="A91" s="165"/>
      <c r="B91" s="165"/>
      <c r="C91" s="165"/>
      <c r="D91" s="40" t="s">
        <v>177</v>
      </c>
      <c r="E91" s="165"/>
      <c r="F91" s="165"/>
      <c r="G91" s="165"/>
      <c r="H91" s="165"/>
      <c r="I91" s="165" t="s">
        <v>182</v>
      </c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165"/>
      <c r="AM91" s="165"/>
      <c r="AN91" s="165"/>
    </row>
    <row r="92" spans="1:40" s="3" customFormat="1">
      <c r="A92" s="165"/>
      <c r="B92" s="165"/>
      <c r="C92" s="165" t="s">
        <v>159</v>
      </c>
      <c r="D92" s="40" t="s">
        <v>178</v>
      </c>
      <c r="E92" s="165"/>
      <c r="F92" s="165"/>
      <c r="G92" s="165"/>
      <c r="H92" s="165"/>
      <c r="I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  <c r="AJ92" s="165"/>
      <c r="AK92" s="165"/>
      <c r="AL92" s="165"/>
      <c r="AM92" s="165"/>
      <c r="AN92" s="165"/>
    </row>
    <row r="93" spans="1:40" s="3" customFormat="1">
      <c r="A93" s="165"/>
      <c r="B93" s="165"/>
      <c r="C93" s="165" t="s">
        <v>159</v>
      </c>
      <c r="D93" s="165" t="s">
        <v>179</v>
      </c>
      <c r="E93" s="165"/>
      <c r="F93" s="165"/>
      <c r="G93" s="165"/>
      <c r="H93" s="165"/>
      <c r="I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  <c r="AJ93" s="165"/>
      <c r="AK93" s="165"/>
      <c r="AL93" s="165"/>
      <c r="AM93" s="165"/>
      <c r="AN93" s="165"/>
    </row>
    <row r="95" spans="1:40" s="3" customFormat="1">
      <c r="A95" s="165"/>
      <c r="B95" s="165"/>
      <c r="C95" s="165" t="s">
        <v>159</v>
      </c>
      <c r="D95" s="40" t="s">
        <v>180</v>
      </c>
      <c r="E95" s="165"/>
      <c r="F95" s="165"/>
      <c r="G95" s="165"/>
      <c r="H95" s="165"/>
      <c r="I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N95" s="165"/>
    </row>
    <row r="96" spans="1:40" s="3" customFormat="1">
      <c r="A96" s="165"/>
      <c r="B96" s="165"/>
      <c r="C96" s="165" t="s">
        <v>159</v>
      </c>
      <c r="D96" s="40" t="s">
        <v>181</v>
      </c>
      <c r="E96" s="165"/>
      <c r="F96" s="165"/>
      <c r="G96" s="165"/>
      <c r="H96" s="165"/>
      <c r="I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65"/>
      <c r="AJ96" s="165"/>
      <c r="AK96" s="165"/>
      <c r="AL96" s="165"/>
      <c r="AM96" s="165"/>
      <c r="AN96" s="165"/>
    </row>
    <row r="121" spans="2:2">
      <c r="B121" s="46"/>
    </row>
  </sheetData>
  <mergeCells count="31">
    <mergeCell ref="W45:Z45"/>
    <mergeCell ref="N61:P61"/>
    <mergeCell ref="N62:P62"/>
    <mergeCell ref="D45:G45"/>
    <mergeCell ref="I45:L45"/>
    <mergeCell ref="R45:U45"/>
    <mergeCell ref="C39:N39"/>
    <mergeCell ref="X39:AE39"/>
    <mergeCell ref="X40:AE40"/>
    <mergeCell ref="P30:P31"/>
    <mergeCell ref="P32:P33"/>
    <mergeCell ref="C36:N36"/>
    <mergeCell ref="C37:N37"/>
    <mergeCell ref="X37:AG37"/>
    <mergeCell ref="C38:N38"/>
    <mergeCell ref="X38:AE38"/>
    <mergeCell ref="Q24:V24"/>
    <mergeCell ref="Q25:V25"/>
    <mergeCell ref="P26:P27"/>
    <mergeCell ref="P28:P29"/>
    <mergeCell ref="C4:I4"/>
    <mergeCell ref="P13:V13"/>
    <mergeCell ref="Q14:V14"/>
    <mergeCell ref="X19:AI19"/>
    <mergeCell ref="AK19:AL19"/>
    <mergeCell ref="B1:I1"/>
    <mergeCell ref="B2:H2"/>
    <mergeCell ref="P2:V2"/>
    <mergeCell ref="X2:AI2"/>
    <mergeCell ref="Q3:U3"/>
    <mergeCell ref="AC3:AD3"/>
  </mergeCells>
  <phoneticPr fontId="1" type="noConversion"/>
  <pageMargins left="0.7" right="0.7" top="1.3149999999999999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Y121"/>
  <sheetViews>
    <sheetView zoomScale="85" zoomScaleNormal="85" workbookViewId="0">
      <selection activeCell="N3" sqref="N3"/>
    </sheetView>
  </sheetViews>
  <sheetFormatPr defaultRowHeight="16.5"/>
  <cols>
    <col min="1" max="1" width="1.875" style="165" customWidth="1"/>
    <col min="2" max="2" width="13.25" style="165" customWidth="1"/>
    <col min="3" max="8" width="7.625" style="165" customWidth="1"/>
    <col min="9" max="9" width="11.625" style="165" bestFit="1" customWidth="1"/>
    <col min="10" max="10" width="10.5" style="3" customWidth="1"/>
    <col min="11" max="11" width="10.5" style="3" bestFit="1" customWidth="1"/>
    <col min="12" max="12" width="10.625" style="3" bestFit="1" customWidth="1"/>
    <col min="13" max="13" width="10.5" style="165" customWidth="1"/>
    <col min="14" max="14" width="16.375" style="165" customWidth="1"/>
    <col min="15" max="15" width="4.75" style="165" customWidth="1"/>
    <col min="16" max="16" width="8.125" style="165" customWidth="1"/>
    <col min="17" max="17" width="11" style="165" bestFit="1" customWidth="1"/>
    <col min="18" max="20" width="9" style="165"/>
    <col min="21" max="21" width="8.875" style="165" bestFit="1" customWidth="1"/>
    <col min="22" max="22" width="10" style="165" bestFit="1" customWidth="1"/>
    <col min="23" max="23" width="8.875" style="165" bestFit="1" customWidth="1"/>
    <col min="24" max="24" width="5.375" style="165" customWidth="1"/>
    <col min="25" max="25" width="7" style="165" customWidth="1"/>
    <col min="26" max="26" width="9.625" style="165" customWidth="1"/>
    <col min="27" max="27" width="7.125" style="165" customWidth="1"/>
    <col min="28" max="28" width="5.25" style="165" bestFit="1" customWidth="1"/>
    <col min="29" max="30" width="7.625" style="165" customWidth="1"/>
    <col min="31" max="31" width="8.5" style="165" bestFit="1" customWidth="1"/>
    <col min="32" max="32" width="5.25" style="165" customWidth="1"/>
    <col min="33" max="33" width="11.625" style="165" bestFit="1" customWidth="1"/>
    <col min="34" max="35" width="7.125" style="165" bestFit="1" customWidth="1"/>
    <col min="36" max="657" width="9" style="165"/>
    <col min="658" max="658" width="13.125" style="165" bestFit="1" customWidth="1"/>
    <col min="659" max="665" width="9" style="165"/>
    <col min="666" max="666" width="12.375" style="165" customWidth="1"/>
    <col min="667" max="669" width="12.75" style="165" bestFit="1" customWidth="1"/>
    <col min="670" max="16384" width="9" style="165"/>
  </cols>
  <sheetData>
    <row r="1" spans="1:38" ht="26.25">
      <c r="B1" s="233" t="s">
        <v>153</v>
      </c>
      <c r="C1" s="234"/>
      <c r="D1" s="234"/>
      <c r="E1" s="234"/>
      <c r="F1" s="234"/>
      <c r="G1" s="234"/>
      <c r="H1" s="234"/>
      <c r="I1" s="234"/>
      <c r="J1" s="30" t="str">
        <f>IF(runS=1, "결정 !","..1명..")</f>
        <v>결정 !</v>
      </c>
      <c r="K1" s="30" t="str">
        <f>IF(obstaS=1, "결정 !","..1명..")</f>
        <v>결정 !</v>
      </c>
      <c r="L1" s="30" t="str">
        <f>IF(tri=2,"결정 !","..2명..")</f>
        <v>결정 !</v>
      </c>
      <c r="M1" s="30" t="str">
        <f>IF(horse=3,"결정 !","..3명..")</f>
        <v>결정 !</v>
      </c>
      <c r="N1" s="157"/>
    </row>
    <row r="2" spans="1:38" ht="17.25" thickBot="1">
      <c r="A2" s="165">
        <v>1.0999999999999999E-2</v>
      </c>
      <c r="B2" s="235" t="s">
        <v>158</v>
      </c>
      <c r="C2" s="235"/>
      <c r="D2" s="235"/>
      <c r="E2" s="235"/>
      <c r="F2" s="235"/>
      <c r="G2" s="235"/>
      <c r="H2" s="235"/>
      <c r="J2" s="32" t="s">
        <v>142</v>
      </c>
      <c r="K2" s="5" t="s">
        <v>39</v>
      </c>
      <c r="L2" s="5" t="s">
        <v>40</v>
      </c>
      <c r="M2" s="5" t="s">
        <v>41</v>
      </c>
      <c r="N2" s="41">
        <v>1.1000000000000001</v>
      </c>
      <c r="P2" s="236" t="s">
        <v>215</v>
      </c>
      <c r="Q2" s="236"/>
      <c r="R2" s="236"/>
      <c r="S2" s="236"/>
      <c r="T2" s="236"/>
      <c r="U2" s="236"/>
      <c r="V2" s="236"/>
      <c r="X2" s="241" t="s">
        <v>218</v>
      </c>
      <c r="Y2" s="241"/>
      <c r="Z2" s="241"/>
      <c r="AA2" s="241"/>
      <c r="AB2" s="241"/>
      <c r="AC2" s="241"/>
      <c r="AD2" s="241"/>
      <c r="AE2" s="241"/>
      <c r="AF2" s="241"/>
      <c r="AG2" s="241"/>
      <c r="AH2" s="241"/>
      <c r="AI2" s="241"/>
    </row>
    <row r="3" spans="1:38" ht="33">
      <c r="B3" s="47" t="s">
        <v>38</v>
      </c>
      <c r="C3" s="48" t="s">
        <v>92</v>
      </c>
      <c r="D3" s="49" t="s">
        <v>0</v>
      </c>
      <c r="E3" s="50" t="s">
        <v>1</v>
      </c>
      <c r="F3" s="51" t="s">
        <v>2</v>
      </c>
      <c r="G3" s="52" t="s">
        <v>3</v>
      </c>
      <c r="H3" s="53" t="s">
        <v>30</v>
      </c>
      <c r="I3" s="54" t="s">
        <v>173</v>
      </c>
      <c r="J3" s="183" t="s">
        <v>31</v>
      </c>
      <c r="K3" s="168" t="s">
        <v>32</v>
      </c>
      <c r="L3" s="169" t="s">
        <v>33</v>
      </c>
      <c r="M3" s="170" t="s">
        <v>34</v>
      </c>
      <c r="N3" s="153" t="s">
        <v>109</v>
      </c>
      <c r="P3" s="163" t="s">
        <v>92</v>
      </c>
      <c r="Q3" s="246" t="s">
        <v>105</v>
      </c>
      <c r="R3" s="247"/>
      <c r="S3" s="247"/>
      <c r="T3" s="247"/>
      <c r="U3" s="248"/>
      <c r="V3" s="29" t="s">
        <v>140</v>
      </c>
      <c r="X3" s="55" t="s">
        <v>161</v>
      </c>
      <c r="Y3" s="55" t="s">
        <v>106</v>
      </c>
      <c r="Z3" s="19" t="s">
        <v>212</v>
      </c>
      <c r="AA3" s="19" t="s">
        <v>190</v>
      </c>
      <c r="AB3" s="164" t="s">
        <v>191</v>
      </c>
      <c r="AC3" s="245" t="s">
        <v>224</v>
      </c>
      <c r="AD3" s="245"/>
      <c r="AE3" s="12" t="s">
        <v>191</v>
      </c>
      <c r="AF3" s="19" t="s">
        <v>190</v>
      </c>
      <c r="AG3" s="19" t="s">
        <v>212</v>
      </c>
      <c r="AH3" s="55" t="s">
        <v>161</v>
      </c>
      <c r="AI3" s="55" t="s">
        <v>106</v>
      </c>
    </row>
    <row r="4" spans="1:38" ht="20.25">
      <c r="B4" s="136" t="s">
        <v>139</v>
      </c>
      <c r="C4" s="237" t="str">
        <f ca="1" xml:space="preserve">
IF(RAND()&gt;0.76, "괄호 안은 컨디션 합 입니다.",
     IF(RAND()&gt;0.68, "시뮬레이터 하단에서 배정된 NPC를 확인하세요 !",
          IF(RAND()&gt;0.5,
          "랜덤 도움말 입니다 (흠칫)",
                    IF(RAND()&gt;0.1,
                         "위험한 적은 가져버리세요 !",
                         "아테네의 부엉이는 황혼이 깃들 무렵에 날개를 편다"
                    )
          )
     )
)</f>
        <v>위험한 적은 가져버리세요 !</v>
      </c>
      <c r="D4" s="238"/>
      <c r="E4" s="238"/>
      <c r="F4" s="238"/>
      <c r="G4" s="238"/>
      <c r="H4" s="238"/>
      <c r="I4" s="239"/>
      <c r="J4" s="135" t="str">
        <f>IF(runS=1,SUM(J5:J35) &amp; " (" &amp; runC &amp;")",0)</f>
        <v>2.1 (2)</v>
      </c>
      <c r="K4" s="135" t="str">
        <f>IF(obstaS=1,SUM(K5:K35) &amp; " (" &amp; obstaC &amp;")",0)</f>
        <v>2.1 (3)</v>
      </c>
      <c r="L4" s="135" t="str">
        <f>IF(tri=2,SUM(L5:L35) &amp; " (" &amp; triC &amp;")",0)</f>
        <v>2.1 (4)</v>
      </c>
      <c r="M4" s="189" t="str">
        <f>IF(horse=3,SUM(M5:M35) &amp; " (" &amp; horseC &amp;")",0)</f>
        <v>4.1 (5)</v>
      </c>
      <c r="N4" s="190" t="s">
        <v>160</v>
      </c>
      <c r="P4" s="22">
        <v>7</v>
      </c>
      <c r="Q4" s="21" t="s">
        <v>55</v>
      </c>
      <c r="R4" s="21" t="s">
        <v>18</v>
      </c>
      <c r="S4" s="21" t="s">
        <v>37</v>
      </c>
      <c r="T4" s="156" t="s">
        <v>58</v>
      </c>
      <c r="U4" s="21" t="s">
        <v>29</v>
      </c>
      <c r="V4" s="33">
        <v>2</v>
      </c>
      <c r="X4" s="55">
        <v>2.2000000000000002</v>
      </c>
      <c r="Y4" s="55">
        <v>3</v>
      </c>
      <c r="Z4" s="75">
        <f>(sc_3+sc_1*INT((10+X4)/(INT(10+X4))-epsi))*(s_1+INT(X4)+s_2*INT((10+X4)/(INT(10+X4))-epsi))^(s_3)*(c_4+c_1*INT((10+X4)/(INT(10+X4))-epsi)+c_2*Y4)^(c_3)+sc_2*INT((10+X4)/(INT(10+X4))-epsi)-sc_4*(Y4/10)^3</f>
        <v>90379.51629533332</v>
      </c>
      <c r="AA4" s="60">
        <f t="shared" ref="AA4:AA12" si="0">_xlfn.RANK.EQ(Z4,combat,0)</f>
        <v>1</v>
      </c>
      <c r="AB4" s="59">
        <f>ABS(AA4-AC4)</f>
        <v>0</v>
      </c>
      <c r="AC4" s="61">
        <v>1</v>
      </c>
      <c r="AD4" s="61">
        <v>3</v>
      </c>
      <c r="AE4" s="56">
        <f>ABS(AF4-AD4)</f>
        <v>0</v>
      </c>
      <c r="AF4" s="58">
        <f t="shared" ref="AF4:AF12" si="1">_xlfn.RANK.EQ(AG4,combat,0)</f>
        <v>3</v>
      </c>
      <c r="AG4" s="75">
        <f t="shared" ref="AG4:AG18" si="2">(sc_3+sc_1*INT((10+AH4)/(INT(10+AH4))-epsi))
*(s_1+INT(AH4)+s_2*INT((10+AH4)/(INT(10+AH4))-epsi))^(s_3)
*(c_4+c_1*INT((10+AH4)/(INT(10+AH4))-epsi)+c_2*AI4)^(c_3)
+sc_2*INT((10+AH4)/(INT(10+AH4))-epsi)
-sc_4*(AI4/10)^3</f>
        <v>76805.186529190454</v>
      </c>
      <c r="AH4" s="55">
        <v>2</v>
      </c>
      <c r="AI4" s="55">
        <v>3</v>
      </c>
      <c r="AK4" s="87"/>
      <c r="AL4" s="87"/>
    </row>
    <row r="5" spans="1:38" ht="17.100000000000001" customHeight="1">
      <c r="B5" s="173" t="s">
        <v>18</v>
      </c>
      <c r="C5" s="99">
        <v>7</v>
      </c>
      <c r="D5" s="64">
        <v>1</v>
      </c>
      <c r="E5" s="65"/>
      <c r="F5" s="66">
        <v>1</v>
      </c>
      <c r="G5" s="67"/>
      <c r="H5" s="97">
        <f>cond7</f>
        <v>2</v>
      </c>
      <c r="I5" s="178">
        <v>1</v>
      </c>
      <c r="J5" s="281">
        <f>IF(
  (D5+F5*d)*OR(I5=1,AND(I5="",runS&lt;&gt;1))&gt;d-1,
  (D5+F5*d)*OR(I5=1,AND(I5="",runS&lt;&gt;1)),
     IF(
       enemy^(2-enemy)*run*OR(R46&gt;runCB,INT(0.4+R46/runCB)),
       CHAR(200*(2-enemy) + 41454*(enemy-1)) &amp; "  "
       &amp; (enemy-1)*(D5+F5*d)+(2-enemy)*INT(99.9*(R46/runCB))
       &amp; LEFT(" "&amp;CHAR(34+3*enemy)&amp;H5,3*enemy-1)&amp;CHAR(41951*(2-enemy) + 41*(enemy-1)),
       ""
     )
)</f>
        <v>2.1</v>
      </c>
      <c r="K5" s="172" t="str">
        <f>IF(
  (D5*d+F5)*OR(I5=2,AND(I5="",obstaS&lt;&gt;1))&gt;d-1,
  (D5*d+F5)*OR(I5=2,AND(I5="",obstaS&lt;&gt;1)),
     IF(
       enemy^(2-enemy)*obsta*OR(S46&gt;obstaCB,INT(0.4+S46/obstaCB)),
       CHAR(200*(2-enemy) + 41454*(enemy-1)) &amp; "  "
       &amp; (enemy-1)*(D5*d+F5)+(2-enemy)*INT(99.9*(S46/obstaCB))
       &amp; LEFT(" "&amp;CHAR(34+3*enemy)&amp;H5,3*enemy-1)&amp;CHAR(41951*(2-enemy) + 41*(enemy-1)),
       ""
     )
)</f>
        <v/>
      </c>
      <c r="L5" s="186" t="str">
        <f>IF(
  (F5*d+G5)*OR(I5=3,AND(I5="",tri&lt;&gt;2))&gt;d-1,
  (F5*d+G5)*OR(I5=3,AND(I5="",tri&lt;&gt;2)),
     IF(
       enemy^(2-enemy)*INT(tri/2)*OR(T46&gt;triCB2,INT(0.7+T46/triCB2)),
       CHAR(200*(2-enemy) + 41454*(enemy-1)) &amp; "  "
       &amp; (enemy-1)*(F5*d+G5)+(2-enemy)*INT(99.9*(T46/triCB2))
       &amp; LEFT(" "&amp;CHAR(34+3*enemy)&amp;H5,3*enemy-1)&amp;CHAR(41951*(2-enemy) + 41*(enemy-1)),
       ""
     )
)</f>
        <v/>
      </c>
      <c r="M5" s="187" t="str">
        <f>IF(
  OR(E5+G5=-1,(E5*d+G5)*OR(I5=4,AND(I5="",horse&lt;&gt;3))&gt;d-1),
  (E5*(INT((E5+2)/2)*(d-1)+1)+G5)*OR(I5=4,AND(I5="",horse&lt;&gt;3)),
     IF(
       enemy^(2-enemy)*INT(horse/3)*OR(U46&gt;horseCB2,INT(0.81+U46/horseCB2)),
       CHAR(200*(2-enemy) + 41454*(enemy-1)) &amp; "  "
       &amp; (enemy-1)*(E5*d+G5)+(2-enemy)*INT(99.9*(U46/horseCB2))
       &amp; LEFT(" "&amp;CHAR(34+3*enemy)&amp;H5,3*enemy-1)&amp;CHAR(41951*(2-enemy) + 41*(enemy-1)),
       ""
     )
)</f>
        <v/>
      </c>
      <c r="N5" s="149"/>
      <c r="P5" s="22">
        <v>1</v>
      </c>
      <c r="Q5" s="19" t="s">
        <v>71</v>
      </c>
      <c r="R5" s="28" t="s">
        <v>4</v>
      </c>
      <c r="S5" s="28" t="s">
        <v>73</v>
      </c>
      <c r="T5" s="19" t="s">
        <v>47</v>
      </c>
      <c r="U5" s="19"/>
      <c r="V5" s="16">
        <f t="shared" ref="V5:V10" si="3">MOD(V4+4,7)+1-4</f>
        <v>3</v>
      </c>
      <c r="X5" s="55">
        <v>2.2000000000000002</v>
      </c>
      <c r="Y5" s="55">
        <v>2</v>
      </c>
      <c r="Z5" s="75">
        <f t="shared" ref="Z5:Z18" si="4">(sc_3+sc_1*INT((10+X5)/(INT(10+X5))-epsi))
*(s_1+INT(X5)+s_2*INT((10+X5)/(INT(10+X5))-epsi))^(s_3)
*(c_4+c_1*INT((10+X5)/(INT(10+X5))-epsi)+c_2*Y5)^(c_3)
+sc_2*INT((10+X5)/(INT(10+X5))-epsi)
-sc_4*(Y5/10)^3</f>
        <v>79126.358729139902</v>
      </c>
      <c r="AA5" s="60">
        <f t="shared" si="0"/>
        <v>2</v>
      </c>
      <c r="AB5" s="59">
        <f t="shared" ref="AB5:AB12" si="5">ABS(AA5-AC5)</f>
        <v>0</v>
      </c>
      <c r="AC5" s="61">
        <v>2</v>
      </c>
      <c r="AD5" s="61">
        <v>5</v>
      </c>
      <c r="AE5" s="56">
        <f t="shared" ref="AE5:AE12" si="6">ABS(AF5-AD5)</f>
        <v>0</v>
      </c>
      <c r="AF5" s="58">
        <f t="shared" si="1"/>
        <v>5</v>
      </c>
      <c r="AG5" s="75">
        <f t="shared" si="2"/>
        <v>67904.762029604637</v>
      </c>
      <c r="AH5" s="55">
        <v>2</v>
      </c>
      <c r="AI5" s="55">
        <v>2</v>
      </c>
      <c r="AK5" s="87"/>
      <c r="AL5" s="87"/>
    </row>
    <row r="6" spans="1:38" ht="17.100000000000001" customHeight="1">
      <c r="B6" s="173" t="s">
        <v>28</v>
      </c>
      <c r="C6" s="99">
        <v>4</v>
      </c>
      <c r="D6" s="64">
        <v>1</v>
      </c>
      <c r="E6" s="65">
        <v>-1</v>
      </c>
      <c r="F6" s="66">
        <v>1</v>
      </c>
      <c r="G6" s="67"/>
      <c r="H6" s="97">
        <f>cond4</f>
        <v>-1</v>
      </c>
      <c r="I6" s="178"/>
      <c r="J6" s="281" t="str">
        <f>IF(
  (D6+F6*d)*OR(I6=1,AND(I6="",runS&lt;&gt;1))&gt;d-1,
  (D6+F6*d)*OR(I6=1,AND(I6="",runS&lt;&gt;1)),
     IF(
       enemy^(2-enemy)*run*OR(R47&gt;runCB,INT(0.4+R47/runCB)),
       CHAR(200*(2-enemy) + 41454*(enemy-1)) &amp; "  "
       &amp; (enemy-1)*(D6+F6*d)+(2-enemy)*INT(99.9*(R47/runCB))
       &amp; LEFT(" "&amp;CHAR(34+3*enemy)&amp;H6,3*enemy-1)&amp;CHAR(41951*(2-enemy) + 41*(enemy-1)),
       ""
     )
)</f>
        <v>√  2.1 (-1)</v>
      </c>
      <c r="K6" s="172" t="str">
        <f>IF(
  (D6*d+F6)*OR(I6=2,AND(I6="",obstaS&lt;&gt;1))&gt;d-1,
  (D6*d+F6)*OR(I6=2,AND(I6="",obstaS&lt;&gt;1)),
     IF(
       enemy^(2-enemy)*obsta*OR(S47&gt;obstaCB,INT(0.4+S47/obstaCB)),
       CHAR(200*(2-enemy) + 41454*(enemy-1)) &amp; "  "
       &amp; (enemy-1)*(D6*d+F6)+(2-enemy)*INT(99.9*(S47/obstaCB))
       &amp; LEFT(" "&amp;CHAR(34+3*enemy)&amp;H6,3*enemy-1)&amp;CHAR(41951*(2-enemy) + 41*(enemy-1)),
       ""
     )
)</f>
        <v/>
      </c>
      <c r="L6" s="186" t="str">
        <f>IF(
  (F6*d+G6)*OR(I6=3,AND(I6="",tri&lt;&gt;2))&gt;d-1,
  (F6*d+G6)*OR(I6=3,AND(I6="",tri&lt;&gt;2)),
     IF(
       enemy^(2-enemy)*INT(tri/2)*OR(T47&gt;triCB2,INT(0.7+T47/triCB2)),
       CHAR(200*(2-enemy) + 41454*(enemy-1)) &amp; "  "
       &amp; (enemy-1)*(F6*d+G6)+(2-enemy)*INT(99.9*(T47/triCB2))
       &amp; LEFT(" "&amp;CHAR(34+3*enemy)&amp;H6,3*enemy-1)&amp;CHAR(41951*(2-enemy) + 41*(enemy-1)),
       ""
     )
)</f>
        <v>√  1.1 (-1)</v>
      </c>
      <c r="M6" s="187">
        <f>IF(
  OR(E6+G6=-1,(E6*d+G6)*OR(I6=4,AND(I6="",horse&lt;&gt;3))&gt;d-1),
  (E6*(INT((E6+2)/2)*(d-1)+1)+G6)*OR(I6=4,AND(I6="",horse&lt;&gt;3)),
     IF(
       enemy^(2-enemy)*INT(horse/3)*OR(U47&gt;horseCB2,INT(0.81+U47/horseCB2)),
       CHAR(200*(2-enemy) + 41454*(enemy-1)) &amp; "  "
       &amp; (enemy-1)*(E6*d+G6)+(2-enemy)*INT(99.9*(U47/horseCB2))
       &amp; LEFT(" "&amp;CHAR(34+3*enemy)&amp;H6,3*enemy-1)&amp;CHAR(41951*(2-enemy) + 41*(enemy-1)),
       ""
     )
)</f>
        <v>0</v>
      </c>
      <c r="N6" s="149"/>
      <c r="P6" s="22">
        <v>2</v>
      </c>
      <c r="Q6" s="19" t="s">
        <v>25</v>
      </c>
      <c r="R6" s="19" t="s">
        <v>68</v>
      </c>
      <c r="S6" s="19" t="s">
        <v>69</v>
      </c>
      <c r="T6" s="19" t="s">
        <v>70</v>
      </c>
      <c r="U6" s="19"/>
      <c r="V6" s="16">
        <f t="shared" si="3"/>
        <v>-3</v>
      </c>
      <c r="X6" s="55">
        <v>2.2000000000000002</v>
      </c>
      <c r="Y6" s="55">
        <v>1</v>
      </c>
      <c r="Z6" s="75">
        <f t="shared" si="4"/>
        <v>67905.167270765101</v>
      </c>
      <c r="AA6" s="60">
        <f t="shared" si="0"/>
        <v>4</v>
      </c>
      <c r="AB6" s="59">
        <f t="shared" si="5"/>
        <v>0</v>
      </c>
      <c r="AC6" s="61">
        <v>4</v>
      </c>
      <c r="AD6" s="61">
        <v>8</v>
      </c>
      <c r="AE6" s="56">
        <f t="shared" si="6"/>
        <v>1</v>
      </c>
      <c r="AF6" s="58">
        <f t="shared" si="1"/>
        <v>7</v>
      </c>
      <c r="AG6" s="75">
        <f t="shared" si="2"/>
        <v>59040.699887202944</v>
      </c>
      <c r="AH6" s="55">
        <v>2</v>
      </c>
      <c r="AI6" s="55">
        <v>1</v>
      </c>
      <c r="AK6" s="87"/>
      <c r="AL6" s="87"/>
    </row>
    <row r="7" spans="1:38" ht="17.100000000000001" customHeight="1">
      <c r="B7" s="173" t="s">
        <v>37</v>
      </c>
      <c r="C7" s="99">
        <v>7</v>
      </c>
      <c r="D7" s="64">
        <v>1</v>
      </c>
      <c r="E7" s="65">
        <v>-1</v>
      </c>
      <c r="F7" s="66">
        <v>1</v>
      </c>
      <c r="G7" s="67"/>
      <c r="H7" s="97">
        <f>cond7</f>
        <v>2</v>
      </c>
      <c r="I7" s="178">
        <v>3</v>
      </c>
      <c r="J7" s="281" t="str">
        <f>IF(
  (D7+F7*d)*OR(I7=1,AND(I7="",runS&lt;&gt;1))&gt;d-1,
  (D7+F7*d)*OR(I7=1,AND(I7="",runS&lt;&gt;1)),
     IF(
       enemy^(2-enemy)*run*OR(R48&gt;runCB,INT(0.4+R48/runCB)),
       CHAR(200*(2-enemy) + 41454*(enemy-1)) &amp; "  "
       &amp; (enemy-1)*(D7+F7*d)+(2-enemy)*INT(99.9*(R48/runCB))
       &amp; LEFT(" "&amp;CHAR(34+3*enemy)&amp;H7,3*enemy-1)&amp;CHAR(41951*(2-enemy) + 41*(enemy-1)),
       ""
     )
)</f>
        <v/>
      </c>
      <c r="K7" s="172" t="str">
        <f>IF(
  (D7*d+F7)*OR(I7=2,AND(I7="",obstaS&lt;&gt;1))&gt;d-1,
  (D7*d+F7)*OR(I7=2,AND(I7="",obstaS&lt;&gt;1)),
     IF(
       enemy^(2-enemy)*obsta*OR(S48&gt;obstaCB,INT(0.4+S48/obstaCB)),
       CHAR(200*(2-enemy) + 41454*(enemy-1)) &amp; "  "
       &amp; (enemy-1)*(D7*d+F7)+(2-enemy)*INT(99.9*(S48/obstaCB))
       &amp; LEFT(" "&amp;CHAR(34+3*enemy)&amp;H7,3*enemy-1)&amp;CHAR(41951*(2-enemy) + 41*(enemy-1)),
       ""
     )
)</f>
        <v/>
      </c>
      <c r="L7" s="186">
        <f>IF(
  (F7*d+G7)*OR(I7=3,AND(I7="",tri&lt;&gt;2))&gt;d-1,
  (F7*d+G7)*OR(I7=3,AND(I7="",tri&lt;&gt;2)),
     IF(
       enemy^(2-enemy)*INT(tri/2)*OR(T48&gt;triCB2,INT(0.7+T48/triCB2)),
       CHAR(200*(2-enemy) + 41454*(enemy-1)) &amp; "  "
       &amp; (enemy-1)*(F7*d+G7)+(2-enemy)*INT(99.9*(T48/triCB2))
       &amp; LEFT(" "&amp;CHAR(34+3*enemy)&amp;H7,3*enemy-1)&amp;CHAR(41951*(2-enemy) + 41*(enemy-1)),
       ""
     )
)</f>
        <v>1.1000000000000001</v>
      </c>
      <c r="M7" s="187">
        <f>IF(
  OR(E7+G7=-1,(E7*d+G7)*OR(I7=4,AND(I7="",horse&lt;&gt;3))&gt;d-1),
  (E7*(INT((E7+2)/2)*(d-1)+1)+G7)*OR(I7=4,AND(I7="",horse&lt;&gt;3)),
     IF(
       enemy^(2-enemy)*INT(horse/3)*OR(U48&gt;horseCB2,INT(0.81+U48/horseCB2)),
       CHAR(200*(2-enemy) + 41454*(enemy-1)) &amp; "  "
       &amp; (enemy-1)*(E7*d+G7)+(2-enemy)*INT(99.9*(U48/horseCB2))
       &amp; LEFT(" "&amp;CHAR(34+3*enemy)&amp;H7,3*enemy-1)&amp;CHAR(41951*(2-enemy) + 41*(enemy-1)),
       ""
     )
)</f>
        <v>0</v>
      </c>
      <c r="N7" s="149"/>
      <c r="P7" s="22">
        <v>3</v>
      </c>
      <c r="Q7" s="19" t="s">
        <v>23</v>
      </c>
      <c r="R7" s="19" t="s">
        <v>52</v>
      </c>
      <c r="S7" s="19" t="s">
        <v>53</v>
      </c>
      <c r="T7" s="28" t="s">
        <v>54</v>
      </c>
      <c r="U7" s="19"/>
      <c r="V7" s="16">
        <f t="shared" si="3"/>
        <v>-2</v>
      </c>
      <c r="X7" s="55">
        <v>1.2</v>
      </c>
      <c r="Y7" s="55">
        <v>3</v>
      </c>
      <c r="Z7" s="75">
        <f t="shared" si="4"/>
        <v>63511.547795899387</v>
      </c>
      <c r="AA7" s="60">
        <f t="shared" si="0"/>
        <v>6</v>
      </c>
      <c r="AB7" s="59">
        <f t="shared" si="5"/>
        <v>0</v>
      </c>
      <c r="AC7" s="61">
        <v>6</v>
      </c>
      <c r="AD7" s="61">
        <v>10</v>
      </c>
      <c r="AE7" s="56">
        <f t="shared" si="6"/>
        <v>0</v>
      </c>
      <c r="AF7" s="58">
        <f t="shared" si="1"/>
        <v>10</v>
      </c>
      <c r="AG7" s="75">
        <f t="shared" si="2"/>
        <v>51489.123006860005</v>
      </c>
      <c r="AH7" s="55">
        <v>1</v>
      </c>
      <c r="AI7" s="55">
        <v>3</v>
      </c>
      <c r="AK7" s="87"/>
      <c r="AL7" s="87"/>
    </row>
    <row r="8" spans="1:38" ht="17.100000000000001" customHeight="1">
      <c r="B8" s="173" t="s">
        <v>4</v>
      </c>
      <c r="C8" s="99">
        <v>1</v>
      </c>
      <c r="D8" s="64">
        <v>1</v>
      </c>
      <c r="E8" s="65">
        <v>-1</v>
      </c>
      <c r="F8" s="66"/>
      <c r="G8" s="67"/>
      <c r="H8" s="97">
        <f>cond1</f>
        <v>3</v>
      </c>
      <c r="I8" s="178"/>
      <c r="J8" s="282" t="str">
        <f>IF(
  (D8+F8*d)*OR(I8=1,AND(I8="",runS&lt;&gt;1))&gt;d-1,
  (D8+F8*d)*OR(I8=1,AND(I8="",runS&lt;&gt;1)),
     IF(
       enemy^(2-enemy)*run*OR(R49&gt;runCB,INT(0.4+R49/runCB)),
       CHAR(200*(2-enemy) + 41454*(enemy-1)) &amp; "  "
       &amp; (enemy-1)*(D8+F8*d)+(2-enemy)*INT(99.9*(R49/runCB))
       &amp; LEFT(" "&amp;CHAR(34+3*enemy)&amp;H8,3*enemy-1)&amp;CHAR(41951*(2-enemy) + 41*(enemy-1)),
       ""
     )
)</f>
        <v>√  1 (3)</v>
      </c>
      <c r="K8" s="185" t="str">
        <f>IF(
  (D8*d+F8)*OR(I8=2,AND(I8="",obstaS&lt;&gt;1))&gt;d-1,
  (D8*d+F8)*OR(I8=2,AND(I8="",obstaS&lt;&gt;1)),
     IF(
       enemy^(2-enemy)*obsta*OR(S49&gt;obstaCB,INT(0.4+S49/obstaCB)),
       CHAR(200*(2-enemy) + 41454*(enemy-1)) &amp; "  "
       &amp; (enemy-1)*(D8*d+F8)+(2-enemy)*INT(99.9*(S49/obstaCB))
       &amp; LEFT(" "&amp;CHAR(34+3*enemy)&amp;H8,3*enemy-1)&amp;CHAR(41951*(2-enemy) + 41*(enemy-1)),
       ""
     )
)</f>
        <v>√  1.1 (3)</v>
      </c>
      <c r="L8" s="186" t="str">
        <f>IF(
  (F8*d+G8)*OR(I8=3,AND(I8="",tri&lt;&gt;2))&gt;d-1,
  (F8*d+G8)*OR(I8=3,AND(I8="",tri&lt;&gt;2)),
     IF(
       enemy^(2-enemy)*INT(tri/2)*OR(T49&gt;triCB2,INT(0.7+T49/triCB2)),
       CHAR(200*(2-enemy) + 41454*(enemy-1)) &amp; "  "
       &amp; (enemy-1)*(F8*d+G8)+(2-enemy)*INT(99.9*(T49/triCB2))
       &amp; LEFT(" "&amp;CHAR(34+3*enemy)&amp;H8,3*enemy-1)&amp;CHAR(41951*(2-enemy) + 41*(enemy-1)),
       ""
     )
)</f>
        <v>√  0 (3)</v>
      </c>
      <c r="M8" s="187">
        <f>IF(
  OR(E8+G8=-1,(E8*d+G8)*OR(I8=4,AND(I8="",horse&lt;&gt;3))&gt;d-1),
  (E8*(INT((E8+2)/2)*(d-1)+1)+G8)*OR(I8=4,AND(I8="",horse&lt;&gt;3)),
     IF(
       enemy^(2-enemy)*INT(horse/3)*OR(U49&gt;horseCB2,INT(0.81+U49/horseCB2)),
       CHAR(200*(2-enemy) + 41454*(enemy-1)) &amp; "  "
       &amp; (enemy-1)*(E8*d+G8)+(2-enemy)*INT(99.9*(U49/horseCB2))
       &amp; LEFT(" "&amp;CHAR(34+3*enemy)&amp;H8,3*enemy-1)&amp;CHAR(41951*(2-enemy) + 41*(enemy-1)),
       ""
     )
)</f>
        <v>0</v>
      </c>
      <c r="N8" s="149"/>
      <c r="P8" s="22">
        <v>4</v>
      </c>
      <c r="Q8" s="19" t="s">
        <v>98</v>
      </c>
      <c r="R8" s="19" t="s">
        <v>46</v>
      </c>
      <c r="S8" s="19" t="s">
        <v>99</v>
      </c>
      <c r="T8" s="28" t="s">
        <v>49</v>
      </c>
      <c r="U8" s="28" t="s">
        <v>50</v>
      </c>
      <c r="V8" s="16">
        <f t="shared" si="3"/>
        <v>-1</v>
      </c>
      <c r="X8" s="55">
        <v>2.2000000000000002</v>
      </c>
      <c r="Y8" s="55">
        <v>0</v>
      </c>
      <c r="Z8" s="75">
        <f t="shared" si="4"/>
        <v>56689.217009575557</v>
      </c>
      <c r="AA8" s="60">
        <f t="shared" si="0"/>
        <v>8</v>
      </c>
      <c r="AB8" s="59">
        <f t="shared" si="5"/>
        <v>1</v>
      </c>
      <c r="AC8" s="61">
        <v>7</v>
      </c>
      <c r="AD8" s="61">
        <v>11</v>
      </c>
      <c r="AE8" s="56">
        <f t="shared" si="6"/>
        <v>0</v>
      </c>
      <c r="AF8" s="58">
        <f t="shared" si="1"/>
        <v>11</v>
      </c>
      <c r="AG8" s="75">
        <f t="shared" si="2"/>
        <v>50187.207606799609</v>
      </c>
      <c r="AH8" s="55">
        <v>2</v>
      </c>
      <c r="AI8" s="55">
        <v>0</v>
      </c>
      <c r="AK8" s="87"/>
      <c r="AL8" s="87"/>
    </row>
    <row r="9" spans="1:38" ht="17.100000000000001" customHeight="1">
      <c r="B9" s="173" t="s">
        <v>6</v>
      </c>
      <c r="C9" s="99">
        <v>5</v>
      </c>
      <c r="D9" s="64">
        <v>1</v>
      </c>
      <c r="E9" s="65">
        <v>-1</v>
      </c>
      <c r="F9" s="66"/>
      <c r="G9" s="67"/>
      <c r="H9" s="97">
        <f>cond5</f>
        <v>0</v>
      </c>
      <c r="I9" s="178"/>
      <c r="J9" s="282" t="str">
        <f>IF(
  (D9+F9*d)*OR(I9=1,AND(I9="",runS&lt;&gt;1))&gt;d-1,
  (D9+F9*d)*OR(I9=1,AND(I9="",runS&lt;&gt;1)),
     IF(
       enemy^(2-enemy)*run*OR(R50&gt;runCB,INT(0.4+R50/runCB)),
       CHAR(200*(2-enemy) + 41454*(enemy-1)) &amp; "  "
       &amp; (enemy-1)*(D9+F9*d)+(2-enemy)*INT(99.9*(R50/runCB))
       &amp; LEFT(" "&amp;CHAR(34+3*enemy)&amp;H9,3*enemy-1)&amp;CHAR(41951*(2-enemy) + 41*(enemy-1)),
       ""
     )
)</f>
        <v/>
      </c>
      <c r="K9" s="185" t="str">
        <f>IF(
  (D9*d+F9)*OR(I9=2,AND(I9="",obstaS&lt;&gt;1))&gt;d-1,
  (D9*d+F9)*OR(I9=2,AND(I9="",obstaS&lt;&gt;1)),
     IF(
       enemy^(2-enemy)*obsta*OR(S50&gt;obstaCB,INT(0.4+S50/obstaCB)),
       CHAR(200*(2-enemy) + 41454*(enemy-1)) &amp; "  "
       &amp; (enemy-1)*(D9*d+F9)+(2-enemy)*INT(99.9*(S50/obstaCB))
       &amp; LEFT(" "&amp;CHAR(34+3*enemy)&amp;H9,3*enemy-1)&amp;CHAR(41951*(2-enemy) + 41*(enemy-1)),
       ""
     )
)</f>
        <v/>
      </c>
      <c r="L9" s="186" t="str">
        <f>IF(
  (F9*d+G9)*OR(I9=3,AND(I9="",tri&lt;&gt;2))&gt;d-1,
  (F9*d+G9)*OR(I9=3,AND(I9="",tri&lt;&gt;2)),
     IF(
       enemy^(2-enemy)*INT(tri/2)*OR(T50&gt;triCB2,INT(0.7+T50/triCB2)),
       CHAR(200*(2-enemy) + 41454*(enemy-1)) &amp; "  "
       &amp; (enemy-1)*(F9*d+G9)+(2-enemy)*INT(99.9*(T50/triCB2))
       &amp; LEFT(" "&amp;CHAR(34+3*enemy)&amp;H9,3*enemy-1)&amp;CHAR(41951*(2-enemy) + 41*(enemy-1)),
       ""
     )
)</f>
        <v/>
      </c>
      <c r="M9" s="187">
        <f>IF(
  OR(E9+G9=-1,(E9*d+G9)*OR(I9=4,AND(I9="",horse&lt;&gt;3))&gt;d-1),
  (E9*(INT((E9+2)/2)*(d-1)+1)+G9)*OR(I9=4,AND(I9="",horse&lt;&gt;3)),
     IF(
       enemy^(2-enemy)*INT(horse/3)*OR(U50&gt;horseCB2,INT(0.81+U50/horseCB2)),
       CHAR(200*(2-enemy) + 41454*(enemy-1)) &amp; "  "
       &amp; (enemy-1)*(E9*d+G9)+(2-enemy)*INT(99.9*(U50/horseCB2))
       &amp; LEFT(" "&amp;CHAR(34+3*enemy)&amp;H9,3*enemy-1)&amp;CHAR(41951*(2-enemy) + 41*(enemy-1)),
       ""
     )
)</f>
        <v>0</v>
      </c>
      <c r="N9" s="149"/>
      <c r="P9" s="22">
        <v>5</v>
      </c>
      <c r="Q9" s="19" t="s">
        <v>95</v>
      </c>
      <c r="R9" s="19" t="s">
        <v>35</v>
      </c>
      <c r="S9" s="19" t="s">
        <v>16</v>
      </c>
      <c r="T9" s="19" t="s">
        <v>6</v>
      </c>
      <c r="U9" s="19"/>
      <c r="V9" s="16">
        <f t="shared" si="3"/>
        <v>0</v>
      </c>
      <c r="X9" s="55">
        <v>1.2</v>
      </c>
      <c r="Y9" s="55">
        <v>2</v>
      </c>
      <c r="Z9" s="75">
        <f t="shared" si="4"/>
        <v>55585.472797420611</v>
      </c>
      <c r="AA9" s="60">
        <f t="shared" si="0"/>
        <v>9</v>
      </c>
      <c r="AB9" s="59">
        <f t="shared" si="5"/>
        <v>0</v>
      </c>
      <c r="AC9" s="61">
        <v>9</v>
      </c>
      <c r="AD9" s="61">
        <v>13</v>
      </c>
      <c r="AE9" s="56">
        <f t="shared" si="6"/>
        <v>0</v>
      </c>
      <c r="AF9" s="58">
        <f t="shared" si="1"/>
        <v>13</v>
      </c>
      <c r="AG9" s="75">
        <f t="shared" si="2"/>
        <v>45501.448000301541</v>
      </c>
      <c r="AH9" s="55">
        <v>1</v>
      </c>
      <c r="AI9" s="55">
        <v>2</v>
      </c>
      <c r="AK9" s="87"/>
      <c r="AL9" s="87"/>
    </row>
    <row r="10" spans="1:38" ht="17.100000000000001" customHeight="1">
      <c r="B10" s="173" t="s">
        <v>27</v>
      </c>
      <c r="C10" s="99">
        <v>5</v>
      </c>
      <c r="D10" s="64">
        <v>1</v>
      </c>
      <c r="E10" s="65">
        <v>-1</v>
      </c>
      <c r="F10" s="66"/>
      <c r="G10" s="67"/>
      <c r="H10" s="97">
        <f>cond5</f>
        <v>0</v>
      </c>
      <c r="I10" s="178"/>
      <c r="J10" s="282" t="str">
        <f>IF(
  (D10+F10*d)*OR(I10=1,AND(I10="",runS&lt;&gt;1))&gt;d-1,
  (D10+F10*d)*OR(I10=1,AND(I10="",runS&lt;&gt;1)),
     IF(
       enemy^(2-enemy)*run*OR(R51&gt;runCB,INT(0.4+R51/runCB)),
       CHAR(200*(2-enemy) + 41454*(enemy-1)) &amp; "  "
       &amp; (enemy-1)*(D10+F10*d)+(2-enemy)*INT(99.9*(R51/runCB))
       &amp; LEFT(" "&amp;CHAR(34+3*enemy)&amp;H10,3*enemy-1)&amp;CHAR(41951*(2-enemy) + 41*(enemy-1)),
       ""
     )
)</f>
        <v/>
      </c>
      <c r="K10" s="185" t="str">
        <f>IF(
  (D10*d+F10)*OR(I10=2,AND(I10="",obstaS&lt;&gt;1))&gt;d-1,
  (D10*d+F10)*OR(I10=2,AND(I10="",obstaS&lt;&gt;1)),
     IF(
       enemy^(2-enemy)*obsta*OR(S51&gt;obstaCB,INT(0.4+S51/obstaCB)),
       CHAR(200*(2-enemy) + 41454*(enemy-1)) &amp; "  "
       &amp; (enemy-1)*(D10*d+F10)+(2-enemy)*INT(99.9*(S51/obstaCB))
       &amp; LEFT(" "&amp;CHAR(34+3*enemy)&amp;H10,3*enemy-1)&amp;CHAR(41951*(2-enemy) + 41*(enemy-1)),
       ""
     )
)</f>
        <v/>
      </c>
      <c r="L10" s="186" t="str">
        <f>IF(
  (F10*d+G10)*OR(I10=3,AND(I10="",tri&lt;&gt;2))&gt;d-1,
  (F10*d+G10)*OR(I10=3,AND(I10="",tri&lt;&gt;2)),
     IF(
       enemy^(2-enemy)*INT(tri/2)*OR(T51&gt;triCB2,INT(0.7+T51/triCB2)),
       CHAR(200*(2-enemy) + 41454*(enemy-1)) &amp; "  "
       &amp; (enemy-1)*(F10*d+G10)+(2-enemy)*INT(99.9*(T51/triCB2))
       &amp; LEFT(" "&amp;CHAR(34+3*enemy)&amp;H10,3*enemy-1)&amp;CHAR(41951*(2-enemy) + 41*(enemy-1)),
       ""
     )
)</f>
        <v/>
      </c>
      <c r="M10" s="187">
        <f>IF(
  OR(E10+G10=-1,(E10*d+G10)*OR(I10=4,AND(I10="",horse&lt;&gt;3))&gt;d-1),
  (E10*(INT((E10+2)/2)*(d-1)+1)+G10)*OR(I10=4,AND(I10="",horse&lt;&gt;3)),
     IF(
       enemy^(2-enemy)*INT(horse/3)*OR(U51&gt;horseCB2,INT(0.81+U51/horseCB2)),
       CHAR(200*(2-enemy) + 41454*(enemy-1)) &amp; "  "
       &amp; (enemy-1)*(E10*d+G10)+(2-enemy)*INT(99.9*(U51/horseCB2))
       &amp; LEFT(" "&amp;CHAR(34+3*enemy)&amp;H10,3*enemy-1)&amp;CHAR(41951*(2-enemy) + 41*(enemy-1)),
       ""
     )
)</f>
        <v>0</v>
      </c>
      <c r="N10" s="149"/>
      <c r="P10" s="22">
        <v>6</v>
      </c>
      <c r="Q10" s="19" t="s">
        <v>26</v>
      </c>
      <c r="R10" s="19" t="s">
        <v>20</v>
      </c>
      <c r="S10" s="19" t="s">
        <v>13</v>
      </c>
      <c r="T10" s="19" t="s">
        <v>66</v>
      </c>
      <c r="U10" s="19"/>
      <c r="V10" s="16">
        <f t="shared" si="3"/>
        <v>1</v>
      </c>
      <c r="X10" s="55">
        <v>2.2000000000000002</v>
      </c>
      <c r="Y10" s="55">
        <v>-1</v>
      </c>
      <c r="Z10" s="75">
        <f t="shared" si="4"/>
        <v>45450.667395060431</v>
      </c>
      <c r="AA10" s="60">
        <f t="shared" si="0"/>
        <v>14</v>
      </c>
      <c r="AB10" s="59">
        <f t="shared" si="5"/>
        <v>0</v>
      </c>
      <c r="AC10" s="61">
        <v>14</v>
      </c>
      <c r="AD10" s="61">
        <v>15</v>
      </c>
      <c r="AE10" s="56">
        <f t="shared" si="6"/>
        <v>1</v>
      </c>
      <c r="AF10" s="58">
        <f t="shared" si="1"/>
        <v>16</v>
      </c>
      <c r="AG10" s="75">
        <f t="shared" si="2"/>
        <v>41317.840867550076</v>
      </c>
      <c r="AH10" s="93">
        <v>2</v>
      </c>
      <c r="AI10" s="93">
        <v>-1</v>
      </c>
      <c r="AK10" s="87"/>
      <c r="AL10" s="87"/>
    </row>
    <row r="11" spans="1:38" ht="17.100000000000001" customHeight="1">
      <c r="B11" s="173" t="s">
        <v>11</v>
      </c>
      <c r="C11" s="99">
        <v>6</v>
      </c>
      <c r="D11" s="64">
        <v>-1</v>
      </c>
      <c r="E11" s="65">
        <v>1</v>
      </c>
      <c r="F11" s="66"/>
      <c r="G11" s="67">
        <v>1</v>
      </c>
      <c r="H11" s="97">
        <f>cond6</f>
        <v>1</v>
      </c>
      <c r="I11" s="178">
        <v>4</v>
      </c>
      <c r="J11" s="282" t="str">
        <f>IF(
  (D11+F11*d)*OR(I11=1,AND(I11="",runS&lt;&gt;1))&gt;d-1,
  (D11+F11*d)*OR(I11=1,AND(I11="",runS&lt;&gt;1)),
     IF(
       enemy^(2-enemy)*run*OR(R52&gt;runCB,INT(0.4+R52/runCB)),
       CHAR(200*(2-enemy) + 41454*(enemy-1)) &amp; "  "
       &amp; (enemy-1)*(D11+F11*d)+(2-enemy)*INT(99.9*(R52/runCB))
       &amp; LEFT(" "&amp;CHAR(34+3*enemy)&amp;H11,3*enemy-1)&amp;CHAR(41951*(2-enemy) + 41*(enemy-1)),
       ""
     )
)</f>
        <v/>
      </c>
      <c r="K11" s="185" t="str">
        <f>IF(
  (D11*d+F11)*OR(I11=2,AND(I11="",obstaS&lt;&gt;1))&gt;d-1,
  (D11*d+F11)*OR(I11=2,AND(I11="",obstaS&lt;&gt;1)),
     IF(
       enemy^(2-enemy)*obsta*OR(S52&gt;obstaCB,INT(0.4+S52/obstaCB)),
       CHAR(200*(2-enemy) + 41454*(enemy-1)) &amp; "  "
       &amp; (enemy-1)*(D11*d+F11)+(2-enemy)*INT(99.9*(S52/obstaCB))
       &amp; LEFT(" "&amp;CHAR(34+3*enemy)&amp;H11,3*enemy-1)&amp;CHAR(41951*(2-enemy) + 41*(enemy-1)),
       ""
     )
)</f>
        <v/>
      </c>
      <c r="L11" s="186" t="str">
        <f>IF(
  (F11*d+G11)*OR(I11=3,AND(I11="",tri&lt;&gt;2))&gt;d-1,
  (F11*d+G11)*OR(I11=3,AND(I11="",tri&lt;&gt;2)),
     IF(
       enemy^(2-enemy)*INT(tri/2)*OR(T52&gt;triCB2,INT(0.7+T52/triCB2)),
       CHAR(200*(2-enemy) + 41454*(enemy-1)) &amp; "  "
       &amp; (enemy-1)*(F11*d+G11)+(2-enemy)*INT(99.9*(T52/triCB2))
       &amp; LEFT(" "&amp;CHAR(34+3*enemy)&amp;H11,3*enemy-1)&amp;CHAR(41951*(2-enemy) + 41*(enemy-1)),
       ""
     )
)</f>
        <v/>
      </c>
      <c r="M11" s="188">
        <f>IF(
  OR(E11+G11=-1,(E11*d+G11)*OR(I11=4,AND(I11="",horse&lt;&gt;3))&gt;d-1),
  (E11*(INT((E11+2)/2)*(d-1)+1)+G11)*OR(I11=4,AND(I11="",horse&lt;&gt;3)),
     IF(
       enemy^(2-enemy)*INT(horse/3)*OR(U52&gt;horseCB2,INT(0.81+U52/horseCB2)),
       CHAR(200*(2-enemy) + 41454*(enemy-1)) &amp; "  "
       &amp; (enemy-1)*(E11*d+G11)+(2-enemy)*INT(99.9*(U52/horseCB2))
       &amp; LEFT(" "&amp;CHAR(34+3*enemy)&amp;H11,3*enemy-1)&amp;CHAR(41951*(2-enemy) + 41*(enemy-1)),
       ""
     )
)</f>
        <v>2.1</v>
      </c>
      <c r="N11" s="149"/>
      <c r="X11" s="55">
        <v>1.2</v>
      </c>
      <c r="Y11" s="55">
        <v>1</v>
      </c>
      <c r="Z11" s="75">
        <f t="shared" si="4"/>
        <v>47696.136683994147</v>
      </c>
      <c r="AA11" s="60">
        <f t="shared" si="0"/>
        <v>12</v>
      </c>
      <c r="AB11" s="59">
        <f t="shared" si="5"/>
        <v>0</v>
      </c>
      <c r="AC11" s="61">
        <v>12</v>
      </c>
      <c r="AD11" s="61">
        <v>19</v>
      </c>
      <c r="AE11" s="56">
        <f t="shared" si="6"/>
        <v>1</v>
      </c>
      <c r="AF11" s="58">
        <f t="shared" si="1"/>
        <v>18</v>
      </c>
      <c r="AG11" s="75">
        <f t="shared" si="2"/>
        <v>39553.976682247281</v>
      </c>
      <c r="AH11" s="55">
        <v>1</v>
      </c>
      <c r="AI11" s="55">
        <v>1</v>
      </c>
      <c r="AK11" s="87"/>
      <c r="AL11" s="87"/>
    </row>
    <row r="12" spans="1:38" ht="17.100000000000001" customHeight="1">
      <c r="B12" s="173" t="s">
        <v>26</v>
      </c>
      <c r="C12" s="99">
        <v>6</v>
      </c>
      <c r="D12" s="64">
        <v>1</v>
      </c>
      <c r="E12" s="65">
        <v>-1</v>
      </c>
      <c r="F12" s="66"/>
      <c r="G12" s="67">
        <v>1</v>
      </c>
      <c r="H12" s="97">
        <f>cond6</f>
        <v>1</v>
      </c>
      <c r="I12" s="178"/>
      <c r="J12" s="282" t="str">
        <f>IF(
  (D12+F12*d)*OR(I12=1,AND(I12="",runS&lt;&gt;1))&gt;d-1,
  (D12+F12*d)*OR(I12=1,AND(I12="",runS&lt;&gt;1)),
     IF(
       enemy^(2-enemy)*run*OR(R53&gt;runCB,INT(0.4+R53/runCB)),
       CHAR(200*(2-enemy) + 41454*(enemy-1)) &amp; "  "
       &amp; (enemy-1)*(D12+F12*d)+(2-enemy)*INT(99.9*(R53/runCB))
       &amp; LEFT(" "&amp;CHAR(34+3*enemy)&amp;H12,3*enemy-1)&amp;CHAR(41951*(2-enemy) + 41*(enemy-1)),
       ""
     )
)</f>
        <v/>
      </c>
      <c r="K12" s="185" t="str">
        <f>IF(
  (D12*d+F12)*OR(I12=2,AND(I12="",obstaS&lt;&gt;1))&gt;d-1,
  (D12*d+F12)*OR(I12=2,AND(I12="",obstaS&lt;&gt;1)),
     IF(
       enemy^(2-enemy)*obsta*OR(S53&gt;obstaCB,INT(0.4+S53/obstaCB)),
       CHAR(200*(2-enemy) + 41454*(enemy-1)) &amp; "  "
       &amp; (enemy-1)*(D12*d+F12)+(2-enemy)*INT(99.9*(S53/obstaCB))
       &amp; LEFT(" "&amp;CHAR(34+3*enemy)&amp;H12,3*enemy-1)&amp;CHAR(41951*(2-enemy) + 41*(enemy-1)),
       ""
     )
)</f>
        <v/>
      </c>
      <c r="L12" s="186" t="str">
        <f>IF(
  (F12*d+G12)*OR(I12=3,AND(I12="",tri&lt;&gt;2))&gt;d-1,
  (F12*d+G12)*OR(I12=3,AND(I12="",tri&lt;&gt;2)),
     IF(
       enemy^(2-enemy)*INT(tri/2)*OR(T53&gt;triCB2,INT(0.7+T53/triCB2)),
       CHAR(200*(2-enemy) + 41454*(enemy-1)) &amp; "  "
       &amp; (enemy-1)*(F12*d+G12)+(2-enemy)*INT(99.9*(T53/triCB2))
       &amp; LEFT(" "&amp;CHAR(34+3*enemy)&amp;H12,3*enemy-1)&amp;CHAR(41951*(2-enemy) + 41*(enemy-1)),
       ""
     )
)</f>
        <v>√  1 (1)</v>
      </c>
      <c r="M12" s="187" t="str">
        <f>IF(
  OR(E12+G12=-1,(E12*d+G12)*OR(I12=4,AND(I12="",horse&lt;&gt;3))&gt;d-1),
  (E12*(INT((E12+2)/2)*(d-1)+1)+G12)*OR(I12=4,AND(I12="",horse&lt;&gt;3)),
     IF(
       enemy^(2-enemy)*INT(horse/3)*OR(U53&gt;horseCB2,INT(0.81+U53/horseCB2)),
       CHAR(200*(2-enemy) + 41454*(enemy-1)) &amp; "  "
       &amp; (enemy-1)*(E12*d+G12)+(2-enemy)*INT(99.9*(U53/horseCB2))
       &amp; LEFT(" "&amp;CHAR(34+3*enemy)&amp;H12,3*enemy-1)&amp;CHAR(41951*(2-enemy) + 41*(enemy-1)),
       ""
     )
)</f>
        <v/>
      </c>
      <c r="N12" s="149"/>
      <c r="X12" s="93">
        <v>1.2</v>
      </c>
      <c r="Y12" s="93">
        <v>0</v>
      </c>
      <c r="Z12" s="75">
        <f t="shared" si="4"/>
        <v>39817.625663789688</v>
      </c>
      <c r="AA12" s="60">
        <f t="shared" si="0"/>
        <v>17</v>
      </c>
      <c r="AB12" s="59">
        <f t="shared" si="5"/>
        <v>1</v>
      </c>
      <c r="AC12" s="61">
        <v>16</v>
      </c>
      <c r="AD12" s="61">
        <v>22</v>
      </c>
      <c r="AE12" s="56">
        <f t="shared" si="6"/>
        <v>1</v>
      </c>
      <c r="AF12" s="58">
        <f t="shared" si="1"/>
        <v>21</v>
      </c>
      <c r="AG12" s="75">
        <f t="shared" si="2"/>
        <v>33621.508220961456</v>
      </c>
      <c r="AH12" s="55">
        <v>1</v>
      </c>
      <c r="AI12" s="55">
        <v>0</v>
      </c>
      <c r="AK12" s="87"/>
      <c r="AL12" s="87"/>
    </row>
    <row r="13" spans="1:38" ht="17.100000000000001" customHeight="1">
      <c r="B13" s="173" t="s">
        <v>8</v>
      </c>
      <c r="C13" s="99">
        <v>4</v>
      </c>
      <c r="D13" s="64">
        <v>1</v>
      </c>
      <c r="E13" s="65"/>
      <c r="F13" s="66"/>
      <c r="G13" s="67">
        <v>1</v>
      </c>
      <c r="H13" s="97">
        <f>cond4</f>
        <v>-1</v>
      </c>
      <c r="I13" s="178"/>
      <c r="J13" s="282" t="str">
        <f>IF(
  (D13+F13*d)*OR(I13=1,AND(I13="",runS&lt;&gt;1))&gt;d-1,
  (D13+F13*d)*OR(I13=1,AND(I13="",runS&lt;&gt;1)),
     IF(
       enemy^(2-enemy)*run*OR(R54&gt;runCB,INT(0.4+R54/runCB)),
       CHAR(200*(2-enemy) + 41454*(enemy-1)) &amp; "  "
       &amp; (enemy-1)*(D13+F13*d)+(2-enemy)*INT(99.9*(R54/runCB))
       &amp; LEFT(" "&amp;CHAR(34+3*enemy)&amp;H13,3*enemy-1)&amp;CHAR(41951*(2-enemy) + 41*(enemy-1)),
       ""
     )
)</f>
        <v/>
      </c>
      <c r="K13" s="185" t="str">
        <f>IF(
  (D13*d+F13)*OR(I13=2,AND(I13="",obstaS&lt;&gt;1))&gt;d-1,
  (D13*d+F13)*OR(I13=2,AND(I13="",obstaS&lt;&gt;1)),
     IF(
       enemy^(2-enemy)*obsta*OR(S54&gt;obstaCB,INT(0.4+S54/obstaCB)),
       CHAR(200*(2-enemy) + 41454*(enemy-1)) &amp; "  "
       &amp; (enemy-1)*(D13*d+F13)+(2-enemy)*INT(99.9*(S54/obstaCB))
       &amp; LEFT(" "&amp;CHAR(34+3*enemy)&amp;H13,3*enemy-1)&amp;CHAR(41951*(2-enemy) + 41*(enemy-1)),
       ""
     )
)</f>
        <v/>
      </c>
      <c r="L13" s="186" t="str">
        <f>IF(
  (F13*d+G13)*OR(I13=3,AND(I13="",tri&lt;&gt;2))&gt;d-1,
  (F13*d+G13)*OR(I13=3,AND(I13="",tri&lt;&gt;2)),
     IF(
       enemy^(2-enemy)*INT(tri/2)*OR(T54&gt;triCB2,INT(0.7+T54/triCB2)),
       CHAR(200*(2-enemy) + 41454*(enemy-1)) &amp; "  "
       &amp; (enemy-1)*(F13*d+G13)+(2-enemy)*INT(99.9*(T54/triCB2))
       &amp; LEFT(" "&amp;CHAR(34+3*enemy)&amp;H13,3*enemy-1)&amp;CHAR(41951*(2-enemy) + 41*(enemy-1)),
       ""
     )
)</f>
        <v>√  1 (-1)</v>
      </c>
      <c r="M13" s="187" t="str">
        <f>IF(
  OR(E13+G13=-1,(E13*d+G13)*OR(I13=4,AND(I13="",horse&lt;&gt;3))&gt;d-1),
  (E13*(INT((E13+2)/2)*(d-1)+1)+G13)*OR(I13=4,AND(I13="",horse&lt;&gt;3)),
     IF(
       enemy^(2-enemy)*INT(horse/3)*OR(U54&gt;horseCB2,INT(0.81+U54/horseCB2)),
       CHAR(200*(2-enemy) + 41454*(enemy-1)) &amp; "  "
       &amp; (enemy-1)*(E13*d+G13)+(2-enemy)*INT(99.9*(U54/horseCB2))
       &amp; LEFT(" "&amp;CHAR(34+3*enemy)&amp;H13,3*enemy-1)&amp;CHAR(41951*(2-enemy) + 41*(enemy-1)),
       ""
     )
)</f>
        <v/>
      </c>
      <c r="N13" s="149"/>
      <c r="P13" s="240" t="s">
        <v>223</v>
      </c>
      <c r="Q13" s="240"/>
      <c r="R13" s="240"/>
      <c r="S13" s="240"/>
      <c r="T13" s="240"/>
      <c r="U13" s="240"/>
      <c r="V13" s="240"/>
      <c r="X13" s="93">
        <v>0.2</v>
      </c>
      <c r="Y13" s="93">
        <v>3</v>
      </c>
      <c r="Z13" s="75">
        <f t="shared" si="4"/>
        <v>42586.724402331041</v>
      </c>
      <c r="AA13" s="60">
        <f t="shared" ref="AA13:AA18" si="7">_xlfn.RANK.EQ(Z13,combat,0)</f>
        <v>15</v>
      </c>
      <c r="AB13" s="59">
        <f>ABS(AA13-AC13)</f>
        <v>2</v>
      </c>
      <c r="AC13" s="61">
        <v>17</v>
      </c>
      <c r="AD13" s="61">
        <v>18</v>
      </c>
      <c r="AE13" s="56">
        <f>ABS(AF13-AD13)</f>
        <v>4</v>
      </c>
      <c r="AF13" s="58">
        <f t="shared" ref="AF13:AF18" si="8">_xlfn.RANK.EQ(AG13,combat,0)</f>
        <v>22</v>
      </c>
      <c r="AG13" s="75">
        <f t="shared" si="2"/>
        <v>32464.625567002222</v>
      </c>
      <c r="AH13" s="55">
        <v>0</v>
      </c>
      <c r="AI13" s="55">
        <v>3</v>
      </c>
      <c r="AK13" s="87"/>
      <c r="AL13" s="87"/>
    </row>
    <row r="14" spans="1:38" ht="17.100000000000001" customHeight="1">
      <c r="B14" s="173" t="s">
        <v>14</v>
      </c>
      <c r="C14" s="99">
        <v>1</v>
      </c>
      <c r="D14" s="64">
        <v>1</v>
      </c>
      <c r="E14" s="65"/>
      <c r="F14" s="66"/>
      <c r="G14" s="67">
        <v>1</v>
      </c>
      <c r="H14" s="97">
        <f>cond1</f>
        <v>3</v>
      </c>
      <c r="I14" s="178">
        <v>4</v>
      </c>
      <c r="J14" s="282" t="str">
        <f>IF(
  (D14+F14*d)*OR(I14=1,AND(I14="",runS&lt;&gt;1))&gt;d-1,
  (D14+F14*d)*OR(I14=1,AND(I14="",runS&lt;&gt;1)),
     IF(
       enemy^(2-enemy)*run*OR(R55&gt;runCB,INT(0.4+R55/runCB)),
       CHAR(200*(2-enemy) + 41454*(enemy-1)) &amp; "  "
       &amp; (enemy-1)*(D14+F14*d)+(2-enemy)*INT(99.9*(R55/runCB))
       &amp; LEFT(" "&amp;CHAR(34+3*enemy)&amp;H14,3*enemy-1)&amp;CHAR(41951*(2-enemy) + 41*(enemy-1)),
       ""
     )
)</f>
        <v/>
      </c>
      <c r="K14" s="185" t="str">
        <f>IF(
  (D14*d+F14)*OR(I14=2,AND(I14="",obstaS&lt;&gt;1))&gt;d-1,
  (D14*d+F14)*OR(I14=2,AND(I14="",obstaS&lt;&gt;1)),
     IF(
       enemy^(2-enemy)*obsta*OR(S55&gt;obstaCB,INT(0.4+S55/obstaCB)),
       CHAR(200*(2-enemy) + 41454*(enemy-1)) &amp; "  "
       &amp; (enemy-1)*(D14*d+F14)+(2-enemy)*INT(99.9*(S55/obstaCB))
       &amp; LEFT(" "&amp;CHAR(34+3*enemy)&amp;H14,3*enemy-1)&amp;CHAR(41951*(2-enemy) + 41*(enemy-1)),
       ""
     )
)</f>
        <v/>
      </c>
      <c r="L14" s="186" t="str">
        <f>IF(
  (F14*d+G14)*OR(I14=3,AND(I14="",tri&lt;&gt;2))&gt;d-1,
  (F14*d+G14)*OR(I14=3,AND(I14="",tri&lt;&gt;2)),
     IF(
       enemy^(2-enemy)*INT(tri/2)*OR(T55&gt;triCB2,INT(0.7+T55/triCB2)),
       CHAR(200*(2-enemy) + 41454*(enemy-1)) &amp; "  "
       &amp; (enemy-1)*(F14*d+G14)+(2-enemy)*INT(99.9*(T55/triCB2))
       &amp; LEFT(" "&amp;CHAR(34+3*enemy)&amp;H14,3*enemy-1)&amp;CHAR(41951*(2-enemy) + 41*(enemy-1)),
       ""
     )
)</f>
        <v/>
      </c>
      <c r="M14" s="187">
        <f>IF(
  OR(E14+G14=-1,(E14*d+G14)*OR(I14=4,AND(I14="",horse&lt;&gt;3))&gt;d-1),
  (E14*(INT((E14+2)/2)*(d-1)+1)+G14)*OR(I14=4,AND(I14="",horse&lt;&gt;3)),
     IF(
       enemy^(2-enemy)*INT(horse/3)*OR(U55&gt;horseCB2,INT(0.81+U55/horseCB2)),
       CHAR(200*(2-enemy) + 41454*(enemy-1)) &amp; "  "
       &amp; (enemy-1)*(E14*d+G14)+(2-enemy)*INT(99.9*(U55/horseCB2))
       &amp; LEFT(" "&amp;CHAR(34+3*enemy)&amp;H14,3*enemy-1)&amp;CHAR(41951*(2-enemy) + 41*(enemy-1)),
       ""
     )
)</f>
        <v>1</v>
      </c>
      <c r="N14" s="149"/>
      <c r="P14" s="23" t="s">
        <v>106</v>
      </c>
      <c r="Q14" s="212" t="s">
        <v>116</v>
      </c>
      <c r="R14" s="213"/>
      <c r="S14" s="213"/>
      <c r="T14" s="213"/>
      <c r="U14" s="213"/>
      <c r="V14" s="214"/>
      <c r="X14" s="55">
        <v>2.2000000000000002</v>
      </c>
      <c r="Y14" s="55">
        <v>-2</v>
      </c>
      <c r="Z14" s="75">
        <f t="shared" si="4"/>
        <v>34159.693841562992</v>
      </c>
      <c r="AA14" s="60">
        <f t="shared" si="7"/>
        <v>20</v>
      </c>
      <c r="AB14" s="59">
        <f t="shared" ref="AB14:AB15" si="9">ABS(AA14-AC14)</f>
        <v>0</v>
      </c>
      <c r="AC14" s="61">
        <v>20</v>
      </c>
      <c r="AD14" s="61">
        <v>24</v>
      </c>
      <c r="AE14" s="56">
        <f t="shared" ref="AE14:AE15" si="10">ABS(AF14-AD14)</f>
        <v>1</v>
      </c>
      <c r="AF14" s="58">
        <f t="shared" si="8"/>
        <v>23</v>
      </c>
      <c r="AG14" s="75">
        <f t="shared" si="2"/>
        <v>32405.066635947525</v>
      </c>
      <c r="AH14" s="55">
        <v>2</v>
      </c>
      <c r="AI14" s="55">
        <v>-2</v>
      </c>
      <c r="AK14" s="87"/>
      <c r="AL14" s="87"/>
    </row>
    <row r="15" spans="1:38" ht="17.100000000000001" customHeight="1">
      <c r="B15" s="173" t="s">
        <v>17</v>
      </c>
      <c r="C15" s="99">
        <v>4</v>
      </c>
      <c r="D15" s="64">
        <v>1</v>
      </c>
      <c r="E15" s="65"/>
      <c r="F15" s="66"/>
      <c r="G15" s="67">
        <v>1</v>
      </c>
      <c r="H15" s="97">
        <f>cond4</f>
        <v>-1</v>
      </c>
      <c r="I15" s="178"/>
      <c r="J15" s="282" t="str">
        <f>IF(
  (D15+F15*d)*OR(I15=1,AND(I15="",runS&lt;&gt;1))&gt;d-1,
  (D15+F15*d)*OR(I15=1,AND(I15="",runS&lt;&gt;1)),
     IF(
       enemy^(2-enemy)*run*OR(R56&gt;runCB,INT(0.4+R56/runCB)),
       CHAR(200*(2-enemy) + 41454*(enemy-1)) &amp; "  "
       &amp; (enemy-1)*(D15+F15*d)+(2-enemy)*INT(99.9*(R56/runCB))
       &amp; LEFT(" "&amp;CHAR(34+3*enemy)&amp;H15,3*enemy-1)&amp;CHAR(41951*(2-enemy) + 41*(enemy-1)),
       ""
     )
)</f>
        <v/>
      </c>
      <c r="K15" s="185" t="str">
        <f>IF(
  (D15*d+F15)*OR(I15=2,AND(I15="",obstaS&lt;&gt;1))&gt;d-1,
  (D15*d+F15)*OR(I15=2,AND(I15="",obstaS&lt;&gt;1)),
     IF(
       enemy^(2-enemy)*obsta*OR(S56&gt;obstaCB,INT(0.4+S56/obstaCB)),
       CHAR(200*(2-enemy) + 41454*(enemy-1)) &amp; "  "
       &amp; (enemy-1)*(D15*d+F15)+(2-enemy)*INT(99.9*(S56/obstaCB))
       &amp; LEFT(" "&amp;CHAR(34+3*enemy)&amp;H15,3*enemy-1)&amp;CHAR(41951*(2-enemy) + 41*(enemy-1)),
       ""
     )
)</f>
        <v/>
      </c>
      <c r="L15" s="186" t="str">
        <f>IF(
  (F15*d+G15)*OR(I15=3,AND(I15="",tri&lt;&gt;2))&gt;d-1,
  (F15*d+G15)*OR(I15=3,AND(I15="",tri&lt;&gt;2)),
     IF(
       enemy^(2-enemy)*INT(tri/2)*OR(T56&gt;triCB2,INT(0.7+T56/triCB2)),
       CHAR(200*(2-enemy) + 41454*(enemy-1)) &amp; "  "
       &amp; (enemy-1)*(F15*d+G15)+(2-enemy)*INT(99.9*(T56/triCB2))
       &amp; LEFT(" "&amp;CHAR(34+3*enemy)&amp;H15,3*enemy-1)&amp;CHAR(41951*(2-enemy) + 41*(enemy-1)),
       ""
     )
)</f>
        <v>√  1 (-1)</v>
      </c>
      <c r="M15" s="187" t="str">
        <f>IF(
  OR(E15+G15=-1,(E15*d+G15)*OR(I15=4,AND(I15="",horse&lt;&gt;3))&gt;d-1),
  (E15*(INT((E15+2)/2)*(d-1)+1)+G15)*OR(I15=4,AND(I15="",horse&lt;&gt;3)),
     IF(
       enemy^(2-enemy)*INT(horse/3)*OR(U56&gt;horseCB2,INT(0.81+U56/horseCB2)),
       CHAR(200*(2-enemy) + 41454*(enemy-1)) &amp; "  "
       &amp; (enemy-1)*(E15*d+G15)+(2-enemy)*INT(99.9*(U56/horseCB2))
       &amp; LEFT(" "&amp;CHAR(34+3*enemy)&amp;H15,3*enemy-1)&amp;CHAR(41951*(2-enemy) + 41*(enemy-1)),
       ""
     )
)</f>
        <v/>
      </c>
      <c r="N15" s="149"/>
      <c r="P15" s="31">
        <v>3</v>
      </c>
      <c r="Q15" s="25" t="s">
        <v>117</v>
      </c>
      <c r="R15" s="26"/>
      <c r="S15" s="26"/>
      <c r="T15" s="26"/>
      <c r="U15" s="26"/>
      <c r="V15" s="27"/>
      <c r="X15" s="55">
        <v>1.2</v>
      </c>
      <c r="Y15" s="55">
        <v>-1</v>
      </c>
      <c r="Z15" s="75">
        <f t="shared" si="4"/>
        <v>31923.24239543339</v>
      </c>
      <c r="AA15" s="60">
        <f t="shared" si="7"/>
        <v>25</v>
      </c>
      <c r="AB15" s="59">
        <f t="shared" si="9"/>
        <v>1</v>
      </c>
      <c r="AC15" s="61">
        <v>26</v>
      </c>
      <c r="AD15" s="61">
        <v>31</v>
      </c>
      <c r="AE15" s="56">
        <f t="shared" si="10"/>
        <v>4</v>
      </c>
      <c r="AF15" s="58">
        <f t="shared" si="8"/>
        <v>27</v>
      </c>
      <c r="AG15" s="75">
        <f t="shared" si="2"/>
        <v>27678.405112440771</v>
      </c>
      <c r="AH15" s="55">
        <v>1</v>
      </c>
      <c r="AI15" s="55">
        <v>-1</v>
      </c>
      <c r="AK15" s="87"/>
      <c r="AL15" s="87"/>
    </row>
    <row r="16" spans="1:38" ht="17.100000000000001" customHeight="1">
      <c r="B16" s="173" t="s">
        <v>19</v>
      </c>
      <c r="C16" s="99">
        <v>3</v>
      </c>
      <c r="D16" s="64">
        <v>1</v>
      </c>
      <c r="E16" s="65"/>
      <c r="F16" s="66"/>
      <c r="G16" s="67">
        <v>1</v>
      </c>
      <c r="H16" s="97">
        <f>cond3</f>
        <v>-2</v>
      </c>
      <c r="I16" s="178"/>
      <c r="J16" s="282" t="str">
        <f>IF(
  (D16+F16*d)*OR(I16=1,AND(I16="",runS&lt;&gt;1))&gt;d-1,
  (D16+F16*d)*OR(I16=1,AND(I16="",runS&lt;&gt;1)),
     IF(
       enemy^(2-enemy)*run*OR(R57&gt;runCB,INT(0.4+R57/runCB)),
       CHAR(200*(2-enemy) + 41454*(enemy-1)) &amp; "  "
       &amp; (enemy-1)*(D16+F16*d)+(2-enemy)*INT(99.9*(R57/runCB))
       &amp; LEFT(" "&amp;CHAR(34+3*enemy)&amp;H16,3*enemy-1)&amp;CHAR(41951*(2-enemy) + 41*(enemy-1)),
       ""
     )
)</f>
        <v/>
      </c>
      <c r="K16" s="185" t="str">
        <f>IF(
  (D16*d+F16)*OR(I16=2,AND(I16="",obstaS&lt;&gt;1))&gt;d-1,
  (D16*d+F16)*OR(I16=2,AND(I16="",obstaS&lt;&gt;1)),
     IF(
       enemy^(2-enemy)*obsta*OR(S57&gt;obstaCB,INT(0.4+S57/obstaCB)),
       CHAR(200*(2-enemy) + 41454*(enemy-1)) &amp; "  "
       &amp; (enemy-1)*(D16*d+F16)+(2-enemy)*INT(99.9*(S57/obstaCB))
       &amp; LEFT(" "&amp;CHAR(34+3*enemy)&amp;H16,3*enemy-1)&amp;CHAR(41951*(2-enemy) + 41*(enemy-1)),
       ""
     )
)</f>
        <v/>
      </c>
      <c r="L16" s="186" t="str">
        <f>IF(
  (F16*d+G16)*OR(I16=3,AND(I16="",tri&lt;&gt;2))&gt;d-1,
  (F16*d+G16)*OR(I16=3,AND(I16="",tri&lt;&gt;2)),
     IF(
       enemy^(2-enemy)*INT(tri/2)*OR(T57&gt;triCB2,INT(0.7+T57/triCB2)),
       CHAR(200*(2-enemy) + 41454*(enemy-1)) &amp; "  "
       &amp; (enemy-1)*(F16*d+G16)+(2-enemy)*INT(99.9*(T57/triCB2))
       &amp; LEFT(" "&amp;CHAR(34+3*enemy)&amp;H16,3*enemy-1)&amp;CHAR(41951*(2-enemy) + 41*(enemy-1)),
       ""
     )
)</f>
        <v/>
      </c>
      <c r="M16" s="187" t="str">
        <f>IF(
  OR(E16+G16=-1,(E16*d+G16)*OR(I16=4,AND(I16="",horse&lt;&gt;3))&gt;d-1),
  (E16*(INT((E16+2)/2)*(d-1)+1)+G16)*OR(I16=4,AND(I16="",horse&lt;&gt;3)),
     IF(
       enemy^(2-enemy)*INT(horse/3)*OR(U57&gt;horseCB2,INT(0.81+U57/horseCB2)),
       CHAR(200*(2-enemy) + 41454*(enemy-1)) &amp; "  "
       &amp; (enemy-1)*(E16*d+G16)+(2-enemy)*INT(99.9*(U57/horseCB2))
       &amp; LEFT(" "&amp;CHAR(34+3*enemy)&amp;H16,3*enemy-1)&amp;CHAR(41951*(2-enemy) + 41*(enemy-1)),
       ""
     )
)</f>
        <v/>
      </c>
      <c r="N16" s="150"/>
      <c r="P16" s="31">
        <v>2</v>
      </c>
      <c r="Q16" s="25" t="s">
        <v>118</v>
      </c>
      <c r="R16" s="26"/>
      <c r="S16" s="26"/>
      <c r="T16" s="26"/>
      <c r="U16" s="26"/>
      <c r="V16" s="27"/>
      <c r="X16" s="55">
        <v>0.2</v>
      </c>
      <c r="Y16" s="55">
        <v>2</v>
      </c>
      <c r="Z16" s="75">
        <f t="shared" si="4"/>
        <v>37251.787440459513</v>
      </c>
      <c r="AA16" s="60">
        <f t="shared" si="7"/>
        <v>19</v>
      </c>
      <c r="AB16" s="59">
        <f>ABS(AA16-AC16)</f>
        <v>2</v>
      </c>
      <c r="AC16" s="61">
        <v>21</v>
      </c>
      <c r="AD16" s="61">
        <v>25</v>
      </c>
      <c r="AE16" s="56">
        <f>ABS(AF16-AD16)</f>
        <v>1</v>
      </c>
      <c r="AF16" s="58">
        <f t="shared" si="8"/>
        <v>26</v>
      </c>
      <c r="AG16" s="75">
        <f t="shared" si="2"/>
        <v>28665.821481239458</v>
      </c>
      <c r="AH16" s="55">
        <v>0</v>
      </c>
      <c r="AI16" s="55">
        <v>2</v>
      </c>
      <c r="AK16" s="87"/>
      <c r="AL16" s="87"/>
    </row>
    <row r="17" spans="2:40" ht="17.100000000000001" customHeight="1">
      <c r="B17" s="173" t="s">
        <v>20</v>
      </c>
      <c r="C17" s="99">
        <v>6</v>
      </c>
      <c r="D17" s="64">
        <v>1</v>
      </c>
      <c r="E17" s="65"/>
      <c r="F17" s="66"/>
      <c r="G17" s="67">
        <v>1</v>
      </c>
      <c r="H17" s="97">
        <f>cond6</f>
        <v>1</v>
      </c>
      <c r="I17" s="178">
        <v>4</v>
      </c>
      <c r="J17" s="282" t="str">
        <f>IF(
  (D17+F17*d)*OR(I17=1,AND(I17="",runS&lt;&gt;1))&gt;d-1,
  (D17+F17*d)*OR(I17=1,AND(I17="",runS&lt;&gt;1)),
     IF(
       enemy^(2-enemy)*run*OR(R58&gt;runCB,INT(0.4+R58/runCB)),
       CHAR(200*(2-enemy) + 41454*(enemy-1)) &amp; "  "
       &amp; (enemy-1)*(D17+F17*d)+(2-enemy)*INT(99.9*(R58/runCB))
       &amp; LEFT(" "&amp;CHAR(34+3*enemy)&amp;H17,3*enemy-1)&amp;CHAR(41951*(2-enemy) + 41*(enemy-1)),
       ""
     )
)</f>
        <v/>
      </c>
      <c r="K17" s="185" t="str">
        <f>IF(
  (D17*d+F17)*OR(I17=2,AND(I17="",obstaS&lt;&gt;1))&gt;d-1,
  (D17*d+F17)*OR(I17=2,AND(I17="",obstaS&lt;&gt;1)),
     IF(
       enemy^(2-enemy)*obsta*OR(S58&gt;obstaCB,INT(0.4+S58/obstaCB)),
       CHAR(200*(2-enemy) + 41454*(enemy-1)) &amp; "  "
       &amp; (enemy-1)*(D17*d+F17)+(2-enemy)*INT(99.9*(S58/obstaCB))
       &amp; LEFT(" "&amp;CHAR(34+3*enemy)&amp;H17,3*enemy-1)&amp;CHAR(41951*(2-enemy) + 41*(enemy-1)),
       ""
     )
)</f>
        <v/>
      </c>
      <c r="L17" s="186" t="str">
        <f>IF(
  (F17*d+G17)*OR(I17=3,AND(I17="",tri&lt;&gt;2))&gt;d-1,
  (F17*d+G17)*OR(I17=3,AND(I17="",tri&lt;&gt;2)),
     IF(
       enemy^(2-enemy)*INT(tri/2)*OR(T58&gt;triCB2,INT(0.7+T58/triCB2)),
       CHAR(200*(2-enemy) + 41454*(enemy-1)) &amp; "  "
       &amp; (enemy-1)*(F17*d+G17)+(2-enemy)*INT(99.9*(T58/triCB2))
       &amp; LEFT(" "&amp;CHAR(34+3*enemy)&amp;H17,3*enemy-1)&amp;CHAR(41951*(2-enemy) + 41*(enemy-1)),
       ""
     )
)</f>
        <v/>
      </c>
      <c r="M17" s="187">
        <f>IF(
  OR(E17+G17=-1,(E17*d+G17)*OR(I17=4,AND(I17="",horse&lt;&gt;3))&gt;d-1),
  (E17*(INT((E17+2)/2)*(d-1)+1)+G17)*OR(I17=4,AND(I17="",horse&lt;&gt;3)),
     IF(
       enemy^(2-enemy)*INT(horse/3)*OR(U58&gt;horseCB2,INT(0.81+U58/horseCB2)),
       CHAR(200*(2-enemy) + 41454*(enemy-1)) &amp; "  "
       &amp; (enemy-1)*(E17*d+G17)+(2-enemy)*INT(99.9*(U58/horseCB2))
       &amp; LEFT(" "&amp;CHAR(34+3*enemy)&amp;H17,3*enemy-1)&amp;CHAR(41951*(2-enemy) + 41*(enemy-1)),
       ""
     )
)</f>
        <v>1</v>
      </c>
      <c r="N17" s="150"/>
      <c r="P17" s="31">
        <v>1</v>
      </c>
      <c r="Q17" s="25" t="s">
        <v>119</v>
      </c>
      <c r="R17" s="26"/>
      <c r="S17" s="26"/>
      <c r="T17" s="26"/>
      <c r="U17" s="26"/>
      <c r="V17" s="27"/>
      <c r="X17" s="55">
        <v>0.2</v>
      </c>
      <c r="Y17" s="55">
        <v>1</v>
      </c>
      <c r="Z17" s="75">
        <f t="shared" si="4"/>
        <v>31957.306411347643</v>
      </c>
      <c r="AA17" s="57">
        <f t="shared" si="7"/>
        <v>24</v>
      </c>
      <c r="AB17" s="59">
        <f>ABS(AA17-AC17)</f>
        <v>1</v>
      </c>
      <c r="AC17" s="61">
        <v>23</v>
      </c>
      <c r="AD17" s="61">
        <v>28</v>
      </c>
      <c r="AE17" s="56">
        <f>ABS(AF17-AD17)</f>
        <v>1</v>
      </c>
      <c r="AF17" s="58">
        <f t="shared" si="8"/>
        <v>29</v>
      </c>
      <c r="AG17" s="75">
        <f t="shared" si="2"/>
        <v>24910.107764913744</v>
      </c>
      <c r="AH17" s="55">
        <v>0</v>
      </c>
      <c r="AI17" s="55">
        <v>1</v>
      </c>
      <c r="AK17" s="87"/>
      <c r="AL17" s="87"/>
    </row>
    <row r="18" spans="2:40" ht="17.100000000000001" customHeight="1">
      <c r="B18" s="173" t="s">
        <v>25</v>
      </c>
      <c r="C18" s="99">
        <v>2</v>
      </c>
      <c r="D18" s="64">
        <v>1</v>
      </c>
      <c r="E18" s="65"/>
      <c r="F18" s="66"/>
      <c r="G18" s="67">
        <v>1</v>
      </c>
      <c r="H18" s="97">
        <f>cond2</f>
        <v>-3</v>
      </c>
      <c r="I18" s="178"/>
      <c r="J18" s="282" t="str">
        <f>IF(
  (D18+F18*d)*OR(I18=1,AND(I18="",runS&lt;&gt;1))&gt;d-1,
  (D18+F18*d)*OR(I18=1,AND(I18="",runS&lt;&gt;1)),
     IF(
       enemy^(2-enemy)*run*OR(R59&gt;runCB,INT(0.4+R59/runCB)),
       CHAR(200*(2-enemy) + 41454*(enemy-1)) &amp; "  "
       &amp; (enemy-1)*(D18+F18*d)+(2-enemy)*INT(99.9*(R59/runCB))
       &amp; LEFT(" "&amp;CHAR(34+3*enemy)&amp;H18,3*enemy-1)&amp;CHAR(41951*(2-enemy) + 41*(enemy-1)),
       ""
     )
)</f>
        <v/>
      </c>
      <c r="K18" s="185" t="str">
        <f>IF(
  (D18*d+F18)*OR(I18=2,AND(I18="",obstaS&lt;&gt;1))&gt;d-1,
  (D18*d+F18)*OR(I18=2,AND(I18="",obstaS&lt;&gt;1)),
     IF(
       enemy^(2-enemy)*obsta*OR(S59&gt;obstaCB,INT(0.4+S59/obstaCB)),
       CHAR(200*(2-enemy) + 41454*(enemy-1)) &amp; "  "
       &amp; (enemy-1)*(D18*d+F18)+(2-enemy)*INT(99.9*(S59/obstaCB))
       &amp; LEFT(" "&amp;CHAR(34+3*enemy)&amp;H18,3*enemy-1)&amp;CHAR(41951*(2-enemy) + 41*(enemy-1)),
       ""
     )
)</f>
        <v/>
      </c>
      <c r="L18" s="186" t="str">
        <f>IF(
  (F18*d+G18)*OR(I18=3,AND(I18="",tri&lt;&gt;2))&gt;d-1,
  (F18*d+G18)*OR(I18=3,AND(I18="",tri&lt;&gt;2)),
     IF(
       enemy^(2-enemy)*INT(tri/2)*OR(T59&gt;triCB2,INT(0.7+T59/triCB2)),
       CHAR(200*(2-enemy) + 41454*(enemy-1)) &amp; "  "
       &amp; (enemy-1)*(F18*d+G18)+(2-enemy)*INT(99.9*(T59/triCB2))
       &amp; LEFT(" "&amp;CHAR(34+3*enemy)&amp;H18,3*enemy-1)&amp;CHAR(41951*(2-enemy) + 41*(enemy-1)),
       ""
     )
)</f>
        <v/>
      </c>
      <c r="M18" s="187" t="str">
        <f>IF(
  OR(E18+G18=-1,(E18*d+G18)*OR(I18=4,AND(I18="",horse&lt;&gt;3))&gt;d-1),
  (E18*(INT((E18+2)/2)*(d-1)+1)+G18)*OR(I18=4,AND(I18="",horse&lt;&gt;3)),
     IF(
       enemy^(2-enemy)*INT(horse/3)*OR(U59&gt;horseCB2,INT(0.81+U59/horseCB2)),
       CHAR(200*(2-enemy) + 41454*(enemy-1)) &amp; "  "
       &amp; (enemy-1)*(E18*d+G18)+(2-enemy)*INT(99.9*(U59/horseCB2))
       &amp; LEFT(" "&amp;CHAR(34+3*enemy)&amp;H18,3*enemy-1)&amp;CHAR(41951*(2-enemy) + 41*(enemy-1)),
       ""
     )
)</f>
        <v/>
      </c>
      <c r="N18" s="150"/>
      <c r="P18" s="31">
        <v>0</v>
      </c>
      <c r="Q18" s="25" t="s">
        <v>120</v>
      </c>
      <c r="R18" s="26"/>
      <c r="S18" s="26"/>
      <c r="T18" s="26"/>
      <c r="U18" s="26"/>
      <c r="V18" s="27"/>
      <c r="X18" s="55">
        <v>0.2</v>
      </c>
      <c r="Y18" s="55">
        <v>0</v>
      </c>
      <c r="Z18" s="75">
        <f t="shared" si="4"/>
        <v>26677.999223984112</v>
      </c>
      <c r="AA18" s="57">
        <f t="shared" si="7"/>
        <v>28</v>
      </c>
      <c r="AB18" s="59">
        <f>ABS(AA18-AC18)</f>
        <v>1</v>
      </c>
      <c r="AC18" s="61">
        <v>27</v>
      </c>
      <c r="AD18" s="61">
        <v>30</v>
      </c>
      <c r="AE18" s="56">
        <f>ABS(AF18-AD18)</f>
        <v>0</v>
      </c>
      <c r="AF18" s="58">
        <f t="shared" si="8"/>
        <v>30</v>
      </c>
      <c r="AG18" s="75">
        <f t="shared" si="2"/>
        <v>21172.728209118584</v>
      </c>
      <c r="AH18" s="55">
        <v>0</v>
      </c>
      <c r="AI18" s="55">
        <v>0</v>
      </c>
      <c r="AK18" s="87"/>
      <c r="AL18" s="87"/>
    </row>
    <row r="19" spans="2:40" ht="17.100000000000001" customHeight="1">
      <c r="B19" s="174" t="s">
        <v>240</v>
      </c>
      <c r="C19" s="100">
        <v>4</v>
      </c>
      <c r="D19" s="64">
        <v>1</v>
      </c>
      <c r="E19" s="65"/>
      <c r="F19" s="66"/>
      <c r="G19" s="67">
        <v>1</v>
      </c>
      <c r="H19" s="98">
        <f>cond4</f>
        <v>-1</v>
      </c>
      <c r="I19" s="178"/>
      <c r="J19" s="279" t="str">
        <f>IF(
  (D19+F19*d)*OR(I19=1,AND(I19="",runS&lt;&gt;1))*INT(1-I20/5)&gt;d-1,
  (D19+F19*d)*OR(I19=1,AND(I19="",runS&lt;&gt;1)),
     IF(
       enemy^(2-enemy)*run*OR(R60&gt;runCB,INT(0.4+R60/runCB))*INT(1-I20/5),
       CHAR(200*(2-enemy) + 41454*(enemy-1)) &amp; "  "
       &amp; (enemy-1)*(D19+F19*d)+(2-enemy)*INT(99.9*(R60/runCB))
       &amp; LEFT(" "&amp;CHAR(34+3*enemy)&amp;H19,3*enemy-1)&amp;CHAR(41951*(2-enemy) + 41*(enemy-1)),
       ""
     )
)</f>
        <v/>
      </c>
      <c r="K19" s="279" t="str">
        <f>IF(
  (D19*d+F19)*OR(I19=2,AND(I19="",obstaS&lt;&gt;1))*INT(1-I20/5)&gt;d-1,
  (D19*d+F19)*OR(I19=2,AND(I19="",obstaS&lt;&gt;1)),
     IF(
       enemy^(2-enemy)*obsta*OR(S60&gt;obstaCB,INT(0.4+S60/obstaCB))*INT(1-I20/5),
       CHAR(200*(2-enemy) + 41454*(enemy-1)) &amp; "  "
       &amp; (enemy-1)*(D19*d+F19)+(2-enemy)*INT(99.9*(S60/obstaCB))
       &amp; LEFT(" "&amp;CHAR(34+3*enemy)&amp;H19,3*enemy-1)&amp;CHAR(41951*(2-enemy) + 41*(enemy-1)),
       ""
     )
)</f>
        <v/>
      </c>
      <c r="L19" s="279" t="str">
        <f>IF(
  (F19*d+G19)*OR(I19=3,AND(I19="",tri&lt;&gt;2))*INT(1-I20/5)&gt;d-1,
  (F19*d+G19)*OR(I19=3,AND(I19="",tri&lt;&gt;2)),
     IF(
       enemy^(2-enemy)*INT(tri/2)*OR(T60&gt;triCB2,INT(0.7+T60/triCB2))*INT(1-I20/5),
       CHAR(200*(2-enemy) + 41454*(enemy-1)) &amp; "  "
       &amp; (enemy-1)*(F19*d+G19)+(2-enemy)*INT(99.9*(T60/triCB2))
       &amp; LEFT(" "&amp;CHAR(34+3*enemy)&amp;H19,3*enemy-1)&amp;CHAR(41951*(2-enemy) + 41*(enemy-1)),
       ""
     )
)</f>
        <v/>
      </c>
      <c r="M19" s="280" t="str">
        <f>IF(
  OR(E19+G19=-1,(E19*d+G19)*OR(I19=4,AND(I19="",horse&lt;&gt;3))&gt;d-1)*INT(1-I20/5),
  (E19*(INT((E19+2)/2)*(d-1)+1)+G19)*OR(I19=4,AND(I19="",horse&lt;&gt;3)),
     IF(
       enemy^(2-enemy)*INT(horse/3)*OR(U60&gt;horseCB2,INT(0.81+U60/horseCB2))*INT(1-I20/5),
       CHAR(200*(2-enemy) + 41454*(enemy-1)) &amp; "  "
       &amp; (enemy-1)*(E19*d+G19)+(2-enemy)*INT(99.9*(U60/horseCB2))
       &amp; LEFT(" "&amp;CHAR(34+3*enemy)&amp;H19,3*enemy-1)&amp;CHAR(41951*(2-enemy) + 41*(enemy-1)),
       ""
     )
)</f>
        <v/>
      </c>
      <c r="N19" s="191" t="s">
        <v>241</v>
      </c>
      <c r="P19" s="24">
        <v>-1</v>
      </c>
      <c r="Q19" s="25" t="s">
        <v>121</v>
      </c>
      <c r="R19" s="26"/>
      <c r="S19" s="26"/>
      <c r="T19" s="26"/>
      <c r="U19" s="26"/>
      <c r="V19" s="27"/>
      <c r="X19" s="242" t="str">
        <f>"차이 합 = " &amp;SUM(AB4:AB19,AE4:AE19)</f>
        <v>차이 합 = 24</v>
      </c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44"/>
      <c r="AK19" s="207"/>
      <c r="AL19" s="203"/>
    </row>
    <row r="20" spans="2:40" ht="17.100000000000001" customHeight="1" thickBot="1">
      <c r="B20" s="175" t="s">
        <v>240</v>
      </c>
      <c r="C20" s="99">
        <v>1</v>
      </c>
      <c r="D20" s="64">
        <v>1</v>
      </c>
      <c r="E20" s="65">
        <v>-1</v>
      </c>
      <c r="F20" s="66">
        <v>1</v>
      </c>
      <c r="G20" s="67"/>
      <c r="H20" s="97">
        <f>cond1</f>
        <v>3</v>
      </c>
      <c r="I20" s="178">
        <v>2</v>
      </c>
      <c r="J20" s="281" t="str">
        <f>IF(
  (D20+F20*d)*OR(I20=1,AND(I20="",runS&lt;&gt;1))*INT(1-I19/5)&gt;d-1,
  (D20+F20*d)*OR(I20=1,AND(I20="",runS&lt;&gt;1)),
     IF(
       enemy^(2-enemy)*run*OR(R61&gt;runCB,INT(0.4+R61/runCB))*INT(1-I19/5),
       CHAR(200*(2-enemy) + 41454*(enemy-1)) &amp; "  "
       &amp; (enemy-1)*(D20+F20*d)+(2-enemy)*INT(99.9*(R61/runCB))
       &amp; LEFT(" "&amp;CHAR(34+3*enemy)&amp;H20,3*enemy-1)&amp;CHAR(41951*(2-enemy) + 41*(enemy-1)),
       ""
     )
)</f>
        <v/>
      </c>
      <c r="K20" s="172">
        <f>IF(
  (D20*d+F20)*OR(I20=2,AND(I20="",obstaS&lt;&gt;1))*INT(1-I19/5)&gt;d-1,
  (D20*d+F20)*OR(I20=2,AND(I20="",obstaS&lt;&gt;1)),
     IF(
       enemy^(2-enemy)*obsta*OR(S61&gt;obstaCB,INT(0.4+S61/obstaCB))*INT(1-I19/5),
       CHAR(200*(2-enemy) + 41454*(enemy-1)) &amp; "  "
       &amp; (enemy-1)*(D20*d+F20)+(2-enemy)*INT(99.9*(S61/obstaCB))
       &amp; LEFT(" "&amp;CHAR(34+3*enemy)&amp;H20,3*enemy-1)&amp;CHAR(41951*(2-enemy) + 41*(enemy-1)),
       ""
     )
)</f>
        <v>2.1</v>
      </c>
      <c r="L20" s="186" t="str">
        <f>IF(
  (F20*d+G20)*OR(I20=3,AND(I20="",tri&lt;&gt;2))*INT(1-I19/5)&gt;d-1,
  (F20*d+G20)*OR(I20=3,AND(I20="",tri&lt;&gt;2)),
     IF(
       enemy^(2-enemy)*INT(tri/2)*OR(T61&gt;triCB2,INT(0.7+T61/triCB2))*INT(1-I19/5),
       CHAR(200*(2-enemy) + 41454*(enemy-1)) &amp; "  "
       &amp; (enemy-1)*(F20*d+G20)+(2-enemy)*INT(99.9*(T61/triCB2))
       &amp; LEFT(" "&amp;CHAR(34+3*enemy)&amp;H20,3*enemy-1)&amp;CHAR(41951*(2-enemy) + 41*(enemy-1)),
       ""
     )
)</f>
        <v/>
      </c>
      <c r="M20" s="187">
        <f>IF(
  OR(E20+G20=-1,(E20*d+G20)*OR(I20=4,AND(I20="",horse&lt;&gt;3))&gt;d-1)*INT(1-I19/5),
  (E20*(INT((E20+2)/2)*(d-1)+1)+G20)*OR(I20=4,AND(I20="",horse&lt;&gt;3)),
     IF(
       enemy^(2-enemy)*INT(horse/3)*OR(U61&gt;horseCB2,INT(0.81+U61/horseCB2))*INT(1-I19/5),
       CHAR(200*(2-enemy) + 41454*(enemy-1)) &amp; "  "
       &amp; (enemy-1)*(E20*d+G20)+(2-enemy)*INT(99.9*(U61/horseCB2))
       &amp; LEFT(" "&amp;CHAR(34+3*enemy)&amp;H20,3*enemy-1)&amp;CHAR(41951*(2-enemy) + 41*(enemy-1)),
       ""
     )
)</f>
        <v>0</v>
      </c>
      <c r="N20" s="191" t="s">
        <v>241</v>
      </c>
      <c r="P20" s="24">
        <v>-2</v>
      </c>
      <c r="Q20" s="25" t="s">
        <v>122</v>
      </c>
      <c r="R20" s="26"/>
      <c r="S20" s="26"/>
      <c r="T20" s="26"/>
      <c r="U20" s="26"/>
      <c r="V20" s="27"/>
    </row>
    <row r="21" spans="2:40" ht="17.100000000000001" customHeight="1">
      <c r="B21" s="173" t="s">
        <v>29</v>
      </c>
      <c r="C21" s="99">
        <v>7</v>
      </c>
      <c r="D21" s="64">
        <v>1</v>
      </c>
      <c r="E21" s="65"/>
      <c r="F21" s="66"/>
      <c r="G21" s="67">
        <v>1</v>
      </c>
      <c r="H21" s="97">
        <f>cond7</f>
        <v>2</v>
      </c>
      <c r="I21" s="178">
        <v>3</v>
      </c>
      <c r="J21" s="282" t="str">
        <f>IF(
  (D21+F21*d)*OR(I21=1,AND(I21="",runS&lt;&gt;1))&gt;d-1,
  (D21+F21*d)*OR(I21=1,AND(I21="",runS&lt;&gt;1)),
     IF(
       enemy^(2-enemy)*run*OR(R62&gt;runCB,INT(0.4+R62/runCB)),
       CHAR(200*(2-enemy) + 41454*(enemy-1)) &amp; "  "
       &amp; (enemy-1)*(D21+F21*d)+(2-enemy)*INT(99.9*(R62/runCB))
       &amp; LEFT(" "&amp;CHAR(34+3*enemy)&amp;H21,3*enemy-1)&amp;CHAR(41951*(2-enemy) + 41*(enemy-1)),
       ""
     )
)</f>
        <v/>
      </c>
      <c r="K21" s="185" t="str">
        <f>IF(
  (D21*d+F21)*OR(I21=2,AND(I21="",obstaS&lt;&gt;1))&gt;d-1,
  (D21*d+F21)*OR(I21=2,AND(I21="",obstaS&lt;&gt;1)),
     IF(
       enemy^(2-enemy)*obsta*OR(S62&gt;obstaCB,INT(0.4+S62/obstaCB)),
       CHAR(200*(2-enemy) + 41454*(enemy-1)) &amp; "  "
       &amp; (enemy-1)*(D21*d+F21)+(2-enemy)*INT(99.9*(S62/obstaCB))
       &amp; LEFT(" "&amp;CHAR(34+3*enemy)&amp;H21,3*enemy-1)&amp;CHAR(41951*(2-enemy) + 41*(enemy-1)),
       ""
     )
)</f>
        <v/>
      </c>
      <c r="L21" s="186">
        <f>IF(
  (F21*d+G21)*OR(I21=3,AND(I21="",tri&lt;&gt;2))&gt;d-1,
  (F21*d+G21)*OR(I21=3,AND(I21="",tri&lt;&gt;2)),
     IF(
       enemy^(2-enemy)*INT(tri/2)*OR(T62&gt;triCB2,INT(0.7+T62/triCB2)),
       CHAR(200*(2-enemy) + 41454*(enemy-1)) &amp; "  "
       &amp; (enemy-1)*(F21*d+G21)+(2-enemy)*INT(99.9*(T62/triCB2))
       &amp; LEFT(" "&amp;CHAR(34+3*enemy)&amp;H21,3*enemy-1)&amp;CHAR(41951*(2-enemy) + 41*(enemy-1)),
       ""
     )
)</f>
        <v>1</v>
      </c>
      <c r="M21" s="187" t="str">
        <f>IF(
  OR(E21+G21=-1,(E21*d+G21)*OR(I21=4,AND(I21="",horse&lt;&gt;3))&gt;d-1),
  (E21*(INT((E21+2)/2)*(d-1)+1)+G21)*OR(I21=4,AND(I21="",horse&lt;&gt;3)),
     IF(
       enemy^(2-enemy)*INT(horse/3)*OR(U62&gt;horseCB2,INT(0.81+U62/horseCB2)),
       CHAR(200*(2-enemy) + 41454*(enemy-1)) &amp; "  "
       &amp; (enemy-1)*(E21*d+G21)+(2-enemy)*INT(99.9*(U62/horseCB2))
       &amp; LEFT(" "&amp;CHAR(34+3*enemy)&amp;H21,3*enemy-1)&amp;CHAR(41951*(2-enemy) + 41*(enemy-1)),
       ""
     )
)</f>
        <v/>
      </c>
      <c r="N21" s="149"/>
      <c r="P21" s="24">
        <v>-3</v>
      </c>
      <c r="Q21" s="25" t="s">
        <v>123</v>
      </c>
      <c r="R21" s="26"/>
      <c r="S21" s="26"/>
      <c r="T21" s="26"/>
      <c r="U21" s="26"/>
      <c r="V21" s="27"/>
      <c r="X21" s="82" t="s">
        <v>185</v>
      </c>
      <c r="Y21" s="83" t="s">
        <v>186</v>
      </c>
      <c r="Z21" s="84" t="s">
        <v>187</v>
      </c>
      <c r="AA21" s="85" t="s">
        <v>188</v>
      </c>
      <c r="AB21" s="83" t="s">
        <v>189</v>
      </c>
      <c r="AC21" s="83" t="s">
        <v>196</v>
      </c>
      <c r="AD21" s="84" t="s">
        <v>197</v>
      </c>
      <c r="AE21" s="85" t="s">
        <v>194</v>
      </c>
      <c r="AF21" s="83" t="s">
        <v>193</v>
      </c>
      <c r="AG21" s="83" t="s">
        <v>198</v>
      </c>
      <c r="AH21" s="86" t="s">
        <v>199</v>
      </c>
    </row>
    <row r="22" spans="2:40" ht="17.100000000000001" customHeight="1" thickBot="1">
      <c r="B22" s="173" t="s">
        <v>35</v>
      </c>
      <c r="C22" s="99">
        <v>5</v>
      </c>
      <c r="D22" s="64">
        <v>-1</v>
      </c>
      <c r="E22" s="65">
        <v>1</v>
      </c>
      <c r="F22" s="66">
        <v>1</v>
      </c>
      <c r="G22" s="67"/>
      <c r="H22" s="97">
        <f>cond5</f>
        <v>0</v>
      </c>
      <c r="I22" s="178"/>
      <c r="J22" s="282" t="str">
        <f>IF(
  (D22+F22*d)*OR(I22=1,AND(I22="",runS&lt;&gt;1))&gt;d-1,
  (D22+F22*d)*OR(I22=1,AND(I22="",runS&lt;&gt;1)),
     IF(
       enemy^(2-enemy)*run*OR(R63&gt;runCB,INT(0.4+R63/runCB)),
       CHAR(200*(2-enemy) + 41454*(enemy-1)) &amp; "  "
       &amp; (enemy-1)*(D22+F22*d)+(2-enemy)*INT(99.9*(R63/runCB))
       &amp; LEFT(" "&amp;CHAR(34+3*enemy)&amp;H22,3*enemy-1)&amp;CHAR(41951*(2-enemy) + 41*(enemy-1)),
       ""
     )
)</f>
        <v/>
      </c>
      <c r="K22" s="185" t="str">
        <f>IF(
  (D22*d+F22)*OR(I22=2,AND(I22="",obstaS&lt;&gt;1))&gt;d-1,
  (D22*d+F22)*OR(I22=2,AND(I22="",obstaS&lt;&gt;1)),
     IF(
       enemy^(2-enemy)*obsta*OR(S63&gt;obstaCB,INT(0.4+S63/obstaCB)),
       CHAR(200*(2-enemy) + 41454*(enemy-1)) &amp; "  "
       &amp; (enemy-1)*(D22*d+F22)+(2-enemy)*INT(99.9*(S63/obstaCB))
       &amp; LEFT(" "&amp;CHAR(34+3*enemy)&amp;H22,3*enemy-1)&amp;CHAR(41951*(2-enemy) + 41*(enemy-1)),
       ""
     )
)</f>
        <v/>
      </c>
      <c r="L22" s="186" t="str">
        <f>IF(
  (F22*d+G22)*OR(I22=3,AND(I22="",tri&lt;&gt;2))&gt;d-1,
  (F22*d+G22)*OR(I22=3,AND(I22="",tri&lt;&gt;2)),
     IF(
       enemy^(2-enemy)*INT(tri/2)*OR(T63&gt;triCB2,INT(0.7+T63/triCB2)),
       CHAR(200*(2-enemy) + 41454*(enemy-1)) &amp; "  "
       &amp; (enemy-1)*(F22*d+G22)+(2-enemy)*INT(99.9*(T63/triCB2))
       &amp; LEFT(" "&amp;CHAR(34+3*enemy)&amp;H22,3*enemy-1)&amp;CHAR(41951*(2-enemy) + 41*(enemy-1)),
       ""
     )
)</f>
        <v>√  1.1 (0)</v>
      </c>
      <c r="M22" s="187" t="str">
        <f>IF(
  OR(E22+G22=-1,(E22*d+G22)*OR(I22=4,AND(I22="",horse&lt;&gt;3))&gt;d-1),
  (E22*(INT((E22+2)/2)*(d-1)+1)+G22)*OR(I22=4,AND(I22="",horse&lt;&gt;3)),
     IF(
       enemy^(2-enemy)*INT(horse/3)*OR(U63&gt;horseCB2,INT(0.81+U63/horseCB2)),
       CHAR(200*(2-enemy) + 41454*(enemy-1)) &amp; "  "
       &amp; (enemy-1)*(E22*d+G22)+(2-enemy)*INT(99.9*(U63/horseCB2))
       &amp; LEFT(" "&amp;CHAR(34+3*enemy)&amp;H22,3*enemy-1)&amp;CHAR(41951*(2-enemy) + 41*(enemy-1)),
       ""
     )
)</f>
        <v>√  1.1 (0)</v>
      </c>
      <c r="N22" s="149"/>
      <c r="X22" s="88">
        <v>6</v>
      </c>
      <c r="Y22" s="89">
        <v>1</v>
      </c>
      <c r="Z22" s="90">
        <v>3</v>
      </c>
      <c r="AA22" s="88">
        <v>-25</v>
      </c>
      <c r="AB22" s="89">
        <v>41</v>
      </c>
      <c r="AC22" s="89">
        <v>0.99</v>
      </c>
      <c r="AD22" s="90">
        <v>230</v>
      </c>
      <c r="AE22" s="88">
        <v>-0.05</v>
      </c>
      <c r="AF22" s="89">
        <v>10</v>
      </c>
      <c r="AG22" s="91">
        <v>0.45</v>
      </c>
      <c r="AH22" s="92">
        <v>-4000</v>
      </c>
    </row>
    <row r="23" spans="2:40" ht="17.100000000000001" customHeight="1">
      <c r="B23" s="173" t="s">
        <v>36</v>
      </c>
      <c r="C23" s="99">
        <v>4</v>
      </c>
      <c r="D23" s="64">
        <v>-1</v>
      </c>
      <c r="E23" s="65">
        <v>1</v>
      </c>
      <c r="F23" s="66">
        <v>1</v>
      </c>
      <c r="G23" s="67"/>
      <c r="H23" s="97">
        <f>cond4</f>
        <v>-1</v>
      </c>
      <c r="I23" s="178"/>
      <c r="J23" s="282" t="str">
        <f>IF(
  (D23+F23*d)*OR(I23=1,AND(I23="",runS&lt;&gt;1))&gt;d-1,
  (D23+F23*d)*OR(I23=1,AND(I23="",runS&lt;&gt;1)),
     IF(
       enemy^(2-enemy)*run*OR(R64&gt;runCB,INT(0.4+R64/runCB)),
       CHAR(200*(2-enemy) + 41454*(enemy-1)) &amp; "  "
       &amp; (enemy-1)*(D23+F23*d)+(2-enemy)*INT(99.9*(R64/runCB))
       &amp; LEFT(" "&amp;CHAR(34+3*enemy)&amp;H23,3*enemy-1)&amp;CHAR(41951*(2-enemy) + 41*(enemy-1)),
       ""
     )
)</f>
        <v/>
      </c>
      <c r="K23" s="185" t="str">
        <f>IF(
  (D23*d+F23)*OR(I23=2,AND(I23="",obstaS&lt;&gt;1))&gt;d-1,
  (D23*d+F23)*OR(I23=2,AND(I23="",obstaS&lt;&gt;1)),
     IF(
       enemy^(2-enemy)*obsta*OR(S64&gt;obstaCB,INT(0.4+S64/obstaCB)),
       CHAR(200*(2-enemy) + 41454*(enemy-1)) &amp; "  "
       &amp; (enemy-1)*(D23*d+F23)+(2-enemy)*INT(99.9*(S64/obstaCB))
       &amp; LEFT(" "&amp;CHAR(34+3*enemy)&amp;H23,3*enemy-1)&amp;CHAR(41951*(2-enemy) + 41*(enemy-1)),
       ""
     )
)</f>
        <v/>
      </c>
      <c r="L23" s="186" t="str">
        <f>IF(
  (F23*d+G23)*OR(I23=3,AND(I23="",tri&lt;&gt;2))&gt;d-1,
  (F23*d+G23)*OR(I23=3,AND(I23="",tri&lt;&gt;2)),
     IF(
       enemy^(2-enemy)*INT(tri/2)*OR(T64&gt;triCB2,INT(0.7+T64/triCB2)),
       CHAR(200*(2-enemy) + 41454*(enemy-1)) &amp; "  "
       &amp; (enemy-1)*(F23*d+G23)+(2-enemy)*INT(99.9*(T64/triCB2))
       &amp; LEFT(" "&amp;CHAR(34+3*enemy)&amp;H23,3*enemy-1)&amp;CHAR(41951*(2-enemy) + 41*(enemy-1)),
       ""
     )
)</f>
        <v>√  1.1 (-1)</v>
      </c>
      <c r="M23" s="187" t="str">
        <f>IF(
  OR(E23+G23=-1,(E23*d+G23)*OR(I23=4,AND(I23="",horse&lt;&gt;3))&gt;d-1),
  (E23*(INT((E23+2)/2)*(d-1)+1)+G23)*OR(I23=4,AND(I23="",horse&lt;&gt;3)),
     IF(
       enemy^(2-enemy)*INT(horse/3)*OR(U64&gt;horseCB2,INT(0.81+U64/horseCB2)),
       CHAR(200*(2-enemy) + 41454*(enemy-1)) &amp; "  "
       &amp; (enemy-1)*(E23*d+G23)+(2-enemy)*INT(99.9*(U64/horseCB2))
       &amp; LEFT(" "&amp;CHAR(34+3*enemy)&amp;H23,3*enemy-1)&amp;CHAR(41951*(2-enemy) + 41*(enemy-1)),
       ""
     )
)</f>
        <v/>
      </c>
      <c r="N23" s="149"/>
      <c r="X23" s="278"/>
      <c r="Y23" s="278"/>
      <c r="Z23" s="278"/>
      <c r="AA23" s="278"/>
      <c r="AB23" s="278"/>
      <c r="AC23" s="278"/>
      <c r="AD23" s="278"/>
      <c r="AE23" s="278"/>
      <c r="AF23" s="278"/>
      <c r="AG23" s="278"/>
      <c r="AH23" s="278"/>
    </row>
    <row r="24" spans="2:40" ht="17.100000000000001" customHeight="1">
      <c r="B24" s="173" t="s">
        <v>5</v>
      </c>
      <c r="C24" s="99">
        <v>2</v>
      </c>
      <c r="D24" s="64">
        <v>-1</v>
      </c>
      <c r="E24" s="65">
        <v>1</v>
      </c>
      <c r="F24" s="66"/>
      <c r="G24" s="67"/>
      <c r="H24" s="97">
        <f>cond2</f>
        <v>-3</v>
      </c>
      <c r="I24" s="178"/>
      <c r="J24" s="282" t="str">
        <f>IF(
  (D24+F24*d)*OR(I24=1,AND(I24="",runS&lt;&gt;1))&gt;d-1,
  (D24+F24*d)*OR(I24=1,AND(I24="",runS&lt;&gt;1)),
     IF(
       enemy^(2-enemy)*run*OR(R65&gt;runCB,INT(0.4+R65/runCB)),
       CHAR(200*(2-enemy) + 41454*(enemy-1)) &amp; "  "
       &amp; (enemy-1)*(D24+F24*d)+(2-enemy)*INT(99.9*(R65/runCB))
       &amp; LEFT(" "&amp;CHAR(34+3*enemy)&amp;H24,3*enemy-1)&amp;CHAR(41951*(2-enemy) + 41*(enemy-1)),
       ""
     )
)</f>
        <v/>
      </c>
      <c r="K24" s="185" t="str">
        <f>IF(
  (D24*d+F24)*OR(I24=2,AND(I24="",obstaS&lt;&gt;1))&gt;d-1,
  (D24*d+F24)*OR(I24=2,AND(I24="",obstaS&lt;&gt;1)),
     IF(
       enemy^(2-enemy)*obsta*OR(S65&gt;obstaCB,INT(0.4+S65/obstaCB)),
       CHAR(200*(2-enemy) + 41454*(enemy-1)) &amp; "  "
       &amp; (enemy-1)*(D24*d+F24)+(2-enemy)*INT(99.9*(S65/obstaCB))
       &amp; LEFT(" "&amp;CHAR(34+3*enemy)&amp;H24,3*enemy-1)&amp;CHAR(41951*(2-enemy) + 41*(enemy-1)),
       ""
     )
)</f>
        <v/>
      </c>
      <c r="L24" s="186" t="str">
        <f>IF(
  (F24*d+G24)*OR(I24=3,AND(I24="",tri&lt;&gt;2))&gt;d-1,
  (F24*d+G24)*OR(I24=3,AND(I24="",tri&lt;&gt;2)),
     IF(
       enemy^(2-enemy)*INT(tri/2)*OR(T65&gt;triCB2,INT(0.7+T65/triCB2)),
       CHAR(200*(2-enemy) + 41454*(enemy-1)) &amp; "  "
       &amp; (enemy-1)*(F24*d+G24)+(2-enemy)*INT(99.9*(T65/triCB2))
       &amp; LEFT(" "&amp;CHAR(34+3*enemy)&amp;H24,3*enemy-1)&amp;CHAR(41951*(2-enemy) + 41*(enemy-1)),
       ""
     )
)</f>
        <v/>
      </c>
      <c r="M24" s="187" t="str">
        <f>IF(
  OR(E24+G24=-1,(E24*d+G24)*OR(I24=4,AND(I24="",horse&lt;&gt;3))&gt;d-1),
  (E24*(INT((E24+2)/2)*(d-1)+1)+G24)*OR(I24=4,AND(I24="",horse&lt;&gt;3)),
     IF(
       enemy^(2-enemy)*INT(horse/3)*OR(U65&gt;horseCB2,INT(0.81+U65/horseCB2)),
       CHAR(200*(2-enemy) + 41454*(enemy-1)) &amp; "  "
       &amp; (enemy-1)*(E24*d+G24)+(2-enemy)*INT(99.9*(U65/horseCB2))
       &amp; LEFT(" "&amp;CHAR(34+3*enemy)&amp;H24,3*enemy-1)&amp;CHAR(41951*(2-enemy) + 41*(enemy-1)),
       ""
     )
)</f>
        <v/>
      </c>
      <c r="N24" s="149"/>
      <c r="P24" s="33">
        <v>2</v>
      </c>
      <c r="Q24" s="209" t="s">
        <v>251</v>
      </c>
      <c r="R24" s="210"/>
      <c r="S24" s="210"/>
      <c r="T24" s="210"/>
      <c r="U24" s="210"/>
      <c r="V24" s="211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spans="2:40" ht="15" customHeight="1">
      <c r="B25" s="101" t="s">
        <v>12</v>
      </c>
      <c r="C25" s="102">
        <v>3</v>
      </c>
      <c r="D25" s="103"/>
      <c r="E25" s="104"/>
      <c r="F25" s="105"/>
      <c r="G25" s="106">
        <v>-1</v>
      </c>
      <c r="H25" s="107">
        <f>cond3</f>
        <v>-2</v>
      </c>
      <c r="I25" s="179"/>
      <c r="J25" s="166" t="str">
        <f>IF(
  (D25+F25*d)*OR(I25=1,AND(I25="",runS&lt;&gt;1))&gt;d-1,
  (D25+F25*d)*OR(I25=1,AND(I25="",runS&lt;&gt;1)),
     IF(
       enemy^(2-enemy)*run*OR(R66&gt;runCB,INT(0.4+R66/runCB)),
       CHAR(200*(2-enemy) + 41454*(enemy-1)) &amp; "  "
       &amp; (enemy-1)*(D25+F25*d)+(2-enemy)*INT(99.9*(R66/runCB))
       &amp; LEFT(" "&amp;CHAR(34+3*enemy)&amp;H25,3*enemy-1)&amp;CHAR(41951*(2-enemy) + 41*(enemy-1)),
       ""
     )
)</f>
        <v/>
      </c>
      <c r="K25" s="166" t="str">
        <f>IF(
  (D25*d+F25)*OR(I25=2,AND(I25="",obstaS&lt;&gt;1))&gt;d-1,
  (D25*d+F25)*OR(I25=2,AND(I25="",obstaS&lt;&gt;1)),
     IF(
       enemy^(2-enemy)*obsta*OR(S66&gt;obstaCB,INT(0.4+S66/obstaCB)),
       CHAR(200*(2-enemy) + 41454*(enemy-1)) &amp; "  "
       &amp; (enemy-1)*(D25*d+F25)+(2-enemy)*INT(99.9*(S66/obstaCB))
       &amp; LEFT(" "&amp;CHAR(34+3*enemy)&amp;H25,3*enemy-1)&amp;CHAR(41951*(2-enemy) + 41*(enemy-1)),
       ""
     )
)</f>
        <v/>
      </c>
      <c r="L25" s="166" t="str">
        <f>IF(
  (F25*d+G25)*OR(I25=3,AND(I25="",tri&lt;&gt;2))&gt;d-1,
  (F25*d+G25)*OR(I25=3,AND(I25="",tri&lt;&gt;2)),
     IF(
       enemy^(2-enemy)*INT(tri/2)*OR(T66&gt;triCB2,INT(0.7+T66/triCB2)),
       CHAR(200*(2-enemy) + 41454*(enemy-1)) &amp; "  "
       &amp; (enemy-1)*(F25*d+G25)+(2-enemy)*INT(99.9*(T66/triCB2))
       &amp; LEFT(" "&amp;CHAR(34+3*enemy)&amp;H25,3*enemy-1)&amp;CHAR(41951*(2-enemy) + 41*(enemy-1)),
       ""
     )
)</f>
        <v/>
      </c>
      <c r="M25" s="176" t="str">
        <f>IF(
  (E25*d+G25)*OR(I25=4,AND(I25="",horse&lt;&gt;3))&gt;d-1,
  (E25*d+G25)*OR(I25=4,AND(I25="",horse&lt;&gt;3)),
     IF(
       enemy^(2-enemy)*INT(horse/3)*OR(U66&gt;horseCB2,INT(0.81+U66/horseCB2)),
       CHAR(200*(2-enemy) + 41454*(enemy-1)) &amp; "  "
       &amp; (enemy-1)*(E25*d+G25)+(2-enemy)*INT(99.9*(U66/horseCB2))
       &amp; LEFT(" "&amp;CHAR(34+3*enemy)&amp;H25,3*enemy-1)&amp;CHAR(41951*(2-enemy) + 41*(enemy-1)),
       ""
     )
)</f>
        <v/>
      </c>
      <c r="N25" s="151"/>
      <c r="P25" s="22" t="s">
        <v>124</v>
      </c>
      <c r="Q25" s="246" t="s">
        <v>116</v>
      </c>
      <c r="R25" s="247"/>
      <c r="S25" s="247"/>
      <c r="T25" s="247"/>
      <c r="U25" s="247"/>
      <c r="V25" s="248"/>
    </row>
    <row r="26" spans="2:40" ht="15" customHeight="1">
      <c r="B26" s="101" t="s">
        <v>7</v>
      </c>
      <c r="C26" s="108">
        <v>4</v>
      </c>
      <c r="D26" s="109">
        <v>1</v>
      </c>
      <c r="E26" s="110">
        <v>-1</v>
      </c>
      <c r="F26" s="111">
        <v>-1</v>
      </c>
      <c r="G26" s="112">
        <v>1</v>
      </c>
      <c r="H26" s="113">
        <f>cond4</f>
        <v>-1</v>
      </c>
      <c r="I26" s="180"/>
      <c r="J26" s="166" t="str">
        <f>IF(
  (D26+F26*d)*OR(I26=1,AND(I26="",runS&lt;&gt;1))&gt;d-1,
  (D26+F26*d)*OR(I26=1,AND(I26="",runS&lt;&gt;1)),
     IF(
       enemy^(2-enemy)*run*OR(R67&gt;runCB,INT(0.4+R67/runCB)),
       CHAR(200*(2-enemy) + 41454*(enemy-1)) &amp; "  "
       &amp; (enemy-1)*(D26+F26*d)+(2-enemy)*INT(99.9*(R67/runCB))
       &amp; LEFT(" "&amp;CHAR(34+3*enemy)&amp;H26,3*enemy-1)&amp;CHAR(41951*(2-enemy) + 41*(enemy-1)),
       ""
     )
)</f>
        <v/>
      </c>
      <c r="K26" s="166" t="str">
        <f>IF(
  (D26*d+F26)*OR(I26=2,AND(I26="",obstaS&lt;&gt;1))&gt;d-1,
  (D26*d+F26)*OR(I26=2,AND(I26="",obstaS&lt;&gt;1)),
     IF(
       enemy^(2-enemy)*obsta*OR(S67&gt;obstaCB,INT(0.4+S67/obstaCB)),
       CHAR(200*(2-enemy) + 41454*(enemy-1)) &amp; "  "
       &amp; (enemy-1)*(D26*d+F26)+(2-enemy)*INT(99.9*(S67/obstaCB))
       &amp; LEFT(" "&amp;CHAR(34+3*enemy)&amp;H26,3*enemy-1)&amp;CHAR(41951*(2-enemy) + 41*(enemy-1)),
       ""
     )
)</f>
        <v/>
      </c>
      <c r="L26" s="166" t="str">
        <f>IF(
  (F26*d+G26)*OR(I26=3,AND(I26="",tri&lt;&gt;2))&gt;d-1,
  (F26*d+G26)*OR(I26=3,AND(I26="",tri&lt;&gt;2)),
     IF(
       enemy^(2-enemy)*INT(tri/2)*OR(T67&gt;triCB2,INT(0.7+T67/triCB2)),
       CHAR(200*(2-enemy) + 41454*(enemy-1)) &amp; "  "
       &amp; (enemy-1)*(F26*d+G26)+(2-enemy)*INT(99.9*(T67/triCB2))
       &amp; LEFT(" "&amp;CHAR(34+3*enemy)&amp;H26,3*enemy-1)&amp;CHAR(41951*(2-enemy) + 41*(enemy-1)),
       ""
     )
)</f>
        <v/>
      </c>
      <c r="M26" s="176" t="str">
        <f>IF(
  (E26*d+G26)*OR(I26=4,AND(I26="",horse&lt;&gt;3))&gt;d-1,
  (E26*d+G26)*OR(I26=4,AND(I26="",horse&lt;&gt;3)),
     IF(
       enemy^(2-enemy)*INT(horse/3)*OR(U67&gt;horseCB2,INT(0.81+U67/horseCB2)),
       CHAR(200*(2-enemy) + 41454*(enemy-1)) &amp; "  "
       &amp; (enemy-1)*(E26*d+G26)+(2-enemy)*INT(99.9*(U67/horseCB2))
       &amp; LEFT(" "&amp;CHAR(34+3*enemy)&amp;H26,3*enemy-1)&amp;CHAR(41951*(2-enemy) + 41*(enemy-1)),
       ""
     )
)</f>
        <v/>
      </c>
      <c r="N26" s="151"/>
      <c r="P26" s="220" t="s">
        <v>126</v>
      </c>
      <c r="Q26" s="35" t="s">
        <v>129</v>
      </c>
      <c r="R26" s="36"/>
      <c r="S26" s="36"/>
      <c r="T26" s="36"/>
      <c r="U26" s="36"/>
      <c r="V26" s="37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</row>
    <row r="27" spans="2:40" ht="15" customHeight="1">
      <c r="B27" s="101" t="s">
        <v>23</v>
      </c>
      <c r="C27" s="114">
        <v>3</v>
      </c>
      <c r="D27" s="115">
        <v>-1</v>
      </c>
      <c r="E27" s="116">
        <v>1</v>
      </c>
      <c r="F27" s="117">
        <v>1</v>
      </c>
      <c r="G27" s="118">
        <v>-1</v>
      </c>
      <c r="H27" s="119">
        <f>cond3</f>
        <v>-2</v>
      </c>
      <c r="I27" s="179"/>
      <c r="J27" s="166" t="str">
        <f>IF(
  (D27+F27*d)*OR(I27=1,AND(I27="",runS&lt;&gt;1))&gt;d-1,
  (D27+F27*d)*OR(I27=1,AND(I27="",runS&lt;&gt;1)),
     IF(
       enemy^(2-enemy)*run*OR(R68&gt;runCB,INT(0.4+R68/runCB)),
       CHAR(200*(2-enemy) + 41454*(enemy-1)) &amp; "  "
       &amp; (enemy-1)*(D27+F27*d)+(2-enemy)*INT(99.9*(R68/runCB))
       &amp; LEFT(" "&amp;CHAR(34+3*enemy)&amp;H27,3*enemy-1)&amp;CHAR(41951*(2-enemy) + 41*(enemy-1)),
       ""
     )
)</f>
        <v/>
      </c>
      <c r="K27" s="166" t="str">
        <f>IF(
  (D27*d+F27)*OR(I27=2,AND(I27="",obstaS&lt;&gt;1))&gt;d-1,
  (D27*d+F27)*OR(I27=2,AND(I27="",obstaS&lt;&gt;1)),
     IF(
       enemy^(2-enemy)*obsta*OR(S68&gt;obstaCB,INT(0.4+S68/obstaCB)),
       CHAR(200*(2-enemy) + 41454*(enemy-1)) &amp; "  "
       &amp; (enemy-1)*(D27*d+F27)+(2-enemy)*INT(99.9*(S68/obstaCB))
       &amp; LEFT(" "&amp;CHAR(34+3*enemy)&amp;H27,3*enemy-1)&amp;CHAR(41951*(2-enemy) + 41*(enemy-1)),
       ""
     )
)</f>
        <v/>
      </c>
      <c r="L27" s="166" t="str">
        <f>IF(
  (F27*d+G27)*OR(I27=3,AND(I27="",tri&lt;&gt;2))&gt;d-1,
  (F27*d+G27)*OR(I27=3,AND(I27="",tri&lt;&gt;2)),
     IF(
       enemy^(2-enemy)*INT(tri/2)*OR(T68&gt;triCB2,INT(0.7+T68/triCB2)),
       CHAR(200*(2-enemy) + 41454*(enemy-1)) &amp; "  "
       &amp; (enemy-1)*(F27*d+G27)+(2-enemy)*INT(99.9*(T68/triCB2))
       &amp; LEFT(" "&amp;CHAR(34+3*enemy)&amp;H27,3*enemy-1)&amp;CHAR(41951*(2-enemy) + 41*(enemy-1)),
       ""
     )
)</f>
        <v/>
      </c>
      <c r="M27" s="176" t="str">
        <f>IF(
  (E27*d+G27)*OR(I27=4,AND(I27="",horse&lt;&gt;3))&gt;d-1,
  (E27*d+G27)*OR(I27=4,AND(I27="",horse&lt;&gt;3)),
     IF(
       enemy^(2-enemy)*INT(horse/3)*OR(U68&gt;horseCB2,INT(0.81+U68/horseCB2)),
       CHAR(200*(2-enemy) + 41454*(enemy-1)) &amp; "  "
       &amp; (enemy-1)*(E27*d+G27)+(2-enemy)*INT(99.9*(U68/horseCB2))
       &amp; LEFT(" "&amp;CHAR(34+3*enemy)&amp;H27,3*enemy-1)&amp;CHAR(41951*(2-enemy) + 41*(enemy-1)),
       ""
     )
)</f>
        <v/>
      </c>
      <c r="N27" s="151"/>
      <c r="P27" s="221"/>
      <c r="Q27" s="35" t="s">
        <v>133</v>
      </c>
      <c r="R27" s="36"/>
      <c r="S27" s="36"/>
      <c r="T27" s="36"/>
      <c r="U27" s="36"/>
      <c r="V27" s="37"/>
    </row>
    <row r="28" spans="2:40" ht="15" customHeight="1">
      <c r="B28" s="101" t="s">
        <v>9</v>
      </c>
      <c r="C28" s="114">
        <v>7</v>
      </c>
      <c r="D28" s="115">
        <v>-1</v>
      </c>
      <c r="E28" s="116"/>
      <c r="F28" s="117">
        <v>1</v>
      </c>
      <c r="G28" s="118">
        <v>-1</v>
      </c>
      <c r="H28" s="119">
        <f>cond7</f>
        <v>2</v>
      </c>
      <c r="I28" s="179"/>
      <c r="J28" s="166" t="str">
        <f>IF(
  (D28+F28*d)*OR(I28=1,AND(I28="",runS&lt;&gt;1))&gt;d-1,
  (D28+F28*d)*OR(I28=1,AND(I28="",runS&lt;&gt;1)),
     IF(
       enemy^(2-enemy)*run*OR(R69&gt;runCB,INT(0.4+R69/runCB)),
       CHAR(200*(2-enemy) + 41454*(enemy-1)) &amp; "  "
       &amp; (enemy-1)*(D28+F28*d)+(2-enemy)*INT(99.9*(R69/runCB))
       &amp; LEFT(" "&amp;CHAR(34+3*enemy)&amp;H28,3*enemy-1)&amp;CHAR(41951*(2-enemy) + 41*(enemy-1)),
       ""
     )
)</f>
        <v/>
      </c>
      <c r="K28" s="166" t="str">
        <f>IF(
  (D28*d+F28)*OR(I28=2,AND(I28="",obstaS&lt;&gt;1))&gt;d-1,
  (D28*d+F28)*OR(I28=2,AND(I28="",obstaS&lt;&gt;1)),
     IF(
       enemy^(2-enemy)*obsta*OR(S69&gt;obstaCB,INT(0.4+S69/obstaCB)),
       CHAR(200*(2-enemy) + 41454*(enemy-1)) &amp; "  "
       &amp; (enemy-1)*(D28*d+F28)+(2-enemy)*INT(99.9*(S69/obstaCB))
       &amp; LEFT(" "&amp;CHAR(34+3*enemy)&amp;H28,3*enemy-1)&amp;CHAR(41951*(2-enemy) + 41*(enemy-1)),
       ""
     )
)</f>
        <v/>
      </c>
      <c r="L28" s="166" t="str">
        <f>IF(
  (F28*d+G28)*OR(I28=3,AND(I28="",tri&lt;&gt;2))&gt;d-1,
  (F28*d+G28)*OR(I28=3,AND(I28="",tri&lt;&gt;2)),
     IF(
       enemy^(2-enemy)*INT(tri/2)*OR(T69&gt;triCB2,INT(0.7+T69/triCB2)),
       CHAR(200*(2-enemy) + 41454*(enemy-1)) &amp; "  "
       &amp; (enemy-1)*(F28*d+G28)+(2-enemy)*INT(99.9*(T69/triCB2))
       &amp; LEFT(" "&amp;CHAR(34+3*enemy)&amp;H28,3*enemy-1)&amp;CHAR(41951*(2-enemy) + 41*(enemy-1)),
       ""
     )
)</f>
        <v>√  0.1 (2)</v>
      </c>
      <c r="M28" s="176" t="str">
        <f>IF(
  (E28*d+G28)*OR(I28=4,AND(I28="",horse&lt;&gt;3))&gt;d-1,
  (E28*d+G28)*OR(I28=4,AND(I28="",horse&lt;&gt;3)),
     IF(
       enemy^(2-enemy)*INT(horse/3)*OR(U69&gt;horseCB2,INT(0.81+U69/horseCB2)),
       CHAR(200*(2-enemy) + 41454*(enemy-1)) &amp; "  "
       &amp; (enemy-1)*(E28*d+G28)+(2-enemy)*INT(99.9*(U69/horseCB2))
       &amp; LEFT(" "&amp;CHAR(34+3*enemy)&amp;H28,3*enemy-1)&amp;CHAR(41951*(2-enemy) + 41*(enemy-1)),
       ""
     )
)</f>
        <v/>
      </c>
      <c r="N28" s="151"/>
      <c r="P28" s="220" t="s">
        <v>127</v>
      </c>
      <c r="Q28" s="35" t="s">
        <v>130</v>
      </c>
      <c r="R28" s="36"/>
      <c r="S28" s="36"/>
      <c r="T28" s="36"/>
      <c r="U28" s="36"/>
      <c r="V28" s="37"/>
    </row>
    <row r="29" spans="2:40" ht="15" customHeight="1">
      <c r="B29" s="101" t="s">
        <v>22</v>
      </c>
      <c r="C29" s="114">
        <v>1</v>
      </c>
      <c r="D29" s="115">
        <v>-1</v>
      </c>
      <c r="E29" s="116"/>
      <c r="F29" s="117">
        <v>1</v>
      </c>
      <c r="G29" s="118">
        <v>-1</v>
      </c>
      <c r="H29" s="119">
        <f>cond1</f>
        <v>3</v>
      </c>
      <c r="I29" s="179"/>
      <c r="J29" s="166" t="str">
        <f>IF(
  (D29+F29*d)*OR(I29=1,AND(I29="",runS&lt;&gt;1))&gt;d-1,
  (D29+F29*d)*OR(I29=1,AND(I29="",runS&lt;&gt;1)),
     IF(
       enemy^(2-enemy)*run*OR(R70&gt;runCB,INT(0.4+R70/runCB)),
       CHAR(200*(2-enemy) + 41454*(enemy-1)) &amp; "  "
       &amp; (enemy-1)*(D29+F29*d)+(2-enemy)*INT(99.9*(R70/runCB))
       &amp; LEFT(" "&amp;CHAR(34+3*enemy)&amp;H29,3*enemy-1)&amp;CHAR(41951*(2-enemy) + 41*(enemy-1)),
       ""
     )
)</f>
        <v/>
      </c>
      <c r="K29" s="166" t="str">
        <f>IF(
  (D29*d+F29)*OR(I29=2,AND(I29="",obstaS&lt;&gt;1))&gt;d-1,
  (D29*d+F29)*OR(I29=2,AND(I29="",obstaS&lt;&gt;1)),
     IF(
       enemy^(2-enemy)*obsta*OR(S70&gt;obstaCB,INT(0.4+S70/obstaCB)),
       CHAR(200*(2-enemy) + 41454*(enemy-1)) &amp; "  "
       &amp; (enemy-1)*(D29*d+F29)+(2-enemy)*INT(99.9*(S70/obstaCB))
       &amp; LEFT(" "&amp;CHAR(34+3*enemy)&amp;H29,3*enemy-1)&amp;CHAR(41951*(2-enemy) + 41*(enemy-1)),
       ""
     )
)</f>
        <v/>
      </c>
      <c r="L29" s="166" t="str">
        <f>IF(
  (F29*d+G29)*OR(I29=3,AND(I29="",tri&lt;&gt;2))&gt;d-1,
  (F29*d+G29)*OR(I29=3,AND(I29="",tri&lt;&gt;2)),
     IF(
       enemy^(2-enemy)*INT(tri/2)*OR(T70&gt;triCB2,INT(0.7+T70/triCB2)),
       CHAR(200*(2-enemy) + 41454*(enemy-1)) &amp; "  "
       &amp; (enemy-1)*(F29*d+G29)+(2-enemy)*INT(99.9*(T70/triCB2))
       &amp; LEFT(" "&amp;CHAR(34+3*enemy)&amp;H29,3*enemy-1)&amp;CHAR(41951*(2-enemy) + 41*(enemy-1)),
       ""
     )
)</f>
        <v>√  0.1 (3)</v>
      </c>
      <c r="M29" s="176" t="str">
        <f>IF(
  (E29*d+G29)*OR(I29=4,AND(I29="",horse&lt;&gt;3))&gt;d-1,
  (E29*d+G29)*OR(I29=4,AND(I29="",horse&lt;&gt;3)),
     IF(
       enemy^(2-enemy)*INT(horse/3)*OR(U70&gt;horseCB2,INT(0.81+U70/horseCB2)),
       CHAR(200*(2-enemy) + 41454*(enemy-1)) &amp; "  "
       &amp; (enemy-1)*(E29*d+G29)+(2-enemy)*INT(99.9*(U70/horseCB2))
       &amp; LEFT(" "&amp;CHAR(34+3*enemy)&amp;H29,3*enemy-1)&amp;CHAR(41951*(2-enemy) + 41*(enemy-1)),
       ""
     )
)</f>
        <v/>
      </c>
      <c r="N29" s="151"/>
      <c r="P29" s="221"/>
      <c r="Q29" s="35" t="s">
        <v>134</v>
      </c>
      <c r="R29" s="36"/>
      <c r="S29" s="36"/>
      <c r="T29" s="36"/>
      <c r="U29" s="36"/>
      <c r="V29" s="37"/>
    </row>
    <row r="30" spans="2:40" ht="15" customHeight="1">
      <c r="B30" s="101" t="s">
        <v>24</v>
      </c>
      <c r="C30" s="114">
        <v>7</v>
      </c>
      <c r="D30" s="115">
        <v>-1</v>
      </c>
      <c r="E30" s="116"/>
      <c r="F30" s="117">
        <v>1</v>
      </c>
      <c r="G30" s="118">
        <v>-1</v>
      </c>
      <c r="H30" s="119">
        <f>cond7</f>
        <v>2</v>
      </c>
      <c r="I30" s="179"/>
      <c r="J30" s="166" t="str">
        <f>IF(
  (D30+F30*d)*OR(I30=1,AND(I30="",runS&lt;&gt;1))&gt;d-1,
  (D30+F30*d)*OR(I30=1,AND(I30="",runS&lt;&gt;1)),
     IF(
       enemy^(2-enemy)*run*OR(R71&gt;runCB,INT(0.4+R71/runCB)),
       CHAR(200*(2-enemy) + 41454*(enemy-1)) &amp; "  "
       &amp; (enemy-1)*(D30+F30*d)+(2-enemy)*INT(99.9*(R71/runCB))
       &amp; LEFT(" "&amp;CHAR(34+3*enemy)&amp;H30,3*enemy-1)&amp;CHAR(41951*(2-enemy) + 41*(enemy-1)),
       ""
     )
)</f>
        <v/>
      </c>
      <c r="K30" s="166" t="str">
        <f>IF(
  (D30*d+F30)*OR(I30=2,AND(I30="",obstaS&lt;&gt;1))&gt;d-1,
  (D30*d+F30)*OR(I30=2,AND(I30="",obstaS&lt;&gt;1)),
     IF(
       enemy^(2-enemy)*obsta*OR(S71&gt;obstaCB,INT(0.4+S71/obstaCB)),
       CHAR(200*(2-enemy) + 41454*(enemy-1)) &amp; "  "
       &amp; (enemy-1)*(D30*d+F30)+(2-enemy)*INT(99.9*(S71/obstaCB))
       &amp; LEFT(" "&amp;CHAR(34+3*enemy)&amp;H30,3*enemy-1)&amp;CHAR(41951*(2-enemy) + 41*(enemy-1)),
       ""
     )
)</f>
        <v/>
      </c>
      <c r="L30" s="166" t="str">
        <f>IF(
  (F30*d+G30)*OR(I30=3,AND(I30="",tri&lt;&gt;2))&gt;d-1,
  (F30*d+G30)*OR(I30=3,AND(I30="",tri&lt;&gt;2)),
     IF(
       enemy^(2-enemy)*INT(tri/2)*OR(T71&gt;triCB2,INT(0.7+T71/triCB2)),
       CHAR(200*(2-enemy) + 41454*(enemy-1)) &amp; "  "
       &amp; (enemy-1)*(F30*d+G30)+(2-enemy)*INT(99.9*(T71/triCB2))
       &amp; LEFT(" "&amp;CHAR(34+3*enemy)&amp;H30,3*enemy-1)&amp;CHAR(41951*(2-enemy) + 41*(enemy-1)),
       ""
     )
)</f>
        <v>√  0.1 (2)</v>
      </c>
      <c r="M30" s="176" t="str">
        <f>IF(
  (E30*d+G30)*OR(I30=4,AND(I30="",horse&lt;&gt;3))&gt;d-1,
  (E30*d+G30)*OR(I30=4,AND(I30="",horse&lt;&gt;3)),
     IF(
       enemy^(2-enemy)*INT(horse/3)*OR(U71&gt;horseCB2,INT(0.81+U71/horseCB2)),
       CHAR(200*(2-enemy) + 41454*(enemy-1)) &amp; "  "
       &amp; (enemy-1)*(E30*d+G30)+(2-enemy)*INT(99.9*(U71/horseCB2))
       &amp; LEFT(" "&amp;CHAR(34+3*enemy)&amp;H30,3*enemy-1)&amp;CHAR(41951*(2-enemy) + 41*(enemy-1)),
       ""
     )
)</f>
        <v/>
      </c>
      <c r="N30" s="151"/>
      <c r="P30" s="222" t="s">
        <v>128</v>
      </c>
      <c r="Q30" s="35" t="s">
        <v>131</v>
      </c>
      <c r="R30" s="36"/>
      <c r="S30" s="36"/>
      <c r="T30" s="36"/>
      <c r="U30" s="36"/>
      <c r="V30" s="37"/>
    </row>
    <row r="31" spans="2:40" ht="15" customHeight="1">
      <c r="B31" s="101" t="s">
        <v>10</v>
      </c>
      <c r="C31" s="114">
        <v>3</v>
      </c>
      <c r="D31" s="115">
        <v>-1</v>
      </c>
      <c r="E31" s="116">
        <v>1</v>
      </c>
      <c r="F31" s="117"/>
      <c r="G31" s="118">
        <v>-1</v>
      </c>
      <c r="H31" s="119">
        <f>cond3</f>
        <v>-2</v>
      </c>
      <c r="I31" s="179"/>
      <c r="J31" s="166" t="str">
        <f>IF(
  (D31+F31*d)*OR(I31=1,AND(I31="",runS&lt;&gt;1))&gt;d-1,
  (D31+F31*d)*OR(I31=1,AND(I31="",runS&lt;&gt;1)),
     IF(
       enemy^(2-enemy)*run*OR(R72&gt;runCB,INT(0.4+R72/runCB)),
       CHAR(200*(2-enemy) + 41454*(enemy-1)) &amp; "  "
       &amp; (enemy-1)*(D31+F31*d)+(2-enemy)*INT(99.9*(R72/runCB))
       &amp; LEFT(" "&amp;CHAR(34+3*enemy)&amp;H31,3*enemy-1)&amp;CHAR(41951*(2-enemy) + 41*(enemy-1)),
       ""
     )
)</f>
        <v/>
      </c>
      <c r="K31" s="166" t="str">
        <f>IF(
  (D31*d+F31)*OR(I31=2,AND(I31="",obstaS&lt;&gt;1))&gt;d-1,
  (D31*d+F31)*OR(I31=2,AND(I31="",obstaS&lt;&gt;1)),
     IF(
       enemy^(2-enemy)*obsta*OR(S72&gt;obstaCB,INT(0.4+S72/obstaCB)),
       CHAR(200*(2-enemy) + 41454*(enemy-1)) &amp; "  "
       &amp; (enemy-1)*(D31*d+F31)+(2-enemy)*INT(99.9*(S72/obstaCB))
       &amp; LEFT(" "&amp;CHAR(34+3*enemy)&amp;H31,3*enemy-1)&amp;CHAR(41951*(2-enemy) + 41*(enemy-1)),
       ""
     )
)</f>
        <v/>
      </c>
      <c r="L31" s="166" t="str">
        <f>IF(
  (F31*d+G31)*OR(I31=3,AND(I31="",tri&lt;&gt;2))&gt;d-1,
  (F31*d+G31)*OR(I31=3,AND(I31="",tri&lt;&gt;2)),
     IF(
       enemy^(2-enemy)*INT(tri/2)*OR(T72&gt;triCB2,INT(0.7+T72/triCB2)),
       CHAR(200*(2-enemy) + 41454*(enemy-1)) &amp; "  "
       &amp; (enemy-1)*(F31*d+G31)+(2-enemy)*INT(99.9*(T72/triCB2))
       &amp; LEFT(" "&amp;CHAR(34+3*enemy)&amp;H31,3*enemy-1)&amp;CHAR(41951*(2-enemy) + 41*(enemy-1)),
       ""
     )
)</f>
        <v/>
      </c>
      <c r="M31" s="176" t="str">
        <f>IF(
  (E31*d+G31)*OR(I31=4,AND(I31="",horse&lt;&gt;3))&gt;d-1,
  (E31*d+G31)*OR(I31=4,AND(I31="",horse&lt;&gt;3)),
     IF(
       enemy^(2-enemy)*INT(horse/3)*OR(U72&gt;horseCB2,INT(0.81+U72/horseCB2)),
       CHAR(200*(2-enemy) + 41454*(enemy-1)) &amp; "  "
       &amp; (enemy-1)*(E31*d+G31)+(2-enemy)*INT(99.9*(U72/horseCB2))
       &amp; LEFT(" "&amp;CHAR(34+3*enemy)&amp;H31,3*enemy-1)&amp;CHAR(41951*(2-enemy) + 41*(enemy-1)),
       ""
     )
)</f>
        <v/>
      </c>
      <c r="N31" s="151"/>
      <c r="P31" s="223"/>
      <c r="Q31" s="35" t="s">
        <v>135</v>
      </c>
      <c r="R31" s="36"/>
      <c r="S31" s="36"/>
      <c r="T31" s="36"/>
      <c r="U31" s="36"/>
      <c r="V31" s="37"/>
    </row>
    <row r="32" spans="2:40" ht="15" customHeight="1">
      <c r="B32" s="101" t="s">
        <v>13</v>
      </c>
      <c r="C32" s="114">
        <v>6</v>
      </c>
      <c r="D32" s="115"/>
      <c r="E32" s="116">
        <v>-1</v>
      </c>
      <c r="F32" s="117">
        <v>-1</v>
      </c>
      <c r="G32" s="118"/>
      <c r="H32" s="119">
        <f>cond6</f>
        <v>1</v>
      </c>
      <c r="I32" s="179"/>
      <c r="J32" s="166" t="str">
        <f>IF(
  (D32+F32*d)*OR(I32=1,AND(I32="",runS&lt;&gt;1))&gt;d-1,
  (D32+F32*d)*OR(I32=1,AND(I32="",runS&lt;&gt;1)),
     IF(
       enemy^(2-enemy)*run*OR(R73&gt;runCB,INT(0.4+R73/runCB)),
       CHAR(200*(2-enemy) + 41454*(enemy-1)) &amp; "  "
       &amp; (enemy-1)*(D32+F32*d)+(2-enemy)*INT(99.9*(R73/runCB))
       &amp; LEFT(" "&amp;CHAR(34+3*enemy)&amp;H32,3*enemy-1)&amp;CHAR(41951*(2-enemy) + 41*(enemy-1)),
       ""
     )
)</f>
        <v/>
      </c>
      <c r="K32" s="166" t="str">
        <f>IF(
  (D32*d+F32)*OR(I32=2,AND(I32="",obstaS&lt;&gt;1))&gt;d-1,
  (D32*d+F32)*OR(I32=2,AND(I32="",obstaS&lt;&gt;1)),
     IF(
       enemy^(2-enemy)*obsta*OR(S73&gt;obstaCB,INT(0.4+S73/obstaCB)),
       CHAR(200*(2-enemy) + 41454*(enemy-1)) &amp; "  "
       &amp; (enemy-1)*(D32*d+F32)+(2-enemy)*INT(99.9*(S73/obstaCB))
       &amp; LEFT(" "&amp;CHAR(34+3*enemy)&amp;H32,3*enemy-1)&amp;CHAR(41951*(2-enemy) + 41*(enemy-1)),
       ""
     )
)</f>
        <v/>
      </c>
      <c r="L32" s="166" t="str">
        <f>IF(
  (F32*d+G32)*OR(I32=3,AND(I32="",tri&lt;&gt;2))&gt;d-1,
  (F32*d+G32)*OR(I32=3,AND(I32="",tri&lt;&gt;2)),
     IF(
       enemy^(2-enemy)*INT(tri/2)*OR(T73&gt;triCB2,INT(0.7+T73/triCB2)),
       CHAR(200*(2-enemy) + 41454*(enemy-1)) &amp; "  "
       &amp; (enemy-1)*(F32*d+G32)+(2-enemy)*INT(99.9*(T73/triCB2))
       &amp; LEFT(" "&amp;CHAR(34+3*enemy)&amp;H32,3*enemy-1)&amp;CHAR(41951*(2-enemy) + 41*(enemy-1)),
       ""
     )
)</f>
        <v/>
      </c>
      <c r="M32" s="176" t="str">
        <f>IF(
  (E32*d+G32)*OR(I32=4,AND(I32="",horse&lt;&gt;3))&gt;d-1,
  (E32*d+G32)*OR(I32=4,AND(I32="",horse&lt;&gt;3)),
     IF(
       enemy^(2-enemy)*INT(horse/3)*OR(U73&gt;horseCB2,INT(0.81+U73/horseCB2)),
       CHAR(200*(2-enemy) + 41454*(enemy-1)) &amp; "  "
       &amp; (enemy-1)*(E32*d+G32)+(2-enemy)*INT(99.9*(U73/horseCB2))
       &amp; LEFT(" "&amp;CHAR(34+3*enemy)&amp;H32,3*enemy-1)&amp;CHAR(41951*(2-enemy) + 41*(enemy-1)),
       ""
     )
)</f>
        <v/>
      </c>
      <c r="N32" s="151"/>
      <c r="P32" s="220" t="s">
        <v>125</v>
      </c>
      <c r="Q32" s="35" t="s">
        <v>132</v>
      </c>
      <c r="R32" s="36"/>
      <c r="S32" s="36"/>
      <c r="T32" s="36"/>
      <c r="U32" s="36"/>
      <c r="V32" s="37"/>
    </row>
    <row r="33" spans="2:33" ht="15" customHeight="1">
      <c r="B33" s="101" t="s">
        <v>15</v>
      </c>
      <c r="C33" s="114">
        <v>2</v>
      </c>
      <c r="D33" s="115">
        <v>-1</v>
      </c>
      <c r="E33" s="116"/>
      <c r="F33" s="117"/>
      <c r="G33" s="118">
        <v>-1</v>
      </c>
      <c r="H33" s="119">
        <f>cond2</f>
        <v>-3</v>
      </c>
      <c r="I33" s="179"/>
      <c r="J33" s="166" t="str">
        <f>IF(
  (D33+F33*d)*OR(I33=1,AND(I33="",runS&lt;&gt;1))&gt;d-1,
  (D33+F33*d)*OR(I33=1,AND(I33="",runS&lt;&gt;1)),
     IF(
       enemy^(2-enemy)*run*OR(R74&gt;runCB,INT(0.4+R74/runCB)),
       CHAR(200*(2-enemy) + 41454*(enemy-1)) &amp; "  "
       &amp; (enemy-1)*(D33+F33*d)+(2-enemy)*INT(99.9*(R74/runCB))
       &amp; LEFT(" "&amp;CHAR(34+3*enemy)&amp;H33,3*enemy-1)&amp;CHAR(41951*(2-enemy) + 41*(enemy-1)),
       ""
     )
)</f>
        <v/>
      </c>
      <c r="K33" s="166" t="str">
        <f>IF(
  (D33*d+F33)*OR(I33=2,AND(I33="",obstaS&lt;&gt;1))&gt;d-1,
  (D33*d+F33)*OR(I33=2,AND(I33="",obstaS&lt;&gt;1)),
     IF(
       enemy^(2-enemy)*obsta*OR(S74&gt;obstaCB,INT(0.4+S74/obstaCB)),
       CHAR(200*(2-enemy) + 41454*(enemy-1)) &amp; "  "
       &amp; (enemy-1)*(D33*d+F33)+(2-enemy)*INT(99.9*(S74/obstaCB))
       &amp; LEFT(" "&amp;CHAR(34+3*enemy)&amp;H33,3*enemy-1)&amp;CHAR(41951*(2-enemy) + 41*(enemy-1)),
       ""
     )
)</f>
        <v/>
      </c>
      <c r="L33" s="166" t="str">
        <f>IF(
  (F33*d+G33)*OR(I33=3,AND(I33="",tri&lt;&gt;2))&gt;d-1,
  (F33*d+G33)*OR(I33=3,AND(I33="",tri&lt;&gt;2)),
     IF(
       enemy^(2-enemy)*INT(tri/2)*OR(T74&gt;triCB2,INT(0.7+T74/triCB2)),
       CHAR(200*(2-enemy) + 41454*(enemy-1)) &amp; "  "
       &amp; (enemy-1)*(F33*d+G33)+(2-enemy)*INT(99.9*(T74/triCB2))
       &amp; LEFT(" "&amp;CHAR(34+3*enemy)&amp;H33,3*enemy-1)&amp;CHAR(41951*(2-enemy) + 41*(enemy-1)),
       ""
     )
)</f>
        <v/>
      </c>
      <c r="M33" s="176" t="str">
        <f>IF(
  (E33*d+G33)*OR(I33=4,AND(I33="",horse&lt;&gt;3))&gt;d-1,
  (E33*d+G33)*OR(I33=4,AND(I33="",horse&lt;&gt;3)),
     IF(
       enemy^(2-enemy)*INT(horse/3)*OR(U74&gt;horseCB2,INT(0.81+U74/horseCB2)),
       CHAR(200*(2-enemy) + 41454*(enemy-1)) &amp; "  "
       &amp; (enemy-1)*(E33*d+G33)+(2-enemy)*INT(99.9*(U74/horseCB2))
       &amp; LEFT(" "&amp;CHAR(34+3*enemy)&amp;H33,3*enemy-1)&amp;CHAR(41951*(2-enemy) + 41*(enemy-1)),
       ""
     )
)</f>
        <v/>
      </c>
      <c r="N33" s="151"/>
      <c r="P33" s="221"/>
      <c r="Q33" s="35" t="s">
        <v>136</v>
      </c>
      <c r="R33" s="36"/>
      <c r="S33" s="36"/>
      <c r="T33" s="36"/>
      <c r="U33" s="36"/>
      <c r="V33" s="37"/>
    </row>
    <row r="34" spans="2:33" ht="15" customHeight="1">
      <c r="B34" s="120" t="s">
        <v>16</v>
      </c>
      <c r="C34" s="121">
        <v>5</v>
      </c>
      <c r="D34" s="122">
        <v>-1</v>
      </c>
      <c r="E34" s="123"/>
      <c r="F34" s="124"/>
      <c r="G34" s="125">
        <v>-1</v>
      </c>
      <c r="H34" s="126">
        <f>cond5</f>
        <v>0</v>
      </c>
      <c r="I34" s="181"/>
      <c r="J34" s="166" t="str">
        <f>IF(
  (D34+F34*d)*OR(I34=1,AND(I34="",runS&lt;&gt;1))&gt;d-1,
  (D34+F34*d)*OR(I34=1,AND(I34="",runS&lt;&gt;1)),
     IF(
       enemy^(2-enemy)*run*OR(R75&gt;runCB,INT(0.4+R75/runCB)),
       CHAR(200*(2-enemy) + 41454*(enemy-1)) &amp; "  "
       &amp; (enemy-1)*(D34+F34*d)+(2-enemy)*INT(99.9*(R75/runCB))
       &amp; LEFT(" "&amp;CHAR(34+3*enemy)&amp;H34,3*enemy-1)&amp;CHAR(41951*(2-enemy) + 41*(enemy-1)),
       ""
     )
)</f>
        <v/>
      </c>
      <c r="K34" s="166" t="str">
        <f>IF(
  (D34*d+F34)*OR(I34=2,AND(I34="",obstaS&lt;&gt;1))&gt;d-1,
  (D34*d+F34)*OR(I34=2,AND(I34="",obstaS&lt;&gt;1)),
     IF(
       enemy^(2-enemy)*obsta*OR(S75&gt;obstaCB,INT(0.4+S75/obstaCB)),
       CHAR(200*(2-enemy) + 41454*(enemy-1)) &amp; "  "
       &amp; (enemy-1)*(D34*d+F34)+(2-enemy)*INT(99.9*(S75/obstaCB))
       &amp; LEFT(" "&amp;CHAR(34+3*enemy)&amp;H34,3*enemy-1)&amp;CHAR(41951*(2-enemy) + 41*(enemy-1)),
       ""
     )
)</f>
        <v/>
      </c>
      <c r="L34" s="166" t="str">
        <f>IF(
  (F34*d+G34)*OR(I34=3,AND(I34="",tri&lt;&gt;2))&gt;d-1,
  (F34*d+G34)*OR(I34=3,AND(I34="",tri&lt;&gt;2)),
     IF(
       enemy^(2-enemy)*INT(tri/2)*OR(T75&gt;triCB2,INT(0.7+T75/triCB2)),
       CHAR(200*(2-enemy) + 41454*(enemy-1)) &amp; "  "
       &amp; (enemy-1)*(F34*d+G34)+(2-enemy)*INT(99.9*(T75/triCB2))
       &amp; LEFT(" "&amp;CHAR(34+3*enemy)&amp;H34,3*enemy-1)&amp;CHAR(41951*(2-enemy) + 41*(enemy-1)),
       ""
     )
)</f>
        <v/>
      </c>
      <c r="M34" s="176" t="str">
        <f>IF(
  (E34*d+G34)*OR(I34=4,AND(I34="",horse&lt;&gt;3))&gt;d-1,
  (E34*d+G34)*OR(I34=4,AND(I34="",horse&lt;&gt;3)),
     IF(
       enemy^(2-enemy)*INT(horse/3)*OR(U75&gt;horseCB2,INT(0.81+U75/horseCB2)),
       CHAR(200*(2-enemy) + 41454*(enemy-1)) &amp; "  "
       &amp; (enemy-1)*(E34*d+G34)+(2-enemy)*INT(99.9*(U75/horseCB2))
       &amp; LEFT(" "&amp;CHAR(34+3*enemy)&amp;H34,3*enemy-1)&amp;CHAR(41951*(2-enemy) + 41*(enemy-1)),
       ""
     )
)</f>
        <v/>
      </c>
      <c r="N34" s="152"/>
      <c r="P34" s="23" t="s">
        <v>137</v>
      </c>
      <c r="Q34" s="35" t="s">
        <v>138</v>
      </c>
      <c r="R34" s="36"/>
      <c r="S34" s="36"/>
      <c r="T34" s="36"/>
      <c r="U34" s="36"/>
      <c r="V34" s="37"/>
    </row>
    <row r="35" spans="2:33" ht="15" customHeight="1" thickBot="1">
      <c r="B35" s="127" t="s">
        <v>21</v>
      </c>
      <c r="C35" s="128">
        <v>2</v>
      </c>
      <c r="D35" s="129">
        <v>-1</v>
      </c>
      <c r="E35" s="130"/>
      <c r="F35" s="131"/>
      <c r="G35" s="132">
        <v>-1</v>
      </c>
      <c r="H35" s="133">
        <f>cond2</f>
        <v>-3</v>
      </c>
      <c r="I35" s="182"/>
      <c r="J35" s="167" t="str">
        <f>IF(
  (D35+F35*d)*OR(I35=1,AND(I35="",runS&lt;&gt;1))&gt;d-1,
  (D35+F35*d)*OR(I35=1,AND(I35="",runS&lt;&gt;1)),
     IF(
       enemy^(2-enemy)*run*OR(R76&gt;runCB,INT(0.4+R76/runCB)),
       CHAR(200*(2-enemy) + 41454*(enemy-1)) &amp; "  "
       &amp; (enemy-1)*(D35+F35*d)+(2-enemy)*INT(99.9*(R76/runCB))
       &amp; LEFT(" "&amp;CHAR(34+3*enemy)&amp;H35,3*enemy-1)&amp;CHAR(41951*(2-enemy) + 41*(enemy-1)),
       ""
     )
)</f>
        <v/>
      </c>
      <c r="K35" s="167" t="str">
        <f>IF(
  (D35*d+F35)*OR(I35=2,AND(I35="",obstaS&lt;&gt;1))&gt;d-1,
  (D35*d+F35)*OR(I35=2,AND(I35="",obstaS&lt;&gt;1)),
     IF(
       enemy^(2-enemy)*obsta*OR(S76&gt;obstaCB,INT(0.4+S76/obstaCB)),
       CHAR(200*(2-enemy) + 41454*(enemy-1)) &amp; "  "
       &amp; (enemy-1)*(D35*d+F35)+(2-enemy)*INT(99.9*(S76/obstaCB))
       &amp; LEFT(" "&amp;CHAR(34+3*enemy)&amp;H35,3*enemy-1)&amp;CHAR(41951*(2-enemy) + 41*(enemy-1)),
       ""
     )
)</f>
        <v/>
      </c>
      <c r="L35" s="167" t="str">
        <f>IF(
  (F35*d+G35)*OR(I35=3,AND(I35="",tri&lt;&gt;2))&gt;d-1,
  (F35*d+G35)*OR(I35=3,AND(I35="",tri&lt;&gt;2)),
     IF(
       enemy^(2-enemy)*INT(tri/2)*OR(T76&gt;triCB2,INT(0.7+T76/triCB2)),
       CHAR(200*(2-enemy) + 41454*(enemy-1)) &amp; "  "
       &amp; (enemy-1)*(F35*d+G35)+(2-enemy)*INT(99.9*(T76/triCB2))
       &amp; LEFT(" "&amp;CHAR(34+3*enemy)&amp;H35,3*enemy-1)&amp;CHAR(41951*(2-enemy) + 41*(enemy-1)),
       ""
     )
)</f>
        <v/>
      </c>
      <c r="M35" s="177" t="str">
        <f>IF(
  (E35*d+G35)*OR(I35=4,AND(I35="",horse&lt;&gt;3))&gt;d-1,
  (E35*d+G35)*OR(I35=4,AND(I35="",horse&lt;&gt;3)),
     IF(
       enemy^(2-enemy)*INT(horse/3)*OR(U76&gt;horseCB2,INT(0.81+U76/horseCB2)),
       CHAR(200*(2-enemy) + 41454*(enemy-1)) &amp; "  "
       &amp; (enemy-1)*(E35*d+G35)+(2-enemy)*INT(99.9*(U76/horseCB2))
       &amp; LEFT(" "&amp;CHAR(34+3*enemy)&amp;H35,3*enemy-1)&amp;CHAR(41951*(2-enemy) + 41*(enemy-1)),
       ""
     )
)</f>
        <v/>
      </c>
      <c r="N35" s="152"/>
    </row>
    <row r="36" spans="2:33" ht="20.100000000000001" customHeight="1">
      <c r="B36" s="68" t="s">
        <v>163</v>
      </c>
      <c r="C36" s="216" t="str">
        <f>W76</f>
        <v xml:space="preserve">그라나트    </v>
      </c>
      <c r="D36" s="217"/>
      <c r="E36" s="217"/>
      <c r="F36" s="217"/>
      <c r="G36" s="217"/>
      <c r="H36" s="217"/>
      <c r="I36" s="217"/>
      <c r="J36" s="218"/>
      <c r="K36" s="218"/>
      <c r="L36" s="218"/>
      <c r="M36" s="218"/>
      <c r="N36" s="219"/>
    </row>
    <row r="37" spans="2:33" ht="20.100000000000001" customHeight="1">
      <c r="B37" s="69" t="s">
        <v>164</v>
      </c>
      <c r="C37" s="225" t="str">
        <f>X76</f>
        <v xml:space="preserve">샤말라    </v>
      </c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7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2:33" ht="20.100000000000001" customHeight="1">
      <c r="B38" s="69" t="s">
        <v>165</v>
      </c>
      <c r="C38" s="225" t="str">
        <f>Y76</f>
        <v xml:space="preserve">아이데른    오언    </v>
      </c>
      <c r="D38" s="226"/>
      <c r="E38" s="226"/>
      <c r="F38" s="226"/>
      <c r="G38" s="226"/>
      <c r="H38" s="226"/>
      <c r="I38" s="226"/>
      <c r="J38" s="226"/>
      <c r="K38" s="226"/>
      <c r="L38" s="226"/>
      <c r="M38" s="226"/>
      <c r="N38" s="227"/>
      <c r="X38" s="44"/>
      <c r="Y38" s="44"/>
      <c r="Z38" s="44"/>
      <c r="AA38" s="44"/>
      <c r="AB38" s="44"/>
      <c r="AC38" s="44"/>
      <c r="AD38" s="44"/>
      <c r="AE38" s="44"/>
    </row>
    <row r="39" spans="2:33" ht="20.100000000000001" customHeight="1" thickBot="1">
      <c r="B39" s="70" t="s">
        <v>166</v>
      </c>
      <c r="C39" s="228" t="str">
        <f>Z76</f>
        <v xml:space="preserve">스튜어트    아이던    페이단    </v>
      </c>
      <c r="D39" s="228"/>
      <c r="E39" s="228"/>
      <c r="F39" s="228"/>
      <c r="G39" s="228"/>
      <c r="H39" s="228"/>
      <c r="I39" s="228"/>
      <c r="J39" s="228"/>
      <c r="K39" s="228"/>
      <c r="L39" s="228"/>
      <c r="M39" s="228"/>
      <c r="N39" s="229"/>
      <c r="X39" s="44"/>
      <c r="Y39" s="44"/>
      <c r="Z39" s="44"/>
      <c r="AA39" s="44"/>
      <c r="AB39" s="44"/>
      <c r="AC39" s="44"/>
      <c r="AD39" s="44"/>
      <c r="AE39" s="44"/>
    </row>
    <row r="40" spans="2:33" ht="17.100000000000001" customHeight="1">
      <c r="X40" s="44"/>
      <c r="Y40" s="44"/>
      <c r="Z40" s="44"/>
      <c r="AA40" s="44"/>
      <c r="AB40" s="44"/>
      <c r="AC40" s="44"/>
      <c r="AD40" s="44"/>
      <c r="AE40" s="44"/>
    </row>
    <row r="41" spans="2:33">
      <c r="K41" s="165"/>
      <c r="L41" s="165"/>
    </row>
    <row r="42" spans="2:33">
      <c r="J42" s="165"/>
    </row>
    <row r="43" spans="2:33">
      <c r="D43" s="165" t="s">
        <v>167</v>
      </c>
      <c r="I43" s="165" t="s">
        <v>167</v>
      </c>
    </row>
    <row r="44" spans="2:33">
      <c r="D44" s="165" t="s">
        <v>143</v>
      </c>
      <c r="I44" s="165" t="s">
        <v>144</v>
      </c>
      <c r="J44" s="165"/>
      <c r="M44" s="3"/>
      <c r="N44" s="39" t="s">
        <v>157</v>
      </c>
      <c r="R44" s="4" t="s">
        <v>216</v>
      </c>
      <c r="W44" s="165" t="s">
        <v>217</v>
      </c>
    </row>
    <row r="45" spans="2:33">
      <c r="D45" s="230" t="s">
        <v>172</v>
      </c>
      <c r="E45" s="231"/>
      <c r="F45" s="231"/>
      <c r="G45" s="232"/>
      <c r="H45" s="44"/>
      <c r="I45" s="230" t="s">
        <v>214</v>
      </c>
      <c r="J45" s="231"/>
      <c r="K45" s="231"/>
      <c r="L45" s="232"/>
      <c r="M45" s="3"/>
      <c r="R45" s="204" t="s">
        <v>219</v>
      </c>
      <c r="S45" s="204"/>
      <c r="T45" s="204"/>
      <c r="U45" s="204"/>
      <c r="W45" s="206" t="s">
        <v>220</v>
      </c>
      <c r="X45" s="206"/>
      <c r="Y45" s="206"/>
      <c r="Z45" s="206"/>
    </row>
    <row r="46" spans="2:33">
      <c r="D46" s="10">
        <f>1-INT((10-(1-I5)^2)/10)</f>
        <v>0</v>
      </c>
      <c r="E46" s="10">
        <f>1-INT((10-(2-I5)^2)/10)</f>
        <v>1</v>
      </c>
      <c r="F46" s="10">
        <f>INT((3-ABS(3-I5))/3)</f>
        <v>0</v>
      </c>
      <c r="G46" s="10">
        <f>INT((4-ABS(4-I5))/4)</f>
        <v>0</v>
      </c>
      <c r="I46" s="10">
        <f>(1-D46)*H5</f>
        <v>2</v>
      </c>
      <c r="J46" s="10">
        <f>(1-E46)*H5</f>
        <v>0</v>
      </c>
      <c r="K46" s="137">
        <f>F46*H5</f>
        <v>0</v>
      </c>
      <c r="L46" s="137">
        <f>G46*H5</f>
        <v>0</v>
      </c>
      <c r="M46" s="3"/>
      <c r="R46" s="148">
        <f>(-1)*(1-D46)*
((sc_3+sc_1*INT((10+D5+F5)/(INT(10+D5+F5))-epsi))*(s_1+INT(D5+F5)+s_2*INT((10+D5+F5)/(INT(10+D5+F5))-epsi))^(s_3)*(c_4+c_1*INT((10+D5+F5)/(INT(10+D5+F5))-epsi)+c_2*H5)^(c_3)+sc_2*INT((10+D5+F5)/(INT(10+D5+F5))-epsi)-sc_4*(H5/10)^3)
+D46*E46*(1-F46)*(1-G46)*
((sc_3+sc_1*INT((10+D5+F5*d)/(INT(10+D5+F5*d))-epsi))*(s_1+INT(D5+F5*d)+s_2*INT((10+D5+F5*d)/(INT(10+D5+F5*d))-epsi))^(s_3)*(c_4+c_1*INT((10+D5+F5*d)/(INT(10+D5+F5*d))-epsi)+c_2*H5)^(c_3)+sc_2*INT((10+D5+F5*d)/(INT(10+D5+F5*d))-epsi)-sc_4*(H5/10)^3)</f>
        <v>-67904.762029604637</v>
      </c>
      <c r="S46" s="148">
        <f>-1*(1-E46)*
((sc_3+sc_1*INT((10+D5+F5)/(INT(10+D5+F5))-epsi))*(s_1+INT(D5+F5)+s_2*INT((10+D5+F5)/(INT(10+D5+F5))-epsi))^(s_3)*(c_4+c_1*INT((10+D5+F5)/(INT(10+D5+F5))-epsi)+c_2*H5)^(c_3)+sc_2*INT((10+D5+F5)/(INT(10+D5+F5))-epsi)-sc_4*(H5/10)^3)
+D46*E46*(1-F46)*(1-G46)*
((sc_3+sc_1*INT((10+D5*d+F5)/(INT(10+D5*d+F5))-epsi))*(s_1+INT(D5*d+F5)+s_2*INT((10+D5*d+F5)/(INT(10+D5*d+F5))-epsi))^(s_3)*(c_4+c_1*INT((10+D5*d+F5)/(INT(10+D5*d+F5))-epsi)+c_2*H5)^(c_3)+sc_2*INT((10+D5*d+F5)/(INT(10+D5*d+F5))-epsi)-sc_4*(H5/10)^3)</f>
        <v>0</v>
      </c>
      <c r="T46" s="148">
        <f>-1*(F46)*
((sc_3+sc_1*INT((10+G5+F5)/(INT(10+G5+F5))-epsi))*(s_1+INT(G5+F5)+s_2*INT((10+G5+F5)/(INT(10+G5+F5))-epsi))^(s_3)*(c_4+c_1*INT((10+G5+F5)/(INT(10+G5+F5))-epsi)+c_2*H5)^(c_3)+sc_2*INT((10+G5+F5)/(INT(10+G5+F5))-epsi)-sc_4*(H5/10)^3)
+D46*E46*(1-F46)*(1-G46)*
((sc_3+sc_1*INT((10+G5+F5*d)/(INT(10+G5+F5*d))-epsi))*(s_1+INT(G5+F5*d)+s_2*INT((10+G5+F5*d)/(INT(10+G5+F5*d))-epsi))^(s_3)*(c_4+c_1*INT((10+G5+F5*d)/(INT(10+G5+F5*d))-epsi)+c_2*H5)^(c_3)+sc_2*INT((10+G5+F5*d)/(INT(10+G5+F5*d))-epsi)-sc_4*(H5/10)^3)</f>
        <v>0</v>
      </c>
      <c r="U46" s="148">
        <f>-1*(G46)*
((sc_3+sc_1*INT((10+G5+E5)/(INT(10+G5+E5))-epsi))*(s_1+INT(G5+E5)+s_2*INT((10+G5+E5)/(INT(10+G5+E5))-epsi))^(s_3)*(c_4+c_1*INT((10+G5+E5)/(INT(10+G5+E5))-epsi)+c_2*H5)^(c_3)+sc_2*INT((10+G5+E5)/(INT(10+G5+E5))-epsi)-sc_4*(H5/10)^3)
+D46*E46*(1-F46)*(1-G46)*
((sc_3+sc_1*INT((10+G5+E5*d)/(INT(10+G5+E5*d))-epsi))*(s_1+INT(G5+E5*d)+s_2*INT((10+G5+E5*d)/(INT(10+G5+E5*d))-epsi))^(s_3)*(c_4+c_1*INT((10+G5+E5*d)/(INT(10+G5+E5*d))-epsi)+c_2*H5)^(c_3)+sc_2*INT((10+G5+E5*d)/(INT(10+G5+E5*d))-epsi)-sc_4*(H5/10)^3)</f>
        <v>0</v>
      </c>
      <c r="W46" s="10" t="str">
        <f>IF(1-D46,B5&amp;"    ","")</f>
        <v xml:space="preserve">그라나트    </v>
      </c>
      <c r="X46" s="10" t="str">
        <f>IF(1-E46,B5&amp;"    ","")</f>
        <v/>
      </c>
      <c r="Y46" s="10" t="str">
        <f>IF(F46,B5&amp;"    ","")</f>
        <v/>
      </c>
      <c r="Z46" s="10" t="str">
        <f>IF(G46,B5&amp;"    ","")</f>
        <v/>
      </c>
    </row>
    <row r="47" spans="2:33">
      <c r="D47" s="10">
        <f>1-INT((10-(1-I6)^2)/10)</f>
        <v>1</v>
      </c>
      <c r="E47" s="10">
        <f>1-INT((10-(2-I6)^2)/10)</f>
        <v>1</v>
      </c>
      <c r="F47" s="10">
        <f>INT((3-ABS(3-I6))/3)</f>
        <v>0</v>
      </c>
      <c r="G47" s="10">
        <f>INT((4-ABS(4-I6))/4)</f>
        <v>0</v>
      </c>
      <c r="I47" s="10">
        <f>(1-D47)*H6</f>
        <v>0</v>
      </c>
      <c r="J47" s="10">
        <f>(1-E47)*H6</f>
        <v>0</v>
      </c>
      <c r="K47" s="137">
        <f>F47*H6</f>
        <v>0</v>
      </c>
      <c r="L47" s="137">
        <f>G47*H6</f>
        <v>0</v>
      </c>
      <c r="M47" s="3"/>
      <c r="R47" s="148">
        <f>(-1)*(1-D47)*
((sc_3+sc_1*INT((10+D6+F6)/(INT(10+D6+F6))-epsi))*(s_1+INT(D6+F6)+s_2*INT((10+D6+F6)/(INT(10+D6+F6))-epsi))^(s_3)*(c_4+c_1*INT((10+D6+F6)/(INT(10+D6+F6))-epsi)+c_2*H6)^(c_3)+sc_2*INT((10+D6+F6)/(INT(10+D6+F6))-epsi)-sc_4*(H6/10)^3)
+D47*E47*(1-F47)*(1-G47)*
((sc_3+sc_1*INT((10+D6+F6*d)/(INT(10+D6+F6*d))-epsi))*(s_1+INT(D6+F6*d)+s_2*INT((10+D6+F6*d)/(INT(10+D6+F6*d))-epsi))^(s_3)*(c_4+c_1*INT((10+D6+F6*d)/(INT(10+D6+F6*d))-epsi)+c_2*H6)^(c_3)+sc_2*INT((10+D6+F6*d)/(INT(10+D6+F6*d))-epsi)-sc_4*(H6/10)^3)</f>
        <v>41317.840867550076</v>
      </c>
      <c r="S47" s="148">
        <f>-1*(1-E47)*
((sc_3+sc_1*INT((10+D6+F6)/(INT(10+D6+F6))-epsi))*(s_1+INT(D6+F6)+s_2*INT((10+D6+F6)/(INT(10+D6+F6))-epsi))^(s_3)*(c_4+c_1*INT((10+D6+F6)/(INT(10+D6+F6))-epsi)+c_2*H6)^(c_3)+sc_2*INT((10+D6+F6)/(INT(10+D6+F6))-epsi)-sc_4*(H6/10)^3)
+D47*E47*(1-F47)*(1-G47)*
((sc_3+sc_1*INT((10+D6*d+F6)/(INT(10+D6*d+F6))-epsi))*(s_1+INT(D6*d+F6)+s_2*INT((10+D6*d+F6)/(INT(10+D6*d+F6))-epsi))^(s_3)*(c_4+c_1*INT((10+D6*d+F6)/(INT(10+D6*d+F6))-epsi)+c_2*H6)^(c_3)+sc_2*INT((10+D6*d+F6)/(INT(10+D6*d+F6))-epsi)-sc_4*(H6/10)^3)</f>
        <v>41317.840867550076</v>
      </c>
      <c r="T47" s="148">
        <f>-1*(F47)*
((sc_3+sc_1*INT((10+G6+F6)/(INT(10+G6+F6))-epsi))*(s_1+INT(G6+F6)+s_2*INT((10+G6+F6)/(INT(10+G6+F6))-epsi))^(s_3)*(c_4+c_1*INT((10+G6+F6)/(INT(10+G6+F6))-epsi)+c_2*H6)^(c_3)+sc_2*INT((10+G6+F6)/(INT(10+G6+F6))-epsi)-sc_4*(H6/10)^3)
+D47*E47*(1-F47)*(1-G47)*
((sc_3+sc_1*INT((10+G6+F6*d)/(INT(10+G6+F6*d))-epsi))*(s_1+INT(G6+F6*d)+s_2*INT((10+G6+F6*d)/(INT(10+G6+F6*d))-epsi))^(s_3)*(c_4+c_1*INT((10+G6+F6*d)/(INT(10+G6+F6*d))-epsi)+c_2*H6)^(c_3)+sc_2*INT((10+G6+F6*d)/(INT(10+G6+F6*d))-epsi)-sc_4*(H6/10)^3)</f>
        <v>27678.405112440771</v>
      </c>
      <c r="U47" s="148">
        <f>-1*(G47)*
((sc_3+sc_1*INT((10+G6+E6)/(INT(10+G6+E6))-epsi))*(s_1+INT(G6+E6)+s_2*INT((10+G6+E6)/(INT(10+G6+E6))-epsi))^(s_3)*(c_4+c_1*INT((10+G6+E6)/(INT(10+G6+E6))-epsi)+c_2*H6)^(c_3)+sc_2*INT((10+G6+E6)/(INT(10+G6+E6))-epsi)-sc_4*(H6/10)^3)
+D47*E47*(1-F47)*(1-G47)*
((sc_3+sc_1*INT((10+G6+E6*d)/(INT(10+G6+E6*d))-epsi))*(s_1+INT(G6+E6*d)+s_2*INT((10+G6+E6*d)/(INT(10+G6+E6*d))-epsi))^(s_3)*(c_4+c_1*INT((10+G6+E6*d)/(INT(10+G6+E6*d))-epsi)+c_2*H6)^(c_3)+sc_2*INT((10+G6+E6*d)/(INT(10+G6+E6*d))-epsi)-sc_4*(H6/10)^3)</f>
        <v>7798.2955066976047</v>
      </c>
      <c r="W47" s="10" t="str">
        <f>W46 &amp; IF(1-D47,B6&amp;"    ","")</f>
        <v xml:space="preserve">그라나트    </v>
      </c>
      <c r="X47" s="10" t="str">
        <f>X46&amp;IF(1-E47,B6&amp;"    ","")</f>
        <v/>
      </c>
      <c r="Y47" s="10" t="str">
        <f>Y46&amp;IF(F47,B6&amp;"    ","")</f>
        <v/>
      </c>
      <c r="Z47" s="10" t="str">
        <f>Z46&amp;IF(G47,B6&amp;"    ","")</f>
        <v/>
      </c>
    </row>
    <row r="48" spans="2:33">
      <c r="D48" s="10">
        <f>1-INT((10-(1-I7)^2)/10)</f>
        <v>1</v>
      </c>
      <c r="E48" s="10">
        <f>1-INT((10-(2-I7)^2)/10)</f>
        <v>1</v>
      </c>
      <c r="F48" s="10">
        <f>INT((3-ABS(3-I7))/3)</f>
        <v>1</v>
      </c>
      <c r="G48" s="10">
        <f>INT((4-ABS(4-I7))/4)</f>
        <v>0</v>
      </c>
      <c r="I48" s="10">
        <f>(1-D48)*H7</f>
        <v>0</v>
      </c>
      <c r="J48" s="10">
        <f>(1-E48)*H7</f>
        <v>0</v>
      </c>
      <c r="K48" s="137">
        <f>F48*H7</f>
        <v>2</v>
      </c>
      <c r="L48" s="137">
        <f>G48*H7</f>
        <v>0</v>
      </c>
      <c r="M48" s="3"/>
      <c r="R48" s="148">
        <f>(-1)*(1-D48)*
((sc_3+sc_1*INT((10+D7+F7)/(INT(10+D7+F7))-epsi))*(s_1+INT(D7+F7)+s_2*INT((10+D7+F7)/(INT(10+D7+F7))-epsi))^(s_3)*(c_4+c_1*INT((10+D7+F7)/(INT(10+D7+F7))-epsi)+c_2*H7)^(c_3)+sc_2*INT((10+D7+F7)/(INT(10+D7+F7))-epsi)-sc_4*(H7/10)^3)
+D48*E48*(1-F48)*(1-G48)*
((sc_3+sc_1*INT((10+D7+F7*d)/(INT(10+D7+F7*d))-epsi))*(s_1+INT(D7+F7*d)+s_2*INT((10+D7+F7*d)/(INT(10+D7+F7*d))-epsi))^(s_3)*(c_4+c_1*INT((10+D7+F7*d)/(INT(10+D7+F7*d))-epsi)+c_2*H7)^(c_3)+sc_2*INT((10+D7+F7*d)/(INT(10+D7+F7*d))-epsi)-sc_4*(H7/10)^3)</f>
        <v>0</v>
      </c>
      <c r="S48" s="148">
        <f>-1*(1-E48)*
((sc_3+sc_1*INT((10+D7+F7)/(INT(10+D7+F7))-epsi))*(s_1+INT(D7+F7)+s_2*INT((10+D7+F7)/(INT(10+D7+F7))-epsi))^(s_3)*(c_4+c_1*INT((10+D7+F7)/(INT(10+D7+F7))-epsi)+c_2*H7)^(c_3)+sc_2*INT((10+D7+F7)/(INT(10+D7+F7))-epsi)-sc_4*(H7/10)^3)
+D48*E48*(1-F48)*(1-G48)*
((sc_3+sc_1*INT((10+D7*d+F7)/(INT(10+D7*d+F7))-epsi))*(s_1+INT(D7*d+F7)+s_2*INT((10+D7*d+F7)/(INT(10+D7*d+F7))-epsi))^(s_3)*(c_4+c_1*INT((10+D7*d+F7)/(INT(10+D7*d+F7))-epsi)+c_2*H7)^(c_3)+sc_2*INT((10+D7*d+F7)/(INT(10+D7*d+F7))-epsi)-sc_4*(H7/10)^3)</f>
        <v>0</v>
      </c>
      <c r="T48" s="148">
        <f>-1*(F48)*
((sc_3+sc_1*INT((10+G7+F7)/(INT(10+G7+F7))-epsi))*(s_1+INT(G7+F7)+s_2*INT((10+G7+F7)/(INT(10+G7+F7))-epsi))^(s_3)*(c_4+c_1*INT((10+G7+F7)/(INT(10+G7+F7))-epsi)+c_2*H7)^(c_3)+sc_2*INT((10+G7+F7)/(INT(10+G7+F7))-epsi)-sc_4*(H7/10)^3)
+D48*E48*(1-F48)*(1-G48)*
((sc_3+sc_1*INT((10+G7+F7*d)/(INT(10+G7+F7*d))-epsi))*(s_1+INT(G7+F7*d)+s_2*INT((10+G7+F7*d)/(INT(10+G7+F7*d))-epsi))^(s_3)*(c_4+c_1*INT((10+G7+F7*d)/(INT(10+G7+F7*d))-epsi)+c_2*H7)^(c_3)+sc_2*INT((10+G7+F7*d)/(INT(10+G7+F7*d))-epsi)-sc_4*(H7/10)^3)</f>
        <v>-45501.448000301541</v>
      </c>
      <c r="U48" s="148">
        <f>-1*(G48)*
((sc_3+sc_1*INT((10+G7+E7)/(INT(10+G7+E7))-epsi))*(s_1+INT(G7+E7)+s_2*INT((10+G7+E7)/(INT(10+G7+E7))-epsi))^(s_3)*(c_4+c_1*INT((10+G7+E7)/(INT(10+G7+E7))-epsi)+c_2*H7)^(c_3)+sc_2*INT((10+G7+E7)/(INT(10+G7+E7))-epsi)-sc_4*(H7/10)^3)
+D48*E48*(1-F48)*(1-G48)*
((sc_3+sc_1*INT((10+G7+E7*d)/(INT(10+G7+E7*d))-epsi))*(s_1+INT(G7+E7*d)+s_2*INT((10+G7+E7*d)/(INT(10+G7+E7*d))-epsi))^(s_3)*(c_4+c_1*INT((10+G7+E7*d)/(INT(10+G7+E7*d))-epsi)+c_2*H7)^(c_3)+sc_2*INT((10+G7+E7*d)/(INT(10+G7+E7*d))-epsi)-sc_4*(H7/10)^3)</f>
        <v>0</v>
      </c>
      <c r="W48" s="10" t="str">
        <f>W47 &amp; IF(1-D48,B7&amp;"    ","")</f>
        <v xml:space="preserve">그라나트    </v>
      </c>
      <c r="X48" s="10" t="str">
        <f>X47&amp;IF(1-E48,B7&amp;"    ","")</f>
        <v/>
      </c>
      <c r="Y48" s="10" t="str">
        <f>Y47&amp;IF(F48,B7&amp;"    ","")</f>
        <v xml:space="preserve">아이데른    </v>
      </c>
      <c r="Z48" s="10" t="str">
        <f>Z47&amp;IF(G48,B7&amp;"    ","")</f>
        <v/>
      </c>
    </row>
    <row r="49" spans="4:26">
      <c r="D49" s="10">
        <f>1-INT((10-(1-I8)^2)/10)</f>
        <v>1</v>
      </c>
      <c r="E49" s="10">
        <f>1-INT((10-(2-I8)^2)/10)</f>
        <v>1</v>
      </c>
      <c r="F49" s="10">
        <f>INT((3-ABS(3-I8))/3)</f>
        <v>0</v>
      </c>
      <c r="G49" s="10">
        <f>INT((4-ABS(4-I8))/4)</f>
        <v>0</v>
      </c>
      <c r="I49" s="10">
        <f>(1-D49)*H8</f>
        <v>0</v>
      </c>
      <c r="J49" s="10">
        <f>(1-E49)*H8</f>
        <v>0</v>
      </c>
      <c r="K49" s="137">
        <f>F49*H8</f>
        <v>0</v>
      </c>
      <c r="L49" s="137">
        <f>G49*H8</f>
        <v>0</v>
      </c>
      <c r="M49" s="3"/>
      <c r="R49" s="148">
        <f>(-1)*(1-D49)*
((sc_3+sc_1*INT((10+D8+F8)/(INT(10+D8+F8))-epsi))*(s_1+INT(D8+F8)+s_2*INT((10+D8+F8)/(INT(10+D8+F8))-epsi))^(s_3)*(c_4+c_1*INT((10+D8+F8)/(INT(10+D8+F8))-epsi)+c_2*H8)^(c_3)+sc_2*INT((10+D8+F8)/(INT(10+D8+F8))-epsi)-sc_4*(H8/10)^3)
+D49*E49*(1-F49)*(1-G49)*
((sc_3+sc_1*INT((10+D8+F8*d)/(INT(10+D8+F8*d))-epsi))*(s_1+INT(D8+F8*d)+s_2*INT((10+D8+F8*d)/(INT(10+D8+F8*d))-epsi))^(s_3)*(c_4+c_1*INT((10+D8+F8*d)/(INT(10+D8+F8*d))-epsi)+c_2*H8)^(c_3)+sc_2*INT((10+D8+F8*d)/(INT(10+D8+F8*d))-epsi)-sc_4*(H8/10)^3)</f>
        <v>51489.123006860005</v>
      </c>
      <c r="S49" s="148">
        <f>-1*(1-E49)*
((sc_3+sc_1*INT((10+D8+F8)/(INT(10+D8+F8))-epsi))*(s_1+INT(D8+F8)+s_2*INT((10+D8+F8)/(INT(10+D8+F8))-epsi))^(s_3)*(c_4+c_1*INT((10+D8+F8)/(INT(10+D8+F8))-epsi)+c_2*H8)^(c_3)+sc_2*INT((10+D8+F8)/(INT(10+D8+F8))-epsi)-sc_4*(H8/10)^3)
+D49*E49*(1-F49)*(1-G49)*
((sc_3+sc_1*INT((10+D8*d+F8)/(INT(10+D8*d+F8))-epsi))*(s_1+INT(D8*d+F8)+s_2*INT((10+D8*d+F8)/(INT(10+D8*d+F8))-epsi))^(s_3)*(c_4+c_1*INT((10+D8*d+F8)/(INT(10+D8*d+F8))-epsi)+c_2*H8)^(c_3)+sc_2*INT((10+D8*d+F8)/(INT(10+D8*d+F8))-epsi)-sc_4*(H8/10)^3)</f>
        <v>51489.123006860005</v>
      </c>
      <c r="T49" s="148">
        <f>-1*(F49)*
((sc_3+sc_1*INT((10+G8+F8)/(INT(10+G8+F8))-epsi))*(s_1+INT(G8+F8)+s_2*INT((10+G8+F8)/(INT(10+G8+F8))-epsi))^(s_3)*(c_4+c_1*INT((10+G8+F8)/(INT(10+G8+F8))-epsi)+c_2*H8)^(c_3)+sc_2*INT((10+G8+F8)/(INT(10+G8+F8))-epsi)-sc_4*(H8/10)^3)
+D49*E49*(1-F49)*(1-G49)*
((sc_3+sc_1*INT((10+G8+F8*d)/(INT(10+G8+F8*d))-epsi))*(s_1+INT(G8+F8*d)+s_2*INT((10+G8+F8*d)/(INT(10+G8+F8*d))-epsi))^(s_3)*(c_4+c_1*INT((10+G8+F8*d)/(INT(10+G8+F8*d))-epsi)+c_2*H8)^(c_3)+sc_2*INT((10+G8+F8*d)/(INT(10+G8+F8*d))-epsi)-sc_4*(H8/10)^3)</f>
        <v>32464.625567002222</v>
      </c>
      <c r="U49" s="148">
        <f>-1*(G49)*
((sc_3+sc_1*INT((10+G8+E8)/(INT(10+G8+E8))-epsi))*(s_1+INT(G8+E8)+s_2*INT((10+G8+E8)/(INT(10+G8+E8))-epsi))^(s_3)*(c_4+c_1*INT((10+G8+E8)/(INT(10+G8+E8))-epsi)+c_2*H8)^(c_3)+sc_2*INT((10+G8+E8)/(INT(10+G8+E8))-epsi)-sc_4*(H8/10)^3)
+D49*E49*(1-F49)*(1-G49)*
((sc_3+sc_1*INT((10+G8+E8*d)/(INT(10+G8+E8*d))-epsi))*(s_1+INT(G8+E8*d)+s_2*INT((10+G8+E8*d)/(INT(10+G8+E8*d))-epsi))^(s_3)*(c_4+c_1*INT((10+G8+E8*d)/(INT(10+G8+E8*d))-epsi)+c_2*H8)^(c_3)+sc_2*INT((10+G8+E8*d)/(INT(10+G8+E8*d))-epsi)-sc_4*(H8/10)^3)</f>
        <v>15594.940379858248</v>
      </c>
      <c r="W49" s="10" t="str">
        <f>W48 &amp; IF(1-D49,B8&amp;"    ","")</f>
        <v xml:space="preserve">그라나트    </v>
      </c>
      <c r="X49" s="10" t="str">
        <f>X48&amp;IF(1-E49,B8&amp;"    ","")</f>
        <v/>
      </c>
      <c r="Y49" s="10" t="str">
        <f>Y48&amp;IF(F49,B8&amp;"    ","")</f>
        <v xml:space="preserve">아이데른    </v>
      </c>
      <c r="Z49" s="10" t="str">
        <f>Z48&amp;IF(G49,B8&amp;"    ","")</f>
        <v/>
      </c>
    </row>
    <row r="50" spans="4:26">
      <c r="D50" s="10">
        <f>1-INT((10-(1-I9)^2)/10)</f>
        <v>1</v>
      </c>
      <c r="E50" s="10">
        <f>1-INT((10-(2-I9)^2)/10)</f>
        <v>1</v>
      </c>
      <c r="F50" s="10">
        <f>INT((3-ABS(3-I9))/3)</f>
        <v>0</v>
      </c>
      <c r="G50" s="10">
        <f>INT((4-ABS(4-I9))/4)</f>
        <v>0</v>
      </c>
      <c r="I50" s="10">
        <f>(1-D50)*H9</f>
        <v>0</v>
      </c>
      <c r="J50" s="10">
        <f>(1-E50)*H9</f>
        <v>0</v>
      </c>
      <c r="K50" s="137">
        <f>F50*H9</f>
        <v>0</v>
      </c>
      <c r="L50" s="137">
        <f>G50*H9</f>
        <v>0</v>
      </c>
      <c r="M50" s="3"/>
      <c r="R50" s="148">
        <f>(-1)*(1-D50)*
((sc_3+sc_1*INT((10+D9+F9)/(INT(10+D9+F9))-epsi))*(s_1+INT(D9+F9)+s_2*INT((10+D9+F9)/(INT(10+D9+F9))-epsi))^(s_3)*(c_4+c_1*INT((10+D9+F9)/(INT(10+D9+F9))-epsi)+c_2*H9)^(c_3)+sc_2*INT((10+D9+F9)/(INT(10+D9+F9))-epsi)-sc_4*(H9/10)^3)
+D50*E50*(1-F50)*(1-G50)*
((sc_3+sc_1*INT((10+D9+F9*d)/(INT(10+D9+F9*d))-epsi))*(s_1+INT(D9+F9*d)+s_2*INT((10+D9+F9*d)/(INT(10+D9+F9*d))-epsi))^(s_3)*(c_4+c_1*INT((10+D9+F9*d)/(INT(10+D9+F9*d))-epsi)+c_2*H9)^(c_3)+sc_2*INT((10+D9+F9*d)/(INT(10+D9+F9*d))-epsi)-sc_4*(H9/10)^3)</f>
        <v>33621.508220961456</v>
      </c>
      <c r="S50" s="148">
        <f>-1*(1-E50)*
((sc_3+sc_1*INT((10+D9+F9)/(INT(10+D9+F9))-epsi))*(s_1+INT(D9+F9)+s_2*INT((10+D9+F9)/(INT(10+D9+F9))-epsi))^(s_3)*(c_4+c_1*INT((10+D9+F9)/(INT(10+D9+F9))-epsi)+c_2*H9)^(c_3)+sc_2*INT((10+D9+F9)/(INT(10+D9+F9))-epsi)-sc_4*(H9/10)^3)
+D50*E50*(1-F50)*(1-G50)*
((sc_3+sc_1*INT((10+D9*d+F9)/(INT(10+D9*d+F9))-epsi))*(s_1+INT(D9*d+F9)+s_2*INT((10+D9*d+F9)/(INT(10+D9*d+F9))-epsi))^(s_3)*(c_4+c_1*INT((10+D9*d+F9)/(INT(10+D9*d+F9))-epsi)+c_2*H9)^(c_3)+sc_2*INT((10+D9*d+F9)/(INT(10+D9*d+F9))-epsi)-sc_4*(H9/10)^3)</f>
        <v>33621.508220961456</v>
      </c>
      <c r="T50" s="148">
        <f>-1*(F50)*
((sc_3+sc_1*INT((10+G9+F9)/(INT(10+G9+F9))-epsi))*(s_1+INT(G9+F9)+s_2*INT((10+G9+F9)/(INT(10+G9+F9))-epsi))^(s_3)*(c_4+c_1*INT((10+G9+F9)/(INT(10+G9+F9))-epsi)+c_2*H9)^(c_3)+sc_2*INT((10+G9+F9)/(INT(10+G9+F9))-epsi)-sc_4*(H9/10)^3)
+D50*E50*(1-F50)*(1-G50)*
((sc_3+sc_1*INT((10+G9+F9*d)/(INT(10+G9+F9*d))-epsi))*(s_1+INT(G9+F9*d)+s_2*INT((10+G9+F9*d)/(INT(10+G9+F9*d))-epsi))^(s_3)*(c_4+c_1*INT((10+G9+F9*d)/(INT(10+G9+F9*d))-epsi)+c_2*H9)^(c_3)+sc_2*INT((10+G9+F9*d)/(INT(10+G9+F9*d))-epsi)-sc_4*(H9/10)^3)</f>
        <v>21172.728209118584</v>
      </c>
      <c r="U50" s="148">
        <f>-1*(G50)*
((sc_3+sc_1*INT((10+G9+E9)/(INT(10+G9+E9))-epsi))*(s_1+INT(G9+E9)+s_2*INT((10+G9+E9)/(INT(10+G9+E9))-epsi))^(s_3)*(c_4+c_1*INT((10+G9+E9)/(INT(10+G9+E9))-epsi)+c_2*H9)^(c_3)+sc_2*INT((10+G9+E9)/(INT(10+G9+E9))-epsi)-sc_4*(H9/10)^3)
+D50*E50*(1-F50)*(1-G50)*
((sc_3+sc_1*INT((10+G9+E9*d)/(INT(10+G9+E9*d))-epsi))*(s_1+INT(G9+E9*d)+s_2*INT((10+G9+E9*d)/(INT(10+G9+E9*d))-epsi))^(s_3)*(c_4+c_1*INT((10+G9+E9*d)/(INT(10+G9+E9*d))-epsi)+c_2*H9)^(c_3)+sc_2*INT((10+G9+E9*d)/(INT(10+G9+E9*d))-epsi)-sc_4*(H9/10)^3)</f>
        <v>9728.6586093236547</v>
      </c>
      <c r="W50" s="10" t="str">
        <f>W49 &amp; IF(1-D50,B9&amp;"    ","")</f>
        <v xml:space="preserve">그라나트    </v>
      </c>
      <c r="X50" s="10" t="str">
        <f>X49&amp;IF(1-E50,B9&amp;"    ","")</f>
        <v/>
      </c>
      <c r="Y50" s="10" t="str">
        <f>Y49&amp;IF(F50,B9&amp;"    ","")</f>
        <v xml:space="preserve">아이데른    </v>
      </c>
      <c r="Z50" s="10" t="str">
        <f>Z49&amp;IF(G50,B9&amp;"    ","")</f>
        <v/>
      </c>
    </row>
    <row r="51" spans="4:26">
      <c r="D51" s="10">
        <f>1-INT((10-(1-I10)^2)/10)</f>
        <v>1</v>
      </c>
      <c r="E51" s="10">
        <f>1-INT((10-(2-I10)^2)/10)</f>
        <v>1</v>
      </c>
      <c r="F51" s="10">
        <f>INT((3-ABS(3-I10))/3)</f>
        <v>0</v>
      </c>
      <c r="G51" s="10">
        <f>INT((4-ABS(4-I10))/4)</f>
        <v>0</v>
      </c>
      <c r="I51" s="10">
        <f>(1-D51)*H10</f>
        <v>0</v>
      </c>
      <c r="J51" s="10">
        <f>(1-E51)*H10</f>
        <v>0</v>
      </c>
      <c r="K51" s="137">
        <f>F51*H10</f>
        <v>0</v>
      </c>
      <c r="L51" s="137">
        <f>G51*H10</f>
        <v>0</v>
      </c>
      <c r="M51" s="3"/>
      <c r="R51" s="148">
        <f>(-1)*(1-D51)*
((sc_3+sc_1*INT((10+D10+F10)/(INT(10+D10+F10))-epsi))*(s_1+INT(D10+F10)+s_2*INT((10+D10+F10)/(INT(10+D10+F10))-epsi))^(s_3)*(c_4+c_1*INT((10+D10+F10)/(INT(10+D10+F10))-epsi)+c_2*H10)^(c_3)+sc_2*INT((10+D10+F10)/(INT(10+D10+F10))-epsi)-sc_4*(H10/10)^3)
+D51*E51*(1-F51)*(1-G51)*
((sc_3+sc_1*INT((10+D10+F10*d)/(INT(10+D10+F10*d))-epsi))*(s_1+INT(D10+F10*d)+s_2*INT((10+D10+F10*d)/(INT(10+D10+F10*d))-epsi))^(s_3)*(c_4+c_1*INT((10+D10+F10*d)/(INT(10+D10+F10*d))-epsi)+c_2*H10)^(c_3)+sc_2*INT((10+D10+F10*d)/(INT(10+D10+F10*d))-epsi)-sc_4*(H10/10)^3)</f>
        <v>33621.508220961456</v>
      </c>
      <c r="S51" s="148">
        <f>-1*(1-E51)*
((sc_3+sc_1*INT((10+D10+F10)/(INT(10+D10+F10))-epsi))*(s_1+INT(D10+F10)+s_2*INT((10+D10+F10)/(INT(10+D10+F10))-epsi))^(s_3)*(c_4+c_1*INT((10+D10+F10)/(INT(10+D10+F10))-epsi)+c_2*H10)^(c_3)+sc_2*INT((10+D10+F10)/(INT(10+D10+F10))-epsi)-sc_4*(H10/10)^3)
+D51*E51*(1-F51)*(1-G51)*
((sc_3+sc_1*INT((10+D10*d+F10)/(INT(10+D10*d+F10))-epsi))*(s_1+INT(D10*d+F10)+s_2*INT((10+D10*d+F10)/(INT(10+D10*d+F10))-epsi))^(s_3)*(c_4+c_1*INT((10+D10*d+F10)/(INT(10+D10*d+F10))-epsi)+c_2*H10)^(c_3)+sc_2*INT((10+D10*d+F10)/(INT(10+D10*d+F10))-epsi)-sc_4*(H10/10)^3)</f>
        <v>33621.508220961456</v>
      </c>
      <c r="T51" s="148">
        <f>-1*(F51)*
((sc_3+sc_1*INT((10+G10+F10)/(INT(10+G10+F10))-epsi))*(s_1+INT(G10+F10)+s_2*INT((10+G10+F10)/(INT(10+G10+F10))-epsi))^(s_3)*(c_4+c_1*INT((10+G10+F10)/(INT(10+G10+F10))-epsi)+c_2*H10)^(c_3)+sc_2*INT((10+G10+F10)/(INT(10+G10+F10))-epsi)-sc_4*(H10/10)^3)
+D51*E51*(1-F51)*(1-G51)*
((sc_3+sc_1*INT((10+G10+F10*d)/(INT(10+G10+F10*d))-epsi))*(s_1+INT(G10+F10*d)+s_2*INT((10+G10+F10*d)/(INT(10+G10+F10*d))-epsi))^(s_3)*(c_4+c_1*INT((10+G10+F10*d)/(INT(10+G10+F10*d))-epsi)+c_2*H10)^(c_3)+sc_2*INT((10+G10+F10*d)/(INT(10+G10+F10*d))-epsi)-sc_4*(H10/10)^3)</f>
        <v>21172.728209118584</v>
      </c>
      <c r="U51" s="148">
        <f>-1*(G51)*
((sc_3+sc_1*INT((10+G10+E10)/(INT(10+G10+E10))-epsi))*(s_1+INT(G10+E10)+s_2*INT((10+G10+E10)/(INT(10+G10+E10))-epsi))^(s_3)*(c_4+c_1*INT((10+G10+E10)/(INT(10+G10+E10))-epsi)+c_2*H10)^(c_3)+sc_2*INT((10+G10+E10)/(INT(10+G10+E10))-epsi)-sc_4*(H10/10)^3)
+D51*E51*(1-F51)*(1-G51)*
((sc_3+sc_1*INT((10+G10+E10*d)/(INT(10+G10+E10*d))-epsi))*(s_1+INT(G10+E10*d)+s_2*INT((10+G10+E10*d)/(INT(10+G10+E10*d))-epsi))^(s_3)*(c_4+c_1*INT((10+G10+E10*d)/(INT(10+G10+E10*d))-epsi)+c_2*H10)^(c_3)+sc_2*INT((10+G10+E10*d)/(INT(10+G10+E10*d))-epsi)-sc_4*(H10/10)^3)</f>
        <v>9728.6586093236547</v>
      </c>
      <c r="W51" s="10" t="str">
        <f>W50 &amp; IF(1-D51,B10&amp;"    ","")</f>
        <v xml:space="preserve">그라나트    </v>
      </c>
      <c r="X51" s="10" t="str">
        <f>X50&amp;IF(1-E51,B10&amp;"    ","")</f>
        <v/>
      </c>
      <c r="Y51" s="10" t="str">
        <f>Y50&amp;IF(F51,B10&amp;"    ","")</f>
        <v xml:space="preserve">아이데른    </v>
      </c>
      <c r="Z51" s="10" t="str">
        <f>Z50&amp;IF(G51,B10&amp;"    ","")</f>
        <v/>
      </c>
    </row>
    <row r="52" spans="4:26">
      <c r="D52" s="10">
        <f>1-INT((10-(1-I11)^2)/10)</f>
        <v>1</v>
      </c>
      <c r="E52" s="10">
        <f>1-INT((10-(2-I11)^2)/10)</f>
        <v>1</v>
      </c>
      <c r="F52" s="10">
        <f>INT((3-ABS(3-I11))/3)</f>
        <v>0</v>
      </c>
      <c r="G52" s="10">
        <f>INT((4-ABS(4-I11))/4)</f>
        <v>1</v>
      </c>
      <c r="I52" s="10">
        <f>(1-D52)*H11</f>
        <v>0</v>
      </c>
      <c r="J52" s="10">
        <f>(1-E52)*H11</f>
        <v>0</v>
      </c>
      <c r="K52" s="137">
        <f>F52*H11</f>
        <v>0</v>
      </c>
      <c r="L52" s="137">
        <f>G52*H11</f>
        <v>1</v>
      </c>
      <c r="M52" s="3"/>
      <c r="R52" s="148">
        <f>(-1)*(1-D52)*
((sc_3+sc_1*INT((10+D11+F11)/(INT(10+D11+F11))-epsi))*(s_1+INT(D11+F11)+s_2*INT((10+D11+F11)/(INT(10+D11+F11))-epsi))^(s_3)*(c_4+c_1*INT((10+D11+F11)/(INT(10+D11+F11))-epsi)+c_2*H11)^(c_3)+sc_2*INT((10+D11+F11)/(INT(10+D11+F11))-epsi)-sc_4*(H11/10)^3)
+D52*E52*(1-F52)*(1-G52)*
((sc_3+sc_1*INT((10+D11+F11*d)/(INT(10+D11+F11*d))-epsi))*(s_1+INT(D11+F11*d)+s_2*INT((10+D11+F11*d)/(INT(10+D11+F11*d))-epsi))^(s_3)*(c_4+c_1*INT((10+D11+F11*d)/(INT(10+D11+F11*d))-epsi)+c_2*H11)^(c_3)+sc_2*INT((10+D11+F11*d)/(INT(10+D11+F11*d))-epsi)-sc_4*(H11/10)^3)</f>
        <v>0</v>
      </c>
      <c r="S52" s="148">
        <f>-1*(1-E52)*
((sc_3+sc_1*INT((10+D11+F11)/(INT(10+D11+F11))-epsi))*(s_1+INT(D11+F11)+s_2*INT((10+D11+F11)/(INT(10+D11+F11))-epsi))^(s_3)*(c_4+c_1*INT((10+D11+F11)/(INT(10+D11+F11))-epsi)+c_2*H11)^(c_3)+sc_2*INT((10+D11+F11)/(INT(10+D11+F11))-epsi)-sc_4*(H11/10)^3)
+D52*E52*(1-F52)*(1-G52)*
((sc_3+sc_1*INT((10+D11*d+F11)/(INT(10+D11*d+F11))-epsi))*(s_1+INT(D11*d+F11)+s_2*INT((10+D11*d+F11)/(INT(10+D11*d+F11))-epsi))^(s_3)*(c_4+c_1*INT((10+D11*d+F11)/(INT(10+D11*d+F11))-epsi)+c_2*H11)^(c_3)+sc_2*INT((10+D11*d+F11)/(INT(10+D11*d+F11))-epsi)-sc_4*(H11/10)^3)</f>
        <v>0</v>
      </c>
      <c r="T52" s="148">
        <f>-1*(F52)*
((sc_3+sc_1*INT((10+G11+F11)/(INT(10+G11+F11))-epsi))*(s_1+INT(G11+F11)+s_2*INT((10+G11+F11)/(INT(10+G11+F11))-epsi))^(s_3)*(c_4+c_1*INT((10+G11+F11)/(INT(10+G11+F11))-epsi)+c_2*H11)^(c_3)+sc_2*INT((10+G11+F11)/(INT(10+G11+F11))-epsi)-sc_4*(H11/10)^3)
+D52*E52*(1-F52)*(1-G52)*
((sc_3+sc_1*INT((10+G11+F11*d)/(INT(10+G11+F11*d))-epsi))*(s_1+INT(G11+F11*d)+s_2*INT((10+G11+F11*d)/(INT(10+G11+F11*d))-epsi))^(s_3)*(c_4+c_1*INT((10+G11+F11*d)/(INT(10+G11+F11*d))-epsi)+c_2*H11)^(c_3)+sc_2*INT((10+G11+F11*d)/(INT(10+G11+F11*d))-epsi)-sc_4*(H11/10)^3)</f>
        <v>0</v>
      </c>
      <c r="U52" s="148">
        <f>-1*(G52)*
((sc_3+sc_1*INT((10+G11+E11)/(INT(10+G11+E11))-epsi))*(s_1+INT(G11+E11)+s_2*INT((10+G11+E11)/(INT(10+G11+E11))-epsi))^(s_3)*(c_4+c_1*INT((10+G11+E11)/(INT(10+G11+E11))-epsi)+c_2*H11)^(c_3)+sc_2*INT((10+G11+E11)/(INT(10+G11+E11))-epsi)-sc_4*(H11/10)^3)
+D52*E52*(1-F52)*(1-G52)*
((sc_3+sc_1*INT((10+G11+E11*d)/(INT(10+G11+E11*d))-epsi))*(s_1+INT(G11+E11*d)+s_2*INT((10+G11+E11*d)/(INT(10+G11+E11*d))-epsi))^(s_3)*(c_4+c_1*INT((10+G11+E11*d)/(INT(10+G11+E11*d))-epsi)+c_2*H11)^(c_3)+sc_2*INT((10+G11+E11*d)/(INT(10+G11+E11*d))-epsi)-sc_4*(H11/10)^3)</f>
        <v>-59040.699887202944</v>
      </c>
      <c r="W52" s="10" t="str">
        <f>W51 &amp; IF(1-D52,B11&amp;"    ","")</f>
        <v xml:space="preserve">그라나트    </v>
      </c>
      <c r="X52" s="10" t="str">
        <f>X51&amp;IF(1-E52,B11&amp;"    ","")</f>
        <v/>
      </c>
      <c r="Y52" s="10" t="str">
        <f>Y51&amp;IF(F52,B11&amp;"    ","")</f>
        <v xml:space="preserve">아이데른    </v>
      </c>
      <c r="Z52" s="10" t="str">
        <f>Z51&amp;IF(G52,B11&amp;"    ","")</f>
        <v xml:space="preserve">스튜어트    </v>
      </c>
    </row>
    <row r="53" spans="4:26">
      <c r="D53" s="10">
        <f>1-INT((10-(1-I12)^2)/10)</f>
        <v>1</v>
      </c>
      <c r="E53" s="10">
        <f>1-INT((10-(2-I12)^2)/10)</f>
        <v>1</v>
      </c>
      <c r="F53" s="10">
        <f>INT((3-ABS(3-I12))/3)</f>
        <v>0</v>
      </c>
      <c r="G53" s="10">
        <f>INT((4-ABS(4-I12))/4)</f>
        <v>0</v>
      </c>
      <c r="I53" s="10">
        <f>(1-D53)*H12</f>
        <v>0</v>
      </c>
      <c r="J53" s="10">
        <f>(1-E53)*H12</f>
        <v>0</v>
      </c>
      <c r="K53" s="137">
        <f>F53*H12</f>
        <v>0</v>
      </c>
      <c r="L53" s="137">
        <f>G53*H12</f>
        <v>0</v>
      </c>
      <c r="M53" s="3"/>
      <c r="R53" s="148">
        <f>(-1)*(1-D53)*
((sc_3+sc_1*INT((10+D12+F12)/(INT(10+D12+F12))-epsi))*(s_1+INT(D12+F12)+s_2*INT((10+D12+F12)/(INT(10+D12+F12))-epsi))^(s_3)*(c_4+c_1*INT((10+D12+F12)/(INT(10+D12+F12))-epsi)+c_2*H12)^(c_3)+sc_2*INT((10+D12+F12)/(INT(10+D12+F12))-epsi)-sc_4*(H12/10)^3)
+D53*E53*(1-F53)*(1-G53)*
((sc_3+sc_1*INT((10+D12+F12*d)/(INT(10+D12+F12*d))-epsi))*(s_1+INT(D12+F12*d)+s_2*INT((10+D12+F12*d)/(INT(10+D12+F12*d))-epsi))^(s_3)*(c_4+c_1*INT((10+D12+F12*d)/(INT(10+D12+F12*d))-epsi)+c_2*H12)^(c_3)+sc_2*INT((10+D12+F12*d)/(INT(10+D12+F12*d))-epsi)-sc_4*(H12/10)^3)</f>
        <v>39553.976682247281</v>
      </c>
      <c r="S53" s="148">
        <f>-1*(1-E53)*
((sc_3+sc_1*INT((10+D12+F12)/(INT(10+D12+F12))-epsi))*(s_1+INT(D12+F12)+s_2*INT((10+D12+F12)/(INT(10+D12+F12))-epsi))^(s_3)*(c_4+c_1*INT((10+D12+F12)/(INT(10+D12+F12))-epsi)+c_2*H12)^(c_3)+sc_2*INT((10+D12+F12)/(INT(10+D12+F12))-epsi)-sc_4*(H12/10)^3)
+D53*E53*(1-F53)*(1-G53)*
((sc_3+sc_1*INT((10+D12*d+F12)/(INT(10+D12*d+F12))-epsi))*(s_1+INT(D12*d+F12)+s_2*INT((10+D12*d+F12)/(INT(10+D12*d+F12))-epsi))^(s_3)*(c_4+c_1*INT((10+D12*d+F12)/(INT(10+D12*d+F12))-epsi)+c_2*H12)^(c_3)+sc_2*INT((10+D12*d+F12)/(INT(10+D12*d+F12))-epsi)-sc_4*(H12/10)^3)</f>
        <v>39553.976682247281</v>
      </c>
      <c r="T53" s="148">
        <f>-1*(F53)*
((sc_3+sc_1*INT((10+G12+F12)/(INT(10+G12+F12))-epsi))*(s_1+INT(G12+F12)+s_2*INT((10+G12+F12)/(INT(10+G12+F12))-epsi))^(s_3)*(c_4+c_1*INT((10+G12+F12)/(INT(10+G12+F12))-epsi)+c_2*H12)^(c_3)+sc_2*INT((10+G12+F12)/(INT(10+G12+F12))-epsi)-sc_4*(H12/10)^3)
+D53*E53*(1-F53)*(1-G53)*
((sc_3+sc_1*INT((10+G12+F12*d)/(INT(10+G12+F12*d))-epsi))*(s_1+INT(G12+F12*d)+s_2*INT((10+G12+F12*d)/(INT(10+G12+F12*d))-epsi))^(s_3)*(c_4+c_1*INT((10+G12+F12*d)/(INT(10+G12+F12*d))-epsi)+c_2*H12)^(c_3)+sc_2*INT((10+G12+F12*d)/(INT(10+G12+F12*d))-epsi)-sc_4*(H12/10)^3)</f>
        <v>39553.976682247281</v>
      </c>
      <c r="U53" s="148">
        <f>-1*(G53)*
((sc_3+sc_1*INT((10+G12+E12)/(INT(10+G12+E12))-epsi))*(s_1+INT(G12+E12)+s_2*INT((10+G12+E12)/(INT(10+G12+E12))-epsi))^(s_3)*(c_4+c_1*INT((10+G12+E12)/(INT(10+G12+E12))-epsi)+c_2*H12)^(c_3)+sc_2*INT((10+G12+E12)/(INT(10+G12+E12))-epsi)-sc_4*(H12/10)^3)
+D53*E53*(1-F53)*(1-G53)*
((sc_3+sc_1*INT((10+G12+E12*d)/(INT(10+G12+E12*d))-epsi))*(s_1+INT(G12+E12*d)+s_2*INT((10+G12+E12*d)/(INT(10+G12+E12*d))-epsi))^(s_3)*(c_4+c_1*INT((10+G12+E12*d)/(INT(10+G12+E12*d))-epsi)+c_2*H12)^(c_3)+sc_2*INT((10+G12+E12*d)/(INT(10+G12+E12*d))-epsi)-sc_4*(H12/10)^3)</f>
        <v>20129.90141356003</v>
      </c>
      <c r="W53" s="10" t="str">
        <f>W52 &amp; IF(1-D53,B12&amp;"    ","")</f>
        <v xml:space="preserve">그라나트    </v>
      </c>
      <c r="X53" s="10" t="str">
        <f>X52&amp;IF(1-E53,B12&amp;"    ","")</f>
        <v/>
      </c>
      <c r="Y53" s="10" t="str">
        <f>Y52&amp;IF(F53,B12&amp;"    ","")</f>
        <v xml:space="preserve">아이데른    </v>
      </c>
      <c r="Z53" s="10" t="str">
        <f>Z52&amp;IF(G53,B12&amp;"    ","")</f>
        <v xml:space="preserve">스튜어트    </v>
      </c>
    </row>
    <row r="54" spans="4:26">
      <c r="D54" s="10">
        <f>1-INT((10-(1-I13)^2)/10)</f>
        <v>1</v>
      </c>
      <c r="E54" s="10">
        <f>1-INT((10-(2-I13)^2)/10)</f>
        <v>1</v>
      </c>
      <c r="F54" s="10">
        <f>INT((3-ABS(3-I13))/3)</f>
        <v>0</v>
      </c>
      <c r="G54" s="10">
        <f>INT((4-ABS(4-I13))/4)</f>
        <v>0</v>
      </c>
      <c r="I54" s="10">
        <f>(1-D54)*H13</f>
        <v>0</v>
      </c>
      <c r="J54" s="10">
        <f>(1-E54)*H13</f>
        <v>0</v>
      </c>
      <c r="K54" s="137">
        <f>F54*H13</f>
        <v>0</v>
      </c>
      <c r="L54" s="137">
        <f>G54*H13</f>
        <v>0</v>
      </c>
      <c r="M54" s="3"/>
      <c r="R54" s="148">
        <f>(-1)*(1-D54)*
((sc_3+sc_1*INT((10+D13+F13)/(INT(10+D13+F13))-epsi))*(s_1+INT(D13+F13)+s_2*INT((10+D13+F13)/(INT(10+D13+F13))-epsi))^(s_3)*(c_4+c_1*INT((10+D13+F13)/(INT(10+D13+F13))-epsi)+c_2*H13)^(c_3)+sc_2*INT((10+D13+F13)/(INT(10+D13+F13))-epsi)-sc_4*(H13/10)^3)
+D54*E54*(1-F54)*(1-G54)*
((sc_3+sc_1*INT((10+D13+F13*d)/(INT(10+D13+F13*d))-epsi))*(s_1+INT(D13+F13*d)+s_2*INT((10+D13+F13*d)/(INT(10+D13+F13*d))-epsi))^(s_3)*(c_4+c_1*INT((10+D13+F13*d)/(INT(10+D13+F13*d))-epsi)+c_2*H13)^(c_3)+sc_2*INT((10+D13+F13*d)/(INT(10+D13+F13*d))-epsi)-sc_4*(H13/10)^3)</f>
        <v>27678.405112440771</v>
      </c>
      <c r="S54" s="148">
        <f>-1*(1-E54)*
((sc_3+sc_1*INT((10+D13+F13)/(INT(10+D13+F13))-epsi))*(s_1+INT(D13+F13)+s_2*INT((10+D13+F13)/(INT(10+D13+F13))-epsi))^(s_3)*(c_4+c_1*INT((10+D13+F13)/(INT(10+D13+F13))-epsi)+c_2*H13)^(c_3)+sc_2*INT((10+D13+F13)/(INT(10+D13+F13))-epsi)-sc_4*(H13/10)^3)
+D54*E54*(1-F54)*(1-G54)*
((sc_3+sc_1*INT((10+D13*d+F13)/(INT(10+D13*d+F13))-epsi))*(s_1+INT(D13*d+F13)+s_2*INT((10+D13*d+F13)/(INT(10+D13*d+F13))-epsi))^(s_3)*(c_4+c_1*INT((10+D13*d+F13)/(INT(10+D13*d+F13))-epsi)+c_2*H13)^(c_3)+sc_2*INT((10+D13*d+F13)/(INT(10+D13*d+F13))-epsi)-sc_4*(H13/10)^3)</f>
        <v>27678.405112440771</v>
      </c>
      <c r="T54" s="148">
        <f>-1*(F54)*
((sc_3+sc_1*INT((10+G13+F13)/(INT(10+G13+F13))-epsi))*(s_1+INT(G13+F13)+s_2*INT((10+G13+F13)/(INT(10+G13+F13))-epsi))^(s_3)*(c_4+c_1*INT((10+G13+F13)/(INT(10+G13+F13))-epsi)+c_2*H13)^(c_3)+sc_2*INT((10+G13+F13)/(INT(10+G13+F13))-epsi)-sc_4*(H13/10)^3)
+D54*E54*(1-F54)*(1-G54)*
((sc_3+sc_1*INT((10+G13+F13*d)/(INT(10+G13+F13*d))-epsi))*(s_1+INT(G13+F13*d)+s_2*INT((10+G13+F13*d)/(INT(10+G13+F13*d))-epsi))^(s_3)*(c_4+c_1*INT((10+G13+F13*d)/(INT(10+G13+F13*d))-epsi)+c_2*H13)^(c_3)+sc_2*INT((10+G13+F13*d)/(INT(10+G13+F13*d))-epsi)-sc_4*(H13/10)^3)</f>
        <v>27678.405112440771</v>
      </c>
      <c r="U54" s="148">
        <f>-1*(G54)*
((sc_3+sc_1*INT((10+G13+E13)/(INT(10+G13+E13))-epsi))*(s_1+INT(G13+E13)+s_2*INT((10+G13+E13)/(INT(10+G13+E13))-epsi))^(s_3)*(c_4+c_1*INT((10+G13+E13)/(INT(10+G13+E13))-epsi)+c_2*H13)^(c_3)+sc_2*INT((10+G13+E13)/(INT(10+G13+E13))-epsi)-sc_4*(H13/10)^3)
+D54*E54*(1-F54)*(1-G54)*
((sc_3+sc_1*INT((10+G13+E13*d)/(INT(10+G13+E13*d))-epsi))*(s_1+INT(G13+E13*d)+s_2*INT((10+G13+E13*d)/(INT(10+G13+E13*d))-epsi))^(s_3)*(c_4+c_1*INT((10+G13+E13*d)/(INT(10+G13+E13*d))-epsi)+c_2*H13)^(c_3)+sc_2*INT((10+G13+E13*d)/(INT(10+G13+E13*d))-epsi)-sc_4*(H13/10)^3)</f>
        <v>27678.405112440771</v>
      </c>
      <c r="W54" s="10" t="str">
        <f>W53 &amp; IF(1-D54,B13&amp;"    ","")</f>
        <v xml:space="preserve">그라나트    </v>
      </c>
      <c r="X54" s="10" t="str">
        <f>X53&amp;IF(1-E54,B13&amp;"    ","")</f>
        <v/>
      </c>
      <c r="Y54" s="10" t="str">
        <f>Y53&amp;IF(F54,B13&amp;"    ","")</f>
        <v xml:space="preserve">아이데른    </v>
      </c>
      <c r="Z54" s="10" t="str">
        <f>Z53&amp;IF(G54,B13&amp;"    ","")</f>
        <v xml:space="preserve">스튜어트    </v>
      </c>
    </row>
    <row r="55" spans="4:26">
      <c r="D55" s="10">
        <f>1-INT((10-(1-I14)^2)/10)</f>
        <v>1</v>
      </c>
      <c r="E55" s="10">
        <f>1-INT((10-(2-I14)^2)/10)</f>
        <v>1</v>
      </c>
      <c r="F55" s="10">
        <f>INT((3-ABS(3-I14))/3)</f>
        <v>0</v>
      </c>
      <c r="G55" s="10">
        <f>INT((4-ABS(4-I14))/4)</f>
        <v>1</v>
      </c>
      <c r="I55" s="10">
        <f>(1-D55)*H14</f>
        <v>0</v>
      </c>
      <c r="J55" s="10">
        <f>(1-E55)*H14</f>
        <v>0</v>
      </c>
      <c r="K55" s="137">
        <f>F55*H14</f>
        <v>0</v>
      </c>
      <c r="L55" s="137">
        <f>G55*H14</f>
        <v>3</v>
      </c>
      <c r="M55" s="3"/>
      <c r="R55" s="148">
        <f>(-1)*(1-D55)*
((sc_3+sc_1*INT((10+D14+F14)/(INT(10+D14+F14))-epsi))*(s_1+INT(D14+F14)+s_2*INT((10+D14+F14)/(INT(10+D14+F14))-epsi))^(s_3)*(c_4+c_1*INT((10+D14+F14)/(INT(10+D14+F14))-epsi)+c_2*H14)^(c_3)+sc_2*INT((10+D14+F14)/(INT(10+D14+F14))-epsi)-sc_4*(H14/10)^3)
+D55*E55*(1-F55)*(1-G55)*
((sc_3+sc_1*INT((10+D14+F14*d)/(INT(10+D14+F14*d))-epsi))*(s_1+INT(D14+F14*d)+s_2*INT((10+D14+F14*d)/(INT(10+D14+F14*d))-epsi))^(s_3)*(c_4+c_1*INT((10+D14+F14*d)/(INT(10+D14+F14*d))-epsi)+c_2*H14)^(c_3)+sc_2*INT((10+D14+F14*d)/(INT(10+D14+F14*d))-epsi)-sc_4*(H14/10)^3)</f>
        <v>0</v>
      </c>
      <c r="S55" s="148">
        <f>-1*(1-E55)*
((sc_3+sc_1*INT((10+D14+F14)/(INT(10+D14+F14))-epsi))*(s_1+INT(D14+F14)+s_2*INT((10+D14+F14)/(INT(10+D14+F14))-epsi))^(s_3)*(c_4+c_1*INT((10+D14+F14)/(INT(10+D14+F14))-epsi)+c_2*H14)^(c_3)+sc_2*INT((10+D14+F14)/(INT(10+D14+F14))-epsi)-sc_4*(H14/10)^3)
+D55*E55*(1-F55)*(1-G55)*
((sc_3+sc_1*INT((10+D14*d+F14)/(INT(10+D14*d+F14))-epsi))*(s_1+INT(D14*d+F14)+s_2*INT((10+D14*d+F14)/(INT(10+D14*d+F14))-epsi))^(s_3)*(c_4+c_1*INT((10+D14*d+F14)/(INT(10+D14*d+F14))-epsi)+c_2*H14)^(c_3)+sc_2*INT((10+D14*d+F14)/(INT(10+D14*d+F14))-epsi)-sc_4*(H14/10)^3)</f>
        <v>0</v>
      </c>
      <c r="T55" s="148">
        <f>-1*(F55)*
((sc_3+sc_1*INT((10+G14+F14)/(INT(10+G14+F14))-epsi))*(s_1+INT(G14+F14)+s_2*INT((10+G14+F14)/(INT(10+G14+F14))-epsi))^(s_3)*(c_4+c_1*INT((10+G14+F14)/(INT(10+G14+F14))-epsi)+c_2*H14)^(c_3)+sc_2*INT((10+G14+F14)/(INT(10+G14+F14))-epsi)-sc_4*(H14/10)^3)
+D55*E55*(1-F55)*(1-G55)*
((sc_3+sc_1*INT((10+G14+F14*d)/(INT(10+G14+F14*d))-epsi))*(s_1+INT(G14+F14*d)+s_2*INT((10+G14+F14*d)/(INT(10+G14+F14*d))-epsi))^(s_3)*(c_4+c_1*INT((10+G14+F14*d)/(INT(10+G14+F14*d))-epsi)+c_2*H14)^(c_3)+sc_2*INT((10+G14+F14*d)/(INT(10+G14+F14*d))-epsi)-sc_4*(H14/10)^3)</f>
        <v>0</v>
      </c>
      <c r="U55" s="148">
        <f>-1*(G55)*
((sc_3+sc_1*INT((10+G14+E14)/(INT(10+G14+E14))-epsi))*(s_1+INT(G14+E14)+s_2*INT((10+G14+E14)/(INT(10+G14+E14))-epsi))^(s_3)*(c_4+c_1*INT((10+G14+E14)/(INT(10+G14+E14))-epsi)+c_2*H14)^(c_3)+sc_2*INT((10+G14+E14)/(INT(10+G14+E14))-epsi)-sc_4*(H14/10)^3)
+D55*E55*(1-F55)*(1-G55)*
((sc_3+sc_1*INT((10+G14+E14*d)/(INT(10+G14+E14*d))-epsi))*(s_1+INT(G14+E14*d)+s_2*INT((10+G14+E14*d)/(INT(10+G14+E14*d))-epsi))^(s_3)*(c_4+c_1*INT((10+G14+E14*d)/(INT(10+G14+E14*d))-epsi)+c_2*H14)^(c_3)+sc_2*INT((10+G14+E14*d)/(INT(10+G14+E14*d))-epsi)-sc_4*(H14/10)^3)</f>
        <v>-51489.123006860005</v>
      </c>
      <c r="W55" s="10" t="str">
        <f>W54 &amp; IF(1-D55,B14&amp;"    ","")</f>
        <v xml:space="preserve">그라나트    </v>
      </c>
      <c r="X55" s="10" t="str">
        <f>X54&amp;IF(1-E55,B14&amp;"    ","")</f>
        <v/>
      </c>
      <c r="Y55" s="10" t="str">
        <f>Y54&amp;IF(F55,B14&amp;"    ","")</f>
        <v xml:space="preserve">아이데른    </v>
      </c>
      <c r="Z55" s="10" t="str">
        <f>Z54&amp;IF(G55,B14&amp;"    ","")</f>
        <v xml:space="preserve">스튜어트    아이던    </v>
      </c>
    </row>
    <row r="56" spans="4:26">
      <c r="D56" s="10">
        <f>1-INT((10-(1-I15)^2)/10)</f>
        <v>1</v>
      </c>
      <c r="E56" s="10">
        <f>1-INT((10-(2-I15)^2)/10)</f>
        <v>1</v>
      </c>
      <c r="F56" s="10">
        <f>INT((3-ABS(3-I15))/3)</f>
        <v>0</v>
      </c>
      <c r="G56" s="10">
        <f>INT((4-ABS(4-I15))/4)</f>
        <v>0</v>
      </c>
      <c r="I56" s="10">
        <f>(1-D56)*H15</f>
        <v>0</v>
      </c>
      <c r="J56" s="10">
        <f>(1-E56)*H15</f>
        <v>0</v>
      </c>
      <c r="K56" s="137">
        <f>F56*H15</f>
        <v>0</v>
      </c>
      <c r="L56" s="137">
        <f>G56*H15</f>
        <v>0</v>
      </c>
      <c r="M56" s="3"/>
      <c r="R56" s="148">
        <f>(-1)*(1-D56)*
((sc_3+sc_1*INT((10+D15+F15)/(INT(10+D15+F15))-epsi))*(s_1+INT(D15+F15)+s_2*INT((10+D15+F15)/(INT(10+D15+F15))-epsi))^(s_3)*(c_4+c_1*INT((10+D15+F15)/(INT(10+D15+F15))-epsi)+c_2*H15)^(c_3)+sc_2*INT((10+D15+F15)/(INT(10+D15+F15))-epsi)-sc_4*(H15/10)^3)
+D56*E56*(1-F56)*(1-G56)*
((sc_3+sc_1*INT((10+D15+F15*d)/(INT(10+D15+F15*d))-epsi))*(s_1+INT(D15+F15*d)+s_2*INT((10+D15+F15*d)/(INT(10+D15+F15*d))-epsi))^(s_3)*(c_4+c_1*INT((10+D15+F15*d)/(INT(10+D15+F15*d))-epsi)+c_2*H15)^(c_3)+sc_2*INT((10+D15+F15*d)/(INT(10+D15+F15*d))-epsi)-sc_4*(H15/10)^3)</f>
        <v>27678.405112440771</v>
      </c>
      <c r="S56" s="148">
        <f>-1*(1-E56)*
((sc_3+sc_1*INT((10+D15+F15)/(INT(10+D15+F15))-epsi))*(s_1+INT(D15+F15)+s_2*INT((10+D15+F15)/(INT(10+D15+F15))-epsi))^(s_3)*(c_4+c_1*INT((10+D15+F15)/(INT(10+D15+F15))-epsi)+c_2*H15)^(c_3)+sc_2*INT((10+D15+F15)/(INT(10+D15+F15))-epsi)-sc_4*(H15/10)^3)
+D56*E56*(1-F56)*(1-G56)*
((sc_3+sc_1*INT((10+D15*d+F15)/(INT(10+D15*d+F15))-epsi))*(s_1+INT(D15*d+F15)+s_2*INT((10+D15*d+F15)/(INT(10+D15*d+F15))-epsi))^(s_3)*(c_4+c_1*INT((10+D15*d+F15)/(INT(10+D15*d+F15))-epsi)+c_2*H15)^(c_3)+sc_2*INT((10+D15*d+F15)/(INT(10+D15*d+F15))-epsi)-sc_4*(H15/10)^3)</f>
        <v>27678.405112440771</v>
      </c>
      <c r="T56" s="148">
        <f>-1*(F56)*
((sc_3+sc_1*INT((10+G15+F15)/(INT(10+G15+F15))-epsi))*(s_1+INT(G15+F15)+s_2*INT((10+G15+F15)/(INT(10+G15+F15))-epsi))^(s_3)*(c_4+c_1*INT((10+G15+F15)/(INT(10+G15+F15))-epsi)+c_2*H15)^(c_3)+sc_2*INT((10+G15+F15)/(INT(10+G15+F15))-epsi)-sc_4*(H15/10)^3)
+D56*E56*(1-F56)*(1-G56)*
((sc_3+sc_1*INT((10+G15+F15*d)/(INT(10+G15+F15*d))-epsi))*(s_1+INT(G15+F15*d)+s_2*INT((10+G15+F15*d)/(INT(10+G15+F15*d))-epsi))^(s_3)*(c_4+c_1*INT((10+G15+F15*d)/(INT(10+G15+F15*d))-epsi)+c_2*H15)^(c_3)+sc_2*INT((10+G15+F15*d)/(INT(10+G15+F15*d))-epsi)-sc_4*(H15/10)^3)</f>
        <v>27678.405112440771</v>
      </c>
      <c r="U56" s="148">
        <f>-1*(G56)*
((sc_3+sc_1*INT((10+G15+E15)/(INT(10+G15+E15))-epsi))*(s_1+INT(G15+E15)+s_2*INT((10+G15+E15)/(INT(10+G15+E15))-epsi))^(s_3)*(c_4+c_1*INT((10+G15+E15)/(INT(10+G15+E15))-epsi)+c_2*H15)^(c_3)+sc_2*INT((10+G15+E15)/(INT(10+G15+E15))-epsi)-sc_4*(H15/10)^3)
+D56*E56*(1-F56)*(1-G56)*
((sc_3+sc_1*INT((10+G15+E15*d)/(INT(10+G15+E15*d))-epsi))*(s_1+INT(G15+E15*d)+s_2*INT((10+G15+E15*d)/(INT(10+G15+E15*d))-epsi))^(s_3)*(c_4+c_1*INT((10+G15+E15*d)/(INT(10+G15+E15*d))-epsi)+c_2*H15)^(c_3)+sc_2*INT((10+G15+E15*d)/(INT(10+G15+E15*d))-epsi)-sc_4*(H15/10)^3)</f>
        <v>27678.405112440771</v>
      </c>
      <c r="W56" s="10" t="str">
        <f>W55 &amp; IF(1-D56,B15&amp;"    ","")</f>
        <v xml:space="preserve">그라나트    </v>
      </c>
      <c r="X56" s="10" t="str">
        <f>X55&amp;IF(1-E56,B15&amp;"    ","")</f>
        <v/>
      </c>
      <c r="Y56" s="10" t="str">
        <f>Y55&amp;IF(F56,B15&amp;"    ","")</f>
        <v xml:space="preserve">아이데른    </v>
      </c>
      <c r="Z56" s="10" t="str">
        <f>Z55&amp;IF(G56,B15&amp;"    ","")</f>
        <v xml:space="preserve">스튜어트    아이던    </v>
      </c>
    </row>
    <row r="57" spans="4:26">
      <c r="D57" s="10">
        <f>1-INT((10-(1-I16)^2)/10)</f>
        <v>1</v>
      </c>
      <c r="E57" s="10">
        <f>1-INT((10-(2-I16)^2)/10)</f>
        <v>1</v>
      </c>
      <c r="F57" s="10">
        <f>INT((3-ABS(3-I16))/3)</f>
        <v>0</v>
      </c>
      <c r="G57" s="10">
        <f>INT((4-ABS(4-I16))/4)</f>
        <v>0</v>
      </c>
      <c r="I57" s="10">
        <f>(1-D57)*H16</f>
        <v>0</v>
      </c>
      <c r="J57" s="10">
        <f>(1-E57)*H16</f>
        <v>0</v>
      </c>
      <c r="K57" s="137">
        <f>F57*H16</f>
        <v>0</v>
      </c>
      <c r="L57" s="137">
        <f>G57*H16</f>
        <v>0</v>
      </c>
      <c r="M57" s="3"/>
      <c r="R57" s="148">
        <f>(-1)*(1-D57)*
((sc_3+sc_1*INT((10+D16+F16)/(INT(10+D16+F16))-epsi))*(s_1+INT(D16+F16)+s_2*INT((10+D16+F16)/(INT(10+D16+F16))-epsi))^(s_3)*(c_4+c_1*INT((10+D16+F16)/(INT(10+D16+F16))-epsi)+c_2*H16)^(c_3)+sc_2*INT((10+D16+F16)/(INT(10+D16+F16))-epsi)-sc_4*(H16/10)^3)
+D57*E57*(1-F57)*(1-G57)*
((sc_3+sc_1*INT((10+D16+F16*d)/(INT(10+D16+F16*d))-epsi))*(s_1+INT(D16+F16*d)+s_2*INT((10+D16+F16*d)/(INT(10+D16+F16*d))-epsi))^(s_3)*(c_4+c_1*INT((10+D16+F16*d)/(INT(10+D16+F16*d))-epsi)+c_2*H16)^(c_3)+sc_2*INT((10+D16+F16*d)/(INT(10+D16+F16*d))-epsi)-sc_4*(H16/10)^3)</f>
        <v>21698.300500253907</v>
      </c>
      <c r="S57" s="148">
        <f>-1*(1-E57)*
((sc_3+sc_1*INT((10+D16+F16)/(INT(10+D16+F16))-epsi))*(s_1+INT(D16+F16)+s_2*INT((10+D16+F16)/(INT(10+D16+F16))-epsi))^(s_3)*(c_4+c_1*INT((10+D16+F16)/(INT(10+D16+F16))-epsi)+c_2*H16)^(c_3)+sc_2*INT((10+D16+F16)/(INT(10+D16+F16))-epsi)-sc_4*(H16/10)^3)
+D57*E57*(1-F57)*(1-G57)*
((sc_3+sc_1*INT((10+D16*d+F16)/(INT(10+D16*d+F16))-epsi))*(s_1+INT(D16*d+F16)+s_2*INT((10+D16*d+F16)/(INT(10+D16*d+F16))-epsi))^(s_3)*(c_4+c_1*INT((10+D16*d+F16)/(INT(10+D16*d+F16))-epsi)+c_2*H16)^(c_3)+sc_2*INT((10+D16*d+F16)/(INT(10+D16*d+F16))-epsi)-sc_4*(H16/10)^3)</f>
        <v>21698.300500253907</v>
      </c>
      <c r="T57" s="148">
        <f>-1*(F57)*
((sc_3+sc_1*INT((10+G16+F16)/(INT(10+G16+F16))-epsi))*(s_1+INT(G16+F16)+s_2*INT((10+G16+F16)/(INT(10+G16+F16))-epsi))^(s_3)*(c_4+c_1*INT((10+G16+F16)/(INT(10+G16+F16))-epsi)+c_2*H16)^(c_3)+sc_2*INT((10+G16+F16)/(INT(10+G16+F16))-epsi)-sc_4*(H16/10)^3)
+D57*E57*(1-F57)*(1-G57)*
((sc_3+sc_1*INT((10+G16+F16*d)/(INT(10+G16+F16*d))-epsi))*(s_1+INT(G16+F16*d)+s_2*INT((10+G16+F16*d)/(INT(10+G16+F16*d))-epsi))^(s_3)*(c_4+c_1*INT((10+G16+F16*d)/(INT(10+G16+F16*d))-epsi)+c_2*H16)^(c_3)+sc_2*INT((10+G16+F16*d)/(INT(10+G16+F16*d))-epsi)-sc_4*(H16/10)^3)</f>
        <v>21698.300500253907</v>
      </c>
      <c r="U57" s="148">
        <f>-1*(G57)*
((sc_3+sc_1*INT((10+G16+E16)/(INT(10+G16+E16))-epsi))*(s_1+INT(G16+E16)+s_2*INT((10+G16+E16)/(INT(10+G16+E16))-epsi))^(s_3)*(c_4+c_1*INT((10+G16+E16)/(INT(10+G16+E16))-epsi)+c_2*H16)^(c_3)+sc_2*INT((10+G16+E16)/(INT(10+G16+E16))-epsi)-sc_4*(H16/10)^3)
+D57*E57*(1-F57)*(1-G57)*
((sc_3+sc_1*INT((10+G16+E16*d)/(INT(10+G16+E16*d))-epsi))*(s_1+INT(G16+E16*d)+s_2*INT((10+G16+E16*d)/(INT(10+G16+E16*d))-epsi))^(s_3)*(c_4+c_1*INT((10+G16+E16*d)/(INT(10+G16+E16*d))-epsi)+c_2*H16)^(c_3)+sc_2*INT((10+G16+E16*d)/(INT(10+G16+E16*d))-epsi)-sc_4*(H16/10)^3)</f>
        <v>21698.300500253907</v>
      </c>
      <c r="W57" s="10" t="str">
        <f>W56 &amp; IF(1-D57,B16&amp;"    ","")</f>
        <v xml:space="preserve">그라나트    </v>
      </c>
      <c r="X57" s="10" t="str">
        <f>X56&amp;IF(1-E57,B16&amp;"    ","")</f>
        <v/>
      </c>
      <c r="Y57" s="10" t="str">
        <f>Y56&amp;IF(F57,B16&amp;"    ","")</f>
        <v xml:space="preserve">아이데른    </v>
      </c>
      <c r="Z57" s="10" t="str">
        <f>Z56&amp;IF(G57,B16&amp;"    ","")</f>
        <v xml:space="preserve">스튜어트    아이던    </v>
      </c>
    </row>
    <row r="58" spans="4:26">
      <c r="D58" s="10">
        <f>1-INT((10-(1-I17)^2)/10)</f>
        <v>1</v>
      </c>
      <c r="E58" s="10">
        <f>1-INT((10-(2-I17)^2)/10)</f>
        <v>1</v>
      </c>
      <c r="F58" s="10">
        <f>INT((3-ABS(3-I17))/3)</f>
        <v>0</v>
      </c>
      <c r="G58" s="10">
        <f>INT((4-ABS(4-I17))/4)</f>
        <v>1</v>
      </c>
      <c r="I58" s="10">
        <f>(1-D58)*H17</f>
        <v>0</v>
      </c>
      <c r="J58" s="10">
        <f>(1-E58)*H17</f>
        <v>0</v>
      </c>
      <c r="K58" s="137">
        <f>F58*H17</f>
        <v>0</v>
      </c>
      <c r="L58" s="137">
        <f>G58*H17</f>
        <v>1</v>
      </c>
      <c r="M58" s="3"/>
      <c r="R58" s="148">
        <f>(-1)*(1-D58)*
((sc_3+sc_1*INT((10+D17+F17)/(INT(10+D17+F17))-epsi))*(s_1+INT(D17+F17)+s_2*INT((10+D17+F17)/(INT(10+D17+F17))-epsi))^(s_3)*(c_4+c_1*INT((10+D17+F17)/(INT(10+D17+F17))-epsi)+c_2*H17)^(c_3)+sc_2*INT((10+D17+F17)/(INT(10+D17+F17))-epsi)-sc_4*(H17/10)^3)
+D58*E58*(1-F58)*(1-G58)*
((sc_3+sc_1*INT((10+D17+F17*d)/(INT(10+D17+F17*d))-epsi))*(s_1+INT(D17+F17*d)+s_2*INT((10+D17+F17*d)/(INT(10+D17+F17*d))-epsi))^(s_3)*(c_4+c_1*INT((10+D17+F17*d)/(INT(10+D17+F17*d))-epsi)+c_2*H17)^(c_3)+sc_2*INT((10+D17+F17*d)/(INT(10+D17+F17*d))-epsi)-sc_4*(H17/10)^3)</f>
        <v>0</v>
      </c>
      <c r="S58" s="148">
        <f>-1*(1-E58)*
((sc_3+sc_1*INT((10+D17+F17)/(INT(10+D17+F17))-epsi))*(s_1+INT(D17+F17)+s_2*INT((10+D17+F17)/(INT(10+D17+F17))-epsi))^(s_3)*(c_4+c_1*INT((10+D17+F17)/(INT(10+D17+F17))-epsi)+c_2*H17)^(c_3)+sc_2*INT((10+D17+F17)/(INT(10+D17+F17))-epsi)-sc_4*(H17/10)^3)
+D58*E58*(1-F58)*(1-G58)*
((sc_3+sc_1*INT((10+D17*d+F17)/(INT(10+D17*d+F17))-epsi))*(s_1+INT(D17*d+F17)+s_2*INT((10+D17*d+F17)/(INT(10+D17*d+F17))-epsi))^(s_3)*(c_4+c_1*INT((10+D17*d+F17)/(INT(10+D17*d+F17))-epsi)+c_2*H17)^(c_3)+sc_2*INT((10+D17*d+F17)/(INT(10+D17*d+F17))-epsi)-sc_4*(H17/10)^3)</f>
        <v>0</v>
      </c>
      <c r="T58" s="148">
        <f>-1*(F58)*
((sc_3+sc_1*INT((10+G17+F17)/(INT(10+G17+F17))-epsi))*(s_1+INT(G17+F17)+s_2*INT((10+G17+F17)/(INT(10+G17+F17))-epsi))^(s_3)*(c_4+c_1*INT((10+G17+F17)/(INT(10+G17+F17))-epsi)+c_2*H17)^(c_3)+sc_2*INT((10+G17+F17)/(INT(10+G17+F17))-epsi)-sc_4*(H17/10)^3)
+D58*E58*(1-F58)*(1-G58)*
((sc_3+sc_1*INT((10+G17+F17*d)/(INT(10+G17+F17*d))-epsi))*(s_1+INT(G17+F17*d)+s_2*INT((10+G17+F17*d)/(INT(10+G17+F17*d))-epsi))^(s_3)*(c_4+c_1*INT((10+G17+F17*d)/(INT(10+G17+F17*d))-epsi)+c_2*H17)^(c_3)+sc_2*INT((10+G17+F17*d)/(INT(10+G17+F17*d))-epsi)-sc_4*(H17/10)^3)</f>
        <v>0</v>
      </c>
      <c r="U58" s="148">
        <f>-1*(G58)*
((sc_3+sc_1*INT((10+G17+E17)/(INT(10+G17+E17))-epsi))*(s_1+INT(G17+E17)+s_2*INT((10+G17+E17)/(INT(10+G17+E17))-epsi))^(s_3)*(c_4+c_1*INT((10+G17+E17)/(INT(10+G17+E17))-epsi)+c_2*H17)^(c_3)+sc_2*INT((10+G17+E17)/(INT(10+G17+E17))-epsi)-sc_4*(H17/10)^3)
+D58*E58*(1-F58)*(1-G58)*
((sc_3+sc_1*INT((10+G17+E17*d)/(INT(10+G17+E17*d))-epsi))*(s_1+INT(G17+E17*d)+s_2*INT((10+G17+E17*d)/(INT(10+G17+E17*d))-epsi))^(s_3)*(c_4+c_1*INT((10+G17+E17*d)/(INT(10+G17+E17*d))-epsi)+c_2*H17)^(c_3)+sc_2*INT((10+G17+E17*d)/(INT(10+G17+E17*d))-epsi)-sc_4*(H17/10)^3)</f>
        <v>-39553.976682247281</v>
      </c>
      <c r="W58" s="10" t="str">
        <f>W57 &amp; IF(1-D58,B17&amp;"    ","")</f>
        <v xml:space="preserve">그라나트    </v>
      </c>
      <c r="X58" s="10" t="str">
        <f>X57&amp;IF(1-E58,B17&amp;"    ","")</f>
        <v/>
      </c>
      <c r="Y58" s="10" t="str">
        <f>Y57&amp;IF(F58,B17&amp;"    ","")</f>
        <v xml:space="preserve">아이데른    </v>
      </c>
      <c r="Z58" s="10" t="str">
        <f>Z57&amp;IF(G58,B17&amp;"    ","")</f>
        <v xml:space="preserve">스튜어트    아이던    페이단    </v>
      </c>
    </row>
    <row r="59" spans="4:26">
      <c r="D59" s="10">
        <f>1-INT((10-(1-I18)^2)/10)</f>
        <v>1</v>
      </c>
      <c r="E59" s="10">
        <f>1-INT((10-(2-I18)^2)/10)</f>
        <v>1</v>
      </c>
      <c r="F59" s="10">
        <f>INT((3-ABS(3-I18))/3)</f>
        <v>0</v>
      </c>
      <c r="G59" s="10">
        <f>INT((4-ABS(4-I18))/4)</f>
        <v>0</v>
      </c>
      <c r="I59" s="10">
        <f>(1-D59)*H18</f>
        <v>0</v>
      </c>
      <c r="J59" s="10">
        <f>(1-E59)*H18</f>
        <v>0</v>
      </c>
      <c r="K59" s="137">
        <f>F59*H18</f>
        <v>0</v>
      </c>
      <c r="L59" s="137">
        <f>G59*H18</f>
        <v>0</v>
      </c>
      <c r="M59" s="3"/>
      <c r="R59" s="148">
        <f>(-1)*(1-D59)*
((sc_3+sc_1*INT((10+D18+F18)/(INT(10+D18+F18))-epsi))*(s_1+INT(D18+F18)+s_2*INT((10+D18+F18)/(INT(10+D18+F18))-epsi))^(s_3)*(c_4+c_1*INT((10+D18+F18)/(INT(10+D18+F18))-epsi)+c_2*H18)^(c_3)+sc_2*INT((10+D18+F18)/(INT(10+D18+F18))-epsi)-sc_4*(H18/10)^3)
+D59*E59*(1-F59)*(1-G59)*
((sc_3+sc_1*INT((10+D18+F18*d)/(INT(10+D18+F18*d))-epsi))*(s_1+INT(D18+F18*d)+s_2*INT((10+D18+F18*d)/(INT(10+D18+F18*d))-epsi))^(s_3)*(c_4+c_1*INT((10+D18+F18*d)/(INT(10+D18+F18*d))-epsi)+c_2*H18)^(c_3)+sc_2*INT((10+D18+F18*d)/(INT(10+D18+F18*d))-epsi)-sc_4*(H18/10)^3)</f>
        <v>15653.464702439516</v>
      </c>
      <c r="S59" s="148">
        <f>-1*(1-E59)*
((sc_3+sc_1*INT((10+D18+F18)/(INT(10+D18+F18))-epsi))*(s_1+INT(D18+F18)+s_2*INT((10+D18+F18)/(INT(10+D18+F18))-epsi))^(s_3)*(c_4+c_1*INT((10+D18+F18)/(INT(10+D18+F18))-epsi)+c_2*H18)^(c_3)+sc_2*INT((10+D18+F18)/(INT(10+D18+F18))-epsi)-sc_4*(H18/10)^3)
+D59*E59*(1-F59)*(1-G59)*
((sc_3+sc_1*INT((10+D18*d+F18)/(INT(10+D18*d+F18))-epsi))*(s_1+INT(D18*d+F18)+s_2*INT((10+D18*d+F18)/(INT(10+D18*d+F18))-epsi))^(s_3)*(c_4+c_1*INT((10+D18*d+F18)/(INT(10+D18*d+F18))-epsi)+c_2*H18)^(c_3)+sc_2*INT((10+D18*d+F18)/(INT(10+D18*d+F18))-epsi)-sc_4*(H18/10)^3)</f>
        <v>15653.464702439516</v>
      </c>
      <c r="T59" s="148">
        <f>-1*(F59)*
((sc_3+sc_1*INT((10+G18+F18)/(INT(10+G18+F18))-epsi))*(s_1+INT(G18+F18)+s_2*INT((10+G18+F18)/(INT(10+G18+F18))-epsi))^(s_3)*(c_4+c_1*INT((10+G18+F18)/(INT(10+G18+F18))-epsi)+c_2*H18)^(c_3)+sc_2*INT((10+G18+F18)/(INT(10+G18+F18))-epsi)-sc_4*(H18/10)^3)
+D59*E59*(1-F59)*(1-G59)*
((sc_3+sc_1*INT((10+G18+F18*d)/(INT(10+G18+F18*d))-epsi))*(s_1+INT(G18+F18*d)+s_2*INT((10+G18+F18*d)/(INT(10+G18+F18*d))-epsi))^(s_3)*(c_4+c_1*INT((10+G18+F18*d)/(INT(10+G18+F18*d))-epsi)+c_2*H18)^(c_3)+sc_2*INT((10+G18+F18*d)/(INT(10+G18+F18*d))-epsi)-sc_4*(H18/10)^3)</f>
        <v>15653.464702439516</v>
      </c>
      <c r="U59" s="148">
        <f>-1*(G59)*
((sc_3+sc_1*INT((10+G18+E18)/(INT(10+G18+E18))-epsi))*(s_1+INT(G18+E18)+s_2*INT((10+G18+E18)/(INT(10+G18+E18))-epsi))^(s_3)*(c_4+c_1*INT((10+G18+E18)/(INT(10+G18+E18))-epsi)+c_2*H18)^(c_3)+sc_2*INT((10+G18+E18)/(INT(10+G18+E18))-epsi)-sc_4*(H18/10)^3)
+D59*E59*(1-F59)*(1-G59)*
((sc_3+sc_1*INT((10+G18+E18*d)/(INT(10+G18+E18*d))-epsi))*(s_1+INT(G18+E18*d)+s_2*INT((10+G18+E18*d)/(INT(10+G18+E18*d))-epsi))^(s_3)*(c_4+c_1*INT((10+G18+E18*d)/(INT(10+G18+E18*d))-epsi)+c_2*H18)^(c_3)+sc_2*INT((10+G18+E18*d)/(INT(10+G18+E18*d))-epsi)-sc_4*(H18/10)^3)</f>
        <v>15653.464702439516</v>
      </c>
      <c r="W59" s="10" t="str">
        <f>W58 &amp; IF(1-D59,B18&amp;"    ","")</f>
        <v xml:space="preserve">그라나트    </v>
      </c>
      <c r="X59" s="10" t="str">
        <f>X58&amp;IF(1-E59,B18&amp;"    ","")</f>
        <v/>
      </c>
      <c r="Y59" s="10" t="str">
        <f>Y58&amp;IF(F59,B18&amp;"    ","")</f>
        <v xml:space="preserve">아이데른    </v>
      </c>
      <c r="Z59" s="10" t="str">
        <f>Z58&amp;IF(G59,B18&amp;"    ","")</f>
        <v xml:space="preserve">스튜어트    아이던    페이단    </v>
      </c>
    </row>
    <row r="60" spans="4:26">
      <c r="D60" s="138">
        <f>1-INT((10-(1-I19)^2)/10)</f>
        <v>1</v>
      </c>
      <c r="E60" s="138">
        <f>1-INT((10-(2-I19)^2)/10)</f>
        <v>1</v>
      </c>
      <c r="F60" s="138">
        <f>INT((3-ABS(3-I19))/3)</f>
        <v>0</v>
      </c>
      <c r="G60" s="138">
        <f>INT((4-ABS(4-I19))/4)</f>
        <v>0</v>
      </c>
      <c r="I60" s="138">
        <f>(1-D60)*H19</f>
        <v>0</v>
      </c>
      <c r="J60" s="138">
        <f>(1-E60)*H19</f>
        <v>0</v>
      </c>
      <c r="K60" s="139">
        <f>F60*H19</f>
        <v>0</v>
      </c>
      <c r="L60" s="139">
        <f>G60*H19</f>
        <v>0</v>
      </c>
      <c r="M60" s="3"/>
      <c r="R60" s="148">
        <f>(-1)*(1-D60)*
((sc_3+sc_1*INT((10+D19+F19)/(INT(10+D19+F19))-epsi))*(s_1+INT(D19+F19)+s_2*INT((10+D19+F19)/(INT(10+D19+F19))-epsi))^(s_3)*(c_4+c_1*INT((10+D19+F19)/(INT(10+D19+F19))-epsi)+c_2*H19)^(c_3)+sc_2*INT((10+D19+F19)/(INT(10+D19+F19))-epsi)-sc_4*(H19/10)^3)
+D60*E60*(1-F60)*(1-G60)*
((sc_3+sc_1*INT((10+D19+F19*d)/(INT(10+D19+F19*d))-epsi))*(s_1+INT(D19+F19*d)+s_2*INT((10+D19+F19*d)/(INT(10+D19+F19*d))-epsi))^(s_3)*(c_4+c_1*INT((10+D19+F19*d)/(INT(10+D19+F19*d))-epsi)+c_2*H19)^(c_3)+sc_2*INT((10+D19+F19*d)/(INT(10+D19+F19*d))-epsi)-sc_4*(H19/10)^3)</f>
        <v>27678.405112440771</v>
      </c>
      <c r="S60" s="148">
        <f>-1*(1-E60)*
((sc_3+sc_1*INT((10+D19+F19)/(INT(10+D19+F19))-epsi))*(s_1+INT(D19+F19)+s_2*INT((10+D19+F19)/(INT(10+D19+F19))-epsi))^(s_3)*(c_4+c_1*INT((10+D19+F19)/(INT(10+D19+F19))-epsi)+c_2*H19)^(c_3)+sc_2*INT((10+D19+F19)/(INT(10+D19+F19))-epsi)-sc_4*(H19/10)^3)
+D60*E60*(1-F60)*(1-G60)*
((sc_3+sc_1*INT((10+D19*d+F19)/(INT(10+D19*d+F19))-epsi))*(s_1+INT(D19*d+F19)+s_2*INT((10+D19*d+F19)/(INT(10+D19*d+F19))-epsi))^(s_3)*(c_4+c_1*INT((10+D19*d+F19)/(INT(10+D19*d+F19))-epsi)+c_2*H19)^(c_3)+sc_2*INT((10+D19*d+F19)/(INT(10+D19*d+F19))-epsi)-sc_4*(H19/10)^3)</f>
        <v>27678.405112440771</v>
      </c>
      <c r="T60" s="148">
        <f>-1*(F60)*
((sc_3+sc_1*INT((10+G19+F19)/(INT(10+G19+F19))-epsi))*(s_1+INT(G19+F19)+s_2*INT((10+G19+F19)/(INT(10+G19+F19))-epsi))^(s_3)*(c_4+c_1*INT((10+G19+F19)/(INT(10+G19+F19))-epsi)+c_2*H19)^(c_3)+sc_2*INT((10+G19+F19)/(INT(10+G19+F19))-epsi)-sc_4*(H19/10)^3)
+D60*E60*(1-F60)*(1-G60)*
((sc_3+sc_1*INT((10+G19+F19*d)/(INT(10+G19+F19*d))-epsi))*(s_1+INT(G19+F19*d)+s_2*INT((10+G19+F19*d)/(INT(10+G19+F19*d))-epsi))^(s_3)*(c_4+c_1*INT((10+G19+F19*d)/(INT(10+G19+F19*d))-epsi)+c_2*H19)^(c_3)+sc_2*INT((10+G19+F19*d)/(INT(10+G19+F19*d))-epsi)-sc_4*(H19/10)^3)</f>
        <v>27678.405112440771</v>
      </c>
      <c r="U60" s="148">
        <f>-1*(G60)*
((sc_3+sc_1*INT((10+G19+E19)/(INT(10+G19+E19))-epsi))*(s_1+INT(G19+E19)+s_2*INT((10+G19+E19)/(INT(10+G19+E19))-epsi))^(s_3)*(c_4+c_1*INT((10+G19+E19)/(INT(10+G19+E19))-epsi)+c_2*H19)^(c_3)+sc_2*INT((10+G19+E19)/(INT(10+G19+E19))-epsi)-sc_4*(H19/10)^3)
+D60*E60*(1-F60)*(1-G60)*
((sc_3+sc_1*INT((10+G19+E19*d)/(INT(10+G19+E19*d))-epsi))*(s_1+INT(G19+E19*d)+s_2*INT((10+G19+E19*d)/(INT(10+G19+E19*d))-epsi))^(s_3)*(c_4+c_1*INT((10+G19+E19*d)/(INT(10+G19+E19*d))-epsi)+c_2*H19)^(c_3)+sc_2*INT((10+G19+E19*d)/(INT(10+G19+E19*d))-epsi)-sc_4*(H19/10)^3)</f>
        <v>27678.405112440771</v>
      </c>
      <c r="W60" s="10" t="str">
        <f>W59 &amp; IF(1-D60,B19&amp;"    ","")</f>
        <v xml:space="preserve">그라나트    </v>
      </c>
      <c r="X60" s="10" t="str">
        <f>X59&amp;IF(1-E60,B19&amp;"    ","")</f>
        <v/>
      </c>
      <c r="Y60" s="10" t="str">
        <f>Y59&amp;IF(F60,B19&amp;"    ","")</f>
        <v xml:space="preserve">아이데른    </v>
      </c>
      <c r="Z60" s="10" t="str">
        <f>Z59&amp;IF(G60,B19&amp;"    ","")</f>
        <v xml:space="preserve">스튜어트    아이던    페이단    </v>
      </c>
    </row>
    <row r="61" spans="4:26">
      <c r="D61" s="145">
        <f>1-INT((10-(1-I20)^2)/10)</f>
        <v>1</v>
      </c>
      <c r="E61" s="145">
        <f>1-INT((10-(2-I20)^2)/10)</f>
        <v>0</v>
      </c>
      <c r="F61" s="145">
        <f>INT((3-ABS(3-I20))/3)</f>
        <v>0</v>
      </c>
      <c r="G61" s="145">
        <f>INT((4-ABS(4-I20))/4)</f>
        <v>0</v>
      </c>
      <c r="H61" s="146"/>
      <c r="I61" s="145">
        <f>(1-D61)*H20</f>
        <v>0</v>
      </c>
      <c r="J61" s="145">
        <f>(1-E61)*H20</f>
        <v>3</v>
      </c>
      <c r="K61" s="145">
        <f>F61*H20</f>
        <v>0</v>
      </c>
      <c r="L61" s="145">
        <f>G61*H20</f>
        <v>0</v>
      </c>
      <c r="M61" s="147" t="s">
        <v>222</v>
      </c>
      <c r="N61" s="205" t="s">
        <v>213</v>
      </c>
      <c r="O61" s="205"/>
      <c r="P61" s="205"/>
      <c r="R61" s="148">
        <f>(-1)*(1-D61)*
((sc_3+sc_1*INT((10+D20+F20)/(INT(10+D20+F20))-epsi))*(s_1+INT(D20+F20)+s_2*INT((10+D20+F20)/(INT(10+D20+F20))-epsi))^(s_3)*(c_4+c_1*INT((10+D20+F20)/(INT(10+D20+F20))-epsi)+c_2*H20)^(c_3)+sc_2*INT((10+D20+F20)/(INT(10+D20+F20))-epsi)-sc_4*(H20/10)^3)
+D61*E61*(1-F61)*(1-G61)*
((sc_3+sc_1*INT((10+D20+F20*d)/(INT(10+D20+F20*d))-epsi))*(s_1+INT(D20+F20*d)+s_2*INT((10+D20+F20*d)/(INT(10+D20+F20*d))-epsi))^(s_3)*(c_4+c_1*INT((10+D20+F20*d)/(INT(10+D20+F20*d))-epsi)+c_2*H20)^(c_3)+sc_2*INT((10+D20+F20*d)/(INT(10+D20+F20*d))-epsi)-sc_4*(H20/10)^3)</f>
        <v>0</v>
      </c>
      <c r="S61" s="148">
        <f>-1*(1-E61)*
((sc_3+sc_1*INT((10+D20+F20)/(INT(10+D20+F20))-epsi))*(s_1+INT(D20+F20)+s_2*INT((10+D20+F20)/(INT(10+D20+F20))-epsi))^(s_3)*(c_4+c_1*INT((10+D20+F20)/(INT(10+D20+F20))-epsi)+c_2*H20)^(c_3)+sc_2*INT((10+D20+F20)/(INT(10+D20+F20))-epsi)-sc_4*(H20/10)^3)
+D61*E61*(1-F61)*(1-G61)*
((sc_3+sc_1*INT((10+D20*d+F20)/(INT(10+D20*d+F20))-epsi))*(s_1+INT(D20*d+F20)+s_2*INT((10+D20*d+F20)/(INT(10+D20*d+F20))-epsi))^(s_3)*(c_4+c_1*INT((10+D20*d+F20)/(INT(10+D20*d+F20))-epsi)+c_2*H20)^(c_3)+sc_2*INT((10+D20*d+F20)/(INT(10+D20*d+F20))-epsi)-sc_4*(H20/10)^3)</f>
        <v>-76805.186529190454</v>
      </c>
      <c r="T61" s="148">
        <f>-1*(F61)*
((sc_3+sc_1*INT((10+G20+F20)/(INT(10+G20+F20))-epsi))*(s_1+INT(G20+F20)+s_2*INT((10+G20+F20)/(INT(10+G20+F20))-epsi))^(s_3)*(c_4+c_1*INT((10+G20+F20)/(INT(10+G20+F20))-epsi)+c_2*H20)^(c_3)+sc_2*INT((10+G20+F20)/(INT(10+G20+F20))-epsi)-sc_4*(H20/10)^3)
+D61*E61*(1-F61)*(1-G61)*
((sc_3+sc_1*INT((10+G20+F20*d)/(INT(10+G20+F20*d))-epsi))*(s_1+INT(G20+F20*d)+s_2*INT((10+G20+F20*d)/(INT(10+G20+F20*d))-epsi))^(s_3)*(c_4+c_1*INT((10+G20+F20*d)/(INT(10+G20+F20*d))-epsi)+c_2*H20)^(c_3)+sc_2*INT((10+G20+F20*d)/(INT(10+G20+F20*d))-epsi)-sc_4*(H20/10)^3)</f>
        <v>0</v>
      </c>
      <c r="U61" s="148">
        <f>-1*(G61)*
((sc_3+sc_1*INT((10+G20+E20)/(INT(10+G20+E20))-epsi))*(s_1+INT(G20+E20)+s_2*INT((10+G20+E20)/(INT(10+G20+E20))-epsi))^(s_3)*(c_4+c_1*INT((10+G20+E20)/(INT(10+G20+E20))-epsi)+c_2*H20)^(c_3)+sc_2*INT((10+G20+E20)/(INT(10+G20+E20))-epsi)-sc_4*(H20/10)^3)
+D61*E61*(1-F61)*(1-G61)*
((sc_3+sc_1*INT((10+G20+E20*d)/(INT(10+G20+E20*d))-epsi))*(s_1+INT(G20+E20*d)+s_2*INT((10+G20+E20*d)/(INT(10+G20+E20*d))-epsi))^(s_3)*(c_4+c_1*INT((10+G20+E20*d)/(INT(10+G20+E20*d))-epsi)+c_2*H20)^(c_3)+sc_2*INT((10+G20+E20*d)/(INT(10+G20+E20*d))-epsi)-sc_4*(H20/10)^3)</f>
        <v>0</v>
      </c>
      <c r="W61" s="10" t="str">
        <f>W60 &amp; IF(1-D61,B20&amp;"    ","")</f>
        <v xml:space="preserve">그라나트    </v>
      </c>
      <c r="X61" s="10" t="str">
        <f>X60&amp;IF(1-E61,B20&amp;"    ","")</f>
        <v xml:space="preserve">샤말라    </v>
      </c>
      <c r="Y61" s="10" t="str">
        <f>Y60&amp;IF(F61,B20&amp;"    ","")</f>
        <v xml:space="preserve">아이데른    </v>
      </c>
      <c r="Z61" s="10" t="str">
        <f>Z60&amp;IF(G61,B20&amp;"    ","")</f>
        <v xml:space="preserve">스튜어트    아이던    페이단    </v>
      </c>
    </row>
    <row r="62" spans="4:26" ht="117" customHeight="1">
      <c r="D62" s="140">
        <f>1-INT((10-(1-I21)^2)/10)</f>
        <v>1</v>
      </c>
      <c r="E62" s="140">
        <f>1-INT((10-(2-I21)^2)/10)</f>
        <v>1</v>
      </c>
      <c r="F62" s="140">
        <f>INT((3-ABS(3-I21))/3)</f>
        <v>1</v>
      </c>
      <c r="G62" s="140">
        <f>INT((4-ABS(4-I21))/4)</f>
        <v>0</v>
      </c>
      <c r="I62" s="140">
        <f>(1-D62)*H21</f>
        <v>0</v>
      </c>
      <c r="J62" s="140">
        <f>(1-E62)*H21</f>
        <v>0</v>
      </c>
      <c r="K62" s="141">
        <f>F62*H21</f>
        <v>2</v>
      </c>
      <c r="L62" s="141">
        <f>G62*H21</f>
        <v>0</v>
      </c>
      <c r="M62" s="3"/>
      <c r="N62" s="224" t="s">
        <v>234</v>
      </c>
      <c r="O62" s="224"/>
      <c r="P62" s="224"/>
      <c r="R62" s="148">
        <f>(-1)*(1-D62)*
((sc_3+sc_1*INT((10+D21+F21)/(INT(10+D21+F21))-epsi))*(s_1+INT(D21+F21)+s_2*INT((10+D21+F21)/(INT(10+D21+F21))-epsi))^(s_3)*(c_4+c_1*INT((10+D21+F21)/(INT(10+D21+F21))-epsi)+c_2*H21)^(c_3)+sc_2*INT((10+D21+F21)/(INT(10+D21+F21))-epsi)-sc_4*(H21/10)^3)
+D62*E62*(1-F62)*(1-G62)*
((sc_3+sc_1*INT((10+D21+F21*d)/(INT(10+D21+F21*d))-epsi))*(s_1+INT(D21+F21*d)+s_2*INT((10+D21+F21*d)/(INT(10+D21+F21*d))-epsi))^(s_3)*(c_4+c_1*INT((10+D21+F21*d)/(INT(10+D21+F21*d))-epsi)+c_2*H21)^(c_3)+sc_2*INT((10+D21+F21*d)/(INT(10+D21+F21*d))-epsi)-sc_4*(H21/10)^3)</f>
        <v>0</v>
      </c>
      <c r="S62" s="148">
        <f>-1*(1-E62)*
((sc_3+sc_1*INT((10+D21+F21)/(INT(10+D21+F21))-epsi))*(s_1+INT(D21+F21)+s_2*INT((10+D21+F21)/(INT(10+D21+F21))-epsi))^(s_3)*(c_4+c_1*INT((10+D21+F21)/(INT(10+D21+F21))-epsi)+c_2*H21)^(c_3)+sc_2*INT((10+D21+F21)/(INT(10+D21+F21))-epsi)-sc_4*(H21/10)^3)
+D62*E62*(1-F62)*(1-G62)*
((sc_3+sc_1*INT((10+D21*d+F21)/(INT(10+D21*d+F21))-epsi))*(s_1+INT(D21*d+F21)+s_2*INT((10+D21*d+F21)/(INT(10+D21*d+F21))-epsi))^(s_3)*(c_4+c_1*INT((10+D21*d+F21)/(INT(10+D21*d+F21))-epsi)+c_2*H21)^(c_3)+sc_2*INT((10+D21*d+F21)/(INT(10+D21*d+F21))-epsi)-sc_4*(H21/10)^3)</f>
        <v>0</v>
      </c>
      <c r="T62" s="148">
        <f>-1*(F62)*
((sc_3+sc_1*INT((10+G21+F21)/(INT(10+G21+F21))-epsi))*(s_1+INT(G21+F21)+s_2*INT((10+G21+F21)/(INT(10+G21+F21))-epsi))^(s_3)*(c_4+c_1*INT((10+G21+F21)/(INT(10+G21+F21))-epsi)+c_2*H21)^(c_3)+sc_2*INT((10+G21+F21)/(INT(10+G21+F21))-epsi)-sc_4*(H21/10)^3)
+D62*E62*(1-F62)*(1-G62)*
((sc_3+sc_1*INT((10+G21+F21*d)/(INT(10+G21+F21*d))-epsi))*(s_1+INT(G21+F21*d)+s_2*INT((10+G21+F21*d)/(INT(10+G21+F21*d))-epsi))^(s_3)*(c_4+c_1*INT((10+G21+F21*d)/(INT(10+G21+F21*d))-epsi)+c_2*H21)^(c_3)+sc_2*INT((10+G21+F21*d)/(INT(10+G21+F21*d))-epsi)-sc_4*(H21/10)^3)</f>
        <v>-45501.448000301541</v>
      </c>
      <c r="U62" s="148">
        <f>-1*(G62)*
((sc_3+sc_1*INT((10+G21+E21)/(INT(10+G21+E21))-epsi))*(s_1+INT(G21+E21)+s_2*INT((10+G21+E21)/(INT(10+G21+E21))-epsi))^(s_3)*(c_4+c_1*INT((10+G21+E21)/(INT(10+G21+E21))-epsi)+c_2*H21)^(c_3)+sc_2*INT((10+G21+E21)/(INT(10+G21+E21))-epsi)-sc_4*(H21/10)^3)
+D62*E62*(1-F62)*(1-G62)*
((sc_3+sc_1*INT((10+G21+E21*d)/(INT(10+G21+E21*d))-epsi))*(s_1+INT(G21+E21*d)+s_2*INT((10+G21+E21*d)/(INT(10+G21+E21*d))-epsi))^(s_3)*(c_4+c_1*INT((10+G21+E21*d)/(INT(10+G21+E21*d))-epsi)+c_2*H21)^(c_3)+sc_2*INT((10+G21+E21*d)/(INT(10+G21+E21*d))-epsi)-sc_4*(H21/10)^3)</f>
        <v>0</v>
      </c>
      <c r="W62" s="10" t="str">
        <f>W61 &amp; IF(1-D62,B21&amp;"    ","")</f>
        <v xml:space="preserve">그라나트    </v>
      </c>
      <c r="X62" s="10" t="str">
        <f>X61&amp;IF(1-E62,B21&amp;"    ","")</f>
        <v xml:space="preserve">샤말라    </v>
      </c>
      <c r="Y62" s="10" t="str">
        <f>Y61&amp;IF(F62,B21&amp;"    ","")</f>
        <v xml:space="preserve">아이데른    오언    </v>
      </c>
      <c r="Z62" s="10" t="str">
        <f>Z61&amp;IF(G62,B21&amp;"    ","")</f>
        <v xml:space="preserve">스튜어트    아이던    페이단    </v>
      </c>
    </row>
    <row r="63" spans="4:26">
      <c r="D63" s="10">
        <f>1-INT((10-(1-I22)^2)/10)</f>
        <v>1</v>
      </c>
      <c r="E63" s="10">
        <f>1-INT((10-(2-I22)^2)/10)</f>
        <v>1</v>
      </c>
      <c r="F63" s="10">
        <f>INT((3-ABS(3-I22))/3)</f>
        <v>0</v>
      </c>
      <c r="G63" s="10">
        <f>INT((4-ABS(4-I22))/4)</f>
        <v>0</v>
      </c>
      <c r="I63" s="10">
        <f>(1-D63)*H22</f>
        <v>0</v>
      </c>
      <c r="J63" s="10">
        <f>(1-E63)*H22</f>
        <v>0</v>
      </c>
      <c r="K63" s="137">
        <f>F63*H22</f>
        <v>0</v>
      </c>
      <c r="L63" s="137">
        <f>G63*H22</f>
        <v>0</v>
      </c>
      <c r="M63" s="3"/>
      <c r="R63" s="148">
        <f>(-1)*(1-D63)*
((sc_3+sc_1*INT((10+D22+F22)/(INT(10+D22+F22))-epsi))*(s_1+INT(D22+F22)+s_2*INT((10+D22+F22)/(INT(10+D22+F22))-epsi))^(s_3)*(c_4+c_1*INT((10+D22+F22)/(INT(10+D22+F22))-epsi)+c_2*H22)^(c_3)+sc_2*INT((10+D22+F22)/(INT(10+D22+F22))-epsi)-sc_4*(H22/10)^3)
+D63*E63*(1-F63)*(1-G63)*
((sc_3+sc_1*INT((10+D22+F22*d)/(INT(10+D22+F22*d))-epsi))*(s_1+INT(D22+F22*d)+s_2*INT((10+D22+F22*d)/(INT(10+D22+F22*d))-epsi))^(s_3)*(c_4+c_1*INT((10+D22+F22*d)/(INT(10+D22+F22*d))-epsi)+c_2*H22)^(c_3)+sc_2*INT((10+D22+F22*d)/(INT(10+D22+F22*d))-epsi)-sc_4*(H22/10)^3)</f>
        <v>21172.728209118584</v>
      </c>
      <c r="S63" s="148">
        <f>-1*(1-E63)*
((sc_3+sc_1*INT((10+D22+F22)/(INT(10+D22+F22))-epsi))*(s_1+INT(D22+F22)+s_2*INT((10+D22+F22)/(INT(10+D22+F22))-epsi))^(s_3)*(c_4+c_1*INT((10+D22+F22)/(INT(10+D22+F22))-epsi)+c_2*H22)^(c_3)+sc_2*INT((10+D22+F22)/(INT(10+D22+F22))-epsi)-sc_4*(H22/10)^3)
+D63*E63*(1-F63)*(1-G63)*
((sc_3+sc_1*INT((10+D22*d+F22)/(INT(10+D22*d+F22))-epsi))*(s_1+INT(D22*d+F22)+s_2*INT((10+D22*d+F22)/(INT(10+D22*d+F22))-epsi))^(s_3)*(c_4+c_1*INT((10+D22*d+F22)/(INT(10+D22*d+F22))-epsi)+c_2*H22)^(c_3)+sc_2*INT((10+D22*d+F22)/(INT(10+D22*d+F22))-epsi)-sc_4*(H22/10)^3)</f>
        <v>16803.842076911274</v>
      </c>
      <c r="T63" s="148">
        <f>-1*(F63)*
((sc_3+sc_1*INT((10+G22+F22)/(INT(10+G22+F22))-epsi))*(s_1+INT(G22+F22)+s_2*INT((10+G22+F22)/(INT(10+G22+F22))-epsi))^(s_3)*(c_4+c_1*INT((10+G22+F22)/(INT(10+G22+F22))-epsi)+c_2*H22)^(c_3)+sc_2*INT((10+G22+F22)/(INT(10+G22+F22))-epsi)-sc_4*(H22/10)^3)
+D63*E63*(1-F63)*(1-G63)*
((sc_3+sc_1*INT((10+G22+F22*d)/(INT(10+G22+F22*d))-epsi))*(s_1+INT(G22+F22*d)+s_2*INT((10+G22+F22*d)/(INT(10+G22+F22*d))-epsi))^(s_3)*(c_4+c_1*INT((10+G22+F22*d)/(INT(10+G22+F22*d))-epsi)+c_2*H22)^(c_3)+sc_2*INT((10+G22+F22*d)/(INT(10+G22+F22*d))-epsi)-sc_4*(H22/10)^3)</f>
        <v>33621.508220961456</v>
      </c>
      <c r="U63" s="148">
        <f>-1*(G63)*
((sc_3+sc_1*INT((10+G22+E22)/(INT(10+G22+E22))-epsi))*(s_1+INT(G22+E22)+s_2*INT((10+G22+E22)/(INT(10+G22+E22))-epsi))^(s_3)*(c_4+c_1*INT((10+G22+E22)/(INT(10+G22+E22))-epsi)+c_2*H22)^(c_3)+sc_2*INT((10+G22+E22)/(INT(10+G22+E22))-epsi)-sc_4*(H22/10)^3)
+D63*E63*(1-F63)*(1-G63)*
((sc_3+sc_1*INT((10+G22+E22*d)/(INT(10+G22+E22*d))-epsi))*(s_1+INT(G22+E22*d)+s_2*INT((10+G22+E22*d)/(INT(10+G22+E22*d))-epsi))^(s_3)*(c_4+c_1*INT((10+G22+E22*d)/(INT(10+G22+E22*d))-epsi)+c_2*H22)^(c_3)+sc_2*INT((10+G22+E22*d)/(INT(10+G22+E22*d))-epsi)-sc_4*(H22/10)^3)</f>
        <v>33621.508220961456</v>
      </c>
      <c r="W63" s="10" t="str">
        <f>W62 &amp; IF(1-D63,B22&amp;"    ","")</f>
        <v xml:space="preserve">그라나트    </v>
      </c>
      <c r="X63" s="10" t="str">
        <f>X62&amp;IF(1-E63,B22&amp;"    ","")</f>
        <v xml:space="preserve">샤말라    </v>
      </c>
      <c r="Y63" s="10" t="str">
        <f>Y62&amp;IF(F63,B22&amp;"    ","")</f>
        <v xml:space="preserve">아이데른    오언    </v>
      </c>
      <c r="Z63" s="10" t="str">
        <f>Z62&amp;IF(G63,B22&amp;"    ","")</f>
        <v xml:space="preserve">스튜어트    아이던    페이단    </v>
      </c>
    </row>
    <row r="64" spans="4:26">
      <c r="D64" s="10">
        <f>1-INT((10-(1-I23)^2)/10)</f>
        <v>1</v>
      </c>
      <c r="E64" s="10">
        <f>1-INT((10-(2-I23)^2)/10)</f>
        <v>1</v>
      </c>
      <c r="F64" s="10">
        <f>INT((3-ABS(3-I23))/3)</f>
        <v>0</v>
      </c>
      <c r="G64" s="10">
        <f>INT((4-ABS(4-I23))/4)</f>
        <v>0</v>
      </c>
      <c r="I64" s="10">
        <f>(1-D64)*H23</f>
        <v>0</v>
      </c>
      <c r="J64" s="10">
        <f>(1-E64)*H23</f>
        <v>0</v>
      </c>
      <c r="K64" s="137">
        <f>F64*H23</f>
        <v>0</v>
      </c>
      <c r="L64" s="137">
        <f>G64*H23</f>
        <v>0</v>
      </c>
      <c r="M64" s="3"/>
      <c r="R64" s="148">
        <f>(-1)*(1-D64)*
((sc_3+sc_1*INT((10+D23+F23)/(INT(10+D23+F23))-epsi))*(s_1+INT(D23+F23)+s_2*INT((10+D23+F23)/(INT(10+D23+F23))-epsi))^(s_3)*(c_4+c_1*INT((10+D23+F23)/(INT(10+D23+F23))-epsi)+c_2*H23)^(c_3)+sc_2*INT((10+D23+F23)/(INT(10+D23+F23))-epsi)-sc_4*(H23/10)^3)
+D64*E64*(1-F64)*(1-G64)*
((sc_3+sc_1*INT((10+D23+F23*d)/(INT(10+D23+F23*d))-epsi))*(s_1+INT(D23+F23*d)+s_2*INT((10+D23+F23*d)/(INT(10+D23+F23*d))-epsi))^(s_3)*(c_4+c_1*INT((10+D23+F23*d)/(INT(10+D23+F23*d))-epsi)+c_2*H23)^(c_3)+sc_2*INT((10+D23+F23*d)/(INT(10+D23+F23*d))-epsi)-sc_4*(H23/10)^3)</f>
        <v>17428.651615997685</v>
      </c>
      <c r="S64" s="148">
        <f>-1*(1-E64)*
((sc_3+sc_1*INT((10+D23+F23)/(INT(10+D23+F23))-epsi))*(s_1+INT(D23+F23)+s_2*INT((10+D23+F23)/(INT(10+D23+F23))-epsi))^(s_3)*(c_4+c_1*INT((10+D23+F23)/(INT(10+D23+F23))-epsi)+c_2*H23)^(c_3)+sc_2*INT((10+D23+F23)/(INT(10+D23+F23))-epsi)-sc_4*(H23/10)^3)
+D64*E64*(1-F64)*(1-G64)*
((sc_3+sc_1*INT((10+D23*d+F23)/(INT(10+D23*d+F23))-epsi))*(s_1+INT(D23*d+F23)+s_2*INT((10+D23*d+F23)/(INT(10+D23*d+F23))-epsi))^(s_3)*(c_4+c_1*INT((10+D23*d+F23)/(INT(10+D23*d+F23))-epsi)+c_2*H23)^(c_3)+sc_2*INT((10+D23*d+F23)/(INT(10+D23*d+F23))-epsi)-sc_4*(H23/10)^3)</f>
        <v>13471.086635573462</v>
      </c>
      <c r="T64" s="148">
        <f>-1*(F64)*
((sc_3+sc_1*INT((10+G23+F23)/(INT(10+G23+F23))-epsi))*(s_1+INT(G23+F23)+s_2*INT((10+G23+F23)/(INT(10+G23+F23))-epsi))^(s_3)*(c_4+c_1*INT((10+G23+F23)/(INT(10+G23+F23))-epsi)+c_2*H23)^(c_3)+sc_2*INT((10+G23+F23)/(INT(10+G23+F23))-epsi)-sc_4*(H23/10)^3)
+D64*E64*(1-F64)*(1-G64)*
((sc_3+sc_1*INT((10+G23+F23*d)/(INT(10+G23+F23*d))-epsi))*(s_1+INT(G23+F23*d)+s_2*INT((10+G23+F23*d)/(INT(10+G23+F23*d))-epsi))^(s_3)*(c_4+c_1*INT((10+G23+F23*d)/(INT(10+G23+F23*d))-epsi)+c_2*H23)^(c_3)+sc_2*INT((10+G23+F23*d)/(INT(10+G23+F23*d))-epsi)-sc_4*(H23/10)^3)</f>
        <v>27678.405112440771</v>
      </c>
      <c r="U64" s="148">
        <f>-1*(G64)*
((sc_3+sc_1*INT((10+G23+E23)/(INT(10+G23+E23))-epsi))*(s_1+INT(G23+E23)+s_2*INT((10+G23+E23)/(INT(10+G23+E23))-epsi))^(s_3)*(c_4+c_1*INT((10+G23+E23)/(INT(10+G23+E23))-epsi)+c_2*H23)^(c_3)+sc_2*INT((10+G23+E23)/(INT(10+G23+E23))-epsi)-sc_4*(H23/10)^3)
+D64*E64*(1-F64)*(1-G64)*
((sc_3+sc_1*INT((10+G23+E23*d)/(INT(10+G23+E23*d))-epsi))*(s_1+INT(G23+E23*d)+s_2*INT((10+G23+E23*d)/(INT(10+G23+E23*d))-epsi))^(s_3)*(c_4+c_1*INT((10+G23+E23*d)/(INT(10+G23+E23*d))-epsi)+c_2*H23)^(c_3)+sc_2*INT((10+G23+E23*d)/(INT(10+G23+E23*d))-epsi)-sc_4*(H23/10)^3)</f>
        <v>27678.405112440771</v>
      </c>
      <c r="W64" s="10" t="str">
        <f>W63 &amp; IF(1-D64,B23&amp;"    ","")</f>
        <v xml:space="preserve">그라나트    </v>
      </c>
      <c r="X64" s="10" t="str">
        <f>X63&amp;IF(1-E64,B23&amp;"    ","")</f>
        <v xml:space="preserve">샤말라    </v>
      </c>
      <c r="Y64" s="10" t="str">
        <f>Y63&amp;IF(F64,B23&amp;"    ","")</f>
        <v xml:space="preserve">아이데른    오언    </v>
      </c>
      <c r="Z64" s="10" t="str">
        <f>Z63&amp;IF(G64,B23&amp;"    ","")</f>
        <v xml:space="preserve">스튜어트    아이던    페이단    </v>
      </c>
    </row>
    <row r="65" spans="4:26">
      <c r="D65" s="10">
        <f>1-INT((10-(1-I24)^2)/10)</f>
        <v>1</v>
      </c>
      <c r="E65" s="10">
        <f>1-INT((10-(2-I24)^2)/10)</f>
        <v>1</v>
      </c>
      <c r="F65" s="10">
        <f>INT((3-ABS(3-I24))/3)</f>
        <v>0</v>
      </c>
      <c r="G65" s="10">
        <f>INT((4-ABS(4-I24))/4)</f>
        <v>0</v>
      </c>
      <c r="I65" s="10">
        <f>(1-D65)*H24</f>
        <v>0</v>
      </c>
      <c r="J65" s="10">
        <f>(1-E65)*H24</f>
        <v>0</v>
      </c>
      <c r="K65" s="137">
        <f>F65*H24</f>
        <v>0</v>
      </c>
      <c r="L65" s="137">
        <f>G65*H24</f>
        <v>0</v>
      </c>
      <c r="M65" s="3"/>
      <c r="R65" s="148">
        <f>(-1)*(1-D65)*
((sc_3+sc_1*INT((10+D24+F24)/(INT(10+D24+F24))-epsi))*(s_1+INT(D24+F24)+s_2*INT((10+D24+F24)/(INT(10+D24+F24))-epsi))^(s_3)*(c_4+c_1*INT((10+D24+F24)/(INT(10+D24+F24))-epsi)+c_2*H24)^(c_3)+sc_2*INT((10+D24+F24)/(INT(10+D24+F24))-epsi)-sc_4*(H24/10)^3)
+D65*E65*(1-F65)*(1-G65)*
((sc_3+sc_1*INT((10+D24+F24*d)/(INT(10+D24+F24*d))-epsi))*(s_1+INT(D24+F24*d)+s_2*INT((10+D24+F24*d)/(INT(10+D24+F24*d))-epsi))^(s_3)*(c_4+c_1*INT((10+D24+F24*d)/(INT(10+D24+F24*d))-epsi)+c_2*H24)^(c_3)+sc_2*INT((10+D24+F24*d)/(INT(10+D24+F24*d))-epsi)-sc_4*(H24/10)^3)</f>
        <v>5635.9740169240222</v>
      </c>
      <c r="S65" s="148">
        <f>-1*(1-E65)*
((sc_3+sc_1*INT((10+D24+F24)/(INT(10+D24+F24))-epsi))*(s_1+INT(D24+F24)+s_2*INT((10+D24+F24)/(INT(10+D24+F24))-epsi))^(s_3)*(c_4+c_1*INT((10+D24+F24)/(INT(10+D24+F24))-epsi)+c_2*H24)^(c_3)+sc_2*INT((10+D24+F24)/(INT(10+D24+F24))-epsi)-sc_4*(H24/10)^3)
+D65*E65*(1-F65)*(1-G65)*
((sc_3+sc_1*INT((10+D24*d+F24)/(INT(10+D24*d+F24))-epsi))*(s_1+INT(D24*d+F24)+s_2*INT((10+D24*d+F24)/(INT(10+D24*d+F24))-epsi))^(s_3)*(c_4+c_1*INT((10+D24*d+F24)/(INT(10+D24*d+F24))-epsi)+c_2*H24)^(c_3)+sc_2*INT((10+D24*d+F24)/(INT(10+D24*d+F24))-epsi)-sc_4*(H24/10)^3)</f>
        <v>3825.2476040755932</v>
      </c>
      <c r="T65" s="148">
        <f>-1*(F65)*
((sc_3+sc_1*INT((10+G24+F24)/(INT(10+G24+F24))-epsi))*(s_1+INT(G24+F24)+s_2*INT((10+G24+F24)/(INT(10+G24+F24))-epsi))^(s_3)*(c_4+c_1*INT((10+G24+F24)/(INT(10+G24+F24))-epsi)+c_2*H24)^(c_3)+sc_2*INT((10+G24+F24)/(INT(10+G24+F24))-epsi)-sc_4*(H24/10)^3)
+D65*E65*(1-F65)*(1-G65)*
((sc_3+sc_1*INT((10+G24+F24*d)/(INT(10+G24+F24*d))-epsi))*(s_1+INT(G24+F24*d)+s_2*INT((10+G24+F24*d)/(INT(10+G24+F24*d))-epsi))^(s_3)*(c_4+c_1*INT((10+G24+F24*d)/(INT(10+G24+F24*d))-epsi)+c_2*H24)^(c_3)+sc_2*INT((10+G24+F24*d)/(INT(10+G24+F24*d))-epsi)-sc_4*(H24/10)^3)</f>
        <v>9817.5871012447114</v>
      </c>
      <c r="U65" s="148">
        <f>-1*(G65)*
((sc_3+sc_1*INT((10+G24+E24)/(INT(10+G24+E24))-epsi))*(s_1+INT(G24+E24)+s_2*INT((10+G24+E24)/(INT(10+G24+E24))-epsi))^(s_3)*(c_4+c_1*INT((10+G24+E24)/(INT(10+G24+E24))-epsi)+c_2*H24)^(c_3)+sc_2*INT((10+G24+E24)/(INT(10+G24+E24))-epsi)-sc_4*(H24/10)^3)
+D65*E65*(1-F65)*(1-G65)*
((sc_3+sc_1*INT((10+G24+E24*d)/(INT(10+G24+E24*d))-epsi))*(s_1+INT(G24+E24*d)+s_2*INT((10+G24+E24*d)/(INT(10+G24+E24*d))-epsi))^(s_3)*(c_4+c_1*INT((10+G24+E24*d)/(INT(10+G24+E24*d))-epsi)+c_2*H24)^(c_3)+sc_2*INT((10+G24+E24*d)/(INT(10+G24+E24*d))-epsi)-sc_4*(H24/10)^3)</f>
        <v>15653.464702439516</v>
      </c>
      <c r="W65" s="10" t="str">
        <f>W64 &amp; IF(1-D65,B24&amp;"    ","")</f>
        <v xml:space="preserve">그라나트    </v>
      </c>
      <c r="X65" s="10" t="str">
        <f>X64&amp;IF(1-E65,B24&amp;"    ","")</f>
        <v xml:space="preserve">샤말라    </v>
      </c>
      <c r="Y65" s="10" t="str">
        <f>Y64&amp;IF(F65,B24&amp;"    ","")</f>
        <v xml:space="preserve">아이데른    오언    </v>
      </c>
      <c r="Z65" s="10" t="str">
        <f>Z64&amp;IF(G65,B24&amp;"    ","")</f>
        <v xml:space="preserve">스튜어트    아이던    페이단    </v>
      </c>
    </row>
    <row r="66" spans="4:26">
      <c r="D66" s="10">
        <f>1-INT((10-(1-I25)^2)/10)</f>
        <v>1</v>
      </c>
      <c r="E66" s="10">
        <f>1-INT((10-(2-I25)^2)/10)</f>
        <v>1</v>
      </c>
      <c r="F66" s="10">
        <f>INT((3-ABS(3-I25))/3)</f>
        <v>0</v>
      </c>
      <c r="G66" s="10">
        <f>INT((4-ABS(4-I25))/4)</f>
        <v>0</v>
      </c>
      <c r="I66" s="10">
        <f>(1-D66)*H25</f>
        <v>0</v>
      </c>
      <c r="J66" s="10">
        <f>(1-E66)*H25</f>
        <v>0</v>
      </c>
      <c r="K66" s="137">
        <f>F66*H25</f>
        <v>0</v>
      </c>
      <c r="L66" s="137">
        <f>G66*H25</f>
        <v>0</v>
      </c>
      <c r="M66" s="3"/>
      <c r="R66" s="148">
        <f>(-1)*(1-D66)*
((sc_3+sc_1*INT((10+D25+F25)/(INT(10+D25+F25))-epsi))*(s_1+INT(D25+F25)+s_2*INT((10+D25+F25)/(INT(10+D25+F25))-epsi))^(s_3)*(c_4+c_1*INT((10+D25+F25)/(INT(10+D25+F25))-epsi)+c_2*H25)^(c_3)+sc_2*INT((10+D25+F25)/(INT(10+D25+F25))-epsi)-sc_4*(H25/10)^3)
+D66*E66*(1-F66)*(1-G66)*
((sc_3+sc_1*INT((10+D25+F25*d)/(INT(10+D25+F25*d))-epsi))*(s_1+INT(D25+F25*d)+s_2*INT((10+D25+F25*d)/(INT(10+D25+F25*d))-epsi))^(s_3)*(c_4+c_1*INT((10+D25+F25*d)/(INT(10+D25+F25*d))-epsi)+c_2*H25)^(c_3)+sc_2*INT((10+D25+F25*d)/(INT(10+D25+F25*d))-epsi)-sc_4*(H25/10)^3)</f>
        <v>13652.387487040363</v>
      </c>
      <c r="S66" s="148">
        <f>-1*(1-E66)*
((sc_3+sc_1*INT((10+D25+F25)/(INT(10+D25+F25))-epsi))*(s_1+INT(D25+F25)+s_2*INT((10+D25+F25)/(INT(10+D25+F25))-epsi))^(s_3)*(c_4+c_1*INT((10+D25+F25)/(INT(10+D25+F25))-epsi)+c_2*H25)^(c_3)+sc_2*INT((10+D25+F25)/(INT(10+D25+F25))-epsi)-sc_4*(H25/10)^3)
+D66*E66*(1-F66)*(1-G66)*
((sc_3+sc_1*INT((10+D25*d+F25)/(INT(10+D25*d+F25))-epsi))*(s_1+INT(D25*d+F25)+s_2*INT((10+D25*d+F25)/(INT(10+D25*d+F25))-epsi))^(s_3)*(c_4+c_1*INT((10+D25*d+F25)/(INT(10+D25*d+F25))-epsi)+c_2*H25)^(c_3)+sc_2*INT((10+D25*d+F25)/(INT(10+D25*d+F25))-epsi)-sc_4*(H25/10)^3)</f>
        <v>13652.387487040363</v>
      </c>
      <c r="T66" s="148">
        <f>-1*(F66)*
((sc_3+sc_1*INT((10+G25+F25)/(INT(10+G25+F25))-epsi))*(s_1+INT(G25+F25)+s_2*INT((10+G25+F25)/(INT(10+G25+F25))-epsi))^(s_3)*(c_4+c_1*INT((10+G25+F25)/(INT(10+G25+F25))-epsi)+c_2*H25)^(c_3)+sc_2*INT((10+G25+F25)/(INT(10+G25+F25))-epsi)-sc_4*(H25/10)^3)
+D66*E66*(1-F66)*(1-G66)*
((sc_3+sc_1*INT((10+G25+F25*d)/(INT(10+G25+F25*d))-epsi))*(s_1+INT(G25+F25*d)+s_2*INT((10+G25+F25*d)/(INT(10+G25+F25*d))-epsi))^(s_3)*(c_4+c_1*INT((10+G25+F25*d)/(INT(10+G25+F25*d))-epsi)+c_2*H25)^(c_3)+sc_2*INT((10+G25+F25*d)/(INT(10+G25+F25*d))-epsi)-sc_4*(H25/10)^3)</f>
        <v>7887.2057216668763</v>
      </c>
      <c r="U66" s="148">
        <f>-1*(G66)*
((sc_3+sc_1*INT((10+G25+E25)/(INT(10+G25+E25))-epsi))*(s_1+INT(G25+E25)+s_2*INT((10+G25+E25)/(INT(10+G25+E25))-epsi))^(s_3)*(c_4+c_1*INT((10+G25+E25)/(INT(10+G25+E25))-epsi)+c_2*H25)^(c_3)+sc_2*INT((10+G25+E25)/(INT(10+G25+E25))-epsi)-sc_4*(H25/10)^3)
+D66*E66*(1-F66)*(1-G66)*
((sc_3+sc_1*INT((10+G25+E25*d)/(INT(10+G25+E25*d))-epsi))*(s_1+INT(G25+E25*d)+s_2*INT((10+G25+E25*d)/(INT(10+G25+E25*d))-epsi))^(s_3)*(c_4+c_1*INT((10+G25+E25*d)/(INT(10+G25+E25*d))-epsi)+c_2*H25)^(c_3)+sc_2*INT((10+G25+E25*d)/(INT(10+G25+E25*d))-epsi)-sc_4*(H25/10)^3)</f>
        <v>7887.2057216668763</v>
      </c>
      <c r="W66" s="10" t="str">
        <f>W65 &amp; IF(1-D66,B25&amp;"    ","")</f>
        <v xml:space="preserve">그라나트    </v>
      </c>
      <c r="X66" s="10" t="str">
        <f>X65&amp;IF(1-E66,B25&amp;"    ","")</f>
        <v xml:space="preserve">샤말라    </v>
      </c>
      <c r="Y66" s="10" t="str">
        <f>Y65&amp;IF(F66,B25&amp;"    ","")</f>
        <v xml:space="preserve">아이데른    오언    </v>
      </c>
      <c r="Z66" s="10" t="str">
        <f>Z65&amp;IF(G66,B25&amp;"    ","")</f>
        <v xml:space="preserve">스튜어트    아이던    페이단    </v>
      </c>
    </row>
    <row r="67" spans="4:26">
      <c r="D67" s="10">
        <f>1-INT((10-(1-I26)^2)/10)</f>
        <v>1</v>
      </c>
      <c r="E67" s="10">
        <f>1-INT((10-(2-I26)^2)/10)</f>
        <v>1</v>
      </c>
      <c r="F67" s="10">
        <f>INT((3-ABS(3-I26))/3)</f>
        <v>0</v>
      </c>
      <c r="G67" s="10">
        <f>INT((4-ABS(4-I26))/4)</f>
        <v>0</v>
      </c>
      <c r="I67" s="10">
        <f>(1-D67)*H26</f>
        <v>0</v>
      </c>
      <c r="J67" s="10">
        <f>(1-E67)*H26</f>
        <v>0</v>
      </c>
      <c r="K67" s="137">
        <f>F67*H26</f>
        <v>0</v>
      </c>
      <c r="L67" s="137">
        <f>G67*H26</f>
        <v>0</v>
      </c>
      <c r="M67" s="3"/>
      <c r="R67" s="148">
        <f>(-1)*(1-D67)*
((sc_3+sc_1*INT((10+D26+F26)/(INT(10+D26+F26))-epsi))*(s_1+INT(D26+F26)+s_2*INT((10+D26+F26)/(INT(10+D26+F26))-epsi))^(s_3)*(c_4+c_1*INT((10+D26+F26)/(INT(10+D26+F26))-epsi)+c_2*H26)^(c_3)+sc_2*INT((10+D26+F26)/(INT(10+D26+F26))-epsi)-sc_4*(H26/10)^3)
+D67*E67*(1-F67)*(1-G67)*
((sc_3+sc_1*INT((10+D26+F26*d)/(INT(10+D26+F26*d))-epsi))*(s_1+INT(D26+F26*d)+s_2*INT((10+D26+F26*d)/(INT(10+D26+F26*d))-epsi))^(s_3)*(c_4+c_1*INT((10+D26+F26*d)/(INT(10+D26+F26*d))-epsi)+c_2*H26)^(c_3)+sc_2*INT((10+D26+F26*d)/(INT(10+D26+F26*d))-epsi)-sc_4*(H26/10)^3)</f>
        <v>13471.086635573462</v>
      </c>
      <c r="S67" s="148">
        <f>-1*(1-E67)*
((sc_3+sc_1*INT((10+D26+F26)/(INT(10+D26+F26))-epsi))*(s_1+INT(D26+F26)+s_2*INT((10+D26+F26)/(INT(10+D26+F26))-epsi))^(s_3)*(c_4+c_1*INT((10+D26+F26)/(INT(10+D26+F26))-epsi)+c_2*H26)^(c_3)+sc_2*INT((10+D26+F26)/(INT(10+D26+F26))-epsi)-sc_4*(H26/10)^3)
+D67*E67*(1-F67)*(1-G67)*
((sc_3+sc_1*INT((10+D26*d+F26)/(INT(10+D26*d+F26))-epsi))*(s_1+INT(D26*d+F26)+s_2*INT((10+D26*d+F26)/(INT(10+D26*d+F26))-epsi))^(s_3)*(c_4+c_1*INT((10+D26*d+F26)/(INT(10+D26*d+F26))-epsi)+c_2*H26)^(c_3)+sc_2*INT((10+D26*d+F26)/(INT(10+D26*d+F26))-epsi)-sc_4*(H26/10)^3)</f>
        <v>17428.651615997685</v>
      </c>
      <c r="T67" s="148">
        <f>-1*(F67)*
((sc_3+sc_1*INT((10+G26+F26)/(INT(10+G26+F26))-epsi))*(s_1+INT(G26+F26)+s_2*INT((10+G26+F26)/(INT(10+G26+F26))-epsi))^(s_3)*(c_4+c_1*INT((10+G26+F26)/(INT(10+G26+F26))-epsi)+c_2*H26)^(c_3)+sc_2*INT((10+G26+F26)/(INT(10+G26+F26))-epsi)-sc_4*(H26/10)^3)
+D67*E67*(1-F67)*(1-G67)*
((sc_3+sc_1*INT((10+G26+F26*d)/(INT(10+G26+F26*d))-epsi))*(s_1+INT(G26+F26*d)+s_2*INT((10+G26+F26*d)/(INT(10+G26+F26*d))-epsi))^(s_3)*(c_4+c_1*INT((10+G26+F26*d)/(INT(10+G26+F26*d))-epsi)+c_2*H26)^(c_3)+sc_2*INT((10+G26+F26*d)/(INT(10+G26+F26*d))-epsi)-sc_4*(H26/10)^3)</f>
        <v>13471.086635573462</v>
      </c>
      <c r="U67" s="148">
        <f>-1*(G67)*
((sc_3+sc_1*INT((10+G26+E26)/(INT(10+G26+E26))-epsi))*(s_1+INT(G26+E26)+s_2*INT((10+G26+E26)/(INT(10+G26+E26))-epsi))^(s_3)*(c_4+c_1*INT((10+G26+E26)/(INT(10+G26+E26))-epsi)+c_2*H26)^(c_3)+sc_2*INT((10+G26+E26)/(INT(10+G26+E26))-epsi)-sc_4*(H26/10)^3)
+D67*E67*(1-F67)*(1-G67)*
((sc_3+sc_1*INT((10+G26+E26*d)/(INT(10+G26+E26*d))-epsi))*(s_1+INT(G26+E26*d)+s_2*INT((10+G26+E26*d)/(INT(10+G26+E26*d))-epsi))^(s_3)*(c_4+c_1*INT((10+G26+E26*d)/(INT(10+G26+E26*d))-epsi)+c_2*H26)^(c_3)+sc_2*INT((10+G26+E26*d)/(INT(10+G26+E26*d))-epsi)-sc_4*(H26/10)^3)</f>
        <v>13471.086635573462</v>
      </c>
      <c r="W67" s="10" t="str">
        <f>W66 &amp; IF(1-D67,B26&amp;"    ","")</f>
        <v xml:space="preserve">그라나트    </v>
      </c>
      <c r="X67" s="10" t="str">
        <f>X66&amp;IF(1-E67,B26&amp;"    ","")</f>
        <v xml:space="preserve">샤말라    </v>
      </c>
      <c r="Y67" s="10" t="str">
        <f>Y66&amp;IF(F67,B26&amp;"    ","")</f>
        <v xml:space="preserve">아이데른    오언    </v>
      </c>
      <c r="Z67" s="10" t="str">
        <f>Z66&amp;IF(G67,B26&amp;"    ","")</f>
        <v xml:space="preserve">스튜어트    아이던    페이단    </v>
      </c>
    </row>
    <row r="68" spans="4:26">
      <c r="D68" s="10">
        <f>1-INT((10-(1-I27)^2)/10)</f>
        <v>1</v>
      </c>
      <c r="E68" s="10">
        <f>1-INT((10-(2-I27)^2)/10)</f>
        <v>1</v>
      </c>
      <c r="F68" s="10">
        <f>INT((3-ABS(3-I27))/3)</f>
        <v>0</v>
      </c>
      <c r="G68" s="10">
        <f>INT((4-ABS(4-I27))/4)</f>
        <v>0</v>
      </c>
      <c r="I68" s="10">
        <f>(1-D68)*H27</f>
        <v>0</v>
      </c>
      <c r="J68" s="10">
        <f>(1-E68)*H27</f>
        <v>0</v>
      </c>
      <c r="K68" s="137">
        <f>F68*H27</f>
        <v>0</v>
      </c>
      <c r="L68" s="137">
        <f>G68*H27</f>
        <v>0</v>
      </c>
      <c r="M68" s="3"/>
      <c r="R68" s="148">
        <f>(-1)*(1-D68)*
((sc_3+sc_1*INT((10+D27+F27)/(INT(10+D27+F27))-epsi))*(s_1+INT(D27+F27)+s_2*INT((10+D27+F27)/(INT(10+D27+F27))-epsi))^(s_3)*(c_4+c_1*INT((10+D27+F27)/(INT(10+D27+F27))-epsi)+c_2*H27)^(c_3)+sc_2*INT((10+D27+F27)/(INT(10+D27+F27))-epsi)-sc_4*(H27/10)^3)
+D68*E68*(1-F68)*(1-G68)*
((sc_3+sc_1*INT((10+D27+F27*d)/(INT(10+D27+F27*d))-epsi))*(s_1+INT(D27+F27*d)+s_2*INT((10+D27+F27*d)/(INT(10+D27+F27*d))-epsi))^(s_3)*(c_4+c_1*INT((10+D27+F27*d)/(INT(10+D27+F27*d))-epsi)+c_2*H27)^(c_3)+sc_2*INT((10+D27+F27*d)/(INT(10+D27+F27*d))-epsi)-sc_4*(H27/10)^3)</f>
        <v>13652.387487040363</v>
      </c>
      <c r="S68" s="148">
        <f>-1*(1-E68)*
((sc_3+sc_1*INT((10+D27+F27)/(INT(10+D27+F27))-epsi))*(s_1+INT(D27+F27)+s_2*INT((10+D27+F27)/(INT(10+D27+F27))-epsi))^(s_3)*(c_4+c_1*INT((10+D27+F27)/(INT(10+D27+F27))-epsi)+c_2*H27)^(c_3)+sc_2*INT((10+D27+F27)/(INT(10+D27+F27))-epsi)-sc_4*(H27/10)^3)
+D68*E68*(1-F68)*(1-G68)*
((sc_3+sc_1*INT((10+D27*d+F27)/(INT(10+D27*d+F27))-epsi))*(s_1+INT(D27*d+F27)+s_2*INT((10+D27*d+F27)/(INT(10+D27*d+F27))-epsi))^(s_3)*(c_4+c_1*INT((10+D27*d+F27)/(INT(10+D27*d+F27))-epsi)+c_2*H27)^(c_3)+sc_2*INT((10+D27*d+F27)/(INT(10+D27*d+F27))-epsi)-sc_4*(H27/10)^3)</f>
        <v>10105.909286389036</v>
      </c>
      <c r="T68" s="148">
        <f>-1*(F68)*
((sc_3+sc_1*INT((10+G27+F27)/(INT(10+G27+F27))-epsi))*(s_1+INT(G27+F27)+s_2*INT((10+G27+F27)/(INT(10+G27+F27))-epsi))^(s_3)*(c_4+c_1*INT((10+G27+F27)/(INT(10+G27+F27))-epsi)+c_2*H27)^(c_3)+sc_2*INT((10+G27+F27)/(INT(10+G27+F27))-epsi)-sc_4*(H27/10)^3)
+D68*E68*(1-F68)*(1-G68)*
((sc_3+sc_1*INT((10+G27+F27*d)/(INT(10+G27+F27*d))-epsi))*(s_1+INT(G27+F27*d)+s_2*INT((10+G27+F27*d)/(INT(10+G27+F27*d))-epsi))^(s_3)*(c_4+c_1*INT((10+G27+F27*d)/(INT(10+G27+F27*d))-epsi)+c_2*H27)^(c_3)+sc_2*INT((10+G27+F27*d)/(INT(10+G27+F27*d))-epsi)-sc_4*(H27/10)^3)</f>
        <v>13652.387487040363</v>
      </c>
      <c r="U68" s="148">
        <f>-1*(G68)*
((sc_3+sc_1*INT((10+G27+E27)/(INT(10+G27+E27))-epsi))*(s_1+INT(G27+E27)+s_2*INT((10+G27+E27)/(INT(10+G27+E27))-epsi))^(s_3)*(c_4+c_1*INT((10+G27+E27)/(INT(10+G27+E27))-epsi)+c_2*H27)^(c_3)+sc_2*INT((10+G27+E27)/(INT(10+G27+E27))-epsi)-sc_4*(H27/10)^3)
+D68*E68*(1-F68)*(1-G68)*
((sc_3+sc_1*INT((10+G27+E27*d)/(INT(10+G27+E27*d))-epsi))*(s_1+INT(G27+E27*d)+s_2*INT((10+G27+E27*d)/(INT(10+G27+E27*d))-epsi))^(s_3)*(c_4+c_1*INT((10+G27+E27*d)/(INT(10+G27+E27*d))-epsi)+c_2*H27)^(c_3)+sc_2*INT((10+G27+E27*d)/(INT(10+G27+E27*d))-epsi)-sc_4*(H27/10)^3)</f>
        <v>13652.387487040363</v>
      </c>
      <c r="W68" s="10" t="str">
        <f>W67 &amp; IF(1-D68,B27&amp;"    ","")</f>
        <v xml:space="preserve">그라나트    </v>
      </c>
      <c r="X68" s="10" t="str">
        <f>X67&amp;IF(1-E68,B27&amp;"    ","")</f>
        <v xml:space="preserve">샤말라    </v>
      </c>
      <c r="Y68" s="10" t="str">
        <f>Y67&amp;IF(F68,B27&amp;"    ","")</f>
        <v xml:space="preserve">아이데른    오언    </v>
      </c>
      <c r="Z68" s="10" t="str">
        <f>Z67&amp;IF(G68,B27&amp;"    ","")</f>
        <v xml:space="preserve">스튜어트    아이던    페이단    </v>
      </c>
    </row>
    <row r="69" spans="4:26">
      <c r="D69" s="10">
        <f>1-INT((10-(1-I28)^2)/10)</f>
        <v>1</v>
      </c>
      <c r="E69" s="10">
        <f>1-INT((10-(2-I28)^2)/10)</f>
        <v>1</v>
      </c>
      <c r="F69" s="10">
        <f>INT((3-ABS(3-I28))/3)</f>
        <v>0</v>
      </c>
      <c r="G69" s="10">
        <f>INT((4-ABS(4-I28))/4)</f>
        <v>0</v>
      </c>
      <c r="I69" s="10">
        <f>(1-D69)*H28</f>
        <v>0</v>
      </c>
      <c r="J69" s="10">
        <f>(1-E69)*H28</f>
        <v>0</v>
      </c>
      <c r="K69" s="137">
        <f>F69*H28</f>
        <v>0</v>
      </c>
      <c r="L69" s="137">
        <f>G69*H28</f>
        <v>0</v>
      </c>
      <c r="M69" s="3"/>
      <c r="R69" s="148">
        <f>(-1)*(1-D69)*
((sc_3+sc_1*INT((10+D28+F28)/(INT(10+D28+F28))-epsi))*(s_1+INT(D28+F28)+s_2*INT((10+D28+F28)/(INT(10+D28+F28))-epsi))^(s_3)*(c_4+c_1*INT((10+D28+F28)/(INT(10+D28+F28))-epsi)+c_2*H28)^(c_3)+sc_2*INT((10+D28+F28)/(INT(10+D28+F28))-epsi)-sc_4*(H28/10)^3)
+D69*E69*(1-F69)*(1-G69)*
((sc_3+sc_1*INT((10+D28+F28*d)/(INT(10+D28+F28*d))-epsi))*(s_1+INT(D28+F28*d)+s_2*INT((10+D28+F28*d)/(INT(10+D28+F28*d))-epsi))^(s_3)*(c_4+c_1*INT((10+D28+F28*d)/(INT(10+D28+F28*d))-epsi)+c_2*H28)^(c_3)+sc_2*INT((10+D28+F28*d)/(INT(10+D28+F28*d))-epsi)-sc_4*(H28/10)^3)</f>
        <v>28665.821481239458</v>
      </c>
      <c r="S69" s="148">
        <f>-1*(1-E69)*
((sc_3+sc_1*INT((10+D28+F28)/(INT(10+D28+F28))-epsi))*(s_1+INT(D28+F28)+s_2*INT((10+D28+F28)/(INT(10+D28+F28))-epsi))^(s_3)*(c_4+c_1*INT((10+D28+F28)/(INT(10+D28+F28))-epsi)+c_2*H28)^(c_3)+sc_2*INT((10+D28+F28)/(INT(10+D28+F28))-epsi)-sc_4*(H28/10)^3)
+D69*E69*(1-F69)*(1-G69)*
((sc_3+sc_1*INT((10+D28*d+F28)/(INT(10+D28*d+F28))-epsi))*(s_1+INT(D28*d+F28)+s_2*INT((10+D28*d+F28)/(INT(10+D28*d+F28))-epsi))^(s_3)*(c_4+c_1*INT((10+D28*d+F28)/(INT(10+D28*d+F28))-epsi)+c_2*H28)^(c_3)+sc_2*INT((10+D28*d+F28)/(INT(10+D28*d+F28))-epsi)-sc_4*(H28/10)^3)</f>
        <v>23474.402586411819</v>
      </c>
      <c r="T69" s="148">
        <f>-1*(F69)*
((sc_3+sc_1*INT((10+G28+F28)/(INT(10+G28+F28))-epsi))*(s_1+INT(G28+F28)+s_2*INT((10+G28+F28)/(INT(10+G28+F28))-epsi))^(s_3)*(c_4+c_1*INT((10+G28+F28)/(INT(10+G28+F28))-epsi)+c_2*H28)^(c_3)+sc_2*INT((10+G28+F28)/(INT(10+G28+F28))-epsi)-sc_4*(H28/10)^3)
+D69*E69*(1-F69)*(1-G69)*
((sc_3+sc_1*INT((10+G28+F28*d)/(INT(10+G28+F28*d))-epsi))*(s_1+INT(G28+F28*d)+s_2*INT((10+G28+F28*d)/(INT(10+G28+F28*d))-epsi))^(s_3)*(c_4+c_1*INT((10+G28+F28*d)/(INT(10+G28+F28*d))-epsi)+c_2*H28)^(c_3)+sc_2*INT((10+G28+F28*d)/(INT(10+G28+F28*d))-epsi)-sc_4*(H28/10)^3)</f>
        <v>28665.821481239458</v>
      </c>
      <c r="U69" s="148">
        <f>-1*(G69)*
((sc_3+sc_1*INT((10+G28+E28)/(INT(10+G28+E28))-epsi))*(s_1+INT(G28+E28)+s_2*INT((10+G28+E28)/(INT(10+G28+E28))-epsi))^(s_3)*(c_4+c_1*INT((10+G28+E28)/(INT(10+G28+E28))-epsi)+c_2*H28)^(c_3)+sc_2*INT((10+G28+E28)/(INT(10+G28+E28))-epsi)-sc_4*(H28/10)^3)
+D69*E69*(1-F69)*(1-G69)*
((sc_3+sc_1*INT((10+G28+E28*d)/(INT(10+G28+E28*d))-epsi))*(s_1+INT(G28+E28*d)+s_2*INT((10+G28+E28*d)/(INT(10+G28+E28*d))-epsi))^(s_3)*(c_4+c_1*INT((10+G28+E28*d)/(INT(10+G28+E28*d))-epsi)+c_2*H28)^(c_3)+sc_2*INT((10+G28+E28*d)/(INT(10+G28+E28*d))-epsi)-sc_4*(H28/10)^3)</f>
        <v>16602.498542383946</v>
      </c>
      <c r="W69" s="10" t="str">
        <f>W68 &amp; IF(1-D69,B28&amp;"    ","")</f>
        <v xml:space="preserve">그라나트    </v>
      </c>
      <c r="X69" s="10" t="str">
        <f>X68&amp;IF(1-E69,B28&amp;"    ","")</f>
        <v xml:space="preserve">샤말라    </v>
      </c>
      <c r="Y69" s="10" t="str">
        <f>Y68&amp;IF(F69,B28&amp;"    ","")</f>
        <v xml:space="preserve">아이데른    오언    </v>
      </c>
      <c r="Z69" s="10" t="str">
        <f>Z68&amp;IF(G69,B28&amp;"    ","")</f>
        <v xml:space="preserve">스튜어트    아이던    페이단    </v>
      </c>
    </row>
    <row r="70" spans="4:26">
      <c r="D70" s="10">
        <f>1-INT((10-(1-I29)^2)/10)</f>
        <v>1</v>
      </c>
      <c r="E70" s="10">
        <f>1-INT((10-(2-I29)^2)/10)</f>
        <v>1</v>
      </c>
      <c r="F70" s="10">
        <f>INT((3-ABS(3-I29))/3)</f>
        <v>0</v>
      </c>
      <c r="G70" s="10">
        <f>INT((4-ABS(4-I29))/4)</f>
        <v>0</v>
      </c>
      <c r="I70" s="10">
        <f>(1-D70)*H29</f>
        <v>0</v>
      </c>
      <c r="J70" s="10">
        <f>(1-E70)*H29</f>
        <v>0</v>
      </c>
      <c r="K70" s="137">
        <f>F70*H29</f>
        <v>0</v>
      </c>
      <c r="L70" s="137">
        <f>G70*H29</f>
        <v>0</v>
      </c>
      <c r="M70" s="3"/>
      <c r="R70" s="148">
        <f>(-1)*(1-D70)*
((sc_3+sc_1*INT((10+D29+F29)/(INT(10+D29+F29))-epsi))*(s_1+INT(D29+F29)+s_2*INT((10+D29+F29)/(INT(10+D29+F29))-epsi))^(s_3)*(c_4+c_1*INT((10+D29+F29)/(INT(10+D29+F29))-epsi)+c_2*H29)^(c_3)+sc_2*INT((10+D29+F29)/(INT(10+D29+F29))-epsi)-sc_4*(H29/10)^3)
+D70*E70*(1-F70)*(1-G70)*
((sc_3+sc_1*INT((10+D29+F29*d)/(INT(10+D29+F29*d))-epsi))*(s_1+INT(D29+F29*d)+s_2*INT((10+D29+F29*d)/(INT(10+D29+F29*d))-epsi))^(s_3)*(c_4+c_1*INT((10+D29+F29*d)/(INT(10+D29+F29*d))-epsi)+c_2*H29)^(c_3)+sc_2*INT((10+D29+F29*d)/(INT(10+D29+F29*d))-epsi)-sc_4*(H29/10)^3)</f>
        <v>32464.625567002222</v>
      </c>
      <c r="S70" s="148">
        <f>-1*(1-E70)*
((sc_3+sc_1*INT((10+D29+F29)/(INT(10+D29+F29))-epsi))*(s_1+INT(D29+F29)+s_2*INT((10+D29+F29)/(INT(10+D29+F29))-epsi))^(s_3)*(c_4+c_1*INT((10+D29+F29)/(INT(10+D29+F29))-epsi)+c_2*H29)^(c_3)+sc_2*INT((10+D29+F29)/(INT(10+D29+F29))-epsi)-sc_4*(H29/10)^3)
+D70*E70*(1-F70)*(1-G70)*
((sc_3+sc_1*INT((10+D29*d+F29)/(INT(10+D29*d+F29))-epsi))*(s_1+INT(D29*d+F29)+s_2*INT((10+D29*d+F29)/(INT(10+D29*d+F29))-epsi))^(s_3)*(c_4+c_1*INT((10+D29*d+F29)/(INT(10+D29*d+F29))-epsi)+c_2*H29)^(c_3)+sc_2*INT((10+D29*d+F29)/(INT(10+D29*d+F29))-epsi)-sc_4*(H29/10)^3)</f>
        <v>26862.152976395057</v>
      </c>
      <c r="T70" s="148">
        <f>-1*(F70)*
((sc_3+sc_1*INT((10+G29+F29)/(INT(10+G29+F29))-epsi))*(s_1+INT(G29+F29)+s_2*INT((10+G29+F29)/(INT(10+G29+F29))-epsi))^(s_3)*(c_4+c_1*INT((10+G29+F29)/(INT(10+G29+F29))-epsi)+c_2*H29)^(c_3)+sc_2*INT((10+G29+F29)/(INT(10+G29+F29))-epsi)-sc_4*(H29/10)^3)
+D70*E70*(1-F70)*(1-G70)*
((sc_3+sc_1*INT((10+G29+F29*d)/(INT(10+G29+F29*d))-epsi))*(s_1+INT(G29+F29*d)+s_2*INT((10+G29+F29*d)/(INT(10+G29+F29*d))-epsi))^(s_3)*(c_4+c_1*INT((10+G29+F29*d)/(INT(10+G29+F29*d))-epsi)+c_2*H29)^(c_3)+sc_2*INT((10+G29+F29*d)/(INT(10+G29+F29*d))-epsi)-sc_4*(H29/10)^3)</f>
        <v>32464.625567002222</v>
      </c>
      <c r="U70" s="148">
        <f>-1*(G70)*
((sc_3+sc_1*INT((10+G29+E29)/(INT(10+G29+E29))-epsi))*(s_1+INT(G29+E29)+s_2*INT((10+G29+E29)/(INT(10+G29+E29))-epsi))^(s_3)*(c_4+c_1*INT((10+G29+E29)/(INT(10+G29+E29))-epsi)+c_2*H29)^(c_3)+sc_2*INT((10+G29+E29)/(INT(10+G29+E29))-epsi)-sc_4*(H29/10)^3)
+D70*E70*(1-F70)*(1-G70)*
((sc_3+sc_1*INT((10+G29+E29*d)/(INT(10+G29+E29*d))-epsi))*(s_1+INT(G29+E29*d)+s_2*INT((10+G29+E29*d)/(INT(10+G29+E29*d))-epsi))^(s_3)*(c_4+c_1*INT((10+G29+E29*d)/(INT(10+G29+E29*d))-epsi)+c_2*H29)^(c_3)+sc_2*INT((10+G29+E29*d)/(INT(10+G29+E29*d))-epsi)-sc_4*(H29/10)^3)</f>
        <v>18832.899054978137</v>
      </c>
      <c r="W70" s="10" t="str">
        <f>W69 &amp; IF(1-D70,B29&amp;"    ","")</f>
        <v xml:space="preserve">그라나트    </v>
      </c>
      <c r="X70" s="10" t="str">
        <f>X69&amp;IF(1-E70,B29&amp;"    ","")</f>
        <v xml:space="preserve">샤말라    </v>
      </c>
      <c r="Y70" s="10" t="str">
        <f>Y69&amp;IF(F70,B29&amp;"    ","")</f>
        <v xml:space="preserve">아이데른    오언    </v>
      </c>
      <c r="Z70" s="10" t="str">
        <f>Z69&amp;IF(G70,B29&amp;"    ","")</f>
        <v xml:space="preserve">스튜어트    아이던    페이단    </v>
      </c>
    </row>
    <row r="71" spans="4:26">
      <c r="D71" s="10">
        <f>1-INT((10-(1-I30)^2)/10)</f>
        <v>1</v>
      </c>
      <c r="E71" s="10">
        <f>1-INT((10-(2-I30)^2)/10)</f>
        <v>1</v>
      </c>
      <c r="F71" s="10">
        <f>INT((3-ABS(3-I30))/3)</f>
        <v>0</v>
      </c>
      <c r="G71" s="10">
        <f>INT((4-ABS(4-I30))/4)</f>
        <v>0</v>
      </c>
      <c r="I71" s="10">
        <f>(1-D71)*H30</f>
        <v>0</v>
      </c>
      <c r="J71" s="10">
        <f>(1-E71)*H30</f>
        <v>0</v>
      </c>
      <c r="K71" s="137">
        <f>F71*H30</f>
        <v>0</v>
      </c>
      <c r="L71" s="137">
        <f>G71*H30</f>
        <v>0</v>
      </c>
      <c r="M71" s="3"/>
      <c r="R71" s="148">
        <f>(-1)*(1-D71)*
((sc_3+sc_1*INT((10+D30+F30)/(INT(10+D30+F30))-epsi))*(s_1+INT(D30+F30)+s_2*INT((10+D30+F30)/(INT(10+D30+F30))-epsi))^(s_3)*(c_4+c_1*INT((10+D30+F30)/(INT(10+D30+F30))-epsi)+c_2*H30)^(c_3)+sc_2*INT((10+D30+F30)/(INT(10+D30+F30))-epsi)-sc_4*(H30/10)^3)
+D71*E71*(1-F71)*(1-G71)*
((sc_3+sc_1*INT((10+D30+F30*d)/(INT(10+D30+F30*d))-epsi))*(s_1+INT(D30+F30*d)+s_2*INT((10+D30+F30*d)/(INT(10+D30+F30*d))-epsi))^(s_3)*(c_4+c_1*INT((10+D30+F30*d)/(INT(10+D30+F30*d))-epsi)+c_2*H30)^(c_3)+sc_2*INT((10+D30+F30*d)/(INT(10+D30+F30*d))-epsi)-sc_4*(H30/10)^3)</f>
        <v>28665.821481239458</v>
      </c>
      <c r="S71" s="148">
        <f>-1*(1-E71)*
((sc_3+sc_1*INT((10+D30+F30)/(INT(10+D30+F30))-epsi))*(s_1+INT(D30+F30)+s_2*INT((10+D30+F30)/(INT(10+D30+F30))-epsi))^(s_3)*(c_4+c_1*INT((10+D30+F30)/(INT(10+D30+F30))-epsi)+c_2*H30)^(c_3)+sc_2*INT((10+D30+F30)/(INT(10+D30+F30))-epsi)-sc_4*(H30/10)^3)
+D71*E71*(1-F71)*(1-G71)*
((sc_3+sc_1*INT((10+D30*d+F30)/(INT(10+D30*d+F30))-epsi))*(s_1+INT(D30*d+F30)+s_2*INT((10+D30*d+F30)/(INT(10+D30*d+F30))-epsi))^(s_3)*(c_4+c_1*INT((10+D30*d+F30)/(INT(10+D30*d+F30))-epsi)+c_2*H30)^(c_3)+sc_2*INT((10+D30*d+F30)/(INT(10+D30*d+F30))-epsi)-sc_4*(H30/10)^3)</f>
        <v>23474.402586411819</v>
      </c>
      <c r="T71" s="148">
        <f>-1*(F71)*
((sc_3+sc_1*INT((10+G30+F30)/(INT(10+G30+F30))-epsi))*(s_1+INT(G30+F30)+s_2*INT((10+G30+F30)/(INT(10+G30+F30))-epsi))^(s_3)*(c_4+c_1*INT((10+G30+F30)/(INT(10+G30+F30))-epsi)+c_2*H30)^(c_3)+sc_2*INT((10+G30+F30)/(INT(10+G30+F30))-epsi)-sc_4*(H30/10)^3)
+D71*E71*(1-F71)*(1-G71)*
((sc_3+sc_1*INT((10+G30+F30*d)/(INT(10+G30+F30*d))-epsi))*(s_1+INT(G30+F30*d)+s_2*INT((10+G30+F30*d)/(INT(10+G30+F30*d))-epsi))^(s_3)*(c_4+c_1*INT((10+G30+F30*d)/(INT(10+G30+F30*d))-epsi)+c_2*H30)^(c_3)+sc_2*INT((10+G30+F30*d)/(INT(10+G30+F30*d))-epsi)-sc_4*(H30/10)^3)</f>
        <v>28665.821481239458</v>
      </c>
      <c r="U71" s="148">
        <f>-1*(G71)*
((sc_3+sc_1*INT((10+G30+E30)/(INT(10+G30+E30))-epsi))*(s_1+INT(G30+E30)+s_2*INT((10+G30+E30)/(INT(10+G30+E30))-epsi))^(s_3)*(c_4+c_1*INT((10+G30+E30)/(INT(10+G30+E30))-epsi)+c_2*H30)^(c_3)+sc_2*INT((10+G30+E30)/(INT(10+G30+E30))-epsi)-sc_4*(H30/10)^3)
+D71*E71*(1-F71)*(1-G71)*
((sc_3+sc_1*INT((10+G30+E30*d)/(INT(10+G30+E30*d))-epsi))*(s_1+INT(G30+E30*d)+s_2*INT((10+G30+E30*d)/(INT(10+G30+E30*d))-epsi))^(s_3)*(c_4+c_1*INT((10+G30+E30*d)/(INT(10+G30+E30*d))-epsi)+c_2*H30)^(c_3)+sc_2*INT((10+G30+E30*d)/(INT(10+G30+E30*d))-epsi)-sc_4*(H30/10)^3)</f>
        <v>16602.498542383946</v>
      </c>
      <c r="W71" s="10" t="str">
        <f>W70 &amp; IF(1-D71,B30&amp;"    ","")</f>
        <v xml:space="preserve">그라나트    </v>
      </c>
      <c r="X71" s="10" t="str">
        <f>X70&amp;IF(1-E71,B30&amp;"    ","")</f>
        <v xml:space="preserve">샤말라    </v>
      </c>
      <c r="Y71" s="10" t="str">
        <f>Y70&amp;IF(F71,B30&amp;"    ","")</f>
        <v xml:space="preserve">아이데른    오언    </v>
      </c>
      <c r="Z71" s="10" t="str">
        <f>Z70&amp;IF(G71,B30&amp;"    ","")</f>
        <v xml:space="preserve">스튜어트    아이던    페이단    </v>
      </c>
    </row>
    <row r="72" spans="4:26">
      <c r="D72" s="10">
        <f>1-INT((10-(1-I31)^2)/10)</f>
        <v>1</v>
      </c>
      <c r="E72" s="10">
        <f>1-INT((10-(2-I31)^2)/10)</f>
        <v>1</v>
      </c>
      <c r="F72" s="10">
        <f>INT((3-ABS(3-I31))/3)</f>
        <v>0</v>
      </c>
      <c r="G72" s="10">
        <f>INT((4-ABS(4-I31))/4)</f>
        <v>0</v>
      </c>
      <c r="I72" s="10">
        <f>(1-D72)*H31</f>
        <v>0</v>
      </c>
      <c r="J72" s="10">
        <f>(1-E72)*H31</f>
        <v>0</v>
      </c>
      <c r="K72" s="137">
        <f>F72*H31</f>
        <v>0</v>
      </c>
      <c r="L72" s="137">
        <f>G72*H31</f>
        <v>0</v>
      </c>
      <c r="M72" s="3"/>
      <c r="R72" s="148">
        <f>(-1)*(1-D72)*
((sc_3+sc_1*INT((10+D31+F31)/(INT(10+D31+F31))-epsi))*(s_1+INT(D31+F31)+s_2*INT((10+D31+F31)/(INT(10+D31+F31))-epsi))^(s_3)*(c_4+c_1*INT((10+D31+F31)/(INT(10+D31+F31))-epsi)+c_2*H31)^(c_3)+sc_2*INT((10+D31+F31)/(INT(10+D31+F31))-epsi)-sc_4*(H31/10)^3)
+D72*E72*(1-F72)*(1-G72)*
((sc_3+sc_1*INT((10+D31+F31*d)/(INT(10+D31+F31*d))-epsi))*(s_1+INT(D31+F31*d)+s_2*INT((10+D31+F31*d)/(INT(10+D31+F31*d))-epsi))^(s_3)*(c_4+c_1*INT((10+D31+F31*d)/(INT(10+D31+F31*d))-epsi)+c_2*H31)^(c_3)+sc_2*INT((10+D31+F31*d)/(INT(10+D31+F31*d))-epsi)-sc_4*(H31/10)^3)</f>
        <v>7887.2057216668763</v>
      </c>
      <c r="S72" s="148">
        <f>-1*(1-E72)*
((sc_3+sc_1*INT((10+D31+F31)/(INT(10+D31+F31))-epsi))*(s_1+INT(D31+F31)+s_2*INT((10+D31+F31)/(INT(10+D31+F31))-epsi))^(s_3)*(c_4+c_1*INT((10+D31+F31)/(INT(10+D31+F31))-epsi)+c_2*H31)^(c_3)+sc_2*INT((10+D31+F31)/(INT(10+D31+F31))-epsi)-sc_4*(H31/10)^3)
+D72*E72*(1-F72)*(1-G72)*
((sc_3+sc_1*INT((10+D31*d+F31)/(INT(10+D31*d+F31))-epsi))*(s_1+INT(D31*d+F31)+s_2*INT((10+D31*d+F31)/(INT(10+D31*d+F31))-epsi))^(s_3)*(c_4+c_1*INT((10+D31*d+F31)/(INT(10+D31*d+F31))-epsi)+c_2*H31)^(c_3)+sc_2*INT((10+D31*d+F31)/(INT(10+D31*d+F31))-epsi)-sc_4*(H31/10)^3)</f>
        <v>5839.0586148084694</v>
      </c>
      <c r="T72" s="148">
        <f>-1*(F72)*
((sc_3+sc_1*INT((10+G31+F31)/(INT(10+G31+F31))-epsi))*(s_1+INT(G31+F31)+s_2*INT((10+G31+F31)/(INT(10+G31+F31))-epsi))^(s_3)*(c_4+c_1*INT((10+G31+F31)/(INT(10+G31+F31))-epsi)+c_2*H31)^(c_3)+sc_2*INT((10+G31+F31)/(INT(10+G31+F31))-epsi)-sc_4*(H31/10)^3)
+D72*E72*(1-F72)*(1-G72)*
((sc_3+sc_1*INT((10+G31+F31*d)/(INT(10+G31+F31*d))-epsi))*(s_1+INT(G31+F31*d)+s_2*INT((10+G31+F31*d)/(INT(10+G31+F31*d))-epsi))^(s_3)*(c_4+c_1*INT((10+G31+F31*d)/(INT(10+G31+F31*d))-epsi)+c_2*H31)^(c_3)+sc_2*INT((10+G31+F31*d)/(INT(10+G31+F31*d))-epsi)-sc_4*(H31/10)^3)</f>
        <v>7887.2057216668763</v>
      </c>
      <c r="U72" s="148">
        <f>-1*(G72)*
((sc_3+sc_1*INT((10+G31+E31)/(INT(10+G31+E31))-epsi))*(s_1+INT(G31+E31)+s_2*INT((10+G31+E31)/(INT(10+G31+E31))-epsi))^(s_3)*(c_4+c_1*INT((10+G31+E31)/(INT(10+G31+E31))-epsi)+c_2*H31)^(c_3)+sc_2*INT((10+G31+E31)/(INT(10+G31+E31))-epsi)-sc_4*(H31/10)^3)
+D72*E72*(1-F72)*(1-G72)*
((sc_3+sc_1*INT((10+G31+E31*d)/(INT(10+G31+E31*d))-epsi))*(s_1+INT(G31+E31*d)+s_2*INT((10+G31+E31*d)/(INT(10+G31+E31*d))-epsi))^(s_3)*(c_4+c_1*INT((10+G31+E31*d)/(INT(10+G31+E31*d))-epsi)+c_2*H31)^(c_3)+sc_2*INT((10+G31+E31*d)/(INT(10+G31+E31*d))-epsi)-sc_4*(H31/10)^3)</f>
        <v>13652.387487040363</v>
      </c>
      <c r="W72" s="10" t="str">
        <f>W71 &amp; IF(1-D72,B31&amp;"    ","")</f>
        <v xml:space="preserve">그라나트    </v>
      </c>
      <c r="X72" s="10" t="str">
        <f>X71&amp;IF(1-E72,B31&amp;"    ","")</f>
        <v xml:space="preserve">샤말라    </v>
      </c>
      <c r="Y72" s="10" t="str">
        <f>Y71&amp;IF(F72,B31&amp;"    ","")</f>
        <v xml:space="preserve">아이데른    오언    </v>
      </c>
      <c r="Z72" s="10" t="str">
        <f>Z71&amp;IF(G72,B31&amp;"    ","")</f>
        <v xml:space="preserve">스튜어트    아이던    페이단    </v>
      </c>
    </row>
    <row r="73" spans="4:26">
      <c r="D73" s="10">
        <f>1-INT((10-(1-I32)^2)/10)</f>
        <v>1</v>
      </c>
      <c r="E73" s="10">
        <f>1-INT((10-(2-I32)^2)/10)</f>
        <v>1</v>
      </c>
      <c r="F73" s="10">
        <f>INT((3-ABS(3-I32))/3)</f>
        <v>0</v>
      </c>
      <c r="G73" s="10">
        <f>INT((4-ABS(4-I32))/4)</f>
        <v>0</v>
      </c>
      <c r="I73" s="10">
        <f>(1-D73)*H32</f>
        <v>0</v>
      </c>
      <c r="J73" s="10">
        <f>(1-E73)*H32</f>
        <v>0</v>
      </c>
      <c r="K73" s="137">
        <f>F73*H32</f>
        <v>0</v>
      </c>
      <c r="L73" s="137">
        <f>G73*H32</f>
        <v>0</v>
      </c>
      <c r="M73" s="3"/>
      <c r="R73" s="148">
        <f>(-1)*(1-D73)*
((sc_3+sc_1*INT((10+D32+F32)/(INT(10+D32+F32))-epsi))*(s_1+INT(D32+F32)+s_2*INT((10+D32+F32)/(INT(10+D32+F32))-epsi))^(s_3)*(c_4+c_1*INT((10+D32+F32)/(INT(10+D32+F32))-epsi)+c_2*H32)^(c_3)+sc_2*INT((10+D32+F32)/(INT(10+D32+F32))-epsi)-sc_4*(H32/10)^3)
+D73*E73*(1-F73)*(1-G73)*
((sc_3+sc_1*INT((10+D32+F32*d)/(INT(10+D32+F32*d))-epsi))*(s_1+INT(D32+F32*d)+s_2*INT((10+D32+F32*d)/(INT(10+D32+F32*d))-epsi))^(s_3)*(c_4+c_1*INT((10+D32+F32*d)/(INT(10+D32+F32*d))-epsi)+c_2*H32)^(c_3)+sc_2*INT((10+D32+F32*d)/(INT(10+D32+F32*d))-epsi)-sc_4*(H32/10)^3)</f>
        <v>11655.146651365758</v>
      </c>
      <c r="S73" s="148">
        <f>-1*(1-E73)*
((sc_3+sc_1*INT((10+D32+F32)/(INT(10+D32+F32))-epsi))*(s_1+INT(D32+F32)+s_2*INT((10+D32+F32)/(INT(10+D32+F32))-epsi))^(s_3)*(c_4+c_1*INT((10+D32+F32)/(INT(10+D32+F32))-epsi)+c_2*H32)^(c_3)+sc_2*INT((10+D32+F32)/(INT(10+D32+F32))-epsi)-sc_4*(H32/10)^3)
+D73*E73*(1-F73)*(1-G73)*
((sc_3+sc_1*INT((10+D32*d+F32)/(INT(10+D32*d+F32))-epsi))*(s_1+INT(D32*d+F32)+s_2*INT((10+D32*d+F32)/(INT(10+D32*d+F32))-epsi))^(s_3)*(c_4+c_1*INT((10+D32*d+F32)/(INT(10+D32*d+F32))-epsi)+c_2*H32)^(c_3)+sc_2*INT((10+D32*d+F32)/(INT(10+D32*d+F32))-epsi)-sc_4*(H32/10)^3)</f>
        <v>14417.256808399155</v>
      </c>
      <c r="T73" s="148">
        <f>-1*(F73)*
((sc_3+sc_1*INT((10+G32+F32)/(INT(10+G32+F32))-epsi))*(s_1+INT(G32+F32)+s_2*INT((10+G32+F32)/(INT(10+G32+F32))-epsi))^(s_3)*(c_4+c_1*INT((10+G32+F32)/(INT(10+G32+F32))-epsi)+c_2*H32)^(c_3)+sc_2*INT((10+G32+F32)/(INT(10+G32+F32))-epsi)-sc_4*(H32/10)^3)
+D73*E73*(1-F73)*(1-G73)*
((sc_3+sc_1*INT((10+G32+F32*d)/(INT(10+G32+F32*d))-epsi))*(s_1+INT(G32+F32*d)+s_2*INT((10+G32+F32*d)/(INT(10+G32+F32*d))-epsi))^(s_3)*(c_4+c_1*INT((10+G32+F32*d)/(INT(10+G32+F32*d))-epsi)+c_2*H32)^(c_3)+sc_2*INT((10+G32+F32*d)/(INT(10+G32+F32*d))-epsi)-sc_4*(H32/10)^3)</f>
        <v>11655.146651365758</v>
      </c>
      <c r="U73" s="148">
        <f>-1*(G73)*
((sc_3+sc_1*INT((10+G32+E32)/(INT(10+G32+E32))-epsi))*(s_1+INT(G32+E32)+s_2*INT((10+G32+E32)/(INT(10+G32+E32))-epsi))^(s_3)*(c_4+c_1*INT((10+G32+E32)/(INT(10+G32+E32))-epsi)+c_2*H32)^(c_3)+sc_2*INT((10+G32+E32)/(INT(10+G32+E32))-epsi)-sc_4*(H32/10)^3)
+D73*E73*(1-F73)*(1-G73)*
((sc_3+sc_1*INT((10+G32+E32*d)/(INT(10+G32+E32*d))-epsi))*(s_1+INT(G32+E32*d)+s_2*INT((10+G32+E32*d)/(INT(10+G32+E32*d))-epsi))^(s_3)*(c_4+c_1*INT((10+G32+E32*d)/(INT(10+G32+E32*d))-epsi)+c_2*H32)^(c_3)+sc_2*INT((10+G32+E32*d)/(INT(10+G32+E32*d))-epsi)-sc_4*(H32/10)^3)</f>
        <v>11655.146651365758</v>
      </c>
      <c r="W73" s="10" t="str">
        <f>W72 &amp; IF(1-D73,B32&amp;"    ","")</f>
        <v xml:space="preserve">그라나트    </v>
      </c>
      <c r="X73" s="10" t="str">
        <f>X72&amp;IF(1-E73,B32&amp;"    ","")</f>
        <v xml:space="preserve">샤말라    </v>
      </c>
      <c r="Y73" s="10" t="str">
        <f>Y72&amp;IF(F73,B32&amp;"    ","")</f>
        <v xml:space="preserve">아이데른    오언    </v>
      </c>
      <c r="Z73" s="10" t="str">
        <f>Z72&amp;IF(G73,B32&amp;"    ","")</f>
        <v xml:space="preserve">스튜어트    아이던    페이단    </v>
      </c>
    </row>
    <row r="74" spans="4:26">
      <c r="D74" s="10">
        <f>1-INT((10-(1-I33)^2)/10)</f>
        <v>1</v>
      </c>
      <c r="E74" s="10">
        <f>1-INT((10-(2-I33)^2)/10)</f>
        <v>1</v>
      </c>
      <c r="F74" s="10">
        <f>INT((3-ABS(3-I33))/3)</f>
        <v>0</v>
      </c>
      <c r="G74" s="10">
        <f>INT((4-ABS(4-I33))/4)</f>
        <v>0</v>
      </c>
      <c r="I74" s="10">
        <f>(1-D74)*H33</f>
        <v>0</v>
      </c>
      <c r="J74" s="10">
        <f>(1-E74)*H33</f>
        <v>0</v>
      </c>
      <c r="K74" s="137">
        <f>F74*H33</f>
        <v>0</v>
      </c>
      <c r="L74" s="137">
        <f>G74*H33</f>
        <v>0</v>
      </c>
      <c r="M74" s="3"/>
      <c r="R74" s="148">
        <f>(-1)*(1-D74)*
((sc_3+sc_1*INT((10+D33+F33)/(INT(10+D33+F33))-epsi))*(s_1+INT(D33+F33)+s_2*INT((10+D33+F33)/(INT(10+D33+F33))-epsi))^(s_3)*(c_4+c_1*INT((10+D33+F33)/(INT(10+D33+F33))-epsi)+c_2*H33)^(c_3)+sc_2*INT((10+D33+F33)/(INT(10+D33+F33))-epsi)-sc_4*(H33/10)^3)
+D74*E74*(1-F74)*(1-G74)*
((sc_3+sc_1*INT((10+D33+F33*d)/(INT(10+D33+F33*d))-epsi))*(s_1+INT(D33+F33*d)+s_2*INT((10+D33+F33*d)/(INT(10+D33+F33*d))-epsi))^(s_3)*(c_4+c_1*INT((10+D33+F33*d)/(INT(10+D33+F33*d))-epsi)+c_2*H33)^(c_3)+sc_2*INT((10+D33+F33*d)/(INT(10+D33+F33*d))-epsi)-sc_4*(H33/10)^3)</f>
        <v>5635.9740169240222</v>
      </c>
      <c r="S74" s="148">
        <f>-1*(1-E74)*
((sc_3+sc_1*INT((10+D33+F33)/(INT(10+D33+F33))-epsi))*(s_1+INT(D33+F33)+s_2*INT((10+D33+F33)/(INT(10+D33+F33))-epsi))^(s_3)*(c_4+c_1*INT((10+D33+F33)/(INT(10+D33+F33))-epsi)+c_2*H33)^(c_3)+sc_2*INT((10+D33+F33)/(INT(10+D33+F33))-epsi)-sc_4*(H33/10)^3)
+D74*E74*(1-F74)*(1-G74)*
((sc_3+sc_1*INT((10+D33*d+F33)/(INT(10+D33*d+F33))-epsi))*(s_1+INT(D33*d+F33)+s_2*INT((10+D33*d+F33)/(INT(10+D33*d+F33))-epsi))^(s_3)*(c_4+c_1*INT((10+D33*d+F33)/(INT(10+D33*d+F33))-epsi)+c_2*H33)^(c_3)+sc_2*INT((10+D33*d+F33)/(INT(10+D33*d+F33))-epsi)-sc_4*(H33/10)^3)</f>
        <v>3825.2476040755932</v>
      </c>
      <c r="T74" s="148">
        <f>-1*(F74)*
((sc_3+sc_1*INT((10+G33+F33)/(INT(10+G33+F33))-epsi))*(s_1+INT(G33+F33)+s_2*INT((10+G33+F33)/(INT(10+G33+F33))-epsi))^(s_3)*(c_4+c_1*INT((10+G33+F33)/(INT(10+G33+F33))-epsi)+c_2*H33)^(c_3)+sc_2*INT((10+G33+F33)/(INT(10+G33+F33))-epsi)-sc_4*(H33/10)^3)
+D74*E74*(1-F74)*(1-G74)*
((sc_3+sc_1*INT((10+G33+F33*d)/(INT(10+G33+F33*d))-epsi))*(s_1+INT(G33+F33*d)+s_2*INT((10+G33+F33*d)/(INT(10+G33+F33*d))-epsi))^(s_3)*(c_4+c_1*INT((10+G33+F33*d)/(INT(10+G33+F33*d))-epsi)+c_2*H33)^(c_3)+sc_2*INT((10+G33+F33*d)/(INT(10+G33+F33*d))-epsi)-sc_4*(H33/10)^3)</f>
        <v>5635.9740169240222</v>
      </c>
      <c r="U74" s="148">
        <f>-1*(G74)*
((sc_3+sc_1*INT((10+G33+E33)/(INT(10+G33+E33))-epsi))*(s_1+INT(G33+E33)+s_2*INT((10+G33+E33)/(INT(10+G33+E33))-epsi))^(s_3)*(c_4+c_1*INT((10+G33+E33)/(INT(10+G33+E33))-epsi)+c_2*H33)^(c_3)+sc_2*INT((10+G33+E33)/(INT(10+G33+E33))-epsi)-sc_4*(H33/10)^3)
+D74*E74*(1-F74)*(1-G74)*
((sc_3+sc_1*INT((10+G33+E33*d)/(INT(10+G33+E33*d))-epsi))*(s_1+INT(G33+E33*d)+s_2*INT((10+G33+E33*d)/(INT(10+G33+E33*d))-epsi))^(s_3)*(c_4+c_1*INT((10+G33+E33*d)/(INT(10+G33+E33*d))-epsi)+c_2*H33)^(c_3)+sc_2*INT((10+G33+E33*d)/(INT(10+G33+E33*d))-epsi)-sc_4*(H33/10)^3)</f>
        <v>5635.9740169240222</v>
      </c>
      <c r="W74" s="10" t="str">
        <f>W73 &amp; IF(1-D74,B33&amp;"    ","")</f>
        <v xml:space="preserve">그라나트    </v>
      </c>
      <c r="X74" s="10" t="str">
        <f>X73&amp;IF(1-E74,B33&amp;"    ","")</f>
        <v xml:space="preserve">샤말라    </v>
      </c>
      <c r="Y74" s="10" t="str">
        <f>Y73&amp;IF(F74,B33&amp;"    ","")</f>
        <v xml:space="preserve">아이데른    오언    </v>
      </c>
      <c r="Z74" s="10" t="str">
        <f>Z73&amp;IF(G74,B33&amp;"    ","")</f>
        <v xml:space="preserve">스튜어트    아이던    페이단    </v>
      </c>
    </row>
    <row r="75" spans="4:26">
      <c r="D75" s="10">
        <f>1-INT((10-(1-I34)^2)/10)</f>
        <v>1</v>
      </c>
      <c r="E75" s="10">
        <f>1-INT((10-(2-I34)^2)/10)</f>
        <v>1</v>
      </c>
      <c r="F75" s="10">
        <f>INT((3-ABS(3-I34))/3)</f>
        <v>0</v>
      </c>
      <c r="G75" s="10">
        <f>INT((4-ABS(4-I34))/4)</f>
        <v>0</v>
      </c>
      <c r="I75" s="10">
        <f>(1-D75)*H34</f>
        <v>0</v>
      </c>
      <c r="J75" s="10">
        <f>(1-E75)*H34</f>
        <v>0</v>
      </c>
      <c r="K75" s="137">
        <f>F75*H34</f>
        <v>0</v>
      </c>
      <c r="L75" s="137">
        <f>G75*H34</f>
        <v>0</v>
      </c>
      <c r="M75" s="3"/>
      <c r="R75" s="148">
        <f>(-1)*(1-D75)*
((sc_3+sc_1*INT((10+D34+F34)/(INT(10+D34+F34))-epsi))*(s_1+INT(D34+F34)+s_2*INT((10+D34+F34)/(INT(10+D34+F34))-epsi))^(s_3)*(c_4+c_1*INT((10+D34+F34)/(INT(10+D34+F34))-epsi)+c_2*H34)^(c_3)+sc_2*INT((10+D34+F34)/(INT(10+D34+F34))-epsi)-sc_4*(H34/10)^3)
+D75*E75*(1-F75)*(1-G75)*
((sc_3+sc_1*INT((10+D34+F34*d)/(INT(10+D34+F34*d))-epsi))*(s_1+INT(D34+F34*d)+s_2*INT((10+D34+F34*d)/(INT(10+D34+F34*d))-epsi))^(s_3)*(c_4+c_1*INT((10+D34+F34*d)/(INT(10+D34+F34*d))-epsi)+c_2*H34)^(c_3)+sc_2*INT((10+D34+F34*d)/(INT(10+D34+F34*d))-epsi)-sc_4*(H34/10)^3)</f>
        <v>12252.736232128811</v>
      </c>
      <c r="S75" s="148">
        <f>-1*(1-E75)*
((sc_3+sc_1*INT((10+D34+F34)/(INT(10+D34+F34))-epsi))*(s_1+INT(D34+F34)+s_2*INT((10+D34+F34)/(INT(10+D34+F34))-epsi))^(s_3)*(c_4+c_1*INT((10+D34+F34)/(INT(10+D34+F34))-epsi)+c_2*H34)^(c_3)+sc_2*INT((10+D34+F34)/(INT(10+D34+F34))-epsi)-sc_4*(H34/10)^3)
+D75*E75*(1-F75)*(1-G75)*
((sc_3+sc_1*INT((10+D34*d+F34)/(INT(10+D34*d+F34))-epsi))*(s_1+INT(D34*d+F34)+s_2*INT((10+D34*d+F34)/(INT(10+D34*d+F34))-epsi))^(s_3)*(c_4+c_1*INT((10+D34*d+F34)/(INT(10+D34*d+F34))-epsi)+c_2*H34)^(c_3)+sc_2*INT((10+D34*d+F34)/(INT(10+D34*d+F34))-epsi)-sc_4*(H34/10)^3)</f>
        <v>9728.6586093236547</v>
      </c>
      <c r="T75" s="148">
        <f>-1*(F75)*
((sc_3+sc_1*INT((10+G34+F34)/(INT(10+G34+F34))-epsi))*(s_1+INT(G34+F34)+s_2*INT((10+G34+F34)/(INT(10+G34+F34))-epsi))^(s_3)*(c_4+c_1*INT((10+G34+F34)/(INT(10+G34+F34))-epsi)+c_2*H34)^(c_3)+sc_2*INT((10+G34+F34)/(INT(10+G34+F34))-epsi)-sc_4*(H34/10)^3)
+D75*E75*(1-F75)*(1-G75)*
((sc_3+sc_1*INT((10+G34+F34*d)/(INT(10+G34+F34*d))-epsi))*(s_1+INT(G34+F34*d)+s_2*INT((10+G34+F34*d)/(INT(10+G34+F34*d))-epsi))^(s_3)*(c_4+c_1*INT((10+G34+F34*d)/(INT(10+G34+F34*d))-epsi)+c_2*H34)^(c_3)+sc_2*INT((10+G34+F34*d)/(INT(10+G34+F34*d))-epsi)-sc_4*(H34/10)^3)</f>
        <v>12252.736232128811</v>
      </c>
      <c r="U75" s="148">
        <f>-1*(G75)*
((sc_3+sc_1*INT((10+G34+E34)/(INT(10+G34+E34))-epsi))*(s_1+INT(G34+E34)+s_2*INT((10+G34+E34)/(INT(10+G34+E34))-epsi))^(s_3)*(c_4+c_1*INT((10+G34+E34)/(INT(10+G34+E34))-epsi)+c_2*H34)^(c_3)+sc_2*INT((10+G34+E34)/(INT(10+G34+E34))-epsi)-sc_4*(H34/10)^3)
+D75*E75*(1-F75)*(1-G75)*
((sc_3+sc_1*INT((10+G34+E34*d)/(INT(10+G34+E34*d))-epsi))*(s_1+INT(G34+E34*d)+s_2*INT((10+G34+E34*d)/(INT(10+G34+E34*d))-epsi))^(s_3)*(c_4+c_1*INT((10+G34+E34*d)/(INT(10+G34+E34*d))-epsi)+c_2*H34)^(c_3)+sc_2*INT((10+G34+E34*d)/(INT(10+G34+E34*d))-epsi)-sc_4*(H34/10)^3)</f>
        <v>12252.736232128811</v>
      </c>
      <c r="W75" s="10" t="str">
        <f>W74 &amp; IF(1-D75,B34&amp;"    ","")</f>
        <v xml:space="preserve">그라나트    </v>
      </c>
      <c r="X75" s="10" t="str">
        <f>X74&amp;IF(1-E75,B34&amp;"    ","")</f>
        <v xml:space="preserve">샤말라    </v>
      </c>
      <c r="Y75" s="10" t="str">
        <f>Y74&amp;IF(F75,B34&amp;"    ","")</f>
        <v xml:space="preserve">아이데른    오언    </v>
      </c>
      <c r="Z75" s="10" t="str">
        <f>Z74&amp;IF(G75,B34&amp;"    ","")</f>
        <v xml:space="preserve">스튜어트    아이던    페이단    </v>
      </c>
    </row>
    <row r="76" spans="4:26">
      <c r="D76" s="10">
        <f>1-INT((10-(1-I35)^2)/10)</f>
        <v>1</v>
      </c>
      <c r="E76" s="10">
        <f>1-INT((10-(2-I35)^2)/10)</f>
        <v>1</v>
      </c>
      <c r="F76" s="10">
        <f>INT((3-ABS(3-I35))/3)</f>
        <v>0</v>
      </c>
      <c r="G76" s="10">
        <f>INT((4-ABS(4-I35))/4)</f>
        <v>0</v>
      </c>
      <c r="I76" s="10">
        <f>(1-D76)*H35</f>
        <v>0</v>
      </c>
      <c r="J76" s="10">
        <f>(1-E76)*H35</f>
        <v>0</v>
      </c>
      <c r="K76" s="137">
        <f>F76*H35</f>
        <v>0</v>
      </c>
      <c r="L76" s="137">
        <f>G76*H35</f>
        <v>0</v>
      </c>
      <c r="M76" s="3"/>
      <c r="R76" s="148">
        <f>(-1)*(1-D76)*
((sc_3+sc_1*INT((10+D35+F35)/(INT(10+D35+F35))-epsi))*(s_1+INT(D35+F35)+s_2*INT((10+D35+F35)/(INT(10+D35+F35))-epsi))^(s_3)*(c_4+c_1*INT((10+D35+F35)/(INT(10+D35+F35))-epsi)+c_2*H35)^(c_3)+sc_2*INT((10+D35+F35)/(INT(10+D35+F35))-epsi)-sc_4*(H35/10)^3)
+D76*E76*(1-F76)*(1-G76)*
((sc_3+sc_1*INT((10+D35+F35*d)/(INT(10+D35+F35*d))-epsi))*(s_1+INT(D35+F35*d)+s_2*INT((10+D35+F35*d)/(INT(10+D35+F35*d))-epsi))^(s_3)*(c_4+c_1*INT((10+D35+F35*d)/(INT(10+D35+F35*d))-epsi)+c_2*H35)^(c_3)+sc_2*INT((10+D35+F35*d)/(INT(10+D35+F35*d))-epsi)-sc_4*(H35/10)^3)</f>
        <v>5635.9740169240222</v>
      </c>
      <c r="S76" s="148">
        <f>-1*(1-E76)*
((sc_3+sc_1*INT((10+D35+F35)/(INT(10+D35+F35))-epsi))*(s_1+INT(D35+F35)+s_2*INT((10+D35+F35)/(INT(10+D35+F35))-epsi))^(s_3)*(c_4+c_1*INT((10+D35+F35)/(INT(10+D35+F35))-epsi)+c_2*H35)^(c_3)+sc_2*INT((10+D35+F35)/(INT(10+D35+F35))-epsi)-sc_4*(H35/10)^3)
+D76*E76*(1-F76)*(1-G76)*
((sc_3+sc_1*INT((10+D35*d+F35)/(INT(10+D35*d+F35))-epsi))*(s_1+INT(D35*d+F35)+s_2*INT((10+D35*d+F35)/(INT(10+D35*d+F35))-epsi))^(s_3)*(c_4+c_1*INT((10+D35*d+F35)/(INT(10+D35*d+F35))-epsi)+c_2*H35)^(c_3)+sc_2*INT((10+D35*d+F35)/(INT(10+D35*d+F35))-epsi)-sc_4*(H35/10)^3)</f>
        <v>3825.2476040755932</v>
      </c>
      <c r="T76" s="148">
        <f>-1*(F76)*
((sc_3+sc_1*INT((10+G35+F35)/(INT(10+G35+F35))-epsi))*(s_1+INT(G35+F35)+s_2*INT((10+G35+F35)/(INT(10+G35+F35))-epsi))^(s_3)*(c_4+c_1*INT((10+G35+F35)/(INT(10+G35+F35))-epsi)+c_2*H35)^(c_3)+sc_2*INT((10+G35+F35)/(INT(10+G35+F35))-epsi)-sc_4*(H35/10)^3)
+D76*E76*(1-F76)*(1-G76)*
((sc_3+sc_1*INT((10+G35+F35*d)/(INT(10+G35+F35*d))-epsi))*(s_1+INT(G35+F35*d)+s_2*INT((10+G35+F35*d)/(INT(10+G35+F35*d))-epsi))^(s_3)*(c_4+c_1*INT((10+G35+F35*d)/(INT(10+G35+F35*d))-epsi)+c_2*H35)^(c_3)+sc_2*INT((10+G35+F35*d)/(INT(10+G35+F35*d))-epsi)-sc_4*(H35/10)^3)</f>
        <v>5635.9740169240222</v>
      </c>
      <c r="U76" s="148">
        <f>-1*(G76)*
((sc_3+sc_1*INT((10+G35+E35)/(INT(10+G35+E35))-epsi))*(s_1+INT(G35+E35)+s_2*INT((10+G35+E35)/(INT(10+G35+E35))-epsi))^(s_3)*(c_4+c_1*INT((10+G35+E35)/(INT(10+G35+E35))-epsi)+c_2*H35)^(c_3)+sc_2*INT((10+G35+E35)/(INT(10+G35+E35))-epsi)-sc_4*(H35/10)^3)
+D76*E76*(1-F76)*(1-G76)*
((sc_3+sc_1*INT((10+G35+E35*d)/(INT(10+G35+E35*d))-epsi))*(s_1+INT(G35+E35*d)+s_2*INT((10+G35+E35*d)/(INT(10+G35+E35*d))-epsi))^(s_3)*(c_4+c_1*INT((10+G35+E35*d)/(INT(10+G35+E35*d))-epsi)+c_2*H35)^(c_3)+sc_2*INT((10+G35+E35*d)/(INT(10+G35+E35*d))-epsi)-sc_4*(H35/10)^3)</f>
        <v>5635.9740169240222</v>
      </c>
      <c r="W76" s="144" t="str">
        <f>W75 &amp; IF(1-D76,B35&amp;"    ","")</f>
        <v xml:space="preserve">그라나트    </v>
      </c>
      <c r="X76" s="144" t="str">
        <f>X75&amp;IF(1-E76,B35&amp;"    ","")</f>
        <v xml:space="preserve">샤말라    </v>
      </c>
      <c r="Y76" s="144" t="str">
        <f>Y75&amp;IF(F76,B35&amp;"    ","")</f>
        <v xml:space="preserve">아이데른    오언    </v>
      </c>
      <c r="Z76" s="144" t="str">
        <f>Z75&amp;IF(G76,B35&amp;"    ","")</f>
        <v xml:space="preserve">스튜어트    아이던    페이단    </v>
      </c>
    </row>
    <row r="77" spans="4:26">
      <c r="D77" s="143">
        <f>1-PRODUCT(D46:D76)</f>
        <v>1</v>
      </c>
      <c r="E77" s="143">
        <f>1-PRODUCT(E46:E76)</f>
        <v>1</v>
      </c>
      <c r="F77" s="144">
        <f>SUM(F46:F76)</f>
        <v>2</v>
      </c>
      <c r="G77" s="144">
        <f>SUM(G46:G76)</f>
        <v>3</v>
      </c>
      <c r="I77" s="144">
        <f>SUM(I46:I76)</f>
        <v>2</v>
      </c>
      <c r="J77" s="144">
        <f>SUM(J46:J76)</f>
        <v>3</v>
      </c>
      <c r="K77" s="144">
        <f>SUM(K46:K76)</f>
        <v>4</v>
      </c>
      <c r="L77" s="144">
        <f>SUM(L46:L76)</f>
        <v>5</v>
      </c>
      <c r="M77" s="3"/>
      <c r="R77" s="144">
        <f>MAX(R46:R76)</f>
        <v>51489.123006860005</v>
      </c>
      <c r="S77" s="144">
        <f>MAX(S46:S76)</f>
        <v>51489.123006860005</v>
      </c>
      <c r="T77" s="144">
        <f>MAX(T46:T76)</f>
        <v>39553.976682247281</v>
      </c>
      <c r="U77" s="144">
        <f>MAX(U46:U76)</f>
        <v>33621.508220961456</v>
      </c>
      <c r="W77" s="1"/>
    </row>
    <row r="78" spans="4:26">
      <c r="D78" s="10" t="s">
        <v>146</v>
      </c>
      <c r="E78" s="10" t="s">
        <v>147</v>
      </c>
      <c r="F78" s="10" t="s">
        <v>145</v>
      </c>
      <c r="G78" s="10" t="s">
        <v>235</v>
      </c>
      <c r="I78" s="10" t="s">
        <v>148</v>
      </c>
      <c r="J78" s="10" t="s">
        <v>149</v>
      </c>
      <c r="K78" s="137" t="s">
        <v>150</v>
      </c>
      <c r="L78" s="137" t="s">
        <v>151</v>
      </c>
      <c r="M78" s="3"/>
      <c r="R78" s="155">
        <f>1+-1*MIN(R46:R76)</f>
        <v>67905.762029604637</v>
      </c>
      <c r="S78" s="155">
        <f>1+-1*MIN(S46:S76)</f>
        <v>76806.186529190454</v>
      </c>
      <c r="T78" s="142">
        <f>1+-1*MIN(T46:T76)</f>
        <v>45502.448000301541</v>
      </c>
      <c r="U78" s="142">
        <f>1+-1*MIN(U46:U76)</f>
        <v>59041.699887202944</v>
      </c>
    </row>
    <row r="79" spans="4:26">
      <c r="D79" s="144">
        <f>31-SUM(D46:D76)</f>
        <v>1</v>
      </c>
      <c r="E79" s="144">
        <f>31-SUM(E46:E76)</f>
        <v>1</v>
      </c>
      <c r="R79" s="10"/>
      <c r="S79" s="10"/>
      <c r="T79" s="155">
        <f>1+(-1*SUMIF(T46:T76,"&lt;0"))</f>
        <v>91003.896000603083</v>
      </c>
      <c r="U79" s="155">
        <f>1+(-1*SUMIF(U46:U76,"&lt;0"))</f>
        <v>150084.79957631024</v>
      </c>
    </row>
    <row r="80" spans="4:26">
      <c r="D80" s="10" t="s">
        <v>236</v>
      </c>
      <c r="E80" s="10" t="s">
        <v>237</v>
      </c>
    </row>
    <row r="90" spans="1:675" s="3" customFormat="1">
      <c r="A90" s="165"/>
      <c r="B90" s="165"/>
      <c r="C90" s="165"/>
      <c r="D90" s="40" t="s">
        <v>176</v>
      </c>
      <c r="E90" s="165"/>
      <c r="F90" s="165"/>
      <c r="G90" s="165"/>
      <c r="H90" s="165"/>
      <c r="I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65"/>
      <c r="AJ90" s="165"/>
      <c r="AK90" s="165"/>
      <c r="AL90" s="165"/>
      <c r="AM90" s="165"/>
      <c r="AN90" s="165"/>
      <c r="AO90" s="165"/>
      <c r="AP90" s="165"/>
      <c r="AQ90" s="165"/>
      <c r="AR90" s="165"/>
      <c r="AS90" s="165"/>
      <c r="AT90" s="165"/>
      <c r="AU90" s="165"/>
      <c r="AV90" s="165"/>
      <c r="AW90" s="165"/>
      <c r="AX90" s="165"/>
      <c r="AY90" s="165"/>
      <c r="AZ90" s="165"/>
      <c r="BA90" s="165"/>
      <c r="BB90" s="165"/>
      <c r="BC90" s="165"/>
      <c r="BD90" s="165"/>
      <c r="BE90" s="165"/>
      <c r="BF90" s="165"/>
      <c r="BG90" s="165"/>
      <c r="BH90" s="165"/>
      <c r="BI90" s="165"/>
      <c r="BJ90" s="165"/>
      <c r="BK90" s="165"/>
      <c r="BL90" s="165"/>
      <c r="BM90" s="165"/>
      <c r="BN90" s="165"/>
      <c r="BO90" s="165"/>
      <c r="BP90" s="165"/>
      <c r="BQ90" s="165"/>
      <c r="BR90" s="165"/>
      <c r="BS90" s="165"/>
      <c r="BT90" s="165"/>
      <c r="BU90" s="165"/>
      <c r="BV90" s="165"/>
      <c r="BW90" s="165"/>
      <c r="BX90" s="165"/>
      <c r="BY90" s="165"/>
      <c r="BZ90" s="165"/>
      <c r="CA90" s="165"/>
      <c r="CB90" s="165"/>
      <c r="CC90" s="165"/>
      <c r="CD90" s="165"/>
      <c r="CE90" s="165"/>
      <c r="CF90" s="165"/>
      <c r="CG90" s="165"/>
      <c r="CH90" s="165"/>
      <c r="CI90" s="165"/>
      <c r="CJ90" s="165"/>
      <c r="CK90" s="165"/>
      <c r="CL90" s="165"/>
      <c r="CM90" s="165"/>
      <c r="CN90" s="165"/>
      <c r="CO90" s="165"/>
      <c r="CP90" s="165"/>
      <c r="CQ90" s="165"/>
      <c r="CR90" s="165"/>
      <c r="CS90" s="165"/>
      <c r="CT90" s="165"/>
      <c r="CU90" s="165"/>
      <c r="CV90" s="165"/>
      <c r="CW90" s="165"/>
      <c r="CX90" s="165"/>
      <c r="CY90" s="165"/>
      <c r="CZ90" s="165"/>
      <c r="DA90" s="165"/>
      <c r="DB90" s="165"/>
      <c r="DC90" s="165"/>
      <c r="DD90" s="165"/>
      <c r="DE90" s="165"/>
      <c r="DF90" s="165"/>
      <c r="DG90" s="165"/>
      <c r="DH90" s="165"/>
      <c r="DI90" s="165"/>
      <c r="DJ90" s="165"/>
      <c r="DK90" s="165"/>
      <c r="DL90" s="165"/>
      <c r="DM90" s="165"/>
      <c r="DN90" s="165"/>
      <c r="DO90" s="165"/>
      <c r="DP90" s="165"/>
      <c r="DQ90" s="165"/>
      <c r="DR90" s="165"/>
      <c r="DS90" s="165"/>
      <c r="DT90" s="165"/>
      <c r="DU90" s="165"/>
      <c r="DV90" s="165"/>
      <c r="DW90" s="165"/>
      <c r="DX90" s="165"/>
      <c r="DY90" s="165"/>
      <c r="DZ90" s="165"/>
      <c r="EA90" s="165"/>
      <c r="EB90" s="165"/>
      <c r="EC90" s="165"/>
      <c r="ED90" s="165"/>
      <c r="EE90" s="165"/>
      <c r="EF90" s="165"/>
      <c r="EG90" s="165"/>
      <c r="EH90" s="165"/>
      <c r="EI90" s="165"/>
      <c r="EJ90" s="165"/>
      <c r="EK90" s="165"/>
      <c r="EL90" s="165"/>
      <c r="EM90" s="165"/>
      <c r="EN90" s="165"/>
      <c r="EO90" s="165"/>
      <c r="EP90" s="165"/>
      <c r="EQ90" s="165"/>
      <c r="ER90" s="165"/>
      <c r="ES90" s="165"/>
      <c r="ET90" s="165"/>
      <c r="EU90" s="165"/>
      <c r="EV90" s="165"/>
      <c r="EW90" s="165"/>
      <c r="EX90" s="165"/>
      <c r="EY90" s="165"/>
      <c r="EZ90" s="165"/>
      <c r="FA90" s="165"/>
      <c r="FB90" s="165"/>
      <c r="FC90" s="165"/>
      <c r="FD90" s="165"/>
      <c r="FE90" s="165"/>
      <c r="FF90" s="165"/>
      <c r="FG90" s="165"/>
      <c r="FH90" s="165"/>
      <c r="FI90" s="165"/>
      <c r="FJ90" s="165"/>
      <c r="FK90" s="165"/>
      <c r="FL90" s="165"/>
      <c r="FM90" s="165"/>
      <c r="FN90" s="165"/>
      <c r="FO90" s="165"/>
      <c r="FP90" s="165"/>
      <c r="FQ90" s="165"/>
      <c r="FR90" s="165"/>
      <c r="FS90" s="165"/>
      <c r="FT90" s="165"/>
      <c r="FU90" s="165"/>
      <c r="FV90" s="165"/>
      <c r="FW90" s="165"/>
      <c r="FX90" s="165"/>
      <c r="FY90" s="165"/>
      <c r="FZ90" s="165"/>
      <c r="GA90" s="165"/>
      <c r="GB90" s="165"/>
      <c r="GC90" s="165"/>
      <c r="GD90" s="165"/>
      <c r="GE90" s="165"/>
      <c r="GF90" s="165"/>
      <c r="GG90" s="165"/>
      <c r="GH90" s="165"/>
      <c r="GI90" s="165"/>
      <c r="GJ90" s="165"/>
      <c r="GK90" s="165"/>
      <c r="GL90" s="165"/>
      <c r="GM90" s="165"/>
      <c r="GN90" s="165"/>
      <c r="GO90" s="165"/>
      <c r="GP90" s="165"/>
      <c r="GQ90" s="165"/>
      <c r="GR90" s="165"/>
      <c r="GS90" s="165"/>
      <c r="GT90" s="165"/>
      <c r="GU90" s="165"/>
      <c r="GV90" s="165"/>
      <c r="GW90" s="165"/>
      <c r="GX90" s="165"/>
      <c r="GY90" s="165"/>
      <c r="GZ90" s="165"/>
      <c r="HA90" s="165"/>
      <c r="HB90" s="165"/>
      <c r="HC90" s="165"/>
      <c r="HD90" s="165"/>
      <c r="HE90" s="165"/>
      <c r="HF90" s="165"/>
      <c r="HG90" s="165"/>
      <c r="HH90" s="165"/>
      <c r="HI90" s="165"/>
      <c r="HJ90" s="165"/>
      <c r="HK90" s="165"/>
      <c r="HL90" s="165"/>
      <c r="HM90" s="165"/>
      <c r="HN90" s="165"/>
      <c r="HO90" s="165"/>
      <c r="HP90" s="165"/>
      <c r="HQ90" s="165"/>
      <c r="HR90" s="165"/>
      <c r="HS90" s="165"/>
      <c r="HT90" s="165"/>
      <c r="HU90" s="165"/>
      <c r="HV90" s="165"/>
      <c r="HW90" s="165"/>
      <c r="HX90" s="165"/>
      <c r="HY90" s="165"/>
      <c r="HZ90" s="165"/>
      <c r="IA90" s="165"/>
      <c r="IB90" s="165"/>
      <c r="IC90" s="165"/>
      <c r="ID90" s="165"/>
      <c r="IE90" s="165"/>
      <c r="IF90" s="165"/>
      <c r="IG90" s="165"/>
      <c r="IH90" s="165"/>
      <c r="II90" s="165"/>
      <c r="IJ90" s="165"/>
      <c r="IK90" s="165"/>
      <c r="IL90" s="165"/>
      <c r="IM90" s="165"/>
      <c r="IN90" s="165"/>
      <c r="IO90" s="165"/>
      <c r="IP90" s="165"/>
      <c r="IQ90" s="165"/>
      <c r="IR90" s="165"/>
      <c r="IS90" s="165"/>
      <c r="IT90" s="165"/>
      <c r="IU90" s="165"/>
      <c r="IV90" s="165"/>
      <c r="IW90" s="165"/>
      <c r="IX90" s="165"/>
      <c r="IY90" s="165"/>
      <c r="IZ90" s="165"/>
      <c r="JA90" s="165"/>
      <c r="JB90" s="165"/>
      <c r="JC90" s="165"/>
      <c r="JD90" s="165"/>
      <c r="JE90" s="165"/>
      <c r="JF90" s="165"/>
      <c r="JG90" s="165"/>
      <c r="JH90" s="165"/>
      <c r="JI90" s="165"/>
      <c r="JJ90" s="165"/>
      <c r="JK90" s="165"/>
      <c r="JL90" s="165"/>
      <c r="JM90" s="165"/>
      <c r="JN90" s="165"/>
      <c r="JO90" s="165"/>
      <c r="JP90" s="165"/>
      <c r="JQ90" s="165"/>
      <c r="JR90" s="165"/>
      <c r="JS90" s="165"/>
      <c r="JT90" s="165"/>
      <c r="JU90" s="165"/>
      <c r="JV90" s="165"/>
      <c r="JW90" s="165"/>
      <c r="JX90" s="165"/>
      <c r="JY90" s="165"/>
      <c r="JZ90" s="165"/>
      <c r="KA90" s="165"/>
      <c r="KB90" s="165"/>
      <c r="KC90" s="165"/>
      <c r="KD90" s="165"/>
      <c r="KE90" s="165"/>
      <c r="KF90" s="165"/>
      <c r="KG90" s="165"/>
      <c r="KH90" s="165"/>
      <c r="KI90" s="165"/>
      <c r="KJ90" s="165"/>
      <c r="KK90" s="165"/>
      <c r="KL90" s="165"/>
      <c r="KM90" s="165"/>
      <c r="KN90" s="165"/>
      <c r="KO90" s="165"/>
      <c r="KP90" s="165"/>
      <c r="KQ90" s="165"/>
      <c r="KR90" s="165"/>
      <c r="KS90" s="165"/>
      <c r="KT90" s="165"/>
      <c r="KU90" s="165"/>
      <c r="KV90" s="165"/>
      <c r="KW90" s="165"/>
      <c r="KX90" s="165"/>
      <c r="KY90" s="165"/>
      <c r="KZ90" s="165"/>
      <c r="LA90" s="165"/>
      <c r="LB90" s="165"/>
      <c r="LC90" s="165"/>
      <c r="LD90" s="165"/>
      <c r="LE90" s="165"/>
      <c r="LF90" s="165"/>
      <c r="LG90" s="165"/>
      <c r="LH90" s="165"/>
      <c r="LI90" s="165"/>
      <c r="LJ90" s="165"/>
      <c r="LK90" s="165"/>
      <c r="LL90" s="165"/>
      <c r="LM90" s="165"/>
      <c r="LN90" s="165"/>
      <c r="LO90" s="165"/>
      <c r="LP90" s="165"/>
      <c r="LQ90" s="165"/>
      <c r="LR90" s="165"/>
      <c r="LS90" s="165"/>
      <c r="LT90" s="165"/>
      <c r="LU90" s="165"/>
      <c r="LV90" s="165"/>
      <c r="LW90" s="165"/>
      <c r="LX90" s="165"/>
      <c r="LY90" s="165"/>
      <c r="LZ90" s="165"/>
      <c r="MA90" s="165"/>
      <c r="MB90" s="165"/>
      <c r="MC90" s="165"/>
      <c r="MD90" s="165"/>
      <c r="ME90" s="165"/>
      <c r="MF90" s="165"/>
      <c r="MG90" s="165"/>
      <c r="MH90" s="165"/>
      <c r="MI90" s="165"/>
      <c r="MJ90" s="165"/>
      <c r="MK90" s="165"/>
      <c r="ML90" s="165"/>
      <c r="MM90" s="165"/>
      <c r="MN90" s="165"/>
      <c r="MO90" s="165"/>
      <c r="MP90" s="165"/>
      <c r="MQ90" s="165"/>
      <c r="MR90" s="165"/>
      <c r="MS90" s="165"/>
      <c r="MT90" s="165"/>
      <c r="MU90" s="165"/>
      <c r="MV90" s="165"/>
      <c r="MW90" s="165"/>
      <c r="MX90" s="165"/>
      <c r="MY90" s="165"/>
      <c r="MZ90" s="165"/>
      <c r="NA90" s="165"/>
      <c r="NB90" s="165"/>
      <c r="NC90" s="165"/>
      <c r="ND90" s="165"/>
      <c r="NE90" s="165"/>
      <c r="NF90" s="165"/>
      <c r="NG90" s="165"/>
      <c r="NH90" s="165"/>
      <c r="NI90" s="165"/>
      <c r="NJ90" s="165"/>
      <c r="NK90" s="165"/>
      <c r="NL90" s="165"/>
      <c r="NM90" s="165"/>
      <c r="NN90" s="165"/>
      <c r="NO90" s="165"/>
      <c r="NP90" s="165"/>
      <c r="NQ90" s="165"/>
      <c r="NR90" s="165"/>
      <c r="NS90" s="165"/>
      <c r="NT90" s="165"/>
      <c r="NU90" s="165"/>
      <c r="NV90" s="165"/>
      <c r="NW90" s="165"/>
      <c r="NX90" s="165"/>
      <c r="NY90" s="165"/>
      <c r="NZ90" s="165"/>
      <c r="OA90" s="165"/>
      <c r="OB90" s="165"/>
      <c r="OC90" s="165"/>
      <c r="OD90" s="165"/>
      <c r="OE90" s="165"/>
      <c r="OF90" s="165"/>
      <c r="OG90" s="165"/>
      <c r="OH90" s="165"/>
      <c r="OI90" s="165"/>
      <c r="OJ90" s="165"/>
      <c r="OK90" s="165"/>
      <c r="OL90" s="165"/>
      <c r="OM90" s="165"/>
      <c r="ON90" s="165"/>
      <c r="OO90" s="165"/>
      <c r="OP90" s="165"/>
      <c r="OQ90" s="165"/>
      <c r="OR90" s="165"/>
      <c r="OS90" s="165"/>
      <c r="OT90" s="165"/>
      <c r="OU90" s="165"/>
      <c r="OV90" s="165"/>
      <c r="OW90" s="165"/>
      <c r="OX90" s="165"/>
      <c r="OY90" s="165"/>
      <c r="OZ90" s="165"/>
      <c r="PA90" s="165"/>
      <c r="PB90" s="165"/>
      <c r="PC90" s="165"/>
      <c r="PD90" s="165"/>
      <c r="PE90" s="165"/>
      <c r="PF90" s="165"/>
      <c r="PG90" s="165"/>
      <c r="PH90" s="165"/>
      <c r="PI90" s="165"/>
      <c r="PJ90" s="165"/>
      <c r="PK90" s="165"/>
      <c r="PL90" s="165"/>
      <c r="PM90" s="165"/>
      <c r="PN90" s="165"/>
      <c r="PO90" s="165"/>
      <c r="PP90" s="165"/>
      <c r="PQ90" s="165"/>
      <c r="PR90" s="165"/>
      <c r="PS90" s="165"/>
      <c r="PT90" s="165"/>
      <c r="PU90" s="165"/>
      <c r="PV90" s="165"/>
      <c r="PW90" s="165"/>
      <c r="PX90" s="165"/>
      <c r="PY90" s="165"/>
      <c r="PZ90" s="165"/>
      <c r="QA90" s="165"/>
      <c r="QB90" s="165"/>
      <c r="QC90" s="165"/>
      <c r="QD90" s="165"/>
      <c r="QE90" s="165"/>
      <c r="QF90" s="165"/>
      <c r="QG90" s="165"/>
      <c r="QH90" s="165"/>
      <c r="QI90" s="165"/>
      <c r="QJ90" s="165"/>
      <c r="QK90" s="165"/>
      <c r="QL90" s="165"/>
      <c r="QM90" s="165"/>
      <c r="QN90" s="165"/>
      <c r="QO90" s="165"/>
      <c r="QP90" s="165"/>
      <c r="QQ90" s="165"/>
      <c r="QR90" s="165"/>
      <c r="QS90" s="165"/>
      <c r="QT90" s="165"/>
      <c r="QU90" s="165"/>
      <c r="QV90" s="165"/>
      <c r="QW90" s="165"/>
      <c r="QX90" s="165"/>
      <c r="QY90" s="165"/>
      <c r="QZ90" s="165"/>
      <c r="RA90" s="165"/>
      <c r="RB90" s="165"/>
      <c r="RC90" s="165"/>
      <c r="RD90" s="165"/>
      <c r="RE90" s="165"/>
      <c r="RF90" s="165"/>
      <c r="RG90" s="165"/>
      <c r="RH90" s="165"/>
      <c r="RI90" s="165"/>
      <c r="RJ90" s="165"/>
      <c r="RK90" s="165"/>
      <c r="RL90" s="165"/>
      <c r="RM90" s="165"/>
      <c r="RN90" s="165"/>
      <c r="RO90" s="165"/>
      <c r="RP90" s="165"/>
      <c r="RQ90" s="165"/>
      <c r="RR90" s="165"/>
      <c r="RS90" s="165"/>
      <c r="RT90" s="165"/>
      <c r="RU90" s="165"/>
      <c r="RV90" s="165"/>
      <c r="RW90" s="165"/>
      <c r="RX90" s="165"/>
      <c r="RY90" s="165"/>
      <c r="RZ90" s="165"/>
      <c r="SA90" s="165"/>
      <c r="SB90" s="165"/>
      <c r="SC90" s="165"/>
      <c r="SD90" s="165"/>
      <c r="SE90" s="165"/>
      <c r="SF90" s="165"/>
      <c r="SG90" s="165"/>
      <c r="SH90" s="165"/>
      <c r="SI90" s="165"/>
      <c r="SJ90" s="165"/>
      <c r="SK90" s="165"/>
      <c r="SL90" s="165"/>
      <c r="SM90" s="165"/>
      <c r="SN90" s="165"/>
      <c r="SO90" s="165"/>
      <c r="SP90" s="165"/>
      <c r="SQ90" s="165"/>
      <c r="SR90" s="165"/>
      <c r="SS90" s="165"/>
      <c r="ST90" s="165"/>
      <c r="SU90" s="165"/>
      <c r="SV90" s="165"/>
      <c r="SW90" s="165"/>
      <c r="SX90" s="165"/>
      <c r="SY90" s="165"/>
      <c r="SZ90" s="165"/>
      <c r="TA90" s="165"/>
      <c r="TB90" s="165"/>
      <c r="TC90" s="165"/>
      <c r="TD90" s="165"/>
      <c r="TE90" s="165"/>
      <c r="TF90" s="165"/>
      <c r="TG90" s="165"/>
      <c r="TH90" s="165"/>
      <c r="TI90" s="165"/>
      <c r="TJ90" s="165"/>
      <c r="TK90" s="165"/>
      <c r="TL90" s="165"/>
      <c r="TM90" s="165"/>
      <c r="TN90" s="165"/>
      <c r="TO90" s="165"/>
      <c r="TP90" s="165"/>
      <c r="TQ90" s="165"/>
      <c r="TR90" s="165"/>
      <c r="TS90" s="165"/>
      <c r="TT90" s="165"/>
      <c r="TU90" s="165"/>
      <c r="TV90" s="165"/>
      <c r="TW90" s="165"/>
      <c r="TX90" s="165"/>
      <c r="TY90" s="165"/>
      <c r="TZ90" s="165"/>
      <c r="UA90" s="165"/>
      <c r="UB90" s="165"/>
      <c r="UC90" s="165"/>
      <c r="UD90" s="165"/>
      <c r="UE90" s="165"/>
      <c r="UF90" s="165"/>
      <c r="UG90" s="165"/>
      <c r="UH90" s="165"/>
      <c r="UI90" s="165"/>
      <c r="UJ90" s="165"/>
      <c r="UK90" s="165"/>
      <c r="UL90" s="165"/>
      <c r="UM90" s="165"/>
      <c r="UN90" s="165"/>
      <c r="UO90" s="165"/>
      <c r="UP90" s="165"/>
      <c r="UQ90" s="165"/>
      <c r="UR90" s="165"/>
      <c r="US90" s="165"/>
      <c r="UT90" s="165"/>
      <c r="UU90" s="165"/>
      <c r="UV90" s="165"/>
      <c r="UW90" s="165"/>
      <c r="UX90" s="165"/>
      <c r="UY90" s="165"/>
      <c r="UZ90" s="165"/>
      <c r="VA90" s="165"/>
      <c r="VB90" s="165"/>
      <c r="VC90" s="165"/>
      <c r="VD90" s="165"/>
      <c r="VE90" s="165"/>
      <c r="VF90" s="165"/>
      <c r="VG90" s="165"/>
      <c r="VH90" s="165"/>
      <c r="VI90" s="165"/>
      <c r="VJ90" s="165"/>
      <c r="VK90" s="165"/>
      <c r="VL90" s="165"/>
      <c r="VM90" s="165"/>
      <c r="VN90" s="165"/>
      <c r="VO90" s="165"/>
      <c r="VP90" s="165"/>
      <c r="VQ90" s="165"/>
      <c r="VR90" s="165"/>
      <c r="VS90" s="165"/>
      <c r="VT90" s="165"/>
      <c r="VU90" s="165"/>
      <c r="VV90" s="165"/>
      <c r="VW90" s="165"/>
      <c r="VX90" s="165"/>
      <c r="VY90" s="165"/>
      <c r="VZ90" s="165"/>
      <c r="WA90" s="165"/>
      <c r="WB90" s="165"/>
      <c r="WC90" s="165"/>
      <c r="WD90" s="165"/>
      <c r="WE90" s="165"/>
      <c r="WF90" s="165"/>
      <c r="WG90" s="165"/>
      <c r="WH90" s="165"/>
      <c r="WI90" s="165"/>
      <c r="WJ90" s="165"/>
      <c r="WK90" s="165"/>
      <c r="WL90" s="165"/>
      <c r="WM90" s="165"/>
      <c r="WN90" s="165"/>
      <c r="WO90" s="165"/>
      <c r="WP90" s="165"/>
      <c r="WQ90" s="165"/>
      <c r="WR90" s="165"/>
      <c r="WS90" s="165"/>
      <c r="WT90" s="165"/>
      <c r="WU90" s="165"/>
      <c r="WV90" s="165"/>
      <c r="WW90" s="165"/>
      <c r="WX90" s="165"/>
      <c r="WY90" s="165"/>
      <c r="WZ90" s="165"/>
      <c r="XA90" s="165"/>
      <c r="XB90" s="165"/>
      <c r="XC90" s="165"/>
      <c r="XD90" s="165"/>
      <c r="XE90" s="165"/>
      <c r="XF90" s="165"/>
      <c r="XG90" s="165"/>
      <c r="XH90" s="165"/>
      <c r="XI90" s="165"/>
      <c r="XJ90" s="165"/>
      <c r="XK90" s="165"/>
      <c r="XL90" s="165"/>
      <c r="XM90" s="165"/>
      <c r="XN90" s="165"/>
      <c r="XO90" s="165"/>
      <c r="XP90" s="165"/>
      <c r="XQ90" s="165"/>
      <c r="XR90" s="165"/>
      <c r="XS90" s="165"/>
      <c r="XT90" s="165"/>
      <c r="XU90" s="165"/>
      <c r="XV90" s="165"/>
      <c r="XW90" s="165"/>
      <c r="XX90" s="165"/>
      <c r="XY90" s="165"/>
      <c r="XZ90" s="165"/>
      <c r="YA90" s="165"/>
      <c r="YB90" s="165"/>
      <c r="YC90" s="165"/>
      <c r="YD90" s="165"/>
      <c r="YE90" s="165"/>
      <c r="YF90" s="165"/>
      <c r="YG90" s="165"/>
      <c r="YH90" s="165"/>
      <c r="YI90" s="165"/>
      <c r="YJ90" s="165"/>
      <c r="YK90" s="165"/>
      <c r="YL90" s="165"/>
      <c r="YM90" s="165"/>
      <c r="YN90" s="165"/>
      <c r="YO90" s="165"/>
      <c r="YP90" s="165"/>
      <c r="YQ90" s="165"/>
      <c r="YR90" s="165"/>
      <c r="YS90" s="165"/>
      <c r="YT90" s="165"/>
      <c r="YU90" s="165"/>
      <c r="YV90" s="165"/>
      <c r="YW90" s="165"/>
      <c r="YX90" s="165"/>
      <c r="YY90" s="165"/>
    </row>
    <row r="91" spans="1:675" s="3" customFormat="1">
      <c r="A91" s="165"/>
      <c r="B91" s="165"/>
      <c r="C91" s="165"/>
      <c r="D91" s="40" t="s">
        <v>177</v>
      </c>
      <c r="E91" s="165"/>
      <c r="F91" s="165"/>
      <c r="G91" s="165"/>
      <c r="H91" s="165"/>
      <c r="I91" s="165" t="s">
        <v>182</v>
      </c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165"/>
      <c r="AM91" s="165"/>
      <c r="AN91" s="165"/>
      <c r="AO91" s="165"/>
      <c r="AP91" s="165"/>
      <c r="AQ91" s="165"/>
      <c r="AR91" s="165"/>
      <c r="AS91" s="165"/>
      <c r="AT91" s="165"/>
      <c r="AU91" s="165"/>
      <c r="AV91" s="165"/>
      <c r="AW91" s="165"/>
      <c r="AX91" s="165"/>
      <c r="AY91" s="165"/>
      <c r="AZ91" s="165"/>
      <c r="BA91" s="165"/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5"/>
      <c r="BR91" s="165"/>
      <c r="BS91" s="165"/>
      <c r="BT91" s="165"/>
      <c r="BU91" s="165"/>
      <c r="BV91" s="165"/>
      <c r="BW91" s="165"/>
      <c r="BX91" s="165"/>
      <c r="BY91" s="165"/>
      <c r="BZ91" s="165"/>
      <c r="CA91" s="165"/>
      <c r="CB91" s="165"/>
      <c r="CC91" s="165"/>
      <c r="CD91" s="165"/>
      <c r="CE91" s="165"/>
      <c r="CF91" s="165"/>
      <c r="CG91" s="165"/>
      <c r="CH91" s="165"/>
      <c r="CI91" s="165"/>
      <c r="CJ91" s="165"/>
      <c r="CK91" s="165"/>
      <c r="CL91" s="165"/>
      <c r="CM91" s="165"/>
      <c r="CN91" s="165"/>
      <c r="CO91" s="165"/>
      <c r="CP91" s="165"/>
      <c r="CQ91" s="165"/>
      <c r="CR91" s="165"/>
      <c r="CS91" s="165"/>
      <c r="CT91" s="165"/>
      <c r="CU91" s="165"/>
      <c r="CV91" s="165"/>
      <c r="CW91" s="165"/>
      <c r="CX91" s="165"/>
      <c r="CY91" s="165"/>
      <c r="CZ91" s="165"/>
      <c r="DA91" s="165"/>
      <c r="DB91" s="165"/>
      <c r="DC91" s="165"/>
      <c r="DD91" s="165"/>
      <c r="DE91" s="165"/>
      <c r="DF91" s="165"/>
      <c r="DG91" s="165"/>
      <c r="DH91" s="165"/>
      <c r="DI91" s="165"/>
      <c r="DJ91" s="165"/>
      <c r="DK91" s="165"/>
      <c r="DL91" s="165"/>
      <c r="DM91" s="165"/>
      <c r="DN91" s="165"/>
      <c r="DO91" s="165"/>
      <c r="DP91" s="165"/>
      <c r="DQ91" s="165"/>
      <c r="DR91" s="165"/>
      <c r="DS91" s="165"/>
      <c r="DT91" s="165"/>
      <c r="DU91" s="165"/>
      <c r="DV91" s="165"/>
      <c r="DW91" s="165"/>
      <c r="DX91" s="165"/>
      <c r="DY91" s="165"/>
      <c r="DZ91" s="165"/>
      <c r="EA91" s="165"/>
      <c r="EB91" s="165"/>
      <c r="EC91" s="165"/>
      <c r="ED91" s="165"/>
      <c r="EE91" s="165"/>
      <c r="EF91" s="165"/>
      <c r="EG91" s="165"/>
      <c r="EH91" s="165"/>
      <c r="EI91" s="165"/>
      <c r="EJ91" s="165"/>
      <c r="EK91" s="165"/>
      <c r="EL91" s="165"/>
      <c r="EM91" s="165"/>
      <c r="EN91" s="165"/>
      <c r="EO91" s="165"/>
      <c r="EP91" s="165"/>
      <c r="EQ91" s="165"/>
      <c r="ER91" s="165"/>
      <c r="ES91" s="165"/>
      <c r="ET91" s="165"/>
      <c r="EU91" s="165"/>
      <c r="EV91" s="165"/>
      <c r="EW91" s="165"/>
      <c r="EX91" s="165"/>
      <c r="EY91" s="165"/>
      <c r="EZ91" s="165"/>
      <c r="FA91" s="165"/>
      <c r="FB91" s="165"/>
      <c r="FC91" s="165"/>
      <c r="FD91" s="165"/>
      <c r="FE91" s="165"/>
      <c r="FF91" s="165"/>
      <c r="FG91" s="165"/>
      <c r="FH91" s="165"/>
      <c r="FI91" s="165"/>
      <c r="FJ91" s="165"/>
      <c r="FK91" s="165"/>
      <c r="FL91" s="165"/>
      <c r="FM91" s="165"/>
      <c r="FN91" s="165"/>
      <c r="FO91" s="165"/>
      <c r="FP91" s="165"/>
      <c r="FQ91" s="165"/>
      <c r="FR91" s="165"/>
      <c r="FS91" s="165"/>
      <c r="FT91" s="165"/>
      <c r="FU91" s="165"/>
      <c r="FV91" s="165"/>
      <c r="FW91" s="165"/>
      <c r="FX91" s="165"/>
      <c r="FY91" s="165"/>
      <c r="FZ91" s="165"/>
      <c r="GA91" s="165"/>
      <c r="GB91" s="165"/>
      <c r="GC91" s="165"/>
      <c r="GD91" s="165"/>
      <c r="GE91" s="165"/>
      <c r="GF91" s="165"/>
      <c r="GG91" s="165"/>
      <c r="GH91" s="165"/>
      <c r="GI91" s="165"/>
      <c r="GJ91" s="165"/>
      <c r="GK91" s="165"/>
      <c r="GL91" s="165"/>
      <c r="GM91" s="165"/>
      <c r="GN91" s="165"/>
      <c r="GO91" s="165"/>
      <c r="GP91" s="165"/>
      <c r="GQ91" s="165"/>
      <c r="GR91" s="165"/>
      <c r="GS91" s="165"/>
      <c r="GT91" s="165"/>
      <c r="GU91" s="165"/>
      <c r="GV91" s="165"/>
      <c r="GW91" s="165"/>
      <c r="GX91" s="165"/>
      <c r="GY91" s="165"/>
      <c r="GZ91" s="165"/>
      <c r="HA91" s="165"/>
      <c r="HB91" s="165"/>
      <c r="HC91" s="165"/>
      <c r="HD91" s="165"/>
      <c r="HE91" s="165"/>
      <c r="HF91" s="165"/>
      <c r="HG91" s="165"/>
      <c r="HH91" s="165"/>
      <c r="HI91" s="165"/>
      <c r="HJ91" s="165"/>
      <c r="HK91" s="165"/>
      <c r="HL91" s="165"/>
      <c r="HM91" s="165"/>
      <c r="HN91" s="165"/>
      <c r="HO91" s="165"/>
      <c r="HP91" s="165"/>
      <c r="HQ91" s="165"/>
      <c r="HR91" s="165"/>
      <c r="HS91" s="165"/>
      <c r="HT91" s="165"/>
      <c r="HU91" s="165"/>
      <c r="HV91" s="165"/>
      <c r="HW91" s="165"/>
      <c r="HX91" s="165"/>
      <c r="HY91" s="165"/>
      <c r="HZ91" s="165"/>
      <c r="IA91" s="165"/>
      <c r="IB91" s="165"/>
      <c r="IC91" s="165"/>
      <c r="ID91" s="165"/>
      <c r="IE91" s="165"/>
      <c r="IF91" s="165"/>
      <c r="IG91" s="165"/>
      <c r="IH91" s="165"/>
      <c r="II91" s="165"/>
      <c r="IJ91" s="165"/>
      <c r="IK91" s="165"/>
      <c r="IL91" s="165"/>
      <c r="IM91" s="165"/>
      <c r="IN91" s="165"/>
      <c r="IO91" s="165"/>
      <c r="IP91" s="165"/>
      <c r="IQ91" s="165"/>
      <c r="IR91" s="165"/>
      <c r="IS91" s="165"/>
      <c r="IT91" s="165"/>
      <c r="IU91" s="165"/>
      <c r="IV91" s="165"/>
      <c r="IW91" s="165"/>
      <c r="IX91" s="165"/>
      <c r="IY91" s="165"/>
      <c r="IZ91" s="165"/>
      <c r="JA91" s="165"/>
      <c r="JB91" s="165"/>
      <c r="JC91" s="165"/>
      <c r="JD91" s="165"/>
      <c r="JE91" s="165"/>
      <c r="JF91" s="165"/>
      <c r="JG91" s="165"/>
      <c r="JH91" s="165"/>
      <c r="JI91" s="165"/>
      <c r="JJ91" s="165"/>
      <c r="JK91" s="165"/>
      <c r="JL91" s="165"/>
      <c r="JM91" s="165"/>
      <c r="JN91" s="165"/>
      <c r="JO91" s="165"/>
      <c r="JP91" s="165"/>
      <c r="JQ91" s="165"/>
      <c r="JR91" s="165"/>
      <c r="JS91" s="165"/>
      <c r="JT91" s="165"/>
      <c r="JU91" s="165"/>
      <c r="JV91" s="165"/>
      <c r="JW91" s="165"/>
      <c r="JX91" s="165"/>
      <c r="JY91" s="165"/>
      <c r="JZ91" s="165"/>
      <c r="KA91" s="165"/>
      <c r="KB91" s="165"/>
      <c r="KC91" s="165"/>
      <c r="KD91" s="165"/>
      <c r="KE91" s="165"/>
      <c r="KF91" s="165"/>
      <c r="KG91" s="165"/>
      <c r="KH91" s="165"/>
      <c r="KI91" s="165"/>
      <c r="KJ91" s="165"/>
      <c r="KK91" s="165"/>
      <c r="KL91" s="165"/>
      <c r="KM91" s="165"/>
      <c r="KN91" s="165"/>
      <c r="KO91" s="165"/>
      <c r="KP91" s="165"/>
      <c r="KQ91" s="165"/>
      <c r="KR91" s="165"/>
      <c r="KS91" s="165"/>
      <c r="KT91" s="165"/>
      <c r="KU91" s="165"/>
      <c r="KV91" s="165"/>
      <c r="KW91" s="165"/>
      <c r="KX91" s="165"/>
      <c r="KY91" s="165"/>
      <c r="KZ91" s="165"/>
      <c r="LA91" s="165"/>
      <c r="LB91" s="165"/>
      <c r="LC91" s="165"/>
      <c r="LD91" s="165"/>
      <c r="LE91" s="165"/>
      <c r="LF91" s="165"/>
      <c r="LG91" s="165"/>
      <c r="LH91" s="165"/>
      <c r="LI91" s="165"/>
      <c r="LJ91" s="165"/>
      <c r="LK91" s="165"/>
      <c r="LL91" s="165"/>
      <c r="LM91" s="165"/>
      <c r="LN91" s="165"/>
      <c r="LO91" s="165"/>
      <c r="LP91" s="165"/>
      <c r="LQ91" s="165"/>
      <c r="LR91" s="165"/>
      <c r="LS91" s="165"/>
      <c r="LT91" s="165"/>
      <c r="LU91" s="165"/>
      <c r="LV91" s="165"/>
      <c r="LW91" s="165"/>
      <c r="LX91" s="165"/>
      <c r="LY91" s="165"/>
      <c r="LZ91" s="165"/>
      <c r="MA91" s="165"/>
      <c r="MB91" s="165"/>
      <c r="MC91" s="165"/>
      <c r="MD91" s="165"/>
      <c r="ME91" s="165"/>
      <c r="MF91" s="165"/>
      <c r="MG91" s="165"/>
      <c r="MH91" s="165"/>
      <c r="MI91" s="165"/>
      <c r="MJ91" s="165"/>
      <c r="MK91" s="165"/>
      <c r="ML91" s="165"/>
      <c r="MM91" s="165"/>
      <c r="MN91" s="165"/>
      <c r="MO91" s="165"/>
      <c r="MP91" s="165"/>
      <c r="MQ91" s="165"/>
      <c r="MR91" s="165"/>
      <c r="MS91" s="165"/>
      <c r="MT91" s="165"/>
      <c r="MU91" s="165"/>
      <c r="MV91" s="165"/>
      <c r="MW91" s="165"/>
      <c r="MX91" s="165"/>
      <c r="MY91" s="165"/>
      <c r="MZ91" s="165"/>
      <c r="NA91" s="165"/>
      <c r="NB91" s="165"/>
      <c r="NC91" s="165"/>
      <c r="ND91" s="165"/>
      <c r="NE91" s="165"/>
      <c r="NF91" s="165"/>
      <c r="NG91" s="165"/>
      <c r="NH91" s="165"/>
      <c r="NI91" s="165"/>
      <c r="NJ91" s="165"/>
      <c r="NK91" s="165"/>
      <c r="NL91" s="165"/>
      <c r="NM91" s="165"/>
      <c r="NN91" s="165"/>
      <c r="NO91" s="165"/>
      <c r="NP91" s="165"/>
      <c r="NQ91" s="165"/>
      <c r="NR91" s="165"/>
      <c r="NS91" s="165"/>
      <c r="NT91" s="165"/>
      <c r="NU91" s="165"/>
      <c r="NV91" s="165"/>
      <c r="NW91" s="165"/>
      <c r="NX91" s="165"/>
      <c r="NY91" s="165"/>
      <c r="NZ91" s="165"/>
      <c r="OA91" s="165"/>
      <c r="OB91" s="165"/>
      <c r="OC91" s="165"/>
      <c r="OD91" s="165"/>
      <c r="OE91" s="165"/>
      <c r="OF91" s="165"/>
      <c r="OG91" s="165"/>
      <c r="OH91" s="165"/>
      <c r="OI91" s="165"/>
      <c r="OJ91" s="165"/>
      <c r="OK91" s="165"/>
      <c r="OL91" s="165"/>
      <c r="OM91" s="165"/>
      <c r="ON91" s="165"/>
      <c r="OO91" s="165"/>
      <c r="OP91" s="165"/>
      <c r="OQ91" s="165"/>
      <c r="OR91" s="165"/>
      <c r="OS91" s="165"/>
      <c r="OT91" s="165"/>
      <c r="OU91" s="165"/>
      <c r="OV91" s="165"/>
      <c r="OW91" s="165"/>
      <c r="OX91" s="165"/>
      <c r="OY91" s="165"/>
      <c r="OZ91" s="165"/>
      <c r="PA91" s="165"/>
      <c r="PB91" s="165"/>
      <c r="PC91" s="165"/>
      <c r="PD91" s="165"/>
      <c r="PE91" s="165"/>
      <c r="PF91" s="165"/>
      <c r="PG91" s="165"/>
      <c r="PH91" s="165"/>
      <c r="PI91" s="165"/>
      <c r="PJ91" s="165"/>
      <c r="PK91" s="165"/>
      <c r="PL91" s="165"/>
      <c r="PM91" s="165"/>
      <c r="PN91" s="165"/>
      <c r="PO91" s="165"/>
      <c r="PP91" s="165"/>
      <c r="PQ91" s="165"/>
      <c r="PR91" s="165"/>
      <c r="PS91" s="165"/>
      <c r="PT91" s="165"/>
      <c r="PU91" s="165"/>
      <c r="PV91" s="165"/>
      <c r="PW91" s="165"/>
      <c r="PX91" s="165"/>
      <c r="PY91" s="165"/>
      <c r="PZ91" s="165"/>
      <c r="QA91" s="165"/>
      <c r="QB91" s="165"/>
      <c r="QC91" s="165"/>
      <c r="QD91" s="165"/>
      <c r="QE91" s="165"/>
      <c r="QF91" s="165"/>
      <c r="QG91" s="165"/>
      <c r="QH91" s="165"/>
      <c r="QI91" s="165"/>
      <c r="QJ91" s="165"/>
      <c r="QK91" s="165"/>
      <c r="QL91" s="165"/>
      <c r="QM91" s="165"/>
      <c r="QN91" s="165"/>
      <c r="QO91" s="165"/>
      <c r="QP91" s="165"/>
      <c r="QQ91" s="165"/>
      <c r="QR91" s="165"/>
      <c r="QS91" s="165"/>
      <c r="QT91" s="165"/>
      <c r="QU91" s="165"/>
      <c r="QV91" s="165"/>
      <c r="QW91" s="165"/>
      <c r="QX91" s="165"/>
      <c r="QY91" s="165"/>
      <c r="QZ91" s="165"/>
      <c r="RA91" s="165"/>
      <c r="RB91" s="165"/>
      <c r="RC91" s="165"/>
      <c r="RD91" s="165"/>
      <c r="RE91" s="165"/>
      <c r="RF91" s="165"/>
      <c r="RG91" s="165"/>
      <c r="RH91" s="165"/>
      <c r="RI91" s="165"/>
      <c r="RJ91" s="165"/>
      <c r="RK91" s="165"/>
      <c r="RL91" s="165"/>
      <c r="RM91" s="165"/>
      <c r="RN91" s="165"/>
      <c r="RO91" s="165"/>
      <c r="RP91" s="165"/>
      <c r="RQ91" s="165"/>
      <c r="RR91" s="165"/>
      <c r="RS91" s="165"/>
      <c r="RT91" s="165"/>
      <c r="RU91" s="165"/>
      <c r="RV91" s="165"/>
      <c r="RW91" s="165"/>
      <c r="RX91" s="165"/>
      <c r="RY91" s="165"/>
      <c r="RZ91" s="165"/>
      <c r="SA91" s="165"/>
      <c r="SB91" s="165"/>
      <c r="SC91" s="165"/>
      <c r="SD91" s="165"/>
      <c r="SE91" s="165"/>
      <c r="SF91" s="165"/>
      <c r="SG91" s="165"/>
      <c r="SH91" s="165"/>
      <c r="SI91" s="165"/>
      <c r="SJ91" s="165"/>
      <c r="SK91" s="165"/>
      <c r="SL91" s="165"/>
      <c r="SM91" s="165"/>
      <c r="SN91" s="165"/>
      <c r="SO91" s="165"/>
      <c r="SP91" s="165"/>
      <c r="SQ91" s="165"/>
      <c r="SR91" s="165"/>
      <c r="SS91" s="165"/>
      <c r="ST91" s="165"/>
      <c r="SU91" s="165"/>
      <c r="SV91" s="165"/>
      <c r="SW91" s="165"/>
      <c r="SX91" s="165"/>
      <c r="SY91" s="165"/>
      <c r="SZ91" s="165"/>
      <c r="TA91" s="165"/>
      <c r="TB91" s="165"/>
      <c r="TC91" s="165"/>
      <c r="TD91" s="165"/>
      <c r="TE91" s="165"/>
      <c r="TF91" s="165"/>
      <c r="TG91" s="165"/>
      <c r="TH91" s="165"/>
      <c r="TI91" s="165"/>
      <c r="TJ91" s="165"/>
      <c r="TK91" s="165"/>
      <c r="TL91" s="165"/>
      <c r="TM91" s="165"/>
      <c r="TN91" s="165"/>
      <c r="TO91" s="165"/>
      <c r="TP91" s="165"/>
      <c r="TQ91" s="165"/>
      <c r="TR91" s="165"/>
      <c r="TS91" s="165"/>
      <c r="TT91" s="165"/>
      <c r="TU91" s="165"/>
      <c r="TV91" s="165"/>
      <c r="TW91" s="165"/>
      <c r="TX91" s="165"/>
      <c r="TY91" s="165"/>
      <c r="TZ91" s="165"/>
      <c r="UA91" s="165"/>
      <c r="UB91" s="165"/>
      <c r="UC91" s="165"/>
      <c r="UD91" s="165"/>
      <c r="UE91" s="165"/>
      <c r="UF91" s="165"/>
      <c r="UG91" s="165"/>
      <c r="UH91" s="165"/>
      <c r="UI91" s="165"/>
      <c r="UJ91" s="165"/>
      <c r="UK91" s="165"/>
      <c r="UL91" s="165"/>
      <c r="UM91" s="165"/>
      <c r="UN91" s="165"/>
      <c r="UO91" s="165"/>
      <c r="UP91" s="165"/>
      <c r="UQ91" s="165"/>
      <c r="UR91" s="165"/>
      <c r="US91" s="165"/>
      <c r="UT91" s="165"/>
      <c r="UU91" s="165"/>
      <c r="UV91" s="165"/>
      <c r="UW91" s="165"/>
      <c r="UX91" s="165"/>
      <c r="UY91" s="165"/>
      <c r="UZ91" s="165"/>
      <c r="VA91" s="165"/>
      <c r="VB91" s="165"/>
      <c r="VC91" s="165"/>
      <c r="VD91" s="165"/>
      <c r="VE91" s="165"/>
      <c r="VF91" s="165"/>
      <c r="VG91" s="165"/>
      <c r="VH91" s="165"/>
      <c r="VI91" s="165"/>
      <c r="VJ91" s="165"/>
      <c r="VK91" s="165"/>
      <c r="VL91" s="165"/>
      <c r="VM91" s="165"/>
      <c r="VN91" s="165"/>
      <c r="VO91" s="165"/>
      <c r="VP91" s="165"/>
      <c r="VQ91" s="165"/>
      <c r="VR91" s="165"/>
      <c r="VS91" s="165"/>
      <c r="VT91" s="165"/>
      <c r="VU91" s="165"/>
      <c r="VV91" s="165"/>
      <c r="VW91" s="165"/>
      <c r="VX91" s="165"/>
      <c r="VY91" s="165"/>
      <c r="VZ91" s="165"/>
      <c r="WA91" s="165"/>
      <c r="WB91" s="165"/>
      <c r="WC91" s="165"/>
      <c r="WD91" s="165"/>
      <c r="WE91" s="165"/>
      <c r="WF91" s="165"/>
      <c r="WG91" s="165"/>
      <c r="WH91" s="165"/>
      <c r="WI91" s="165"/>
      <c r="WJ91" s="165"/>
      <c r="WK91" s="165"/>
      <c r="WL91" s="165"/>
      <c r="WM91" s="165"/>
      <c r="WN91" s="165"/>
      <c r="WO91" s="165"/>
      <c r="WP91" s="165"/>
      <c r="WQ91" s="165"/>
      <c r="WR91" s="165"/>
      <c r="WS91" s="165"/>
      <c r="WT91" s="165"/>
      <c r="WU91" s="165"/>
      <c r="WV91" s="165"/>
      <c r="WW91" s="165"/>
      <c r="WX91" s="165"/>
      <c r="WY91" s="165"/>
      <c r="WZ91" s="165"/>
      <c r="XA91" s="165"/>
      <c r="XB91" s="165"/>
      <c r="XC91" s="165"/>
      <c r="XD91" s="165"/>
      <c r="XE91" s="165"/>
      <c r="XF91" s="165"/>
      <c r="XG91" s="165"/>
      <c r="XH91" s="165"/>
      <c r="XI91" s="165"/>
      <c r="XJ91" s="165"/>
      <c r="XK91" s="165"/>
      <c r="XL91" s="165"/>
      <c r="XM91" s="165"/>
      <c r="XN91" s="165"/>
      <c r="XO91" s="165"/>
      <c r="XP91" s="165"/>
      <c r="XQ91" s="165"/>
      <c r="XR91" s="165"/>
      <c r="XS91" s="165"/>
      <c r="XT91" s="165"/>
      <c r="XU91" s="165"/>
      <c r="XV91" s="165"/>
      <c r="XW91" s="165"/>
      <c r="XX91" s="165"/>
      <c r="XY91" s="165"/>
      <c r="XZ91" s="165"/>
      <c r="YA91" s="165"/>
      <c r="YB91" s="165"/>
      <c r="YC91" s="165"/>
      <c r="YD91" s="165"/>
      <c r="YE91" s="165"/>
      <c r="YF91" s="165"/>
      <c r="YG91" s="165"/>
      <c r="YH91" s="165"/>
      <c r="YI91" s="165"/>
      <c r="YJ91" s="165"/>
      <c r="YK91" s="165"/>
      <c r="YL91" s="165"/>
      <c r="YM91" s="165"/>
      <c r="YN91" s="165"/>
      <c r="YO91" s="165"/>
      <c r="YP91" s="165"/>
      <c r="YQ91" s="165"/>
      <c r="YR91" s="165"/>
      <c r="YS91" s="165"/>
      <c r="YT91" s="165"/>
      <c r="YU91" s="165"/>
      <c r="YV91" s="165"/>
      <c r="YW91" s="165"/>
      <c r="YX91" s="165"/>
      <c r="YY91" s="165"/>
    </row>
    <row r="92" spans="1:675" s="3" customFormat="1">
      <c r="A92" s="165"/>
      <c r="B92" s="165"/>
      <c r="C92" s="165" t="s">
        <v>159</v>
      </c>
      <c r="D92" s="40" t="s">
        <v>178</v>
      </c>
      <c r="E92" s="165"/>
      <c r="F92" s="165"/>
      <c r="G92" s="165"/>
      <c r="H92" s="165"/>
      <c r="I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  <c r="AJ92" s="165"/>
      <c r="AK92" s="165"/>
      <c r="AL92" s="165"/>
      <c r="AM92" s="165"/>
      <c r="AN92" s="165"/>
      <c r="AO92" s="165"/>
      <c r="AP92" s="165"/>
      <c r="AQ92" s="165"/>
      <c r="AR92" s="165"/>
      <c r="AS92" s="165"/>
      <c r="AT92" s="165"/>
      <c r="AU92" s="165"/>
      <c r="AV92" s="165"/>
      <c r="AW92" s="165"/>
      <c r="AX92" s="165"/>
      <c r="AY92" s="165"/>
      <c r="AZ92" s="165"/>
      <c r="BA92" s="165"/>
      <c r="BB92" s="165"/>
      <c r="BC92" s="165"/>
      <c r="BD92" s="165"/>
      <c r="BE92" s="165"/>
      <c r="BF92" s="165"/>
      <c r="BG92" s="165"/>
      <c r="BH92" s="165"/>
      <c r="BI92" s="165"/>
      <c r="BJ92" s="165"/>
      <c r="BK92" s="165"/>
      <c r="BL92" s="165"/>
      <c r="BM92" s="165"/>
      <c r="BN92" s="165"/>
      <c r="BO92" s="165"/>
      <c r="BP92" s="165"/>
      <c r="BQ92" s="165"/>
      <c r="BR92" s="165"/>
      <c r="BS92" s="165"/>
      <c r="BT92" s="165"/>
      <c r="BU92" s="165"/>
      <c r="BV92" s="165"/>
      <c r="BW92" s="165"/>
      <c r="BX92" s="165"/>
      <c r="BY92" s="165"/>
      <c r="BZ92" s="165"/>
      <c r="CA92" s="165"/>
      <c r="CB92" s="165"/>
      <c r="CC92" s="165"/>
      <c r="CD92" s="165"/>
      <c r="CE92" s="165"/>
      <c r="CF92" s="165"/>
      <c r="CG92" s="165"/>
      <c r="CH92" s="165"/>
      <c r="CI92" s="165"/>
      <c r="CJ92" s="165"/>
      <c r="CK92" s="165"/>
      <c r="CL92" s="165"/>
      <c r="CM92" s="165"/>
      <c r="CN92" s="165"/>
      <c r="CO92" s="165"/>
      <c r="CP92" s="165"/>
      <c r="CQ92" s="165"/>
      <c r="CR92" s="165"/>
      <c r="CS92" s="165"/>
      <c r="CT92" s="165"/>
      <c r="CU92" s="165"/>
      <c r="CV92" s="165"/>
      <c r="CW92" s="165"/>
      <c r="CX92" s="165"/>
      <c r="CY92" s="165"/>
      <c r="CZ92" s="165"/>
      <c r="DA92" s="165"/>
      <c r="DB92" s="165"/>
      <c r="DC92" s="165"/>
      <c r="DD92" s="165"/>
      <c r="DE92" s="165"/>
      <c r="DF92" s="165"/>
      <c r="DG92" s="165"/>
      <c r="DH92" s="165"/>
      <c r="DI92" s="165"/>
      <c r="DJ92" s="165"/>
      <c r="DK92" s="165"/>
      <c r="DL92" s="165"/>
      <c r="DM92" s="165"/>
      <c r="DN92" s="165"/>
      <c r="DO92" s="165"/>
      <c r="DP92" s="165"/>
      <c r="DQ92" s="165"/>
      <c r="DR92" s="165"/>
      <c r="DS92" s="165"/>
      <c r="DT92" s="165"/>
      <c r="DU92" s="165"/>
      <c r="DV92" s="165"/>
      <c r="DW92" s="165"/>
      <c r="DX92" s="165"/>
      <c r="DY92" s="165"/>
      <c r="DZ92" s="165"/>
      <c r="EA92" s="165"/>
      <c r="EB92" s="165"/>
      <c r="EC92" s="165"/>
      <c r="ED92" s="165"/>
      <c r="EE92" s="165"/>
      <c r="EF92" s="165"/>
      <c r="EG92" s="165"/>
      <c r="EH92" s="165"/>
      <c r="EI92" s="165"/>
      <c r="EJ92" s="165"/>
      <c r="EK92" s="165"/>
      <c r="EL92" s="165"/>
      <c r="EM92" s="165"/>
      <c r="EN92" s="165"/>
      <c r="EO92" s="165"/>
      <c r="EP92" s="165"/>
      <c r="EQ92" s="165"/>
      <c r="ER92" s="165"/>
      <c r="ES92" s="165"/>
      <c r="ET92" s="165"/>
      <c r="EU92" s="165"/>
      <c r="EV92" s="165"/>
      <c r="EW92" s="165"/>
      <c r="EX92" s="165"/>
      <c r="EY92" s="165"/>
      <c r="EZ92" s="165"/>
      <c r="FA92" s="165"/>
      <c r="FB92" s="165"/>
      <c r="FC92" s="165"/>
      <c r="FD92" s="165"/>
      <c r="FE92" s="165"/>
      <c r="FF92" s="165"/>
      <c r="FG92" s="165"/>
      <c r="FH92" s="165"/>
      <c r="FI92" s="165"/>
      <c r="FJ92" s="165"/>
      <c r="FK92" s="165"/>
      <c r="FL92" s="165"/>
      <c r="FM92" s="165"/>
      <c r="FN92" s="165"/>
      <c r="FO92" s="165"/>
      <c r="FP92" s="165"/>
      <c r="FQ92" s="165"/>
      <c r="FR92" s="165"/>
      <c r="FS92" s="165"/>
      <c r="FT92" s="165"/>
      <c r="FU92" s="165"/>
      <c r="FV92" s="165"/>
      <c r="FW92" s="165"/>
      <c r="FX92" s="165"/>
      <c r="FY92" s="165"/>
      <c r="FZ92" s="165"/>
      <c r="GA92" s="165"/>
      <c r="GB92" s="165"/>
      <c r="GC92" s="165"/>
      <c r="GD92" s="165"/>
      <c r="GE92" s="165"/>
      <c r="GF92" s="165"/>
      <c r="GG92" s="165"/>
      <c r="GH92" s="165"/>
      <c r="GI92" s="165"/>
      <c r="GJ92" s="165"/>
      <c r="GK92" s="165"/>
      <c r="GL92" s="165"/>
      <c r="GM92" s="165"/>
      <c r="GN92" s="165"/>
      <c r="GO92" s="165"/>
      <c r="GP92" s="165"/>
      <c r="GQ92" s="165"/>
      <c r="GR92" s="165"/>
      <c r="GS92" s="165"/>
      <c r="GT92" s="165"/>
      <c r="GU92" s="165"/>
      <c r="GV92" s="165"/>
      <c r="GW92" s="165"/>
      <c r="GX92" s="165"/>
      <c r="GY92" s="165"/>
      <c r="GZ92" s="165"/>
      <c r="HA92" s="165"/>
      <c r="HB92" s="165"/>
      <c r="HC92" s="165"/>
      <c r="HD92" s="165"/>
      <c r="HE92" s="165"/>
      <c r="HF92" s="165"/>
      <c r="HG92" s="165"/>
      <c r="HH92" s="165"/>
      <c r="HI92" s="165"/>
      <c r="HJ92" s="165"/>
      <c r="HK92" s="165"/>
      <c r="HL92" s="165"/>
      <c r="HM92" s="165"/>
      <c r="HN92" s="165"/>
      <c r="HO92" s="165"/>
      <c r="HP92" s="165"/>
      <c r="HQ92" s="165"/>
      <c r="HR92" s="165"/>
      <c r="HS92" s="165"/>
      <c r="HT92" s="165"/>
      <c r="HU92" s="165"/>
      <c r="HV92" s="165"/>
      <c r="HW92" s="165"/>
      <c r="HX92" s="165"/>
      <c r="HY92" s="165"/>
      <c r="HZ92" s="165"/>
      <c r="IA92" s="165"/>
      <c r="IB92" s="165"/>
      <c r="IC92" s="165"/>
      <c r="ID92" s="165"/>
      <c r="IE92" s="165"/>
      <c r="IF92" s="165"/>
      <c r="IG92" s="165"/>
      <c r="IH92" s="165"/>
      <c r="II92" s="165"/>
      <c r="IJ92" s="165"/>
      <c r="IK92" s="165"/>
      <c r="IL92" s="165"/>
      <c r="IM92" s="165"/>
      <c r="IN92" s="165"/>
      <c r="IO92" s="165"/>
      <c r="IP92" s="165"/>
      <c r="IQ92" s="165"/>
      <c r="IR92" s="165"/>
      <c r="IS92" s="165"/>
      <c r="IT92" s="165"/>
      <c r="IU92" s="165"/>
      <c r="IV92" s="165"/>
      <c r="IW92" s="165"/>
      <c r="IX92" s="165"/>
      <c r="IY92" s="165"/>
      <c r="IZ92" s="165"/>
      <c r="JA92" s="165"/>
      <c r="JB92" s="165"/>
      <c r="JC92" s="165"/>
      <c r="JD92" s="165"/>
      <c r="JE92" s="165"/>
      <c r="JF92" s="165"/>
      <c r="JG92" s="165"/>
      <c r="JH92" s="165"/>
      <c r="JI92" s="165"/>
      <c r="JJ92" s="165"/>
      <c r="JK92" s="165"/>
      <c r="JL92" s="165"/>
      <c r="JM92" s="165"/>
      <c r="JN92" s="165"/>
      <c r="JO92" s="165"/>
      <c r="JP92" s="165"/>
      <c r="JQ92" s="165"/>
      <c r="JR92" s="165"/>
      <c r="JS92" s="165"/>
      <c r="JT92" s="165"/>
      <c r="JU92" s="165"/>
      <c r="JV92" s="165"/>
      <c r="JW92" s="165"/>
      <c r="JX92" s="165"/>
      <c r="JY92" s="165"/>
      <c r="JZ92" s="165"/>
      <c r="KA92" s="165"/>
      <c r="KB92" s="165"/>
      <c r="KC92" s="165"/>
      <c r="KD92" s="165"/>
      <c r="KE92" s="165"/>
      <c r="KF92" s="165"/>
      <c r="KG92" s="165"/>
      <c r="KH92" s="165"/>
      <c r="KI92" s="165"/>
      <c r="KJ92" s="165"/>
      <c r="KK92" s="165"/>
      <c r="KL92" s="165"/>
      <c r="KM92" s="165"/>
      <c r="KN92" s="165"/>
      <c r="KO92" s="165"/>
      <c r="KP92" s="165"/>
      <c r="KQ92" s="165"/>
      <c r="KR92" s="165"/>
      <c r="KS92" s="165"/>
      <c r="KT92" s="165"/>
      <c r="KU92" s="165"/>
      <c r="KV92" s="165"/>
      <c r="KW92" s="165"/>
      <c r="KX92" s="165"/>
      <c r="KY92" s="165"/>
      <c r="KZ92" s="165"/>
      <c r="LA92" s="165"/>
      <c r="LB92" s="165"/>
      <c r="LC92" s="165"/>
      <c r="LD92" s="165"/>
      <c r="LE92" s="165"/>
      <c r="LF92" s="165"/>
      <c r="LG92" s="165"/>
      <c r="LH92" s="165"/>
      <c r="LI92" s="165"/>
      <c r="LJ92" s="165"/>
      <c r="LK92" s="165"/>
      <c r="LL92" s="165"/>
      <c r="LM92" s="165"/>
      <c r="LN92" s="165"/>
      <c r="LO92" s="165"/>
      <c r="LP92" s="165"/>
      <c r="LQ92" s="165"/>
      <c r="LR92" s="165"/>
      <c r="LS92" s="165"/>
      <c r="LT92" s="165"/>
      <c r="LU92" s="165"/>
      <c r="LV92" s="165"/>
      <c r="LW92" s="165"/>
      <c r="LX92" s="165"/>
      <c r="LY92" s="165"/>
      <c r="LZ92" s="165"/>
      <c r="MA92" s="165"/>
      <c r="MB92" s="165"/>
      <c r="MC92" s="165"/>
      <c r="MD92" s="165"/>
      <c r="ME92" s="165"/>
      <c r="MF92" s="165"/>
      <c r="MG92" s="165"/>
      <c r="MH92" s="165"/>
      <c r="MI92" s="165"/>
      <c r="MJ92" s="165"/>
      <c r="MK92" s="165"/>
      <c r="ML92" s="165"/>
      <c r="MM92" s="165"/>
      <c r="MN92" s="165"/>
      <c r="MO92" s="165"/>
      <c r="MP92" s="165"/>
      <c r="MQ92" s="165"/>
      <c r="MR92" s="165"/>
      <c r="MS92" s="165"/>
      <c r="MT92" s="165"/>
      <c r="MU92" s="165"/>
      <c r="MV92" s="165"/>
      <c r="MW92" s="165"/>
      <c r="MX92" s="165"/>
      <c r="MY92" s="165"/>
      <c r="MZ92" s="165"/>
      <c r="NA92" s="165"/>
      <c r="NB92" s="165"/>
      <c r="NC92" s="165"/>
      <c r="ND92" s="165"/>
      <c r="NE92" s="165"/>
      <c r="NF92" s="165"/>
      <c r="NG92" s="165"/>
      <c r="NH92" s="165"/>
      <c r="NI92" s="165"/>
      <c r="NJ92" s="165"/>
      <c r="NK92" s="165"/>
      <c r="NL92" s="165"/>
      <c r="NM92" s="165"/>
      <c r="NN92" s="165"/>
      <c r="NO92" s="165"/>
      <c r="NP92" s="165"/>
      <c r="NQ92" s="165"/>
      <c r="NR92" s="165"/>
      <c r="NS92" s="165"/>
      <c r="NT92" s="165"/>
      <c r="NU92" s="165"/>
      <c r="NV92" s="165"/>
      <c r="NW92" s="165"/>
      <c r="NX92" s="165"/>
      <c r="NY92" s="165"/>
      <c r="NZ92" s="165"/>
      <c r="OA92" s="165"/>
      <c r="OB92" s="165"/>
      <c r="OC92" s="165"/>
      <c r="OD92" s="165"/>
      <c r="OE92" s="165"/>
      <c r="OF92" s="165"/>
      <c r="OG92" s="165"/>
      <c r="OH92" s="165"/>
      <c r="OI92" s="165"/>
      <c r="OJ92" s="165"/>
      <c r="OK92" s="165"/>
      <c r="OL92" s="165"/>
      <c r="OM92" s="165"/>
      <c r="ON92" s="165"/>
      <c r="OO92" s="165"/>
      <c r="OP92" s="165"/>
      <c r="OQ92" s="165"/>
      <c r="OR92" s="165"/>
      <c r="OS92" s="165"/>
      <c r="OT92" s="165"/>
      <c r="OU92" s="165"/>
      <c r="OV92" s="165"/>
      <c r="OW92" s="165"/>
      <c r="OX92" s="165"/>
      <c r="OY92" s="165"/>
      <c r="OZ92" s="165"/>
      <c r="PA92" s="165"/>
      <c r="PB92" s="165"/>
      <c r="PC92" s="165"/>
      <c r="PD92" s="165"/>
      <c r="PE92" s="165"/>
      <c r="PF92" s="165"/>
      <c r="PG92" s="165"/>
      <c r="PH92" s="165"/>
      <c r="PI92" s="165"/>
      <c r="PJ92" s="165"/>
      <c r="PK92" s="165"/>
      <c r="PL92" s="165"/>
      <c r="PM92" s="165"/>
      <c r="PN92" s="165"/>
      <c r="PO92" s="165"/>
      <c r="PP92" s="165"/>
      <c r="PQ92" s="165"/>
      <c r="PR92" s="165"/>
      <c r="PS92" s="165"/>
      <c r="PT92" s="165"/>
      <c r="PU92" s="165"/>
      <c r="PV92" s="165"/>
      <c r="PW92" s="165"/>
      <c r="PX92" s="165"/>
      <c r="PY92" s="165"/>
      <c r="PZ92" s="165"/>
      <c r="QA92" s="165"/>
      <c r="QB92" s="165"/>
      <c r="QC92" s="165"/>
      <c r="QD92" s="165"/>
      <c r="QE92" s="165"/>
      <c r="QF92" s="165"/>
      <c r="QG92" s="165"/>
      <c r="QH92" s="165"/>
      <c r="QI92" s="165"/>
      <c r="QJ92" s="165"/>
      <c r="QK92" s="165"/>
      <c r="QL92" s="165"/>
      <c r="QM92" s="165"/>
      <c r="QN92" s="165"/>
      <c r="QO92" s="165"/>
      <c r="QP92" s="165"/>
      <c r="QQ92" s="165"/>
      <c r="QR92" s="165"/>
      <c r="QS92" s="165"/>
      <c r="QT92" s="165"/>
      <c r="QU92" s="165"/>
      <c r="QV92" s="165"/>
      <c r="QW92" s="165"/>
      <c r="QX92" s="165"/>
      <c r="QY92" s="165"/>
      <c r="QZ92" s="165"/>
      <c r="RA92" s="165"/>
      <c r="RB92" s="165"/>
      <c r="RC92" s="165"/>
      <c r="RD92" s="165"/>
      <c r="RE92" s="165"/>
      <c r="RF92" s="165"/>
      <c r="RG92" s="165"/>
      <c r="RH92" s="165"/>
      <c r="RI92" s="165"/>
      <c r="RJ92" s="165"/>
      <c r="RK92" s="165"/>
      <c r="RL92" s="165"/>
      <c r="RM92" s="165"/>
      <c r="RN92" s="165"/>
      <c r="RO92" s="165"/>
      <c r="RP92" s="165"/>
      <c r="RQ92" s="165"/>
      <c r="RR92" s="165"/>
      <c r="RS92" s="165"/>
      <c r="RT92" s="165"/>
      <c r="RU92" s="165"/>
      <c r="RV92" s="165"/>
      <c r="RW92" s="165"/>
      <c r="RX92" s="165"/>
      <c r="RY92" s="165"/>
      <c r="RZ92" s="165"/>
      <c r="SA92" s="165"/>
      <c r="SB92" s="165"/>
      <c r="SC92" s="165"/>
      <c r="SD92" s="165"/>
      <c r="SE92" s="165"/>
      <c r="SF92" s="165"/>
      <c r="SG92" s="165"/>
      <c r="SH92" s="165"/>
      <c r="SI92" s="165"/>
      <c r="SJ92" s="165"/>
      <c r="SK92" s="165"/>
      <c r="SL92" s="165"/>
      <c r="SM92" s="165"/>
      <c r="SN92" s="165"/>
      <c r="SO92" s="165"/>
      <c r="SP92" s="165"/>
      <c r="SQ92" s="165"/>
      <c r="SR92" s="165"/>
      <c r="SS92" s="165"/>
      <c r="ST92" s="165"/>
      <c r="SU92" s="165"/>
      <c r="SV92" s="165"/>
      <c r="SW92" s="165"/>
      <c r="SX92" s="165"/>
      <c r="SY92" s="165"/>
      <c r="SZ92" s="165"/>
      <c r="TA92" s="165"/>
      <c r="TB92" s="165"/>
      <c r="TC92" s="165"/>
      <c r="TD92" s="165"/>
      <c r="TE92" s="165"/>
      <c r="TF92" s="165"/>
      <c r="TG92" s="165"/>
      <c r="TH92" s="165"/>
      <c r="TI92" s="165"/>
      <c r="TJ92" s="165"/>
      <c r="TK92" s="165"/>
      <c r="TL92" s="165"/>
      <c r="TM92" s="165"/>
      <c r="TN92" s="165"/>
      <c r="TO92" s="165"/>
      <c r="TP92" s="165"/>
      <c r="TQ92" s="165"/>
      <c r="TR92" s="165"/>
      <c r="TS92" s="165"/>
      <c r="TT92" s="165"/>
      <c r="TU92" s="165"/>
      <c r="TV92" s="165"/>
      <c r="TW92" s="165"/>
      <c r="TX92" s="165"/>
      <c r="TY92" s="165"/>
      <c r="TZ92" s="165"/>
      <c r="UA92" s="165"/>
      <c r="UB92" s="165"/>
      <c r="UC92" s="165"/>
      <c r="UD92" s="165"/>
      <c r="UE92" s="165"/>
      <c r="UF92" s="165"/>
      <c r="UG92" s="165"/>
      <c r="UH92" s="165"/>
      <c r="UI92" s="165"/>
      <c r="UJ92" s="165"/>
      <c r="UK92" s="165"/>
      <c r="UL92" s="165"/>
      <c r="UM92" s="165"/>
      <c r="UN92" s="165"/>
      <c r="UO92" s="165"/>
      <c r="UP92" s="165"/>
      <c r="UQ92" s="165"/>
      <c r="UR92" s="165"/>
      <c r="US92" s="165"/>
      <c r="UT92" s="165"/>
      <c r="UU92" s="165"/>
      <c r="UV92" s="165"/>
      <c r="UW92" s="165"/>
      <c r="UX92" s="165"/>
      <c r="UY92" s="165"/>
      <c r="UZ92" s="165"/>
      <c r="VA92" s="165"/>
      <c r="VB92" s="165"/>
      <c r="VC92" s="165"/>
      <c r="VD92" s="165"/>
      <c r="VE92" s="165"/>
      <c r="VF92" s="165"/>
      <c r="VG92" s="165"/>
      <c r="VH92" s="165"/>
      <c r="VI92" s="165"/>
      <c r="VJ92" s="165"/>
      <c r="VK92" s="165"/>
      <c r="VL92" s="165"/>
      <c r="VM92" s="165"/>
      <c r="VN92" s="165"/>
      <c r="VO92" s="165"/>
      <c r="VP92" s="165"/>
      <c r="VQ92" s="165"/>
      <c r="VR92" s="165"/>
      <c r="VS92" s="165"/>
      <c r="VT92" s="165"/>
      <c r="VU92" s="165"/>
      <c r="VV92" s="165"/>
      <c r="VW92" s="165"/>
      <c r="VX92" s="165"/>
      <c r="VY92" s="165"/>
      <c r="VZ92" s="165"/>
      <c r="WA92" s="165"/>
      <c r="WB92" s="165"/>
      <c r="WC92" s="165"/>
      <c r="WD92" s="165"/>
      <c r="WE92" s="165"/>
      <c r="WF92" s="165"/>
      <c r="WG92" s="165"/>
      <c r="WH92" s="165"/>
      <c r="WI92" s="165"/>
      <c r="WJ92" s="165"/>
      <c r="WK92" s="165"/>
      <c r="WL92" s="165"/>
      <c r="WM92" s="165"/>
      <c r="WN92" s="165"/>
      <c r="WO92" s="165"/>
      <c r="WP92" s="165"/>
      <c r="WQ92" s="165"/>
      <c r="WR92" s="165"/>
      <c r="WS92" s="165"/>
      <c r="WT92" s="165"/>
      <c r="WU92" s="165"/>
      <c r="WV92" s="165"/>
      <c r="WW92" s="165"/>
      <c r="WX92" s="165"/>
      <c r="WY92" s="165"/>
      <c r="WZ92" s="165"/>
      <c r="XA92" s="165"/>
      <c r="XB92" s="165"/>
      <c r="XC92" s="165"/>
      <c r="XD92" s="165"/>
      <c r="XE92" s="165"/>
      <c r="XF92" s="165"/>
      <c r="XG92" s="165"/>
      <c r="XH92" s="165"/>
      <c r="XI92" s="165"/>
      <c r="XJ92" s="165"/>
      <c r="XK92" s="165"/>
      <c r="XL92" s="165"/>
      <c r="XM92" s="165"/>
      <c r="XN92" s="165"/>
      <c r="XO92" s="165"/>
      <c r="XP92" s="165"/>
      <c r="XQ92" s="165"/>
      <c r="XR92" s="165"/>
      <c r="XS92" s="165"/>
      <c r="XT92" s="165"/>
      <c r="XU92" s="165"/>
      <c r="XV92" s="165"/>
      <c r="XW92" s="165"/>
      <c r="XX92" s="165"/>
      <c r="XY92" s="165"/>
      <c r="XZ92" s="165"/>
      <c r="YA92" s="165"/>
      <c r="YB92" s="165"/>
      <c r="YC92" s="165"/>
      <c r="YD92" s="165"/>
      <c r="YE92" s="165"/>
      <c r="YF92" s="165"/>
      <c r="YG92" s="165"/>
      <c r="YH92" s="165"/>
      <c r="YI92" s="165"/>
      <c r="YJ92" s="165"/>
      <c r="YK92" s="165"/>
      <c r="YL92" s="165"/>
      <c r="YM92" s="165"/>
      <c r="YN92" s="165"/>
      <c r="YO92" s="165"/>
      <c r="YP92" s="165"/>
      <c r="YQ92" s="165"/>
      <c r="YR92" s="165"/>
      <c r="YS92" s="165"/>
      <c r="YT92" s="165"/>
      <c r="YU92" s="165"/>
      <c r="YV92" s="165"/>
      <c r="YW92" s="165"/>
      <c r="YX92" s="165"/>
      <c r="YY92" s="165"/>
    </row>
    <row r="93" spans="1:675" s="3" customFormat="1">
      <c r="A93" s="165"/>
      <c r="B93" s="165"/>
      <c r="C93" s="165" t="s">
        <v>159</v>
      </c>
      <c r="D93" s="165" t="s">
        <v>179</v>
      </c>
      <c r="E93" s="165"/>
      <c r="F93" s="165"/>
      <c r="G93" s="165"/>
      <c r="H93" s="165"/>
      <c r="I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  <c r="AJ93" s="165"/>
      <c r="AK93" s="165"/>
      <c r="AL93" s="165"/>
      <c r="AM93" s="165"/>
      <c r="AN93" s="165"/>
      <c r="AO93" s="165"/>
      <c r="AP93" s="165"/>
      <c r="AQ93" s="165"/>
      <c r="AR93" s="165"/>
      <c r="AS93" s="165"/>
      <c r="AT93" s="165"/>
      <c r="AU93" s="165"/>
      <c r="AV93" s="165"/>
      <c r="AW93" s="165"/>
      <c r="AX93" s="165"/>
      <c r="AY93" s="165"/>
      <c r="AZ93" s="165"/>
      <c r="BA93" s="165"/>
      <c r="BB93" s="165"/>
      <c r="BC93" s="165"/>
      <c r="BD93" s="165"/>
      <c r="BE93" s="165"/>
      <c r="BF93" s="165"/>
      <c r="BG93" s="165"/>
      <c r="BH93" s="165"/>
      <c r="BI93" s="165"/>
      <c r="BJ93" s="165"/>
      <c r="BK93" s="165"/>
      <c r="BL93" s="165"/>
      <c r="BM93" s="165"/>
      <c r="BN93" s="165"/>
      <c r="BO93" s="165"/>
      <c r="BP93" s="165"/>
      <c r="BQ93" s="165"/>
      <c r="BR93" s="165"/>
      <c r="BS93" s="165"/>
      <c r="BT93" s="165"/>
      <c r="BU93" s="165"/>
      <c r="BV93" s="165"/>
      <c r="BW93" s="165"/>
      <c r="BX93" s="165"/>
      <c r="BY93" s="165"/>
      <c r="BZ93" s="165"/>
      <c r="CA93" s="165"/>
      <c r="CB93" s="165"/>
      <c r="CC93" s="165"/>
      <c r="CD93" s="165"/>
      <c r="CE93" s="165"/>
      <c r="CF93" s="165"/>
      <c r="CG93" s="165"/>
      <c r="CH93" s="165"/>
      <c r="CI93" s="165"/>
      <c r="CJ93" s="165"/>
      <c r="CK93" s="165"/>
      <c r="CL93" s="165"/>
      <c r="CM93" s="165"/>
      <c r="CN93" s="165"/>
      <c r="CO93" s="165"/>
      <c r="CP93" s="165"/>
      <c r="CQ93" s="165"/>
      <c r="CR93" s="165"/>
      <c r="CS93" s="165"/>
      <c r="CT93" s="165"/>
      <c r="CU93" s="165"/>
      <c r="CV93" s="165"/>
      <c r="CW93" s="165"/>
      <c r="CX93" s="165"/>
      <c r="CY93" s="165"/>
      <c r="CZ93" s="165"/>
      <c r="DA93" s="165"/>
      <c r="DB93" s="165"/>
      <c r="DC93" s="165"/>
      <c r="DD93" s="165"/>
      <c r="DE93" s="165"/>
      <c r="DF93" s="165"/>
      <c r="DG93" s="165"/>
      <c r="DH93" s="165"/>
      <c r="DI93" s="165"/>
      <c r="DJ93" s="165"/>
      <c r="DK93" s="165"/>
      <c r="DL93" s="165"/>
      <c r="DM93" s="165"/>
      <c r="DN93" s="165"/>
      <c r="DO93" s="165"/>
      <c r="DP93" s="165"/>
      <c r="DQ93" s="165"/>
      <c r="DR93" s="165"/>
      <c r="DS93" s="165"/>
      <c r="DT93" s="165"/>
      <c r="DU93" s="165"/>
      <c r="DV93" s="165"/>
      <c r="DW93" s="165"/>
      <c r="DX93" s="165"/>
      <c r="DY93" s="165"/>
      <c r="DZ93" s="165"/>
      <c r="EA93" s="165"/>
      <c r="EB93" s="165"/>
      <c r="EC93" s="165"/>
      <c r="ED93" s="165"/>
      <c r="EE93" s="165"/>
      <c r="EF93" s="165"/>
      <c r="EG93" s="165"/>
      <c r="EH93" s="165"/>
      <c r="EI93" s="165"/>
      <c r="EJ93" s="165"/>
      <c r="EK93" s="165"/>
      <c r="EL93" s="165"/>
      <c r="EM93" s="165"/>
      <c r="EN93" s="165"/>
      <c r="EO93" s="165"/>
      <c r="EP93" s="165"/>
      <c r="EQ93" s="165"/>
      <c r="ER93" s="165"/>
      <c r="ES93" s="165"/>
      <c r="ET93" s="165"/>
      <c r="EU93" s="165"/>
      <c r="EV93" s="165"/>
      <c r="EW93" s="165"/>
      <c r="EX93" s="165"/>
      <c r="EY93" s="165"/>
      <c r="EZ93" s="165"/>
      <c r="FA93" s="165"/>
      <c r="FB93" s="165"/>
      <c r="FC93" s="165"/>
      <c r="FD93" s="165"/>
      <c r="FE93" s="165"/>
      <c r="FF93" s="165"/>
      <c r="FG93" s="165"/>
      <c r="FH93" s="165"/>
      <c r="FI93" s="165"/>
      <c r="FJ93" s="165"/>
      <c r="FK93" s="165"/>
      <c r="FL93" s="165"/>
      <c r="FM93" s="165"/>
      <c r="FN93" s="165"/>
      <c r="FO93" s="165"/>
      <c r="FP93" s="165"/>
      <c r="FQ93" s="165"/>
      <c r="FR93" s="165"/>
      <c r="FS93" s="165"/>
      <c r="FT93" s="165"/>
      <c r="FU93" s="165"/>
      <c r="FV93" s="165"/>
      <c r="FW93" s="165"/>
      <c r="FX93" s="165"/>
      <c r="FY93" s="165"/>
      <c r="FZ93" s="165"/>
      <c r="GA93" s="165"/>
      <c r="GB93" s="165"/>
      <c r="GC93" s="165"/>
      <c r="GD93" s="165"/>
      <c r="GE93" s="165"/>
      <c r="GF93" s="165"/>
      <c r="GG93" s="165"/>
      <c r="GH93" s="165"/>
      <c r="GI93" s="165"/>
      <c r="GJ93" s="165"/>
      <c r="GK93" s="165"/>
      <c r="GL93" s="165"/>
      <c r="GM93" s="165"/>
      <c r="GN93" s="165"/>
      <c r="GO93" s="165"/>
      <c r="GP93" s="165"/>
      <c r="GQ93" s="165"/>
      <c r="GR93" s="165"/>
      <c r="GS93" s="165"/>
      <c r="GT93" s="165"/>
      <c r="GU93" s="165"/>
      <c r="GV93" s="165"/>
      <c r="GW93" s="165"/>
      <c r="GX93" s="165"/>
      <c r="GY93" s="165"/>
      <c r="GZ93" s="165"/>
      <c r="HA93" s="165"/>
      <c r="HB93" s="165"/>
      <c r="HC93" s="165"/>
      <c r="HD93" s="165"/>
      <c r="HE93" s="165"/>
      <c r="HF93" s="165"/>
      <c r="HG93" s="165"/>
      <c r="HH93" s="165"/>
      <c r="HI93" s="165"/>
      <c r="HJ93" s="165"/>
      <c r="HK93" s="165"/>
      <c r="HL93" s="165"/>
      <c r="HM93" s="165"/>
      <c r="HN93" s="165"/>
      <c r="HO93" s="165"/>
      <c r="HP93" s="165"/>
      <c r="HQ93" s="165"/>
      <c r="HR93" s="165"/>
      <c r="HS93" s="165"/>
      <c r="HT93" s="165"/>
      <c r="HU93" s="165"/>
      <c r="HV93" s="165"/>
      <c r="HW93" s="165"/>
      <c r="HX93" s="165"/>
      <c r="HY93" s="165"/>
      <c r="HZ93" s="165"/>
      <c r="IA93" s="165"/>
      <c r="IB93" s="165"/>
      <c r="IC93" s="165"/>
      <c r="ID93" s="165"/>
      <c r="IE93" s="165"/>
      <c r="IF93" s="165"/>
      <c r="IG93" s="165"/>
      <c r="IH93" s="165"/>
      <c r="II93" s="165"/>
      <c r="IJ93" s="165"/>
      <c r="IK93" s="165"/>
      <c r="IL93" s="165"/>
      <c r="IM93" s="165"/>
      <c r="IN93" s="165"/>
      <c r="IO93" s="165"/>
      <c r="IP93" s="165"/>
      <c r="IQ93" s="165"/>
      <c r="IR93" s="165"/>
      <c r="IS93" s="165"/>
      <c r="IT93" s="165"/>
      <c r="IU93" s="165"/>
      <c r="IV93" s="165"/>
      <c r="IW93" s="165"/>
      <c r="IX93" s="165"/>
      <c r="IY93" s="165"/>
      <c r="IZ93" s="165"/>
      <c r="JA93" s="165"/>
      <c r="JB93" s="165"/>
      <c r="JC93" s="165"/>
      <c r="JD93" s="165"/>
      <c r="JE93" s="165"/>
      <c r="JF93" s="165"/>
      <c r="JG93" s="165"/>
      <c r="JH93" s="165"/>
      <c r="JI93" s="165"/>
      <c r="JJ93" s="165"/>
      <c r="JK93" s="165"/>
      <c r="JL93" s="165"/>
      <c r="JM93" s="165"/>
      <c r="JN93" s="165"/>
      <c r="JO93" s="165"/>
      <c r="JP93" s="165"/>
      <c r="JQ93" s="165"/>
      <c r="JR93" s="165"/>
      <c r="JS93" s="165"/>
      <c r="JT93" s="165"/>
      <c r="JU93" s="165"/>
      <c r="JV93" s="165"/>
      <c r="JW93" s="165"/>
      <c r="JX93" s="165"/>
      <c r="JY93" s="165"/>
      <c r="JZ93" s="165"/>
      <c r="KA93" s="165"/>
      <c r="KB93" s="165"/>
      <c r="KC93" s="165"/>
      <c r="KD93" s="165"/>
      <c r="KE93" s="165"/>
      <c r="KF93" s="165"/>
      <c r="KG93" s="165"/>
      <c r="KH93" s="165"/>
      <c r="KI93" s="165"/>
      <c r="KJ93" s="165"/>
      <c r="KK93" s="165"/>
      <c r="KL93" s="165"/>
      <c r="KM93" s="165"/>
      <c r="KN93" s="165"/>
      <c r="KO93" s="165"/>
      <c r="KP93" s="165"/>
      <c r="KQ93" s="165"/>
      <c r="KR93" s="165"/>
      <c r="KS93" s="165"/>
      <c r="KT93" s="165"/>
      <c r="KU93" s="165"/>
      <c r="KV93" s="165"/>
      <c r="KW93" s="165"/>
      <c r="KX93" s="165"/>
      <c r="KY93" s="165"/>
      <c r="KZ93" s="165"/>
      <c r="LA93" s="165"/>
      <c r="LB93" s="165"/>
      <c r="LC93" s="165"/>
      <c r="LD93" s="165"/>
      <c r="LE93" s="165"/>
      <c r="LF93" s="165"/>
      <c r="LG93" s="165"/>
      <c r="LH93" s="165"/>
      <c r="LI93" s="165"/>
      <c r="LJ93" s="165"/>
      <c r="LK93" s="165"/>
      <c r="LL93" s="165"/>
      <c r="LM93" s="165"/>
      <c r="LN93" s="165"/>
      <c r="LO93" s="165"/>
      <c r="LP93" s="165"/>
      <c r="LQ93" s="165"/>
      <c r="LR93" s="165"/>
      <c r="LS93" s="165"/>
      <c r="LT93" s="165"/>
      <c r="LU93" s="165"/>
      <c r="LV93" s="165"/>
      <c r="LW93" s="165"/>
      <c r="LX93" s="165"/>
      <c r="LY93" s="165"/>
      <c r="LZ93" s="165"/>
      <c r="MA93" s="165"/>
      <c r="MB93" s="165"/>
      <c r="MC93" s="165"/>
      <c r="MD93" s="165"/>
      <c r="ME93" s="165"/>
      <c r="MF93" s="165"/>
      <c r="MG93" s="165"/>
      <c r="MH93" s="165"/>
      <c r="MI93" s="165"/>
      <c r="MJ93" s="165"/>
      <c r="MK93" s="165"/>
      <c r="ML93" s="165"/>
      <c r="MM93" s="165"/>
      <c r="MN93" s="165"/>
      <c r="MO93" s="165"/>
      <c r="MP93" s="165"/>
      <c r="MQ93" s="165"/>
      <c r="MR93" s="165"/>
      <c r="MS93" s="165"/>
      <c r="MT93" s="165"/>
      <c r="MU93" s="165"/>
      <c r="MV93" s="165"/>
      <c r="MW93" s="165"/>
      <c r="MX93" s="165"/>
      <c r="MY93" s="165"/>
      <c r="MZ93" s="165"/>
      <c r="NA93" s="165"/>
      <c r="NB93" s="165"/>
      <c r="NC93" s="165"/>
      <c r="ND93" s="165"/>
      <c r="NE93" s="165"/>
      <c r="NF93" s="165"/>
      <c r="NG93" s="165"/>
      <c r="NH93" s="165"/>
      <c r="NI93" s="165"/>
      <c r="NJ93" s="165"/>
      <c r="NK93" s="165"/>
      <c r="NL93" s="165"/>
      <c r="NM93" s="165"/>
      <c r="NN93" s="165"/>
      <c r="NO93" s="165"/>
      <c r="NP93" s="165"/>
      <c r="NQ93" s="165"/>
      <c r="NR93" s="165"/>
      <c r="NS93" s="165"/>
      <c r="NT93" s="165"/>
      <c r="NU93" s="165"/>
      <c r="NV93" s="165"/>
      <c r="NW93" s="165"/>
      <c r="NX93" s="165"/>
      <c r="NY93" s="165"/>
      <c r="NZ93" s="165"/>
      <c r="OA93" s="165"/>
      <c r="OB93" s="165"/>
      <c r="OC93" s="165"/>
      <c r="OD93" s="165"/>
      <c r="OE93" s="165"/>
      <c r="OF93" s="165"/>
      <c r="OG93" s="165"/>
      <c r="OH93" s="165"/>
      <c r="OI93" s="165"/>
      <c r="OJ93" s="165"/>
      <c r="OK93" s="165"/>
      <c r="OL93" s="165"/>
      <c r="OM93" s="165"/>
      <c r="ON93" s="165"/>
      <c r="OO93" s="165"/>
      <c r="OP93" s="165"/>
      <c r="OQ93" s="165"/>
      <c r="OR93" s="165"/>
      <c r="OS93" s="165"/>
      <c r="OT93" s="165"/>
      <c r="OU93" s="165"/>
      <c r="OV93" s="165"/>
      <c r="OW93" s="165"/>
      <c r="OX93" s="165"/>
      <c r="OY93" s="165"/>
      <c r="OZ93" s="165"/>
      <c r="PA93" s="165"/>
      <c r="PB93" s="165"/>
      <c r="PC93" s="165"/>
      <c r="PD93" s="165"/>
      <c r="PE93" s="165"/>
      <c r="PF93" s="165"/>
      <c r="PG93" s="165"/>
      <c r="PH93" s="165"/>
      <c r="PI93" s="165"/>
      <c r="PJ93" s="165"/>
      <c r="PK93" s="165"/>
      <c r="PL93" s="165"/>
      <c r="PM93" s="165"/>
      <c r="PN93" s="165"/>
      <c r="PO93" s="165"/>
      <c r="PP93" s="165"/>
      <c r="PQ93" s="165"/>
      <c r="PR93" s="165"/>
      <c r="PS93" s="165"/>
      <c r="PT93" s="165"/>
      <c r="PU93" s="165"/>
      <c r="PV93" s="165"/>
      <c r="PW93" s="165"/>
      <c r="PX93" s="165"/>
      <c r="PY93" s="165"/>
      <c r="PZ93" s="165"/>
      <c r="QA93" s="165"/>
      <c r="QB93" s="165"/>
      <c r="QC93" s="165"/>
      <c r="QD93" s="165"/>
      <c r="QE93" s="165"/>
      <c r="QF93" s="165"/>
      <c r="QG93" s="165"/>
      <c r="QH93" s="165"/>
      <c r="QI93" s="165"/>
      <c r="QJ93" s="165"/>
      <c r="QK93" s="165"/>
      <c r="QL93" s="165"/>
      <c r="QM93" s="165"/>
      <c r="QN93" s="165"/>
      <c r="QO93" s="165"/>
      <c r="QP93" s="165"/>
      <c r="QQ93" s="165"/>
      <c r="QR93" s="165"/>
      <c r="QS93" s="165"/>
      <c r="QT93" s="165"/>
      <c r="QU93" s="165"/>
      <c r="QV93" s="165"/>
      <c r="QW93" s="165"/>
      <c r="QX93" s="165"/>
      <c r="QY93" s="165"/>
      <c r="QZ93" s="165"/>
      <c r="RA93" s="165"/>
      <c r="RB93" s="165"/>
      <c r="RC93" s="165"/>
      <c r="RD93" s="165"/>
      <c r="RE93" s="165"/>
      <c r="RF93" s="165"/>
      <c r="RG93" s="165"/>
      <c r="RH93" s="165"/>
      <c r="RI93" s="165"/>
      <c r="RJ93" s="165"/>
      <c r="RK93" s="165"/>
      <c r="RL93" s="165"/>
      <c r="RM93" s="165"/>
      <c r="RN93" s="165"/>
      <c r="RO93" s="165"/>
      <c r="RP93" s="165"/>
      <c r="RQ93" s="165"/>
      <c r="RR93" s="165"/>
      <c r="RS93" s="165"/>
      <c r="RT93" s="165"/>
      <c r="RU93" s="165"/>
      <c r="RV93" s="165"/>
      <c r="RW93" s="165"/>
      <c r="RX93" s="165"/>
      <c r="RY93" s="165"/>
      <c r="RZ93" s="165"/>
      <c r="SA93" s="165"/>
      <c r="SB93" s="165"/>
      <c r="SC93" s="165"/>
      <c r="SD93" s="165"/>
      <c r="SE93" s="165"/>
      <c r="SF93" s="165"/>
      <c r="SG93" s="165"/>
      <c r="SH93" s="165"/>
      <c r="SI93" s="165"/>
      <c r="SJ93" s="165"/>
      <c r="SK93" s="165"/>
      <c r="SL93" s="165"/>
      <c r="SM93" s="165"/>
      <c r="SN93" s="165"/>
      <c r="SO93" s="165"/>
      <c r="SP93" s="165"/>
      <c r="SQ93" s="165"/>
      <c r="SR93" s="165"/>
      <c r="SS93" s="165"/>
      <c r="ST93" s="165"/>
      <c r="SU93" s="165"/>
      <c r="SV93" s="165"/>
      <c r="SW93" s="165"/>
      <c r="SX93" s="165"/>
      <c r="SY93" s="165"/>
      <c r="SZ93" s="165"/>
      <c r="TA93" s="165"/>
      <c r="TB93" s="165"/>
      <c r="TC93" s="165"/>
      <c r="TD93" s="165"/>
      <c r="TE93" s="165"/>
      <c r="TF93" s="165"/>
      <c r="TG93" s="165"/>
      <c r="TH93" s="165"/>
      <c r="TI93" s="165"/>
      <c r="TJ93" s="165"/>
      <c r="TK93" s="165"/>
      <c r="TL93" s="165"/>
      <c r="TM93" s="165"/>
      <c r="TN93" s="165"/>
      <c r="TO93" s="165"/>
      <c r="TP93" s="165"/>
      <c r="TQ93" s="165"/>
      <c r="TR93" s="165"/>
      <c r="TS93" s="165"/>
      <c r="TT93" s="165"/>
      <c r="TU93" s="165"/>
      <c r="TV93" s="165"/>
      <c r="TW93" s="165"/>
      <c r="TX93" s="165"/>
      <c r="TY93" s="165"/>
      <c r="TZ93" s="165"/>
      <c r="UA93" s="165"/>
      <c r="UB93" s="165"/>
      <c r="UC93" s="165"/>
      <c r="UD93" s="165"/>
      <c r="UE93" s="165"/>
      <c r="UF93" s="165"/>
      <c r="UG93" s="165"/>
      <c r="UH93" s="165"/>
      <c r="UI93" s="165"/>
      <c r="UJ93" s="165"/>
      <c r="UK93" s="165"/>
      <c r="UL93" s="165"/>
      <c r="UM93" s="165"/>
      <c r="UN93" s="165"/>
      <c r="UO93" s="165"/>
      <c r="UP93" s="165"/>
      <c r="UQ93" s="165"/>
      <c r="UR93" s="165"/>
      <c r="US93" s="165"/>
      <c r="UT93" s="165"/>
      <c r="UU93" s="165"/>
      <c r="UV93" s="165"/>
      <c r="UW93" s="165"/>
      <c r="UX93" s="165"/>
      <c r="UY93" s="165"/>
      <c r="UZ93" s="165"/>
      <c r="VA93" s="165"/>
      <c r="VB93" s="165"/>
      <c r="VC93" s="165"/>
      <c r="VD93" s="165"/>
      <c r="VE93" s="165"/>
      <c r="VF93" s="165"/>
      <c r="VG93" s="165"/>
      <c r="VH93" s="165"/>
      <c r="VI93" s="165"/>
      <c r="VJ93" s="165"/>
      <c r="VK93" s="165"/>
      <c r="VL93" s="165"/>
      <c r="VM93" s="165"/>
      <c r="VN93" s="165"/>
      <c r="VO93" s="165"/>
      <c r="VP93" s="165"/>
      <c r="VQ93" s="165"/>
      <c r="VR93" s="165"/>
      <c r="VS93" s="165"/>
      <c r="VT93" s="165"/>
      <c r="VU93" s="165"/>
      <c r="VV93" s="165"/>
      <c r="VW93" s="165"/>
      <c r="VX93" s="165"/>
      <c r="VY93" s="165"/>
      <c r="VZ93" s="165"/>
      <c r="WA93" s="165"/>
      <c r="WB93" s="165"/>
      <c r="WC93" s="165"/>
      <c r="WD93" s="165"/>
      <c r="WE93" s="165"/>
      <c r="WF93" s="165"/>
      <c r="WG93" s="165"/>
      <c r="WH93" s="165"/>
      <c r="WI93" s="165"/>
      <c r="WJ93" s="165"/>
      <c r="WK93" s="165"/>
      <c r="WL93" s="165"/>
      <c r="WM93" s="165"/>
      <c r="WN93" s="165"/>
      <c r="WO93" s="165"/>
      <c r="WP93" s="165"/>
      <c r="WQ93" s="165"/>
      <c r="WR93" s="165"/>
      <c r="WS93" s="165"/>
      <c r="WT93" s="165"/>
      <c r="WU93" s="165"/>
      <c r="WV93" s="165"/>
      <c r="WW93" s="165"/>
      <c r="WX93" s="165"/>
      <c r="WY93" s="165"/>
      <c r="WZ93" s="165"/>
      <c r="XA93" s="165"/>
      <c r="XB93" s="165"/>
      <c r="XC93" s="165"/>
      <c r="XD93" s="165"/>
      <c r="XE93" s="165"/>
      <c r="XF93" s="165"/>
      <c r="XG93" s="165"/>
      <c r="XH93" s="165"/>
      <c r="XI93" s="165"/>
      <c r="XJ93" s="165"/>
      <c r="XK93" s="165"/>
      <c r="XL93" s="165"/>
      <c r="XM93" s="165"/>
      <c r="XN93" s="165"/>
      <c r="XO93" s="165"/>
      <c r="XP93" s="165"/>
      <c r="XQ93" s="165"/>
      <c r="XR93" s="165"/>
      <c r="XS93" s="165"/>
      <c r="XT93" s="165"/>
      <c r="XU93" s="165"/>
      <c r="XV93" s="165"/>
      <c r="XW93" s="165"/>
      <c r="XX93" s="165"/>
      <c r="XY93" s="165"/>
      <c r="XZ93" s="165"/>
      <c r="YA93" s="165"/>
      <c r="YB93" s="165"/>
      <c r="YC93" s="165"/>
      <c r="YD93" s="165"/>
      <c r="YE93" s="165"/>
      <c r="YF93" s="165"/>
      <c r="YG93" s="165"/>
      <c r="YH93" s="165"/>
      <c r="YI93" s="165"/>
      <c r="YJ93" s="165"/>
      <c r="YK93" s="165"/>
      <c r="YL93" s="165"/>
      <c r="YM93" s="165"/>
      <c r="YN93" s="165"/>
      <c r="YO93" s="165"/>
      <c r="YP93" s="165"/>
      <c r="YQ93" s="165"/>
      <c r="YR93" s="165"/>
      <c r="YS93" s="165"/>
      <c r="YT93" s="165"/>
      <c r="YU93" s="165"/>
      <c r="YV93" s="165"/>
      <c r="YW93" s="165"/>
      <c r="YX93" s="165"/>
      <c r="YY93" s="165"/>
    </row>
    <row r="95" spans="1:675" s="3" customFormat="1">
      <c r="A95" s="165"/>
      <c r="B95" s="165"/>
      <c r="C95" s="165" t="s">
        <v>159</v>
      </c>
      <c r="D95" s="40" t="s">
        <v>180</v>
      </c>
      <c r="E95" s="165"/>
      <c r="F95" s="165"/>
      <c r="G95" s="165"/>
      <c r="H95" s="165"/>
      <c r="I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65"/>
      <c r="AS95" s="165"/>
      <c r="AT95" s="165"/>
      <c r="AU95" s="165"/>
      <c r="AV95" s="165"/>
      <c r="AW95" s="165"/>
      <c r="AX95" s="165"/>
      <c r="AY95" s="165"/>
      <c r="AZ95" s="165"/>
      <c r="BA95" s="165"/>
      <c r="BB95" s="165"/>
      <c r="BC95" s="165"/>
      <c r="BD95" s="165"/>
      <c r="BE95" s="165"/>
      <c r="BF95" s="165"/>
      <c r="BG95" s="165"/>
      <c r="BH95" s="165"/>
      <c r="BI95" s="165"/>
      <c r="BJ95" s="165"/>
      <c r="BK95" s="165"/>
      <c r="BL95" s="165"/>
      <c r="BM95" s="165"/>
      <c r="BN95" s="165"/>
      <c r="BO95" s="165"/>
      <c r="BP95" s="165"/>
      <c r="BQ95" s="165"/>
      <c r="BR95" s="165"/>
      <c r="BS95" s="165"/>
      <c r="BT95" s="165"/>
      <c r="BU95" s="165"/>
      <c r="BV95" s="165"/>
      <c r="BW95" s="165"/>
      <c r="BX95" s="165"/>
      <c r="BY95" s="165"/>
      <c r="BZ95" s="165"/>
      <c r="CA95" s="165"/>
      <c r="CB95" s="165"/>
      <c r="CC95" s="165"/>
      <c r="CD95" s="165"/>
      <c r="CE95" s="165"/>
      <c r="CF95" s="165"/>
      <c r="CG95" s="165"/>
      <c r="CH95" s="165"/>
      <c r="CI95" s="165"/>
      <c r="CJ95" s="165"/>
      <c r="CK95" s="165"/>
      <c r="CL95" s="165"/>
      <c r="CM95" s="165"/>
      <c r="CN95" s="165"/>
      <c r="CO95" s="165"/>
      <c r="CP95" s="165"/>
      <c r="CQ95" s="165"/>
      <c r="CR95" s="165"/>
      <c r="CS95" s="165"/>
      <c r="CT95" s="165"/>
      <c r="CU95" s="165"/>
      <c r="CV95" s="165"/>
      <c r="CW95" s="165"/>
      <c r="CX95" s="165"/>
      <c r="CY95" s="165"/>
      <c r="CZ95" s="165"/>
      <c r="DA95" s="165"/>
      <c r="DB95" s="165"/>
      <c r="DC95" s="165"/>
      <c r="DD95" s="165"/>
      <c r="DE95" s="165"/>
      <c r="DF95" s="165"/>
      <c r="DG95" s="165"/>
      <c r="DH95" s="165"/>
      <c r="DI95" s="165"/>
      <c r="DJ95" s="165"/>
      <c r="DK95" s="165"/>
      <c r="DL95" s="165"/>
      <c r="DM95" s="165"/>
      <c r="DN95" s="165"/>
      <c r="DO95" s="165"/>
      <c r="DP95" s="165"/>
      <c r="DQ95" s="165"/>
      <c r="DR95" s="165"/>
      <c r="DS95" s="165"/>
      <c r="DT95" s="165"/>
      <c r="DU95" s="165"/>
      <c r="DV95" s="165"/>
      <c r="DW95" s="165"/>
      <c r="DX95" s="165"/>
      <c r="DY95" s="165"/>
      <c r="DZ95" s="165"/>
      <c r="EA95" s="165"/>
      <c r="EB95" s="165"/>
      <c r="EC95" s="165"/>
      <c r="ED95" s="165"/>
      <c r="EE95" s="165"/>
      <c r="EF95" s="165"/>
      <c r="EG95" s="165"/>
      <c r="EH95" s="165"/>
      <c r="EI95" s="165"/>
      <c r="EJ95" s="165"/>
      <c r="EK95" s="165"/>
      <c r="EL95" s="165"/>
      <c r="EM95" s="165"/>
      <c r="EN95" s="165"/>
      <c r="EO95" s="165"/>
      <c r="EP95" s="165"/>
      <c r="EQ95" s="165"/>
      <c r="ER95" s="165"/>
      <c r="ES95" s="165"/>
      <c r="ET95" s="165"/>
      <c r="EU95" s="165"/>
      <c r="EV95" s="165"/>
      <c r="EW95" s="165"/>
      <c r="EX95" s="165"/>
      <c r="EY95" s="165"/>
      <c r="EZ95" s="165"/>
      <c r="FA95" s="165"/>
      <c r="FB95" s="165"/>
      <c r="FC95" s="165"/>
      <c r="FD95" s="165"/>
      <c r="FE95" s="165"/>
      <c r="FF95" s="165"/>
      <c r="FG95" s="165"/>
      <c r="FH95" s="165"/>
      <c r="FI95" s="165"/>
      <c r="FJ95" s="165"/>
      <c r="FK95" s="165"/>
      <c r="FL95" s="165"/>
      <c r="FM95" s="165"/>
      <c r="FN95" s="165"/>
      <c r="FO95" s="165"/>
      <c r="FP95" s="165"/>
      <c r="FQ95" s="165"/>
      <c r="FR95" s="165"/>
      <c r="FS95" s="165"/>
      <c r="FT95" s="165"/>
      <c r="FU95" s="165"/>
      <c r="FV95" s="165"/>
      <c r="FW95" s="165"/>
      <c r="FX95" s="165"/>
      <c r="FY95" s="165"/>
      <c r="FZ95" s="165"/>
      <c r="GA95" s="165"/>
      <c r="GB95" s="165"/>
      <c r="GC95" s="165"/>
      <c r="GD95" s="165"/>
      <c r="GE95" s="165"/>
      <c r="GF95" s="165"/>
      <c r="GG95" s="165"/>
      <c r="GH95" s="165"/>
      <c r="GI95" s="165"/>
      <c r="GJ95" s="165"/>
      <c r="GK95" s="165"/>
      <c r="GL95" s="165"/>
      <c r="GM95" s="165"/>
      <c r="GN95" s="165"/>
      <c r="GO95" s="165"/>
      <c r="GP95" s="165"/>
      <c r="GQ95" s="165"/>
      <c r="GR95" s="165"/>
      <c r="GS95" s="165"/>
      <c r="GT95" s="165"/>
      <c r="GU95" s="165"/>
      <c r="GV95" s="165"/>
      <c r="GW95" s="165"/>
      <c r="GX95" s="165"/>
      <c r="GY95" s="165"/>
      <c r="GZ95" s="165"/>
      <c r="HA95" s="165"/>
      <c r="HB95" s="165"/>
      <c r="HC95" s="165"/>
      <c r="HD95" s="165"/>
      <c r="HE95" s="165"/>
      <c r="HF95" s="165"/>
      <c r="HG95" s="165"/>
      <c r="HH95" s="165"/>
      <c r="HI95" s="165"/>
      <c r="HJ95" s="165"/>
      <c r="HK95" s="165"/>
      <c r="HL95" s="165"/>
      <c r="HM95" s="165"/>
      <c r="HN95" s="165"/>
      <c r="HO95" s="165"/>
      <c r="HP95" s="165"/>
      <c r="HQ95" s="165"/>
      <c r="HR95" s="165"/>
      <c r="HS95" s="165"/>
      <c r="HT95" s="165"/>
      <c r="HU95" s="165"/>
      <c r="HV95" s="165"/>
      <c r="HW95" s="165"/>
      <c r="HX95" s="165"/>
      <c r="HY95" s="165"/>
      <c r="HZ95" s="165"/>
      <c r="IA95" s="165"/>
      <c r="IB95" s="165"/>
      <c r="IC95" s="165"/>
      <c r="ID95" s="165"/>
      <c r="IE95" s="165"/>
      <c r="IF95" s="165"/>
      <c r="IG95" s="165"/>
      <c r="IH95" s="165"/>
      <c r="II95" s="165"/>
      <c r="IJ95" s="165"/>
      <c r="IK95" s="165"/>
      <c r="IL95" s="165"/>
      <c r="IM95" s="165"/>
      <c r="IN95" s="165"/>
      <c r="IO95" s="165"/>
      <c r="IP95" s="165"/>
      <c r="IQ95" s="165"/>
      <c r="IR95" s="165"/>
      <c r="IS95" s="165"/>
      <c r="IT95" s="165"/>
      <c r="IU95" s="165"/>
      <c r="IV95" s="165"/>
      <c r="IW95" s="165"/>
      <c r="IX95" s="165"/>
      <c r="IY95" s="165"/>
      <c r="IZ95" s="165"/>
      <c r="JA95" s="165"/>
      <c r="JB95" s="165"/>
      <c r="JC95" s="165"/>
      <c r="JD95" s="165"/>
      <c r="JE95" s="165"/>
      <c r="JF95" s="165"/>
      <c r="JG95" s="165"/>
      <c r="JH95" s="165"/>
      <c r="JI95" s="165"/>
      <c r="JJ95" s="165"/>
      <c r="JK95" s="165"/>
      <c r="JL95" s="165"/>
      <c r="JM95" s="165"/>
      <c r="JN95" s="165"/>
      <c r="JO95" s="165"/>
      <c r="JP95" s="165"/>
      <c r="JQ95" s="165"/>
      <c r="JR95" s="165"/>
      <c r="JS95" s="165"/>
      <c r="JT95" s="165"/>
      <c r="JU95" s="165"/>
      <c r="JV95" s="165"/>
      <c r="JW95" s="165"/>
      <c r="JX95" s="165"/>
      <c r="JY95" s="165"/>
      <c r="JZ95" s="165"/>
      <c r="KA95" s="165"/>
      <c r="KB95" s="165"/>
      <c r="KC95" s="165"/>
      <c r="KD95" s="165"/>
      <c r="KE95" s="165"/>
      <c r="KF95" s="165"/>
      <c r="KG95" s="165"/>
      <c r="KH95" s="165"/>
      <c r="KI95" s="165"/>
      <c r="KJ95" s="165"/>
      <c r="KK95" s="165"/>
      <c r="KL95" s="165"/>
      <c r="KM95" s="165"/>
      <c r="KN95" s="165"/>
      <c r="KO95" s="165"/>
      <c r="KP95" s="165"/>
      <c r="KQ95" s="165"/>
      <c r="KR95" s="165"/>
      <c r="KS95" s="165"/>
      <c r="KT95" s="165"/>
      <c r="KU95" s="165"/>
      <c r="KV95" s="165"/>
      <c r="KW95" s="165"/>
      <c r="KX95" s="165"/>
      <c r="KY95" s="165"/>
      <c r="KZ95" s="165"/>
      <c r="LA95" s="165"/>
      <c r="LB95" s="165"/>
      <c r="LC95" s="165"/>
      <c r="LD95" s="165"/>
      <c r="LE95" s="165"/>
      <c r="LF95" s="165"/>
      <c r="LG95" s="165"/>
      <c r="LH95" s="165"/>
      <c r="LI95" s="165"/>
      <c r="LJ95" s="165"/>
      <c r="LK95" s="165"/>
      <c r="LL95" s="165"/>
      <c r="LM95" s="165"/>
      <c r="LN95" s="165"/>
      <c r="LO95" s="165"/>
      <c r="LP95" s="165"/>
      <c r="LQ95" s="165"/>
      <c r="LR95" s="165"/>
      <c r="LS95" s="165"/>
      <c r="LT95" s="165"/>
      <c r="LU95" s="165"/>
      <c r="LV95" s="165"/>
      <c r="LW95" s="165"/>
      <c r="LX95" s="165"/>
      <c r="LY95" s="165"/>
      <c r="LZ95" s="165"/>
      <c r="MA95" s="165"/>
      <c r="MB95" s="165"/>
      <c r="MC95" s="165"/>
      <c r="MD95" s="165"/>
      <c r="ME95" s="165"/>
      <c r="MF95" s="165"/>
      <c r="MG95" s="165"/>
      <c r="MH95" s="165"/>
      <c r="MI95" s="165"/>
      <c r="MJ95" s="165"/>
      <c r="MK95" s="165"/>
      <c r="ML95" s="165"/>
      <c r="MM95" s="165"/>
      <c r="MN95" s="165"/>
      <c r="MO95" s="165"/>
      <c r="MP95" s="165"/>
      <c r="MQ95" s="165"/>
      <c r="MR95" s="165"/>
      <c r="MS95" s="165"/>
      <c r="MT95" s="165"/>
      <c r="MU95" s="165"/>
      <c r="MV95" s="165"/>
      <c r="MW95" s="165"/>
      <c r="MX95" s="165"/>
      <c r="MY95" s="165"/>
      <c r="MZ95" s="165"/>
      <c r="NA95" s="165"/>
      <c r="NB95" s="165"/>
      <c r="NC95" s="165"/>
      <c r="ND95" s="165"/>
      <c r="NE95" s="165"/>
      <c r="NF95" s="165"/>
      <c r="NG95" s="165"/>
      <c r="NH95" s="165"/>
      <c r="NI95" s="165"/>
      <c r="NJ95" s="165"/>
      <c r="NK95" s="165"/>
      <c r="NL95" s="165"/>
      <c r="NM95" s="165"/>
      <c r="NN95" s="165"/>
      <c r="NO95" s="165"/>
      <c r="NP95" s="165"/>
      <c r="NQ95" s="165"/>
      <c r="NR95" s="165"/>
      <c r="NS95" s="165"/>
      <c r="NT95" s="165"/>
      <c r="NU95" s="165"/>
      <c r="NV95" s="165"/>
      <c r="NW95" s="165"/>
      <c r="NX95" s="165"/>
      <c r="NY95" s="165"/>
      <c r="NZ95" s="165"/>
      <c r="OA95" s="165"/>
      <c r="OB95" s="165"/>
      <c r="OC95" s="165"/>
      <c r="OD95" s="165"/>
      <c r="OE95" s="165"/>
      <c r="OF95" s="165"/>
      <c r="OG95" s="165"/>
      <c r="OH95" s="165"/>
      <c r="OI95" s="165"/>
      <c r="OJ95" s="165"/>
      <c r="OK95" s="165"/>
      <c r="OL95" s="165"/>
      <c r="OM95" s="165"/>
      <c r="ON95" s="165"/>
      <c r="OO95" s="165"/>
      <c r="OP95" s="165"/>
      <c r="OQ95" s="165"/>
      <c r="OR95" s="165"/>
      <c r="OS95" s="165"/>
      <c r="OT95" s="165"/>
      <c r="OU95" s="165"/>
      <c r="OV95" s="165"/>
      <c r="OW95" s="165"/>
      <c r="OX95" s="165"/>
      <c r="OY95" s="165"/>
      <c r="OZ95" s="165"/>
      <c r="PA95" s="165"/>
      <c r="PB95" s="165"/>
      <c r="PC95" s="165"/>
      <c r="PD95" s="165"/>
      <c r="PE95" s="165"/>
      <c r="PF95" s="165"/>
      <c r="PG95" s="165"/>
      <c r="PH95" s="165"/>
      <c r="PI95" s="165"/>
      <c r="PJ95" s="165"/>
      <c r="PK95" s="165"/>
      <c r="PL95" s="165"/>
      <c r="PM95" s="165"/>
      <c r="PN95" s="165"/>
      <c r="PO95" s="165"/>
      <c r="PP95" s="165"/>
      <c r="PQ95" s="165"/>
      <c r="PR95" s="165"/>
      <c r="PS95" s="165"/>
      <c r="PT95" s="165"/>
      <c r="PU95" s="165"/>
      <c r="PV95" s="165"/>
      <c r="PW95" s="165"/>
      <c r="PX95" s="165"/>
      <c r="PY95" s="165"/>
      <c r="PZ95" s="165"/>
      <c r="QA95" s="165"/>
      <c r="QB95" s="165"/>
      <c r="QC95" s="165"/>
      <c r="QD95" s="165"/>
      <c r="QE95" s="165"/>
      <c r="QF95" s="165"/>
      <c r="QG95" s="165"/>
      <c r="QH95" s="165"/>
      <c r="QI95" s="165"/>
      <c r="QJ95" s="165"/>
      <c r="QK95" s="165"/>
      <c r="QL95" s="165"/>
      <c r="QM95" s="165"/>
      <c r="QN95" s="165"/>
      <c r="QO95" s="165"/>
      <c r="QP95" s="165"/>
      <c r="QQ95" s="165"/>
      <c r="QR95" s="165"/>
      <c r="QS95" s="165"/>
      <c r="QT95" s="165"/>
      <c r="QU95" s="165"/>
      <c r="QV95" s="165"/>
      <c r="QW95" s="165"/>
      <c r="QX95" s="165"/>
      <c r="QY95" s="165"/>
      <c r="QZ95" s="165"/>
      <c r="RA95" s="165"/>
      <c r="RB95" s="165"/>
      <c r="RC95" s="165"/>
      <c r="RD95" s="165"/>
      <c r="RE95" s="165"/>
      <c r="RF95" s="165"/>
      <c r="RG95" s="165"/>
      <c r="RH95" s="165"/>
      <c r="RI95" s="165"/>
      <c r="RJ95" s="165"/>
      <c r="RK95" s="165"/>
      <c r="RL95" s="165"/>
      <c r="RM95" s="165"/>
      <c r="RN95" s="165"/>
      <c r="RO95" s="165"/>
      <c r="RP95" s="165"/>
      <c r="RQ95" s="165"/>
      <c r="RR95" s="165"/>
      <c r="RS95" s="165"/>
      <c r="RT95" s="165"/>
      <c r="RU95" s="165"/>
      <c r="RV95" s="165"/>
      <c r="RW95" s="165"/>
      <c r="RX95" s="165"/>
      <c r="RY95" s="165"/>
      <c r="RZ95" s="165"/>
      <c r="SA95" s="165"/>
      <c r="SB95" s="165"/>
      <c r="SC95" s="165"/>
      <c r="SD95" s="165"/>
      <c r="SE95" s="165"/>
      <c r="SF95" s="165"/>
      <c r="SG95" s="165"/>
      <c r="SH95" s="165"/>
      <c r="SI95" s="165"/>
      <c r="SJ95" s="165"/>
      <c r="SK95" s="165"/>
      <c r="SL95" s="165"/>
      <c r="SM95" s="165"/>
      <c r="SN95" s="165"/>
      <c r="SO95" s="165"/>
      <c r="SP95" s="165"/>
      <c r="SQ95" s="165"/>
      <c r="SR95" s="165"/>
      <c r="SS95" s="165"/>
      <c r="ST95" s="165"/>
      <c r="SU95" s="165"/>
      <c r="SV95" s="165"/>
      <c r="SW95" s="165"/>
      <c r="SX95" s="165"/>
      <c r="SY95" s="165"/>
      <c r="SZ95" s="165"/>
      <c r="TA95" s="165"/>
      <c r="TB95" s="165"/>
      <c r="TC95" s="165"/>
      <c r="TD95" s="165"/>
      <c r="TE95" s="165"/>
      <c r="TF95" s="165"/>
      <c r="TG95" s="165"/>
      <c r="TH95" s="165"/>
      <c r="TI95" s="165"/>
      <c r="TJ95" s="165"/>
      <c r="TK95" s="165"/>
      <c r="TL95" s="165"/>
      <c r="TM95" s="165"/>
      <c r="TN95" s="165"/>
      <c r="TO95" s="165"/>
      <c r="TP95" s="165"/>
      <c r="TQ95" s="165"/>
      <c r="TR95" s="165"/>
      <c r="TS95" s="165"/>
      <c r="TT95" s="165"/>
      <c r="TU95" s="165"/>
      <c r="TV95" s="165"/>
      <c r="TW95" s="165"/>
      <c r="TX95" s="165"/>
      <c r="TY95" s="165"/>
      <c r="TZ95" s="165"/>
      <c r="UA95" s="165"/>
      <c r="UB95" s="165"/>
      <c r="UC95" s="165"/>
      <c r="UD95" s="165"/>
      <c r="UE95" s="165"/>
      <c r="UF95" s="165"/>
      <c r="UG95" s="165"/>
      <c r="UH95" s="165"/>
      <c r="UI95" s="165"/>
      <c r="UJ95" s="165"/>
      <c r="UK95" s="165"/>
      <c r="UL95" s="165"/>
      <c r="UM95" s="165"/>
      <c r="UN95" s="165"/>
      <c r="UO95" s="165"/>
      <c r="UP95" s="165"/>
      <c r="UQ95" s="165"/>
      <c r="UR95" s="165"/>
      <c r="US95" s="165"/>
      <c r="UT95" s="165"/>
      <c r="UU95" s="165"/>
      <c r="UV95" s="165"/>
      <c r="UW95" s="165"/>
      <c r="UX95" s="165"/>
      <c r="UY95" s="165"/>
      <c r="UZ95" s="165"/>
      <c r="VA95" s="165"/>
      <c r="VB95" s="165"/>
      <c r="VC95" s="165"/>
      <c r="VD95" s="165"/>
      <c r="VE95" s="165"/>
      <c r="VF95" s="165"/>
      <c r="VG95" s="165"/>
      <c r="VH95" s="165"/>
      <c r="VI95" s="165"/>
      <c r="VJ95" s="165"/>
      <c r="VK95" s="165"/>
      <c r="VL95" s="165"/>
      <c r="VM95" s="165"/>
      <c r="VN95" s="165"/>
      <c r="VO95" s="165"/>
      <c r="VP95" s="165"/>
      <c r="VQ95" s="165"/>
      <c r="VR95" s="165"/>
      <c r="VS95" s="165"/>
      <c r="VT95" s="165"/>
      <c r="VU95" s="165"/>
      <c r="VV95" s="165"/>
      <c r="VW95" s="165"/>
      <c r="VX95" s="165"/>
      <c r="VY95" s="165"/>
      <c r="VZ95" s="165"/>
      <c r="WA95" s="165"/>
      <c r="WB95" s="165"/>
      <c r="WC95" s="165"/>
      <c r="WD95" s="165"/>
      <c r="WE95" s="165"/>
      <c r="WF95" s="165"/>
      <c r="WG95" s="165"/>
      <c r="WH95" s="165"/>
      <c r="WI95" s="165"/>
      <c r="WJ95" s="165"/>
      <c r="WK95" s="165"/>
      <c r="WL95" s="165"/>
      <c r="WM95" s="165"/>
      <c r="WN95" s="165"/>
      <c r="WO95" s="165"/>
      <c r="WP95" s="165"/>
      <c r="WQ95" s="165"/>
      <c r="WR95" s="165"/>
      <c r="WS95" s="165"/>
      <c r="WT95" s="165"/>
      <c r="WU95" s="165"/>
      <c r="WV95" s="165"/>
      <c r="WW95" s="165"/>
      <c r="WX95" s="165"/>
      <c r="WY95" s="165"/>
      <c r="WZ95" s="165"/>
      <c r="XA95" s="165"/>
      <c r="XB95" s="165"/>
      <c r="XC95" s="165"/>
      <c r="XD95" s="165"/>
      <c r="XE95" s="165"/>
      <c r="XF95" s="165"/>
      <c r="XG95" s="165"/>
      <c r="XH95" s="165"/>
      <c r="XI95" s="165"/>
      <c r="XJ95" s="165"/>
      <c r="XK95" s="165"/>
      <c r="XL95" s="165"/>
      <c r="XM95" s="165"/>
      <c r="XN95" s="165"/>
      <c r="XO95" s="165"/>
      <c r="XP95" s="165"/>
      <c r="XQ95" s="165"/>
      <c r="XR95" s="165"/>
      <c r="XS95" s="165"/>
      <c r="XT95" s="165"/>
      <c r="XU95" s="165"/>
      <c r="XV95" s="165"/>
      <c r="XW95" s="165"/>
      <c r="XX95" s="165"/>
      <c r="XY95" s="165"/>
      <c r="XZ95" s="165"/>
      <c r="YA95" s="165"/>
      <c r="YB95" s="165"/>
      <c r="YC95" s="165"/>
      <c r="YD95" s="165"/>
      <c r="YE95" s="165"/>
      <c r="YF95" s="165"/>
      <c r="YG95" s="165"/>
      <c r="YH95" s="165"/>
      <c r="YI95" s="165"/>
      <c r="YJ95" s="165"/>
      <c r="YK95" s="165"/>
      <c r="YL95" s="165"/>
      <c r="YM95" s="165"/>
      <c r="YN95" s="165"/>
      <c r="YO95" s="165"/>
      <c r="YP95" s="165"/>
      <c r="YQ95" s="165"/>
      <c r="YR95" s="165"/>
      <c r="YS95" s="165"/>
      <c r="YT95" s="165"/>
      <c r="YU95" s="165"/>
      <c r="YV95" s="165"/>
      <c r="YW95" s="165"/>
      <c r="YX95" s="165"/>
      <c r="YY95" s="165"/>
    </row>
    <row r="96" spans="1:675" s="3" customFormat="1">
      <c r="A96" s="165"/>
      <c r="B96" s="165"/>
      <c r="C96" s="165" t="s">
        <v>159</v>
      </c>
      <c r="D96" s="40" t="s">
        <v>181</v>
      </c>
      <c r="E96" s="165"/>
      <c r="F96" s="165"/>
      <c r="G96" s="165"/>
      <c r="H96" s="165"/>
      <c r="I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65"/>
      <c r="AJ96" s="165"/>
      <c r="AK96" s="165"/>
      <c r="AL96" s="165"/>
      <c r="AM96" s="165"/>
      <c r="AN96" s="165"/>
      <c r="AO96" s="165"/>
      <c r="AP96" s="165"/>
      <c r="AQ96" s="165"/>
      <c r="AR96" s="165"/>
      <c r="AS96" s="165"/>
      <c r="AT96" s="165"/>
      <c r="AU96" s="165"/>
      <c r="AV96" s="165"/>
      <c r="AW96" s="165"/>
      <c r="AX96" s="165"/>
      <c r="AY96" s="165"/>
      <c r="AZ96" s="165"/>
      <c r="BA96" s="165"/>
      <c r="BB96" s="165"/>
      <c r="BC96" s="165"/>
      <c r="BD96" s="165"/>
      <c r="BE96" s="165"/>
      <c r="BF96" s="165"/>
      <c r="BG96" s="165"/>
      <c r="BH96" s="165"/>
      <c r="BI96" s="165"/>
      <c r="BJ96" s="165"/>
      <c r="BK96" s="165"/>
      <c r="BL96" s="165"/>
      <c r="BM96" s="165"/>
      <c r="BN96" s="165"/>
      <c r="BO96" s="165"/>
      <c r="BP96" s="165"/>
      <c r="BQ96" s="165"/>
      <c r="BR96" s="165"/>
      <c r="BS96" s="165"/>
      <c r="BT96" s="165"/>
      <c r="BU96" s="165"/>
      <c r="BV96" s="165"/>
      <c r="BW96" s="165"/>
      <c r="BX96" s="165"/>
      <c r="BY96" s="165"/>
      <c r="BZ96" s="165"/>
      <c r="CA96" s="165"/>
      <c r="CB96" s="165"/>
      <c r="CC96" s="165"/>
      <c r="CD96" s="165"/>
      <c r="CE96" s="165"/>
      <c r="CF96" s="165"/>
      <c r="CG96" s="165"/>
      <c r="CH96" s="165"/>
      <c r="CI96" s="165"/>
      <c r="CJ96" s="165"/>
      <c r="CK96" s="165"/>
      <c r="CL96" s="165"/>
      <c r="CM96" s="165"/>
      <c r="CN96" s="165"/>
      <c r="CO96" s="165"/>
      <c r="CP96" s="165"/>
      <c r="CQ96" s="165"/>
      <c r="CR96" s="165"/>
      <c r="CS96" s="165"/>
      <c r="CT96" s="165"/>
      <c r="CU96" s="165"/>
      <c r="CV96" s="165"/>
      <c r="CW96" s="165"/>
      <c r="CX96" s="165"/>
      <c r="CY96" s="165"/>
      <c r="CZ96" s="165"/>
      <c r="DA96" s="165"/>
      <c r="DB96" s="165"/>
      <c r="DC96" s="165"/>
      <c r="DD96" s="165"/>
      <c r="DE96" s="165"/>
      <c r="DF96" s="165"/>
      <c r="DG96" s="165"/>
      <c r="DH96" s="165"/>
      <c r="DI96" s="165"/>
      <c r="DJ96" s="165"/>
      <c r="DK96" s="165"/>
      <c r="DL96" s="165"/>
      <c r="DM96" s="165"/>
      <c r="DN96" s="165"/>
      <c r="DO96" s="165"/>
      <c r="DP96" s="165"/>
      <c r="DQ96" s="165"/>
      <c r="DR96" s="165"/>
      <c r="DS96" s="165"/>
      <c r="DT96" s="165"/>
      <c r="DU96" s="165"/>
      <c r="DV96" s="165"/>
      <c r="DW96" s="165"/>
      <c r="DX96" s="165"/>
      <c r="DY96" s="165"/>
      <c r="DZ96" s="165"/>
      <c r="EA96" s="165"/>
      <c r="EB96" s="165"/>
      <c r="EC96" s="165"/>
      <c r="ED96" s="165"/>
      <c r="EE96" s="165"/>
      <c r="EF96" s="165"/>
      <c r="EG96" s="165"/>
      <c r="EH96" s="165"/>
      <c r="EI96" s="165"/>
      <c r="EJ96" s="165"/>
      <c r="EK96" s="165"/>
      <c r="EL96" s="165"/>
      <c r="EM96" s="165"/>
      <c r="EN96" s="165"/>
      <c r="EO96" s="165"/>
      <c r="EP96" s="165"/>
      <c r="EQ96" s="165"/>
      <c r="ER96" s="165"/>
      <c r="ES96" s="165"/>
      <c r="ET96" s="165"/>
      <c r="EU96" s="165"/>
      <c r="EV96" s="165"/>
      <c r="EW96" s="165"/>
      <c r="EX96" s="165"/>
      <c r="EY96" s="165"/>
      <c r="EZ96" s="165"/>
      <c r="FA96" s="165"/>
      <c r="FB96" s="165"/>
      <c r="FC96" s="165"/>
      <c r="FD96" s="165"/>
      <c r="FE96" s="165"/>
      <c r="FF96" s="165"/>
      <c r="FG96" s="165"/>
      <c r="FH96" s="165"/>
      <c r="FI96" s="165"/>
      <c r="FJ96" s="165"/>
      <c r="FK96" s="165"/>
      <c r="FL96" s="165"/>
      <c r="FM96" s="165"/>
      <c r="FN96" s="165"/>
      <c r="FO96" s="165"/>
      <c r="FP96" s="165"/>
      <c r="FQ96" s="165"/>
      <c r="FR96" s="165"/>
      <c r="FS96" s="165"/>
      <c r="FT96" s="165"/>
      <c r="FU96" s="165"/>
      <c r="FV96" s="165"/>
      <c r="FW96" s="165"/>
      <c r="FX96" s="165"/>
      <c r="FY96" s="165"/>
      <c r="FZ96" s="165"/>
      <c r="GA96" s="165"/>
      <c r="GB96" s="165"/>
      <c r="GC96" s="165"/>
      <c r="GD96" s="165"/>
      <c r="GE96" s="165"/>
      <c r="GF96" s="165"/>
      <c r="GG96" s="165"/>
      <c r="GH96" s="165"/>
      <c r="GI96" s="165"/>
      <c r="GJ96" s="165"/>
      <c r="GK96" s="165"/>
      <c r="GL96" s="165"/>
      <c r="GM96" s="165"/>
      <c r="GN96" s="165"/>
      <c r="GO96" s="165"/>
      <c r="GP96" s="165"/>
      <c r="GQ96" s="165"/>
      <c r="GR96" s="165"/>
      <c r="GS96" s="165"/>
      <c r="GT96" s="165"/>
      <c r="GU96" s="165"/>
      <c r="GV96" s="165"/>
      <c r="GW96" s="165"/>
      <c r="GX96" s="165"/>
      <c r="GY96" s="165"/>
      <c r="GZ96" s="165"/>
      <c r="HA96" s="165"/>
      <c r="HB96" s="165"/>
      <c r="HC96" s="165"/>
      <c r="HD96" s="165"/>
      <c r="HE96" s="165"/>
      <c r="HF96" s="165"/>
      <c r="HG96" s="165"/>
      <c r="HH96" s="165"/>
      <c r="HI96" s="165"/>
      <c r="HJ96" s="165"/>
      <c r="HK96" s="165"/>
      <c r="HL96" s="165"/>
      <c r="HM96" s="165"/>
      <c r="HN96" s="165"/>
      <c r="HO96" s="165"/>
      <c r="HP96" s="165"/>
      <c r="HQ96" s="165"/>
      <c r="HR96" s="165"/>
      <c r="HS96" s="165"/>
      <c r="HT96" s="165"/>
      <c r="HU96" s="165"/>
      <c r="HV96" s="165"/>
      <c r="HW96" s="165"/>
      <c r="HX96" s="165"/>
      <c r="HY96" s="165"/>
      <c r="HZ96" s="165"/>
      <c r="IA96" s="165"/>
      <c r="IB96" s="165"/>
      <c r="IC96" s="165"/>
      <c r="ID96" s="165"/>
      <c r="IE96" s="165"/>
      <c r="IF96" s="165"/>
      <c r="IG96" s="165"/>
      <c r="IH96" s="165"/>
      <c r="II96" s="165"/>
      <c r="IJ96" s="165"/>
      <c r="IK96" s="165"/>
      <c r="IL96" s="165"/>
      <c r="IM96" s="165"/>
      <c r="IN96" s="165"/>
      <c r="IO96" s="165"/>
      <c r="IP96" s="165"/>
      <c r="IQ96" s="165"/>
      <c r="IR96" s="165"/>
      <c r="IS96" s="165"/>
      <c r="IT96" s="165"/>
      <c r="IU96" s="165"/>
      <c r="IV96" s="165"/>
      <c r="IW96" s="165"/>
      <c r="IX96" s="165"/>
      <c r="IY96" s="165"/>
      <c r="IZ96" s="165"/>
      <c r="JA96" s="165"/>
      <c r="JB96" s="165"/>
      <c r="JC96" s="165"/>
      <c r="JD96" s="165"/>
      <c r="JE96" s="165"/>
      <c r="JF96" s="165"/>
      <c r="JG96" s="165"/>
      <c r="JH96" s="165"/>
      <c r="JI96" s="165"/>
      <c r="JJ96" s="165"/>
      <c r="JK96" s="165"/>
      <c r="JL96" s="165"/>
      <c r="JM96" s="165"/>
      <c r="JN96" s="165"/>
      <c r="JO96" s="165"/>
      <c r="JP96" s="165"/>
      <c r="JQ96" s="165"/>
      <c r="JR96" s="165"/>
      <c r="JS96" s="165"/>
      <c r="JT96" s="165"/>
      <c r="JU96" s="165"/>
      <c r="JV96" s="165"/>
      <c r="JW96" s="165"/>
      <c r="JX96" s="165"/>
      <c r="JY96" s="165"/>
      <c r="JZ96" s="165"/>
      <c r="KA96" s="165"/>
      <c r="KB96" s="165"/>
      <c r="KC96" s="165"/>
      <c r="KD96" s="165"/>
      <c r="KE96" s="165"/>
      <c r="KF96" s="165"/>
      <c r="KG96" s="165"/>
      <c r="KH96" s="165"/>
      <c r="KI96" s="165"/>
      <c r="KJ96" s="165"/>
      <c r="KK96" s="165"/>
      <c r="KL96" s="165"/>
      <c r="KM96" s="165"/>
      <c r="KN96" s="165"/>
      <c r="KO96" s="165"/>
      <c r="KP96" s="165"/>
      <c r="KQ96" s="165"/>
      <c r="KR96" s="165"/>
      <c r="KS96" s="165"/>
      <c r="KT96" s="165"/>
      <c r="KU96" s="165"/>
      <c r="KV96" s="165"/>
      <c r="KW96" s="165"/>
      <c r="KX96" s="165"/>
      <c r="KY96" s="165"/>
      <c r="KZ96" s="165"/>
      <c r="LA96" s="165"/>
      <c r="LB96" s="165"/>
      <c r="LC96" s="165"/>
      <c r="LD96" s="165"/>
      <c r="LE96" s="165"/>
      <c r="LF96" s="165"/>
      <c r="LG96" s="165"/>
      <c r="LH96" s="165"/>
      <c r="LI96" s="165"/>
      <c r="LJ96" s="165"/>
      <c r="LK96" s="165"/>
      <c r="LL96" s="165"/>
      <c r="LM96" s="165"/>
      <c r="LN96" s="165"/>
      <c r="LO96" s="165"/>
      <c r="LP96" s="165"/>
      <c r="LQ96" s="165"/>
      <c r="LR96" s="165"/>
      <c r="LS96" s="165"/>
      <c r="LT96" s="165"/>
      <c r="LU96" s="165"/>
      <c r="LV96" s="165"/>
      <c r="LW96" s="165"/>
      <c r="LX96" s="165"/>
      <c r="LY96" s="165"/>
      <c r="LZ96" s="165"/>
      <c r="MA96" s="165"/>
      <c r="MB96" s="165"/>
      <c r="MC96" s="165"/>
      <c r="MD96" s="165"/>
      <c r="ME96" s="165"/>
      <c r="MF96" s="165"/>
      <c r="MG96" s="165"/>
      <c r="MH96" s="165"/>
      <c r="MI96" s="165"/>
      <c r="MJ96" s="165"/>
      <c r="MK96" s="165"/>
      <c r="ML96" s="165"/>
      <c r="MM96" s="165"/>
      <c r="MN96" s="165"/>
      <c r="MO96" s="165"/>
      <c r="MP96" s="165"/>
      <c r="MQ96" s="165"/>
      <c r="MR96" s="165"/>
      <c r="MS96" s="165"/>
      <c r="MT96" s="165"/>
      <c r="MU96" s="165"/>
      <c r="MV96" s="165"/>
      <c r="MW96" s="165"/>
      <c r="MX96" s="165"/>
      <c r="MY96" s="165"/>
      <c r="MZ96" s="165"/>
      <c r="NA96" s="165"/>
      <c r="NB96" s="165"/>
      <c r="NC96" s="165"/>
      <c r="ND96" s="165"/>
      <c r="NE96" s="165"/>
      <c r="NF96" s="165"/>
      <c r="NG96" s="165"/>
      <c r="NH96" s="165"/>
      <c r="NI96" s="165"/>
      <c r="NJ96" s="165"/>
      <c r="NK96" s="165"/>
      <c r="NL96" s="165"/>
      <c r="NM96" s="165"/>
      <c r="NN96" s="165"/>
      <c r="NO96" s="165"/>
      <c r="NP96" s="165"/>
      <c r="NQ96" s="165"/>
      <c r="NR96" s="165"/>
      <c r="NS96" s="165"/>
      <c r="NT96" s="165"/>
      <c r="NU96" s="165"/>
      <c r="NV96" s="165"/>
      <c r="NW96" s="165"/>
      <c r="NX96" s="165"/>
      <c r="NY96" s="165"/>
      <c r="NZ96" s="165"/>
      <c r="OA96" s="165"/>
      <c r="OB96" s="165"/>
      <c r="OC96" s="165"/>
      <c r="OD96" s="165"/>
      <c r="OE96" s="165"/>
      <c r="OF96" s="165"/>
      <c r="OG96" s="165"/>
      <c r="OH96" s="165"/>
      <c r="OI96" s="165"/>
      <c r="OJ96" s="165"/>
      <c r="OK96" s="165"/>
      <c r="OL96" s="165"/>
      <c r="OM96" s="165"/>
      <c r="ON96" s="165"/>
      <c r="OO96" s="165"/>
      <c r="OP96" s="165"/>
      <c r="OQ96" s="165"/>
      <c r="OR96" s="165"/>
      <c r="OS96" s="165"/>
      <c r="OT96" s="165"/>
      <c r="OU96" s="165"/>
      <c r="OV96" s="165"/>
      <c r="OW96" s="165"/>
      <c r="OX96" s="165"/>
      <c r="OY96" s="165"/>
      <c r="OZ96" s="165"/>
      <c r="PA96" s="165"/>
      <c r="PB96" s="165"/>
      <c r="PC96" s="165"/>
      <c r="PD96" s="165"/>
      <c r="PE96" s="165"/>
      <c r="PF96" s="165"/>
      <c r="PG96" s="165"/>
      <c r="PH96" s="165"/>
      <c r="PI96" s="165"/>
      <c r="PJ96" s="165"/>
      <c r="PK96" s="165"/>
      <c r="PL96" s="165"/>
      <c r="PM96" s="165"/>
      <c r="PN96" s="165"/>
      <c r="PO96" s="165"/>
      <c r="PP96" s="165"/>
      <c r="PQ96" s="165"/>
      <c r="PR96" s="165"/>
      <c r="PS96" s="165"/>
      <c r="PT96" s="165"/>
      <c r="PU96" s="165"/>
      <c r="PV96" s="165"/>
      <c r="PW96" s="165"/>
      <c r="PX96" s="165"/>
      <c r="PY96" s="165"/>
      <c r="PZ96" s="165"/>
      <c r="QA96" s="165"/>
      <c r="QB96" s="165"/>
      <c r="QC96" s="165"/>
      <c r="QD96" s="165"/>
      <c r="QE96" s="165"/>
      <c r="QF96" s="165"/>
      <c r="QG96" s="165"/>
      <c r="QH96" s="165"/>
      <c r="QI96" s="165"/>
      <c r="QJ96" s="165"/>
      <c r="QK96" s="165"/>
      <c r="QL96" s="165"/>
      <c r="QM96" s="165"/>
      <c r="QN96" s="165"/>
      <c r="QO96" s="165"/>
      <c r="QP96" s="165"/>
      <c r="QQ96" s="165"/>
      <c r="QR96" s="165"/>
      <c r="QS96" s="165"/>
      <c r="QT96" s="165"/>
      <c r="QU96" s="165"/>
      <c r="QV96" s="165"/>
      <c r="QW96" s="165"/>
      <c r="QX96" s="165"/>
      <c r="QY96" s="165"/>
      <c r="QZ96" s="165"/>
      <c r="RA96" s="165"/>
      <c r="RB96" s="165"/>
      <c r="RC96" s="165"/>
      <c r="RD96" s="165"/>
      <c r="RE96" s="165"/>
      <c r="RF96" s="165"/>
      <c r="RG96" s="165"/>
      <c r="RH96" s="165"/>
      <c r="RI96" s="165"/>
      <c r="RJ96" s="165"/>
      <c r="RK96" s="165"/>
      <c r="RL96" s="165"/>
      <c r="RM96" s="165"/>
      <c r="RN96" s="165"/>
      <c r="RO96" s="165"/>
      <c r="RP96" s="165"/>
      <c r="RQ96" s="165"/>
      <c r="RR96" s="165"/>
      <c r="RS96" s="165"/>
      <c r="RT96" s="165"/>
      <c r="RU96" s="165"/>
      <c r="RV96" s="165"/>
      <c r="RW96" s="165"/>
      <c r="RX96" s="165"/>
      <c r="RY96" s="165"/>
      <c r="RZ96" s="165"/>
      <c r="SA96" s="165"/>
      <c r="SB96" s="165"/>
      <c r="SC96" s="165"/>
      <c r="SD96" s="165"/>
      <c r="SE96" s="165"/>
      <c r="SF96" s="165"/>
      <c r="SG96" s="165"/>
      <c r="SH96" s="165"/>
      <c r="SI96" s="165"/>
      <c r="SJ96" s="165"/>
      <c r="SK96" s="165"/>
      <c r="SL96" s="165"/>
      <c r="SM96" s="165"/>
      <c r="SN96" s="165"/>
      <c r="SO96" s="165"/>
      <c r="SP96" s="165"/>
      <c r="SQ96" s="165"/>
      <c r="SR96" s="165"/>
      <c r="SS96" s="165"/>
      <c r="ST96" s="165"/>
      <c r="SU96" s="165"/>
      <c r="SV96" s="165"/>
      <c r="SW96" s="165"/>
      <c r="SX96" s="165"/>
      <c r="SY96" s="165"/>
      <c r="SZ96" s="165"/>
      <c r="TA96" s="165"/>
      <c r="TB96" s="165"/>
      <c r="TC96" s="165"/>
      <c r="TD96" s="165"/>
      <c r="TE96" s="165"/>
      <c r="TF96" s="165"/>
      <c r="TG96" s="165"/>
      <c r="TH96" s="165"/>
      <c r="TI96" s="165"/>
      <c r="TJ96" s="165"/>
      <c r="TK96" s="165"/>
      <c r="TL96" s="165"/>
      <c r="TM96" s="165"/>
      <c r="TN96" s="165"/>
      <c r="TO96" s="165"/>
      <c r="TP96" s="165"/>
      <c r="TQ96" s="165"/>
      <c r="TR96" s="165"/>
      <c r="TS96" s="165"/>
      <c r="TT96" s="165"/>
      <c r="TU96" s="165"/>
      <c r="TV96" s="165"/>
      <c r="TW96" s="165"/>
      <c r="TX96" s="165"/>
      <c r="TY96" s="165"/>
      <c r="TZ96" s="165"/>
      <c r="UA96" s="165"/>
      <c r="UB96" s="165"/>
      <c r="UC96" s="165"/>
      <c r="UD96" s="165"/>
      <c r="UE96" s="165"/>
      <c r="UF96" s="165"/>
      <c r="UG96" s="165"/>
      <c r="UH96" s="165"/>
      <c r="UI96" s="165"/>
      <c r="UJ96" s="165"/>
      <c r="UK96" s="165"/>
      <c r="UL96" s="165"/>
      <c r="UM96" s="165"/>
      <c r="UN96" s="165"/>
      <c r="UO96" s="165"/>
      <c r="UP96" s="165"/>
      <c r="UQ96" s="165"/>
      <c r="UR96" s="165"/>
      <c r="US96" s="165"/>
      <c r="UT96" s="165"/>
      <c r="UU96" s="165"/>
      <c r="UV96" s="165"/>
      <c r="UW96" s="165"/>
      <c r="UX96" s="165"/>
      <c r="UY96" s="165"/>
      <c r="UZ96" s="165"/>
      <c r="VA96" s="165"/>
      <c r="VB96" s="165"/>
      <c r="VC96" s="165"/>
      <c r="VD96" s="165"/>
      <c r="VE96" s="165"/>
      <c r="VF96" s="165"/>
      <c r="VG96" s="165"/>
      <c r="VH96" s="165"/>
      <c r="VI96" s="165"/>
      <c r="VJ96" s="165"/>
      <c r="VK96" s="165"/>
      <c r="VL96" s="165"/>
      <c r="VM96" s="165"/>
      <c r="VN96" s="165"/>
      <c r="VO96" s="165"/>
      <c r="VP96" s="165"/>
      <c r="VQ96" s="165"/>
      <c r="VR96" s="165"/>
      <c r="VS96" s="165"/>
      <c r="VT96" s="165"/>
      <c r="VU96" s="165"/>
      <c r="VV96" s="165"/>
      <c r="VW96" s="165"/>
      <c r="VX96" s="165"/>
      <c r="VY96" s="165"/>
      <c r="VZ96" s="165"/>
      <c r="WA96" s="165"/>
      <c r="WB96" s="165"/>
      <c r="WC96" s="165"/>
      <c r="WD96" s="165"/>
      <c r="WE96" s="165"/>
      <c r="WF96" s="165"/>
      <c r="WG96" s="165"/>
      <c r="WH96" s="165"/>
      <c r="WI96" s="165"/>
      <c r="WJ96" s="165"/>
      <c r="WK96" s="165"/>
      <c r="WL96" s="165"/>
      <c r="WM96" s="165"/>
      <c r="WN96" s="165"/>
      <c r="WO96" s="165"/>
      <c r="WP96" s="165"/>
      <c r="WQ96" s="165"/>
      <c r="WR96" s="165"/>
      <c r="WS96" s="165"/>
      <c r="WT96" s="165"/>
      <c r="WU96" s="165"/>
      <c r="WV96" s="165"/>
      <c r="WW96" s="165"/>
      <c r="WX96" s="165"/>
      <c r="WY96" s="165"/>
      <c r="WZ96" s="165"/>
      <c r="XA96" s="165"/>
      <c r="XB96" s="165"/>
      <c r="XC96" s="165"/>
      <c r="XD96" s="165"/>
      <c r="XE96" s="165"/>
      <c r="XF96" s="165"/>
      <c r="XG96" s="165"/>
      <c r="XH96" s="165"/>
      <c r="XI96" s="165"/>
      <c r="XJ96" s="165"/>
      <c r="XK96" s="165"/>
      <c r="XL96" s="165"/>
      <c r="XM96" s="165"/>
      <c r="XN96" s="165"/>
      <c r="XO96" s="165"/>
      <c r="XP96" s="165"/>
      <c r="XQ96" s="165"/>
      <c r="XR96" s="165"/>
      <c r="XS96" s="165"/>
      <c r="XT96" s="165"/>
      <c r="XU96" s="165"/>
      <c r="XV96" s="165"/>
      <c r="XW96" s="165"/>
      <c r="XX96" s="165"/>
      <c r="XY96" s="165"/>
      <c r="XZ96" s="165"/>
      <c r="YA96" s="165"/>
      <c r="YB96" s="165"/>
      <c r="YC96" s="165"/>
      <c r="YD96" s="165"/>
      <c r="YE96" s="165"/>
      <c r="YF96" s="165"/>
      <c r="YG96" s="165"/>
      <c r="YH96" s="165"/>
      <c r="YI96" s="165"/>
      <c r="YJ96" s="165"/>
      <c r="YK96" s="165"/>
      <c r="YL96" s="165"/>
      <c r="YM96" s="165"/>
      <c r="YN96" s="165"/>
      <c r="YO96" s="165"/>
      <c r="YP96" s="165"/>
      <c r="YQ96" s="165"/>
      <c r="YR96" s="165"/>
      <c r="YS96" s="165"/>
      <c r="YT96" s="165"/>
      <c r="YU96" s="165"/>
      <c r="YV96" s="165"/>
      <c r="YW96" s="165"/>
      <c r="YX96" s="165"/>
      <c r="YY96" s="165"/>
    </row>
    <row r="121" spans="2:2">
      <c r="B121" s="46"/>
    </row>
  </sheetData>
  <mergeCells count="27">
    <mergeCell ref="W45:Z45"/>
    <mergeCell ref="N61:P61"/>
    <mergeCell ref="N62:P62"/>
    <mergeCell ref="D45:G45"/>
    <mergeCell ref="I45:L45"/>
    <mergeCell ref="R45:U45"/>
    <mergeCell ref="C39:N39"/>
    <mergeCell ref="P30:P31"/>
    <mergeCell ref="P32:P33"/>
    <mergeCell ref="C36:N36"/>
    <mergeCell ref="C37:N37"/>
    <mergeCell ref="C38:N38"/>
    <mergeCell ref="Q24:V24"/>
    <mergeCell ref="Q25:V25"/>
    <mergeCell ref="P26:P27"/>
    <mergeCell ref="P28:P29"/>
    <mergeCell ref="C4:I4"/>
    <mergeCell ref="P13:V13"/>
    <mergeCell ref="Q14:V14"/>
    <mergeCell ref="X19:AI19"/>
    <mergeCell ref="AK19:AL19"/>
    <mergeCell ref="B1:I1"/>
    <mergeCell ref="B2:H2"/>
    <mergeCell ref="P2:V2"/>
    <mergeCell ref="X2:AI2"/>
    <mergeCell ref="Q3:U3"/>
    <mergeCell ref="AC3:AD3"/>
  </mergeCells>
  <phoneticPr fontId="1" type="noConversion"/>
  <pageMargins left="0.7" right="0.7" top="1.3149999999999999" bottom="0.75" header="0.3" footer="0.3"/>
  <pageSetup paperSize="9"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21"/>
  <sheetViews>
    <sheetView zoomScale="85" zoomScaleNormal="85" workbookViewId="0">
      <selection activeCell="N3" sqref="N3"/>
    </sheetView>
  </sheetViews>
  <sheetFormatPr defaultRowHeight="16.5"/>
  <cols>
    <col min="1" max="1" width="1.875" style="165" customWidth="1"/>
    <col min="2" max="2" width="13.25" style="165" customWidth="1"/>
    <col min="3" max="8" width="7.625" style="165" customWidth="1"/>
    <col min="9" max="9" width="11.625" style="165" bestFit="1" customWidth="1"/>
    <col min="10" max="10" width="10.5" style="3" customWidth="1"/>
    <col min="11" max="11" width="10.5" style="3" bestFit="1" customWidth="1"/>
    <col min="12" max="12" width="10.625" style="3" bestFit="1" customWidth="1"/>
    <col min="13" max="13" width="10.5" style="165" customWidth="1"/>
    <col min="14" max="14" width="16.375" style="165" customWidth="1"/>
    <col min="15" max="15" width="4.75" style="165" customWidth="1"/>
    <col min="16" max="16" width="8.125" style="165" customWidth="1"/>
    <col min="17" max="17" width="11" style="165" bestFit="1" customWidth="1"/>
    <col min="18" max="20" width="9" style="165"/>
    <col min="21" max="21" width="8.875" style="165" bestFit="1" customWidth="1"/>
    <col min="22" max="22" width="10" style="165" bestFit="1" customWidth="1"/>
    <col min="23" max="23" width="8.875" style="165" bestFit="1" customWidth="1"/>
    <col min="24" max="24" width="5.375" style="165" customWidth="1"/>
    <col min="25" max="25" width="7" style="165" customWidth="1"/>
    <col min="26" max="26" width="9.625" style="165" customWidth="1"/>
    <col min="27" max="27" width="7.125" style="165" customWidth="1"/>
    <col min="28" max="28" width="5.25" style="165" bestFit="1" customWidth="1"/>
    <col min="29" max="30" width="7.625" style="165" customWidth="1"/>
    <col min="31" max="31" width="8.5" style="165" bestFit="1" customWidth="1"/>
    <col min="32" max="32" width="5.25" style="165" customWidth="1"/>
    <col min="33" max="33" width="11.625" style="165" bestFit="1" customWidth="1"/>
    <col min="34" max="35" width="7.125" style="165" bestFit="1" customWidth="1"/>
    <col min="36" max="657" width="9" style="165"/>
    <col min="658" max="658" width="13.125" style="165" bestFit="1" customWidth="1"/>
    <col min="659" max="665" width="9" style="165"/>
    <col min="666" max="666" width="12.375" style="165" customWidth="1"/>
    <col min="667" max="669" width="12.75" style="165" bestFit="1" customWidth="1"/>
    <col min="670" max="16384" width="9" style="165"/>
  </cols>
  <sheetData>
    <row r="1" spans="1:38" ht="26.25">
      <c r="B1" s="233" t="s">
        <v>153</v>
      </c>
      <c r="C1" s="234"/>
      <c r="D1" s="234"/>
      <c r="E1" s="234"/>
      <c r="F1" s="234"/>
      <c r="G1" s="234"/>
      <c r="H1" s="234"/>
      <c r="I1" s="234"/>
      <c r="J1" s="30" t="str">
        <f>IF(runS=1, "결정 !","..1명..")</f>
        <v>결정 !</v>
      </c>
      <c r="K1" s="30" t="str">
        <f>IF(obstaS=1, "결정 !","..1명..")</f>
        <v>결정 !</v>
      </c>
      <c r="L1" s="30" t="str">
        <f>IF(tri=2,"결정 !","..2명..")</f>
        <v>결정 !</v>
      </c>
      <c r="M1" s="30" t="str">
        <f>IF(horse=3,"결정 !","..3명..")</f>
        <v>결정 !</v>
      </c>
      <c r="N1" s="157"/>
    </row>
    <row r="2" spans="1:38" ht="17.25" thickBot="1">
      <c r="A2" s="165">
        <v>1.0999999999999999E-2</v>
      </c>
      <c r="B2" s="235" t="s">
        <v>158</v>
      </c>
      <c r="C2" s="235"/>
      <c r="D2" s="235"/>
      <c r="E2" s="235"/>
      <c r="F2" s="235"/>
      <c r="G2" s="235"/>
      <c r="H2" s="235"/>
      <c r="J2" s="32" t="s">
        <v>142</v>
      </c>
      <c r="K2" s="5" t="s">
        <v>39</v>
      </c>
      <c r="L2" s="5" t="s">
        <v>40</v>
      </c>
      <c r="M2" s="5" t="s">
        <v>41</v>
      </c>
      <c r="N2" s="41">
        <v>1.1000000000000001</v>
      </c>
      <c r="P2" s="236" t="s">
        <v>215</v>
      </c>
      <c r="Q2" s="236"/>
      <c r="R2" s="236"/>
      <c r="S2" s="236"/>
      <c r="T2" s="236"/>
      <c r="U2" s="236"/>
      <c r="V2" s="236"/>
      <c r="X2" s="241" t="s">
        <v>218</v>
      </c>
      <c r="Y2" s="241"/>
      <c r="Z2" s="241"/>
      <c r="AA2" s="241"/>
      <c r="AB2" s="241"/>
      <c r="AC2" s="241"/>
      <c r="AD2" s="241"/>
      <c r="AE2" s="241"/>
      <c r="AF2" s="241"/>
      <c r="AG2" s="241"/>
      <c r="AH2" s="241"/>
      <c r="AI2" s="241"/>
    </row>
    <row r="3" spans="1:38" ht="33">
      <c r="B3" s="47" t="s">
        <v>38</v>
      </c>
      <c r="C3" s="48" t="s">
        <v>92</v>
      </c>
      <c r="D3" s="49" t="s">
        <v>0</v>
      </c>
      <c r="E3" s="50" t="s">
        <v>1</v>
      </c>
      <c r="F3" s="51" t="s">
        <v>2</v>
      </c>
      <c r="G3" s="52" t="s">
        <v>3</v>
      </c>
      <c r="H3" s="53" t="s">
        <v>30</v>
      </c>
      <c r="I3" s="54" t="s">
        <v>173</v>
      </c>
      <c r="J3" s="183" t="s">
        <v>31</v>
      </c>
      <c r="K3" s="168" t="s">
        <v>32</v>
      </c>
      <c r="L3" s="169" t="s">
        <v>33</v>
      </c>
      <c r="M3" s="170" t="s">
        <v>34</v>
      </c>
      <c r="N3" s="153" t="s">
        <v>109</v>
      </c>
      <c r="P3" s="163" t="s">
        <v>92</v>
      </c>
      <c r="Q3" s="246" t="s">
        <v>105</v>
      </c>
      <c r="R3" s="247"/>
      <c r="S3" s="247"/>
      <c r="T3" s="247"/>
      <c r="U3" s="248"/>
      <c r="V3" s="29" t="s">
        <v>140</v>
      </c>
      <c r="X3" s="55" t="s">
        <v>161</v>
      </c>
      <c r="Y3" s="55" t="s">
        <v>106</v>
      </c>
      <c r="Z3" s="19" t="s">
        <v>212</v>
      </c>
      <c r="AA3" s="19" t="s">
        <v>190</v>
      </c>
      <c r="AB3" s="164" t="s">
        <v>191</v>
      </c>
      <c r="AC3" s="245" t="s">
        <v>224</v>
      </c>
      <c r="AD3" s="245"/>
      <c r="AE3" s="12" t="s">
        <v>191</v>
      </c>
      <c r="AF3" s="19" t="s">
        <v>190</v>
      </c>
      <c r="AG3" s="19" t="s">
        <v>212</v>
      </c>
      <c r="AH3" s="55" t="s">
        <v>161</v>
      </c>
      <c r="AI3" s="55" t="s">
        <v>106</v>
      </c>
    </row>
    <row r="4" spans="1:38" ht="20.25">
      <c r="B4" s="136" t="s">
        <v>139</v>
      </c>
      <c r="C4" s="237" t="str">
        <f ca="1" xml:space="preserve">
IF(RAND()&gt;0.76, "괄호 안은 컨디션 합 입니다.",
     IF(RAND()&gt;0.68, "시뮬레이터 하단에서 배정된 NPC를 확인하세요 !",
          IF(RAND()&gt;0.5,
          "랜덤 도움말 입니다 (흠칫)",
                    IF(RAND()&gt;0.1,
                         "위험한 적은 가져버리세요 !",
                         "아테네의 부엉이는 황혼이 깃들 무렵에 날개를 편다"
                    )
          )
     )
)</f>
        <v>시뮬레이터 하단에서 배정된 NPC를 확인하세요 !</v>
      </c>
      <c r="D4" s="238"/>
      <c r="E4" s="238"/>
      <c r="F4" s="238"/>
      <c r="G4" s="238"/>
      <c r="H4" s="238"/>
      <c r="I4" s="239"/>
      <c r="J4" s="135" t="str">
        <f>IF(runS=1,SUM(J5:J35) &amp; " (" &amp; runC &amp;")",0)</f>
        <v>2.1 (1)</v>
      </c>
      <c r="K4" s="135" t="str">
        <f>IF(obstaS=1,SUM(K5:K35) &amp; " (" &amp; obstaC &amp;")",0)</f>
        <v>2.1 (2)</v>
      </c>
      <c r="L4" s="135" t="str">
        <f>IF(tri=2,SUM(L5:L35) &amp; " (" &amp; triC &amp;")",0)</f>
        <v>2.1 (4)</v>
      </c>
      <c r="M4" s="189" t="str">
        <f>IF(horse=3,SUM(M5:M35) &amp; " (" &amp; horseC &amp;")",0)</f>
        <v>4.2 (5)</v>
      </c>
      <c r="N4" s="190" t="s">
        <v>160</v>
      </c>
      <c r="P4" s="22">
        <v>7</v>
      </c>
      <c r="Q4" s="21" t="s">
        <v>55</v>
      </c>
      <c r="R4" s="21" t="s">
        <v>18</v>
      </c>
      <c r="S4" s="21" t="s">
        <v>37</v>
      </c>
      <c r="T4" s="156" t="s">
        <v>58</v>
      </c>
      <c r="U4" s="21" t="s">
        <v>29</v>
      </c>
      <c r="V4" s="33">
        <v>1</v>
      </c>
      <c r="X4" s="55">
        <v>2.2000000000000002</v>
      </c>
      <c r="Y4" s="55">
        <v>3</v>
      </c>
      <c r="Z4" s="75">
        <f>(sc_3+sc_1*INT((10+X4)/(INT(10+X4))-epsi))*(s_1+INT(X4)+s_2*INT((10+X4)/(INT(10+X4))-epsi))^(s_3)*(c_4+c_1*INT((10+X4)/(INT(10+X4))-epsi)+c_2*Y4)^(c_3)+sc_2*INT((10+X4)/(INT(10+X4))-epsi)-sc_4*(Y4/10)^3</f>
        <v>90379.51629533332</v>
      </c>
      <c r="AA4" s="60">
        <f t="shared" ref="AA4:AA12" si="0">_xlfn.RANK.EQ(Z4,combat,0)</f>
        <v>1</v>
      </c>
      <c r="AB4" s="59">
        <f>ABS(AA4-AC4)</f>
        <v>0</v>
      </c>
      <c r="AC4" s="61">
        <v>1</v>
      </c>
      <c r="AD4" s="61">
        <v>3</v>
      </c>
      <c r="AE4" s="56">
        <f>ABS(AF4-AD4)</f>
        <v>0</v>
      </c>
      <c r="AF4" s="58">
        <f t="shared" ref="AF4:AF12" si="1">_xlfn.RANK.EQ(AG4,combat,0)</f>
        <v>3</v>
      </c>
      <c r="AG4" s="75">
        <f t="shared" ref="AG4:AG18" si="2">(sc_3+sc_1*INT((10+AH4)/(INT(10+AH4))-epsi))
*(s_1+INT(AH4)+s_2*INT((10+AH4)/(INT(10+AH4))-epsi))^(s_3)
*(c_4+c_1*INT((10+AH4)/(INT(10+AH4))-epsi)+c_2*AI4)^(c_3)
+sc_2*INT((10+AH4)/(INT(10+AH4))-epsi)
-sc_4*(AI4/10)^3</f>
        <v>76805.186529190454</v>
      </c>
      <c r="AH4" s="55">
        <v>2</v>
      </c>
      <c r="AI4" s="55">
        <v>3</v>
      </c>
      <c r="AK4" s="87"/>
      <c r="AL4" s="87"/>
    </row>
    <row r="5" spans="1:38" ht="17.100000000000001" customHeight="1">
      <c r="B5" s="173" t="s">
        <v>18</v>
      </c>
      <c r="C5" s="99">
        <v>7</v>
      </c>
      <c r="D5" s="64">
        <v>1</v>
      </c>
      <c r="E5" s="65"/>
      <c r="F5" s="66">
        <v>1</v>
      </c>
      <c r="G5" s="67"/>
      <c r="H5" s="97">
        <f>cond7</f>
        <v>1</v>
      </c>
      <c r="I5" s="178">
        <v>3</v>
      </c>
      <c r="J5" s="281" t="str">
        <f>IF(
  (D5+F5*d)*OR(I5=1,AND(I5="",runS&lt;&gt;1))&gt;d-1,
  (D5+F5*d)*OR(I5=1,AND(I5="",runS&lt;&gt;1)),
     IF(
       enemy^(2-enemy)*run*OR(R46&gt;runCB,INT(0.4+R46/runCB)),
       CHAR(200*(2-enemy) + 41454*(enemy-1)) &amp; "  "
       &amp; (enemy-1)*(D5+F5*d)+(2-enemy)*INT(99.9*(R46/runCB))
       &amp; LEFT(" "&amp;CHAR(34+3*enemy)&amp;H5,3*enemy-1)&amp;CHAR(41951*(2-enemy) + 41*(enemy-1)),
       ""
     )
)</f>
        <v/>
      </c>
      <c r="K5" s="172" t="str">
        <f>IF(
  (D5*d+F5)*OR(I5=2,AND(I5="",obstaS&lt;&gt;1))&gt;d-1,
  (D5*d+F5)*OR(I5=2,AND(I5="",obstaS&lt;&gt;1)),
     IF(
       enemy^(2-enemy)*obsta*OR(S46&gt;obstaCB,INT(0.4+S46/obstaCB)),
       CHAR(200*(2-enemy) + 41454*(enemy-1)) &amp; "  "
       &amp; (enemy-1)*(D5*d+F5)+(2-enemy)*INT(99.9*(S46/obstaCB))
       &amp; LEFT(" "&amp;CHAR(34+3*enemy)&amp;H5,3*enemy-1)&amp;CHAR(41951*(2-enemy) + 41*(enemy-1)),
       ""
     )
)</f>
        <v/>
      </c>
      <c r="L5" s="186">
        <f>IF(
  (F5*d+G5)*OR(I5=3,AND(I5="",tri&lt;&gt;2))&gt;d-1,
  (F5*d+G5)*OR(I5=3,AND(I5="",tri&lt;&gt;2)),
     IF(
       enemy^(2-enemy)*INT(tri/2)*OR(T46&gt;triCB2,INT(0.7+T46/triCB2)),
       CHAR(200*(2-enemy) + 41454*(enemy-1)) &amp; "  "
       &amp; (enemy-1)*(F5*d+G5)+(2-enemy)*INT(99.9*(T46/triCB2))
       &amp; LEFT(" "&amp;CHAR(34+3*enemy)&amp;H5,3*enemy-1)&amp;CHAR(41951*(2-enemy) + 41*(enemy-1)),
       ""
     )
)</f>
        <v>1.1000000000000001</v>
      </c>
      <c r="M5" s="187" t="str">
        <f>IF(
  OR(E5+G5=-1,(E5*d+G5)*OR(I5=4,AND(I5="",horse&lt;&gt;3))&gt;d-1),
  (E5*(INT((E5+2)/2)*(d-1)+1)+G5)*OR(I5=4,AND(I5="",horse&lt;&gt;3)),
     IF(
       enemy^(2-enemy)*INT(horse/3)*OR(U46&gt;horseCB2,INT(0.81+U46/horseCB2)),
       CHAR(200*(2-enemy) + 41454*(enemy-1)) &amp; "  "
       &amp; (enemy-1)*(E5*d+G5)+(2-enemy)*INT(99.9*(U46/horseCB2))
       &amp; LEFT(" "&amp;CHAR(34+3*enemy)&amp;H5,3*enemy-1)&amp;CHAR(41951*(2-enemy) + 41*(enemy-1)),
       ""
     )
)</f>
        <v/>
      </c>
      <c r="N5" s="149"/>
      <c r="P5" s="22">
        <v>1</v>
      </c>
      <c r="Q5" s="19" t="s">
        <v>71</v>
      </c>
      <c r="R5" s="28" t="s">
        <v>4</v>
      </c>
      <c r="S5" s="28" t="s">
        <v>73</v>
      </c>
      <c r="T5" s="19" t="s">
        <v>47</v>
      </c>
      <c r="U5" s="19"/>
      <c r="V5" s="16">
        <f t="shared" ref="V5:V10" si="3">MOD(V4+4,7)+1-4</f>
        <v>2</v>
      </c>
      <c r="X5" s="55">
        <v>2.2000000000000002</v>
      </c>
      <c r="Y5" s="55">
        <v>2</v>
      </c>
      <c r="Z5" s="75">
        <f t="shared" ref="Z5:Z18" si="4">(sc_3+sc_1*INT((10+X5)/(INT(10+X5))-epsi))
*(s_1+INT(X5)+s_2*INT((10+X5)/(INT(10+X5))-epsi))^(s_3)
*(c_4+c_1*INT((10+X5)/(INT(10+X5))-epsi)+c_2*Y5)^(c_3)
+sc_2*INT((10+X5)/(INT(10+X5))-epsi)
-sc_4*(Y5/10)^3</f>
        <v>79126.358729139902</v>
      </c>
      <c r="AA5" s="60">
        <f t="shared" si="0"/>
        <v>2</v>
      </c>
      <c r="AB5" s="59">
        <f t="shared" ref="AB5:AB12" si="5">ABS(AA5-AC5)</f>
        <v>0</v>
      </c>
      <c r="AC5" s="61">
        <v>2</v>
      </c>
      <c r="AD5" s="61">
        <v>5</v>
      </c>
      <c r="AE5" s="56">
        <f t="shared" ref="AE5:AE12" si="6">ABS(AF5-AD5)</f>
        <v>0</v>
      </c>
      <c r="AF5" s="58">
        <f t="shared" si="1"/>
        <v>5</v>
      </c>
      <c r="AG5" s="75">
        <f t="shared" si="2"/>
        <v>67904.762029604637</v>
      </c>
      <c r="AH5" s="55">
        <v>2</v>
      </c>
      <c r="AI5" s="55">
        <v>2</v>
      </c>
      <c r="AK5" s="87"/>
      <c r="AL5" s="87"/>
    </row>
    <row r="6" spans="1:38" ht="17.100000000000001" customHeight="1">
      <c r="B6" s="173" t="s">
        <v>28</v>
      </c>
      <c r="C6" s="99">
        <v>4</v>
      </c>
      <c r="D6" s="64">
        <v>1</v>
      </c>
      <c r="E6" s="65">
        <v>-1</v>
      </c>
      <c r="F6" s="66">
        <v>1</v>
      </c>
      <c r="G6" s="67"/>
      <c r="H6" s="97">
        <f>cond4</f>
        <v>-2</v>
      </c>
      <c r="I6" s="178"/>
      <c r="J6" s="281" t="str">
        <f>IF(
  (D6+F6*d)*OR(I6=1,AND(I6="",runS&lt;&gt;1))&gt;d-1,
  (D6+F6*d)*OR(I6=1,AND(I6="",runS&lt;&gt;1)),
     IF(
       enemy^(2-enemy)*run*OR(R47&gt;runCB,INT(0.4+R47/runCB)),
       CHAR(200*(2-enemy) + 41454*(enemy-1)) &amp; "  "
       &amp; (enemy-1)*(D6+F6*d)+(2-enemy)*INT(99.9*(R47/runCB))
       &amp; LEFT(" "&amp;CHAR(34+3*enemy)&amp;H6,3*enemy-1)&amp;CHAR(41951*(2-enemy) + 41*(enemy-1)),
       ""
     )
)</f>
        <v/>
      </c>
      <c r="K6" s="172" t="str">
        <f>IF(
  (D6*d+F6)*OR(I6=2,AND(I6="",obstaS&lt;&gt;1))&gt;d-1,
  (D6*d+F6)*OR(I6=2,AND(I6="",obstaS&lt;&gt;1)),
     IF(
       enemy^(2-enemy)*obsta*OR(S47&gt;obstaCB,INT(0.4+S47/obstaCB)),
       CHAR(200*(2-enemy) + 41454*(enemy-1)) &amp; "  "
       &amp; (enemy-1)*(D6*d+F6)+(2-enemy)*INT(99.9*(S47/obstaCB))
       &amp; LEFT(" "&amp;CHAR(34+3*enemy)&amp;H6,3*enemy-1)&amp;CHAR(41951*(2-enemy) + 41*(enemy-1)),
       ""
     )
)</f>
        <v/>
      </c>
      <c r="L6" s="186" t="str">
        <f>IF(
  (F6*d+G6)*OR(I6=3,AND(I6="",tri&lt;&gt;2))&gt;d-1,
  (F6*d+G6)*OR(I6=3,AND(I6="",tri&lt;&gt;2)),
     IF(
       enemy^(2-enemy)*INT(tri/2)*OR(T47&gt;triCB2,INT(0.7+T47/triCB2)),
       CHAR(200*(2-enemy) + 41454*(enemy-1)) &amp; "  "
       &amp; (enemy-1)*(F6*d+G6)+(2-enemy)*INT(99.9*(T47/triCB2))
       &amp; LEFT(" "&amp;CHAR(34+3*enemy)&amp;H6,3*enemy-1)&amp;CHAR(41951*(2-enemy) + 41*(enemy-1)),
       ""
     )
)</f>
        <v/>
      </c>
      <c r="M6" s="187">
        <f>IF(
  OR(E6+G6=-1,(E6*d+G6)*OR(I6=4,AND(I6="",horse&lt;&gt;3))&gt;d-1),
  (E6*(INT((E6+2)/2)*(d-1)+1)+G6)*OR(I6=4,AND(I6="",horse&lt;&gt;3)),
     IF(
       enemy^(2-enemy)*INT(horse/3)*OR(U47&gt;horseCB2,INT(0.81+U47/horseCB2)),
       CHAR(200*(2-enemy) + 41454*(enemy-1)) &amp; "  "
       &amp; (enemy-1)*(E6*d+G6)+(2-enemy)*INT(99.9*(U47/horseCB2))
       &amp; LEFT(" "&amp;CHAR(34+3*enemy)&amp;H6,3*enemy-1)&amp;CHAR(41951*(2-enemy) + 41*(enemy-1)),
       ""
     )
)</f>
        <v>0</v>
      </c>
      <c r="N6" s="149"/>
      <c r="P6" s="22">
        <v>2</v>
      </c>
      <c r="Q6" s="19" t="s">
        <v>25</v>
      </c>
      <c r="R6" s="19" t="s">
        <v>68</v>
      </c>
      <c r="S6" s="19" t="s">
        <v>69</v>
      </c>
      <c r="T6" s="19" t="s">
        <v>70</v>
      </c>
      <c r="U6" s="19"/>
      <c r="V6" s="16">
        <f t="shared" si="3"/>
        <v>3</v>
      </c>
      <c r="X6" s="55">
        <v>2.2000000000000002</v>
      </c>
      <c r="Y6" s="55">
        <v>1</v>
      </c>
      <c r="Z6" s="75">
        <f t="shared" si="4"/>
        <v>67905.167270765101</v>
      </c>
      <c r="AA6" s="60">
        <f t="shared" si="0"/>
        <v>4</v>
      </c>
      <c r="AB6" s="59">
        <f t="shared" si="5"/>
        <v>0</v>
      </c>
      <c r="AC6" s="61">
        <v>4</v>
      </c>
      <c r="AD6" s="61">
        <v>8</v>
      </c>
      <c r="AE6" s="56">
        <f t="shared" si="6"/>
        <v>1</v>
      </c>
      <c r="AF6" s="58">
        <f t="shared" si="1"/>
        <v>7</v>
      </c>
      <c r="AG6" s="75">
        <f t="shared" si="2"/>
        <v>59040.699887202944</v>
      </c>
      <c r="AH6" s="55">
        <v>2</v>
      </c>
      <c r="AI6" s="55">
        <v>1</v>
      </c>
      <c r="AK6" s="87"/>
      <c r="AL6" s="87"/>
    </row>
    <row r="7" spans="1:38" ht="17.100000000000001" customHeight="1">
      <c r="B7" s="173" t="s">
        <v>37</v>
      </c>
      <c r="C7" s="99">
        <v>7</v>
      </c>
      <c r="D7" s="64">
        <v>1</v>
      </c>
      <c r="E7" s="65">
        <v>-1</v>
      </c>
      <c r="F7" s="66">
        <v>1</v>
      </c>
      <c r="G7" s="67"/>
      <c r="H7" s="97">
        <f>cond7</f>
        <v>1</v>
      </c>
      <c r="I7" s="178">
        <v>1</v>
      </c>
      <c r="J7" s="281">
        <f>IF(
  (D7+F7*d)*OR(I7=1,AND(I7="",runS&lt;&gt;1))&gt;d-1,
  (D7+F7*d)*OR(I7=1,AND(I7="",runS&lt;&gt;1)),
     IF(
       enemy^(2-enemy)*run*OR(R48&gt;runCB,INT(0.4+R48/runCB)),
       CHAR(200*(2-enemy) + 41454*(enemy-1)) &amp; "  "
       &amp; (enemy-1)*(D7+F7*d)+(2-enemy)*INT(99.9*(R48/runCB))
       &amp; LEFT(" "&amp;CHAR(34+3*enemy)&amp;H7,3*enemy-1)&amp;CHAR(41951*(2-enemy) + 41*(enemy-1)),
       ""
     )
)</f>
        <v>2.1</v>
      </c>
      <c r="K7" s="172" t="str">
        <f>IF(
  (D7*d+F7)*OR(I7=2,AND(I7="",obstaS&lt;&gt;1))&gt;d-1,
  (D7*d+F7)*OR(I7=2,AND(I7="",obstaS&lt;&gt;1)),
     IF(
       enemy^(2-enemy)*obsta*OR(S48&gt;obstaCB,INT(0.4+S48/obstaCB)),
       CHAR(200*(2-enemy) + 41454*(enemy-1)) &amp; "  "
       &amp; (enemy-1)*(D7*d+F7)+(2-enemy)*INT(99.9*(S48/obstaCB))
       &amp; LEFT(" "&amp;CHAR(34+3*enemy)&amp;H7,3*enemy-1)&amp;CHAR(41951*(2-enemy) + 41*(enemy-1)),
       ""
     )
)</f>
        <v/>
      </c>
      <c r="L7" s="186" t="str">
        <f>IF(
  (F7*d+G7)*OR(I7=3,AND(I7="",tri&lt;&gt;2))&gt;d-1,
  (F7*d+G7)*OR(I7=3,AND(I7="",tri&lt;&gt;2)),
     IF(
       enemy^(2-enemy)*INT(tri/2)*OR(T48&gt;triCB2,INT(0.7+T48/triCB2)),
       CHAR(200*(2-enemy) + 41454*(enemy-1)) &amp; "  "
       &amp; (enemy-1)*(F7*d+G7)+(2-enemy)*INT(99.9*(T48/triCB2))
       &amp; LEFT(" "&amp;CHAR(34+3*enemy)&amp;H7,3*enemy-1)&amp;CHAR(41951*(2-enemy) + 41*(enemy-1)),
       ""
     )
)</f>
        <v/>
      </c>
      <c r="M7" s="187">
        <f>IF(
  OR(E7+G7=-1,(E7*d+G7)*OR(I7=4,AND(I7="",horse&lt;&gt;3))&gt;d-1),
  (E7*(INT((E7+2)/2)*(d-1)+1)+G7)*OR(I7=4,AND(I7="",horse&lt;&gt;3)),
     IF(
       enemy^(2-enemy)*INT(horse/3)*OR(U48&gt;horseCB2,INT(0.81+U48/horseCB2)),
       CHAR(200*(2-enemy) + 41454*(enemy-1)) &amp; "  "
       &amp; (enemy-1)*(E7*d+G7)+(2-enemy)*INT(99.9*(U48/horseCB2))
       &amp; LEFT(" "&amp;CHAR(34+3*enemy)&amp;H7,3*enemy-1)&amp;CHAR(41951*(2-enemy) + 41*(enemy-1)),
       ""
     )
)</f>
        <v>0</v>
      </c>
      <c r="N7" s="149"/>
      <c r="P7" s="22">
        <v>3</v>
      </c>
      <c r="Q7" s="19" t="s">
        <v>23</v>
      </c>
      <c r="R7" s="19" t="s">
        <v>52</v>
      </c>
      <c r="S7" s="19" t="s">
        <v>53</v>
      </c>
      <c r="T7" s="28" t="s">
        <v>54</v>
      </c>
      <c r="U7" s="19"/>
      <c r="V7" s="16">
        <f t="shared" si="3"/>
        <v>-3</v>
      </c>
      <c r="X7" s="55">
        <v>1.2</v>
      </c>
      <c r="Y7" s="55">
        <v>3</v>
      </c>
      <c r="Z7" s="75">
        <f t="shared" si="4"/>
        <v>63511.547795899387</v>
      </c>
      <c r="AA7" s="60">
        <f t="shared" si="0"/>
        <v>6</v>
      </c>
      <c r="AB7" s="59">
        <f t="shared" si="5"/>
        <v>0</v>
      </c>
      <c r="AC7" s="61">
        <v>6</v>
      </c>
      <c r="AD7" s="61">
        <v>10</v>
      </c>
      <c r="AE7" s="56">
        <f t="shared" si="6"/>
        <v>0</v>
      </c>
      <c r="AF7" s="58">
        <f t="shared" si="1"/>
        <v>10</v>
      </c>
      <c r="AG7" s="75">
        <f t="shared" si="2"/>
        <v>51489.123006860005</v>
      </c>
      <c r="AH7" s="55">
        <v>1</v>
      </c>
      <c r="AI7" s="55">
        <v>3</v>
      </c>
      <c r="AK7" s="87"/>
      <c r="AL7" s="87"/>
    </row>
    <row r="8" spans="1:38" ht="17.100000000000001" customHeight="1">
      <c r="B8" s="173" t="s">
        <v>4</v>
      </c>
      <c r="C8" s="99">
        <v>1</v>
      </c>
      <c r="D8" s="64">
        <v>1</v>
      </c>
      <c r="E8" s="65">
        <v>-1</v>
      </c>
      <c r="F8" s="66"/>
      <c r="G8" s="67"/>
      <c r="H8" s="97">
        <f>cond1</f>
        <v>2</v>
      </c>
      <c r="I8" s="178"/>
      <c r="J8" s="282" t="str">
        <f>IF(
  (D8+F8*d)*OR(I8=1,AND(I8="",runS&lt;&gt;1))&gt;d-1,
  (D8+F8*d)*OR(I8=1,AND(I8="",runS&lt;&gt;1)),
     IF(
       enemy^(2-enemy)*run*OR(R49&gt;runCB,INT(0.4+R49/runCB)),
       CHAR(200*(2-enemy) + 41454*(enemy-1)) &amp; "  "
       &amp; (enemy-1)*(D8+F8*d)+(2-enemy)*INT(99.9*(R49/runCB))
       &amp; LEFT(" "&amp;CHAR(34+3*enemy)&amp;H8,3*enemy-1)&amp;CHAR(41951*(2-enemy) + 41*(enemy-1)),
       ""
     )
)</f>
        <v>√  1 (2)</v>
      </c>
      <c r="K8" s="185" t="str">
        <f>IF(
  (D8*d+F8)*OR(I8=2,AND(I8="",obstaS&lt;&gt;1))&gt;d-1,
  (D8*d+F8)*OR(I8=2,AND(I8="",obstaS&lt;&gt;1)),
     IF(
       enemy^(2-enemy)*obsta*OR(S49&gt;obstaCB,INT(0.4+S49/obstaCB)),
       CHAR(200*(2-enemy) + 41454*(enemy-1)) &amp; "  "
       &amp; (enemy-1)*(D8*d+F8)+(2-enemy)*INT(99.9*(S49/obstaCB))
       &amp; LEFT(" "&amp;CHAR(34+3*enemy)&amp;H8,3*enemy-1)&amp;CHAR(41951*(2-enemy) + 41*(enemy-1)),
       ""
     )
)</f>
        <v>√  1.1 (2)</v>
      </c>
      <c r="L8" s="186" t="str">
        <f>IF(
  (F8*d+G8)*OR(I8=3,AND(I8="",tri&lt;&gt;2))&gt;d-1,
  (F8*d+G8)*OR(I8=3,AND(I8="",tri&lt;&gt;2)),
     IF(
       enemy^(2-enemy)*INT(tri/2)*OR(T49&gt;triCB2,INT(0.7+T49/triCB2)),
       CHAR(200*(2-enemy) + 41454*(enemy-1)) &amp; "  "
       &amp; (enemy-1)*(F8*d+G8)+(2-enemy)*INT(99.9*(T49/triCB2))
       &amp; LEFT(" "&amp;CHAR(34+3*enemy)&amp;H8,3*enemy-1)&amp;CHAR(41951*(2-enemy) + 41*(enemy-1)),
       ""
     )
)</f>
        <v>√  0 (2)</v>
      </c>
      <c r="M8" s="187">
        <f>IF(
  OR(E8+G8=-1,(E8*d+G8)*OR(I8=4,AND(I8="",horse&lt;&gt;3))&gt;d-1),
  (E8*(INT((E8+2)/2)*(d-1)+1)+G8)*OR(I8=4,AND(I8="",horse&lt;&gt;3)),
     IF(
       enemy^(2-enemy)*INT(horse/3)*OR(U49&gt;horseCB2,INT(0.81+U49/horseCB2)),
       CHAR(200*(2-enemy) + 41454*(enemy-1)) &amp; "  "
       &amp; (enemy-1)*(E8*d+G8)+(2-enemy)*INT(99.9*(U49/horseCB2))
       &amp; LEFT(" "&amp;CHAR(34+3*enemy)&amp;H8,3*enemy-1)&amp;CHAR(41951*(2-enemy) + 41*(enemy-1)),
       ""
     )
)</f>
        <v>0</v>
      </c>
      <c r="N8" s="149"/>
      <c r="P8" s="22">
        <v>4</v>
      </c>
      <c r="Q8" s="19" t="s">
        <v>98</v>
      </c>
      <c r="R8" s="19" t="s">
        <v>46</v>
      </c>
      <c r="S8" s="19" t="s">
        <v>99</v>
      </c>
      <c r="T8" s="28" t="s">
        <v>49</v>
      </c>
      <c r="U8" s="28" t="s">
        <v>50</v>
      </c>
      <c r="V8" s="16">
        <f t="shared" si="3"/>
        <v>-2</v>
      </c>
      <c r="X8" s="55">
        <v>2.2000000000000002</v>
      </c>
      <c r="Y8" s="55">
        <v>0</v>
      </c>
      <c r="Z8" s="75">
        <f t="shared" si="4"/>
        <v>56689.217009575557</v>
      </c>
      <c r="AA8" s="60">
        <f t="shared" si="0"/>
        <v>8</v>
      </c>
      <c r="AB8" s="59">
        <f t="shared" si="5"/>
        <v>1</v>
      </c>
      <c r="AC8" s="61">
        <v>7</v>
      </c>
      <c r="AD8" s="61">
        <v>11</v>
      </c>
      <c r="AE8" s="56">
        <f t="shared" si="6"/>
        <v>0</v>
      </c>
      <c r="AF8" s="58">
        <f t="shared" si="1"/>
        <v>11</v>
      </c>
      <c r="AG8" s="75">
        <f t="shared" si="2"/>
        <v>50187.207606799609</v>
      </c>
      <c r="AH8" s="55">
        <v>2</v>
      </c>
      <c r="AI8" s="55">
        <v>0</v>
      </c>
      <c r="AK8" s="87"/>
      <c r="AL8" s="87"/>
    </row>
    <row r="9" spans="1:38" ht="17.100000000000001" customHeight="1">
      <c r="B9" s="173" t="s">
        <v>6</v>
      </c>
      <c r="C9" s="99">
        <v>5</v>
      </c>
      <c r="D9" s="64">
        <v>1</v>
      </c>
      <c r="E9" s="65">
        <v>-1</v>
      </c>
      <c r="F9" s="66"/>
      <c r="G9" s="67"/>
      <c r="H9" s="97">
        <f>cond5</f>
        <v>-1</v>
      </c>
      <c r="I9" s="178"/>
      <c r="J9" s="282" t="str">
        <f>IF(
  (D9+F9*d)*OR(I9=1,AND(I9="",runS&lt;&gt;1))&gt;d-1,
  (D9+F9*d)*OR(I9=1,AND(I9="",runS&lt;&gt;1)),
     IF(
       enemy^(2-enemy)*run*OR(R50&gt;runCB,INT(0.4+R50/runCB)),
       CHAR(200*(2-enemy) + 41454*(enemy-1)) &amp; "  "
       &amp; (enemy-1)*(D9+F9*d)+(2-enemy)*INT(99.9*(R50/runCB))
       &amp; LEFT(" "&amp;CHAR(34+3*enemy)&amp;H9,3*enemy-1)&amp;CHAR(41951*(2-enemy) + 41*(enemy-1)),
       ""
     )
)</f>
        <v/>
      </c>
      <c r="K9" s="185" t="str">
        <f>IF(
  (D9*d+F9)*OR(I9=2,AND(I9="",obstaS&lt;&gt;1))&gt;d-1,
  (D9*d+F9)*OR(I9=2,AND(I9="",obstaS&lt;&gt;1)),
     IF(
       enemy^(2-enemy)*obsta*OR(S50&gt;obstaCB,INT(0.4+S50/obstaCB)),
       CHAR(200*(2-enemy) + 41454*(enemy-1)) &amp; "  "
       &amp; (enemy-1)*(D9*d+F9)+(2-enemy)*INT(99.9*(S50/obstaCB))
       &amp; LEFT(" "&amp;CHAR(34+3*enemy)&amp;H9,3*enemy-1)&amp;CHAR(41951*(2-enemy) + 41*(enemy-1)),
       ""
     )
)</f>
        <v/>
      </c>
      <c r="L9" s="186" t="str">
        <f>IF(
  (F9*d+G9)*OR(I9=3,AND(I9="",tri&lt;&gt;2))&gt;d-1,
  (F9*d+G9)*OR(I9=3,AND(I9="",tri&lt;&gt;2)),
     IF(
       enemy^(2-enemy)*INT(tri/2)*OR(T50&gt;triCB2,INT(0.7+T50/triCB2)),
       CHAR(200*(2-enemy) + 41454*(enemy-1)) &amp; "  "
       &amp; (enemy-1)*(F9*d+G9)+(2-enemy)*INT(99.9*(T50/triCB2))
       &amp; LEFT(" "&amp;CHAR(34+3*enemy)&amp;H9,3*enemy-1)&amp;CHAR(41951*(2-enemy) + 41*(enemy-1)),
       ""
     )
)</f>
        <v/>
      </c>
      <c r="M9" s="187">
        <f>IF(
  OR(E9+G9=-1,(E9*d+G9)*OR(I9=4,AND(I9="",horse&lt;&gt;3))&gt;d-1),
  (E9*(INT((E9+2)/2)*(d-1)+1)+G9)*OR(I9=4,AND(I9="",horse&lt;&gt;3)),
     IF(
       enemy^(2-enemy)*INT(horse/3)*OR(U50&gt;horseCB2,INT(0.81+U50/horseCB2)),
       CHAR(200*(2-enemy) + 41454*(enemy-1)) &amp; "  "
       &amp; (enemy-1)*(E9*d+G9)+(2-enemy)*INT(99.9*(U50/horseCB2))
       &amp; LEFT(" "&amp;CHAR(34+3*enemy)&amp;H9,3*enemy-1)&amp;CHAR(41951*(2-enemy) + 41*(enemy-1)),
       ""
     )
)</f>
        <v>0</v>
      </c>
      <c r="N9" s="149"/>
      <c r="P9" s="22">
        <v>5</v>
      </c>
      <c r="Q9" s="19" t="s">
        <v>95</v>
      </c>
      <c r="R9" s="19" t="s">
        <v>35</v>
      </c>
      <c r="S9" s="19" t="s">
        <v>16</v>
      </c>
      <c r="T9" s="19" t="s">
        <v>6</v>
      </c>
      <c r="U9" s="19"/>
      <c r="V9" s="16">
        <f t="shared" si="3"/>
        <v>-1</v>
      </c>
      <c r="X9" s="55">
        <v>1.2</v>
      </c>
      <c r="Y9" s="55">
        <v>2</v>
      </c>
      <c r="Z9" s="75">
        <f t="shared" si="4"/>
        <v>55585.472797420611</v>
      </c>
      <c r="AA9" s="60">
        <f t="shared" si="0"/>
        <v>9</v>
      </c>
      <c r="AB9" s="59">
        <f t="shared" si="5"/>
        <v>0</v>
      </c>
      <c r="AC9" s="61">
        <v>9</v>
      </c>
      <c r="AD9" s="61">
        <v>13</v>
      </c>
      <c r="AE9" s="56">
        <f t="shared" si="6"/>
        <v>0</v>
      </c>
      <c r="AF9" s="58">
        <f t="shared" si="1"/>
        <v>13</v>
      </c>
      <c r="AG9" s="75">
        <f t="shared" si="2"/>
        <v>45501.448000301541</v>
      </c>
      <c r="AH9" s="55">
        <v>1</v>
      </c>
      <c r="AI9" s="55">
        <v>2</v>
      </c>
      <c r="AK9" s="87"/>
      <c r="AL9" s="87"/>
    </row>
    <row r="10" spans="1:38" ht="17.100000000000001" customHeight="1">
      <c r="B10" s="173" t="s">
        <v>27</v>
      </c>
      <c r="C10" s="99">
        <v>5</v>
      </c>
      <c r="D10" s="64">
        <v>1</v>
      </c>
      <c r="E10" s="65">
        <v>-1</v>
      </c>
      <c r="F10" s="66"/>
      <c r="G10" s="67"/>
      <c r="H10" s="97">
        <f>cond5</f>
        <v>-1</v>
      </c>
      <c r="I10" s="178"/>
      <c r="J10" s="282" t="str">
        <f>IF(
  (D10+F10*d)*OR(I10=1,AND(I10="",runS&lt;&gt;1))&gt;d-1,
  (D10+F10*d)*OR(I10=1,AND(I10="",runS&lt;&gt;1)),
     IF(
       enemy^(2-enemy)*run*OR(R51&gt;runCB,INT(0.4+R51/runCB)),
       CHAR(200*(2-enemy) + 41454*(enemy-1)) &amp; "  "
       &amp; (enemy-1)*(D10+F10*d)+(2-enemy)*INT(99.9*(R51/runCB))
       &amp; LEFT(" "&amp;CHAR(34+3*enemy)&amp;H10,3*enemy-1)&amp;CHAR(41951*(2-enemy) + 41*(enemy-1)),
       ""
     )
)</f>
        <v/>
      </c>
      <c r="K10" s="185" t="str">
        <f>IF(
  (D10*d+F10)*OR(I10=2,AND(I10="",obstaS&lt;&gt;1))&gt;d-1,
  (D10*d+F10)*OR(I10=2,AND(I10="",obstaS&lt;&gt;1)),
     IF(
       enemy^(2-enemy)*obsta*OR(S51&gt;obstaCB,INT(0.4+S51/obstaCB)),
       CHAR(200*(2-enemy) + 41454*(enemy-1)) &amp; "  "
       &amp; (enemy-1)*(D10*d+F10)+(2-enemy)*INT(99.9*(S51/obstaCB))
       &amp; LEFT(" "&amp;CHAR(34+3*enemy)&amp;H10,3*enemy-1)&amp;CHAR(41951*(2-enemy) + 41*(enemy-1)),
       ""
     )
)</f>
        <v/>
      </c>
      <c r="L10" s="186" t="str">
        <f>IF(
  (F10*d+G10)*OR(I10=3,AND(I10="",tri&lt;&gt;2))&gt;d-1,
  (F10*d+G10)*OR(I10=3,AND(I10="",tri&lt;&gt;2)),
     IF(
       enemy^(2-enemy)*INT(tri/2)*OR(T51&gt;triCB2,INT(0.7+T51/triCB2)),
       CHAR(200*(2-enemy) + 41454*(enemy-1)) &amp; "  "
       &amp; (enemy-1)*(F10*d+G10)+(2-enemy)*INT(99.9*(T51/triCB2))
       &amp; LEFT(" "&amp;CHAR(34+3*enemy)&amp;H10,3*enemy-1)&amp;CHAR(41951*(2-enemy) + 41*(enemy-1)),
       ""
     )
)</f>
        <v/>
      </c>
      <c r="M10" s="187">
        <f>IF(
  OR(E10+G10=-1,(E10*d+G10)*OR(I10=4,AND(I10="",horse&lt;&gt;3))&gt;d-1),
  (E10*(INT((E10+2)/2)*(d-1)+1)+G10)*OR(I10=4,AND(I10="",horse&lt;&gt;3)),
     IF(
       enemy^(2-enemy)*INT(horse/3)*OR(U51&gt;horseCB2,INT(0.81+U51/horseCB2)),
       CHAR(200*(2-enemy) + 41454*(enemy-1)) &amp; "  "
       &amp; (enemy-1)*(E10*d+G10)+(2-enemy)*INT(99.9*(U51/horseCB2))
       &amp; LEFT(" "&amp;CHAR(34+3*enemy)&amp;H10,3*enemy-1)&amp;CHAR(41951*(2-enemy) + 41*(enemy-1)),
       ""
     )
)</f>
        <v>0</v>
      </c>
      <c r="N10" s="149"/>
      <c r="P10" s="22">
        <v>6</v>
      </c>
      <c r="Q10" s="19" t="s">
        <v>26</v>
      </c>
      <c r="R10" s="19" t="s">
        <v>20</v>
      </c>
      <c r="S10" s="19" t="s">
        <v>13</v>
      </c>
      <c r="T10" s="19" t="s">
        <v>66</v>
      </c>
      <c r="U10" s="19"/>
      <c r="V10" s="16">
        <f t="shared" si="3"/>
        <v>0</v>
      </c>
      <c r="X10" s="55">
        <v>2.2000000000000002</v>
      </c>
      <c r="Y10" s="55">
        <v>-1</v>
      </c>
      <c r="Z10" s="75">
        <f t="shared" si="4"/>
        <v>45450.667395060431</v>
      </c>
      <c r="AA10" s="60">
        <f t="shared" si="0"/>
        <v>14</v>
      </c>
      <c r="AB10" s="59">
        <f t="shared" si="5"/>
        <v>0</v>
      </c>
      <c r="AC10" s="61">
        <v>14</v>
      </c>
      <c r="AD10" s="61">
        <v>15</v>
      </c>
      <c r="AE10" s="56">
        <f t="shared" si="6"/>
        <v>1</v>
      </c>
      <c r="AF10" s="58">
        <f t="shared" si="1"/>
        <v>16</v>
      </c>
      <c r="AG10" s="75">
        <f t="shared" si="2"/>
        <v>41317.840867550076</v>
      </c>
      <c r="AH10" s="93">
        <v>2</v>
      </c>
      <c r="AI10" s="93">
        <v>-1</v>
      </c>
      <c r="AK10" s="87"/>
      <c r="AL10" s="87"/>
    </row>
    <row r="11" spans="1:38" ht="17.100000000000001" customHeight="1">
      <c r="B11" s="173" t="s">
        <v>11</v>
      </c>
      <c r="C11" s="99">
        <v>6</v>
      </c>
      <c r="D11" s="64">
        <v>-1</v>
      </c>
      <c r="E11" s="65">
        <v>1</v>
      </c>
      <c r="F11" s="66"/>
      <c r="G11" s="67">
        <v>1</v>
      </c>
      <c r="H11" s="97">
        <f>cond6</f>
        <v>0</v>
      </c>
      <c r="I11" s="178">
        <v>4</v>
      </c>
      <c r="J11" s="282" t="str">
        <f>IF(
  (D11+F11*d)*OR(I11=1,AND(I11="",runS&lt;&gt;1))&gt;d-1,
  (D11+F11*d)*OR(I11=1,AND(I11="",runS&lt;&gt;1)),
     IF(
       enemy^(2-enemy)*run*OR(R52&gt;runCB,INT(0.4+R52/runCB)),
       CHAR(200*(2-enemy) + 41454*(enemy-1)) &amp; "  "
       &amp; (enemy-1)*(D11+F11*d)+(2-enemy)*INT(99.9*(R52/runCB))
       &amp; LEFT(" "&amp;CHAR(34+3*enemy)&amp;H11,3*enemy-1)&amp;CHAR(41951*(2-enemy) + 41*(enemy-1)),
       ""
     )
)</f>
        <v/>
      </c>
      <c r="K11" s="185" t="str">
        <f>IF(
  (D11*d+F11)*OR(I11=2,AND(I11="",obstaS&lt;&gt;1))&gt;d-1,
  (D11*d+F11)*OR(I11=2,AND(I11="",obstaS&lt;&gt;1)),
     IF(
       enemy^(2-enemy)*obsta*OR(S52&gt;obstaCB,INT(0.4+S52/obstaCB)),
       CHAR(200*(2-enemy) + 41454*(enemy-1)) &amp; "  "
       &amp; (enemy-1)*(D11*d+F11)+(2-enemy)*INT(99.9*(S52/obstaCB))
       &amp; LEFT(" "&amp;CHAR(34+3*enemy)&amp;H11,3*enemy-1)&amp;CHAR(41951*(2-enemy) + 41*(enemy-1)),
       ""
     )
)</f>
        <v/>
      </c>
      <c r="L11" s="186" t="str">
        <f>IF(
  (F11*d+G11)*OR(I11=3,AND(I11="",tri&lt;&gt;2))&gt;d-1,
  (F11*d+G11)*OR(I11=3,AND(I11="",tri&lt;&gt;2)),
     IF(
       enemy^(2-enemy)*INT(tri/2)*OR(T52&gt;triCB2,INT(0.7+T52/triCB2)),
       CHAR(200*(2-enemy) + 41454*(enemy-1)) &amp; "  "
       &amp; (enemy-1)*(F11*d+G11)+(2-enemy)*INT(99.9*(T52/triCB2))
       &amp; LEFT(" "&amp;CHAR(34+3*enemy)&amp;H11,3*enemy-1)&amp;CHAR(41951*(2-enemy) + 41*(enemy-1)),
       ""
     )
)</f>
        <v/>
      </c>
      <c r="M11" s="188">
        <f>IF(
  OR(E11+G11=-1,(E11*d+G11)*OR(I11=4,AND(I11="",horse&lt;&gt;3))&gt;d-1),
  (E11*(INT((E11+2)/2)*(d-1)+1)+G11)*OR(I11=4,AND(I11="",horse&lt;&gt;3)),
     IF(
       enemy^(2-enemy)*INT(horse/3)*OR(U52&gt;horseCB2,INT(0.81+U52/horseCB2)),
       CHAR(200*(2-enemy) + 41454*(enemy-1)) &amp; "  "
       &amp; (enemy-1)*(E11*d+G11)+(2-enemy)*INT(99.9*(U52/horseCB2))
       &amp; LEFT(" "&amp;CHAR(34+3*enemy)&amp;H11,3*enemy-1)&amp;CHAR(41951*(2-enemy) + 41*(enemy-1)),
       ""
     )
)</f>
        <v>2.1</v>
      </c>
      <c r="N11" s="149"/>
      <c r="X11" s="55">
        <v>1.2</v>
      </c>
      <c r="Y11" s="55">
        <v>1</v>
      </c>
      <c r="Z11" s="75">
        <f t="shared" si="4"/>
        <v>47696.136683994147</v>
      </c>
      <c r="AA11" s="60">
        <f t="shared" si="0"/>
        <v>12</v>
      </c>
      <c r="AB11" s="59">
        <f t="shared" si="5"/>
        <v>0</v>
      </c>
      <c r="AC11" s="61">
        <v>12</v>
      </c>
      <c r="AD11" s="61">
        <v>19</v>
      </c>
      <c r="AE11" s="56">
        <f t="shared" si="6"/>
        <v>1</v>
      </c>
      <c r="AF11" s="58">
        <f t="shared" si="1"/>
        <v>18</v>
      </c>
      <c r="AG11" s="75">
        <f t="shared" si="2"/>
        <v>39553.976682247281</v>
      </c>
      <c r="AH11" s="55">
        <v>1</v>
      </c>
      <c r="AI11" s="55">
        <v>1</v>
      </c>
      <c r="AK11" s="87"/>
      <c r="AL11" s="87"/>
    </row>
    <row r="12" spans="1:38" ht="17.100000000000001" customHeight="1">
      <c r="B12" s="173" t="s">
        <v>26</v>
      </c>
      <c r="C12" s="99">
        <v>6</v>
      </c>
      <c r="D12" s="64">
        <v>1</v>
      </c>
      <c r="E12" s="65">
        <v>-1</v>
      </c>
      <c r="F12" s="66"/>
      <c r="G12" s="67">
        <v>1</v>
      </c>
      <c r="H12" s="97">
        <f>cond6</f>
        <v>0</v>
      </c>
      <c r="I12" s="178"/>
      <c r="J12" s="282" t="str">
        <f>IF(
  (D12+F12*d)*OR(I12=1,AND(I12="",runS&lt;&gt;1))&gt;d-1,
  (D12+F12*d)*OR(I12=1,AND(I12="",runS&lt;&gt;1)),
     IF(
       enemy^(2-enemy)*run*OR(R53&gt;runCB,INT(0.4+R53/runCB)),
       CHAR(200*(2-enemy) + 41454*(enemy-1)) &amp; "  "
       &amp; (enemy-1)*(D12+F12*d)+(2-enemy)*INT(99.9*(R53/runCB))
       &amp; LEFT(" "&amp;CHAR(34+3*enemy)&amp;H12,3*enemy-1)&amp;CHAR(41951*(2-enemy) + 41*(enemy-1)),
       ""
     )
)</f>
        <v/>
      </c>
      <c r="K12" s="185" t="str">
        <f>IF(
  (D12*d+F12)*OR(I12=2,AND(I12="",obstaS&lt;&gt;1))&gt;d-1,
  (D12*d+F12)*OR(I12=2,AND(I12="",obstaS&lt;&gt;1)),
     IF(
       enemy^(2-enemy)*obsta*OR(S53&gt;obstaCB,INT(0.4+S53/obstaCB)),
       CHAR(200*(2-enemy) + 41454*(enemy-1)) &amp; "  "
       &amp; (enemy-1)*(D12*d+F12)+(2-enemy)*INT(99.9*(S53/obstaCB))
       &amp; LEFT(" "&amp;CHAR(34+3*enemy)&amp;H12,3*enemy-1)&amp;CHAR(41951*(2-enemy) + 41*(enemy-1)),
       ""
     )
)</f>
        <v/>
      </c>
      <c r="L12" s="186" t="str">
        <f>IF(
  (F12*d+G12)*OR(I12=3,AND(I12="",tri&lt;&gt;2))&gt;d-1,
  (F12*d+G12)*OR(I12=3,AND(I12="",tri&lt;&gt;2)),
     IF(
       enemy^(2-enemy)*INT(tri/2)*OR(T53&gt;triCB2,INT(0.7+T53/triCB2)),
       CHAR(200*(2-enemy) + 41454*(enemy-1)) &amp; "  "
       &amp; (enemy-1)*(F12*d+G12)+(2-enemy)*INT(99.9*(T53/triCB2))
       &amp; LEFT(" "&amp;CHAR(34+3*enemy)&amp;H12,3*enemy-1)&amp;CHAR(41951*(2-enemy) + 41*(enemy-1)),
       ""
     )
)</f>
        <v>√  1 (0)</v>
      </c>
      <c r="M12" s="187" t="str">
        <f>IF(
  OR(E12+G12=-1,(E12*d+G12)*OR(I12=4,AND(I12="",horse&lt;&gt;3))&gt;d-1),
  (E12*(INT((E12+2)/2)*(d-1)+1)+G12)*OR(I12=4,AND(I12="",horse&lt;&gt;3)),
     IF(
       enemy^(2-enemy)*INT(horse/3)*OR(U53&gt;horseCB2,INT(0.81+U53/horseCB2)),
       CHAR(200*(2-enemy) + 41454*(enemy-1)) &amp; "  "
       &amp; (enemy-1)*(E12*d+G12)+(2-enemy)*INT(99.9*(U53/horseCB2))
       &amp; LEFT(" "&amp;CHAR(34+3*enemy)&amp;H12,3*enemy-1)&amp;CHAR(41951*(2-enemy) + 41*(enemy-1)),
       ""
     )
)</f>
        <v/>
      </c>
      <c r="N12" s="149"/>
      <c r="X12" s="93">
        <v>1.2</v>
      </c>
      <c r="Y12" s="93">
        <v>0</v>
      </c>
      <c r="Z12" s="75">
        <f t="shared" si="4"/>
        <v>39817.625663789688</v>
      </c>
      <c r="AA12" s="60">
        <f t="shared" si="0"/>
        <v>17</v>
      </c>
      <c r="AB12" s="59">
        <f t="shared" si="5"/>
        <v>1</v>
      </c>
      <c r="AC12" s="61">
        <v>16</v>
      </c>
      <c r="AD12" s="61">
        <v>22</v>
      </c>
      <c r="AE12" s="56">
        <f t="shared" si="6"/>
        <v>1</v>
      </c>
      <c r="AF12" s="58">
        <f t="shared" si="1"/>
        <v>21</v>
      </c>
      <c r="AG12" s="75">
        <f t="shared" si="2"/>
        <v>33621.508220961456</v>
      </c>
      <c r="AH12" s="55">
        <v>1</v>
      </c>
      <c r="AI12" s="55">
        <v>0</v>
      </c>
      <c r="AK12" s="87"/>
      <c r="AL12" s="87"/>
    </row>
    <row r="13" spans="1:38" ht="17.100000000000001" customHeight="1">
      <c r="B13" s="173" t="s">
        <v>8</v>
      </c>
      <c r="C13" s="99">
        <v>4</v>
      </c>
      <c r="D13" s="64">
        <v>1</v>
      </c>
      <c r="E13" s="65"/>
      <c r="F13" s="66"/>
      <c r="G13" s="67">
        <v>1</v>
      </c>
      <c r="H13" s="97">
        <f>cond4</f>
        <v>-2</v>
      </c>
      <c r="I13" s="178"/>
      <c r="J13" s="282" t="str">
        <f>IF(
  (D13+F13*d)*OR(I13=1,AND(I13="",runS&lt;&gt;1))&gt;d-1,
  (D13+F13*d)*OR(I13=1,AND(I13="",runS&lt;&gt;1)),
     IF(
       enemy^(2-enemy)*run*OR(R54&gt;runCB,INT(0.4+R54/runCB)),
       CHAR(200*(2-enemy) + 41454*(enemy-1)) &amp; "  "
       &amp; (enemy-1)*(D13+F13*d)+(2-enemy)*INT(99.9*(R54/runCB))
       &amp; LEFT(" "&amp;CHAR(34+3*enemy)&amp;H13,3*enemy-1)&amp;CHAR(41951*(2-enemy) + 41*(enemy-1)),
       ""
     )
)</f>
        <v/>
      </c>
      <c r="K13" s="185" t="str">
        <f>IF(
  (D13*d+F13)*OR(I13=2,AND(I13="",obstaS&lt;&gt;1))&gt;d-1,
  (D13*d+F13)*OR(I13=2,AND(I13="",obstaS&lt;&gt;1)),
     IF(
       enemy^(2-enemy)*obsta*OR(S54&gt;obstaCB,INT(0.4+S54/obstaCB)),
       CHAR(200*(2-enemy) + 41454*(enemy-1)) &amp; "  "
       &amp; (enemy-1)*(D13*d+F13)+(2-enemy)*INT(99.9*(S54/obstaCB))
       &amp; LEFT(" "&amp;CHAR(34+3*enemy)&amp;H13,3*enemy-1)&amp;CHAR(41951*(2-enemy) + 41*(enemy-1)),
       ""
     )
)</f>
        <v/>
      </c>
      <c r="L13" s="186" t="str">
        <f>IF(
  (F13*d+G13)*OR(I13=3,AND(I13="",tri&lt;&gt;2))&gt;d-1,
  (F13*d+G13)*OR(I13=3,AND(I13="",tri&lt;&gt;2)),
     IF(
       enemy^(2-enemy)*INT(tri/2)*OR(T54&gt;triCB2,INT(0.7+T54/triCB2)),
       CHAR(200*(2-enemy) + 41454*(enemy-1)) &amp; "  "
       &amp; (enemy-1)*(F13*d+G13)+(2-enemy)*INT(99.9*(T54/triCB2))
       &amp; LEFT(" "&amp;CHAR(34+3*enemy)&amp;H13,3*enemy-1)&amp;CHAR(41951*(2-enemy) + 41*(enemy-1)),
       ""
     )
)</f>
        <v/>
      </c>
      <c r="M13" s="187" t="str">
        <f>IF(
  OR(E13+G13=-1,(E13*d+G13)*OR(I13=4,AND(I13="",horse&lt;&gt;3))&gt;d-1),
  (E13*(INT((E13+2)/2)*(d-1)+1)+G13)*OR(I13=4,AND(I13="",horse&lt;&gt;3)),
     IF(
       enemy^(2-enemy)*INT(horse/3)*OR(U54&gt;horseCB2,INT(0.81+U54/horseCB2)),
       CHAR(200*(2-enemy) + 41454*(enemy-1)) &amp; "  "
       &amp; (enemy-1)*(E13*d+G13)+(2-enemy)*INT(99.9*(U54/horseCB2))
       &amp; LEFT(" "&amp;CHAR(34+3*enemy)&amp;H13,3*enemy-1)&amp;CHAR(41951*(2-enemy) + 41*(enemy-1)),
       ""
     )
)</f>
        <v/>
      </c>
      <c r="N13" s="149"/>
      <c r="P13" s="240" t="s">
        <v>223</v>
      </c>
      <c r="Q13" s="240"/>
      <c r="R13" s="240"/>
      <c r="S13" s="240"/>
      <c r="T13" s="240"/>
      <c r="U13" s="240"/>
      <c r="V13" s="240"/>
      <c r="X13" s="93">
        <v>0.2</v>
      </c>
      <c r="Y13" s="93">
        <v>3</v>
      </c>
      <c r="Z13" s="75">
        <f t="shared" si="4"/>
        <v>42586.724402331041</v>
      </c>
      <c r="AA13" s="60">
        <f t="shared" ref="AA13:AA18" si="7">_xlfn.RANK.EQ(Z13,combat,0)</f>
        <v>15</v>
      </c>
      <c r="AB13" s="59">
        <f>ABS(AA13-AC13)</f>
        <v>2</v>
      </c>
      <c r="AC13" s="61">
        <v>17</v>
      </c>
      <c r="AD13" s="61">
        <v>18</v>
      </c>
      <c r="AE13" s="56">
        <f>ABS(AF13-AD13)</f>
        <v>4</v>
      </c>
      <c r="AF13" s="58">
        <f t="shared" ref="AF13:AF18" si="8">_xlfn.RANK.EQ(AG13,combat,0)</f>
        <v>22</v>
      </c>
      <c r="AG13" s="75">
        <f t="shared" si="2"/>
        <v>32464.625567002222</v>
      </c>
      <c r="AH13" s="55">
        <v>0</v>
      </c>
      <c r="AI13" s="55">
        <v>3</v>
      </c>
      <c r="AK13" s="87"/>
      <c r="AL13" s="87"/>
    </row>
    <row r="14" spans="1:38" ht="17.100000000000001" customHeight="1">
      <c r="B14" s="173" t="s">
        <v>14</v>
      </c>
      <c r="C14" s="99">
        <v>1</v>
      </c>
      <c r="D14" s="64">
        <v>1</v>
      </c>
      <c r="E14" s="65"/>
      <c r="F14" s="66"/>
      <c r="G14" s="67">
        <v>1</v>
      </c>
      <c r="H14" s="97">
        <f>cond1</f>
        <v>2</v>
      </c>
      <c r="I14" s="178">
        <v>4</v>
      </c>
      <c r="J14" s="282" t="str">
        <f>IF(
  (D14+F14*d)*OR(I14=1,AND(I14="",runS&lt;&gt;1))&gt;d-1,
  (D14+F14*d)*OR(I14=1,AND(I14="",runS&lt;&gt;1)),
     IF(
       enemy^(2-enemy)*run*OR(R55&gt;runCB,INT(0.4+R55/runCB)),
       CHAR(200*(2-enemy) + 41454*(enemy-1)) &amp; "  "
       &amp; (enemy-1)*(D14+F14*d)+(2-enemy)*INT(99.9*(R55/runCB))
       &amp; LEFT(" "&amp;CHAR(34+3*enemy)&amp;H14,3*enemy-1)&amp;CHAR(41951*(2-enemy) + 41*(enemy-1)),
       ""
     )
)</f>
        <v/>
      </c>
      <c r="K14" s="185" t="str">
        <f>IF(
  (D14*d+F14)*OR(I14=2,AND(I14="",obstaS&lt;&gt;1))&gt;d-1,
  (D14*d+F14)*OR(I14=2,AND(I14="",obstaS&lt;&gt;1)),
     IF(
       enemy^(2-enemy)*obsta*OR(S55&gt;obstaCB,INT(0.4+S55/obstaCB)),
       CHAR(200*(2-enemy) + 41454*(enemy-1)) &amp; "  "
       &amp; (enemy-1)*(D14*d+F14)+(2-enemy)*INT(99.9*(S55/obstaCB))
       &amp; LEFT(" "&amp;CHAR(34+3*enemy)&amp;H14,3*enemy-1)&amp;CHAR(41951*(2-enemy) + 41*(enemy-1)),
       ""
     )
)</f>
        <v/>
      </c>
      <c r="L14" s="186" t="str">
        <f>IF(
  (F14*d+G14)*OR(I14=3,AND(I14="",tri&lt;&gt;2))&gt;d-1,
  (F14*d+G14)*OR(I14=3,AND(I14="",tri&lt;&gt;2)),
     IF(
       enemy^(2-enemy)*INT(tri/2)*OR(T55&gt;triCB2,INT(0.7+T55/triCB2)),
       CHAR(200*(2-enemy) + 41454*(enemy-1)) &amp; "  "
       &amp; (enemy-1)*(F14*d+G14)+(2-enemy)*INT(99.9*(T55/triCB2))
       &amp; LEFT(" "&amp;CHAR(34+3*enemy)&amp;H14,3*enemy-1)&amp;CHAR(41951*(2-enemy) + 41*(enemy-1)),
       ""
     )
)</f>
        <v/>
      </c>
      <c r="M14" s="187">
        <f>IF(
  OR(E14+G14=-1,(E14*d+G14)*OR(I14=4,AND(I14="",horse&lt;&gt;3))&gt;d-1),
  (E14*(INT((E14+2)/2)*(d-1)+1)+G14)*OR(I14=4,AND(I14="",horse&lt;&gt;3)),
     IF(
       enemy^(2-enemy)*INT(horse/3)*OR(U55&gt;horseCB2,INT(0.81+U55/horseCB2)),
       CHAR(200*(2-enemy) + 41454*(enemy-1)) &amp; "  "
       &amp; (enemy-1)*(E14*d+G14)+(2-enemy)*INT(99.9*(U55/horseCB2))
       &amp; LEFT(" "&amp;CHAR(34+3*enemy)&amp;H14,3*enemy-1)&amp;CHAR(41951*(2-enemy) + 41*(enemy-1)),
       ""
     )
)</f>
        <v>1</v>
      </c>
      <c r="N14" s="149"/>
      <c r="P14" s="23" t="s">
        <v>106</v>
      </c>
      <c r="Q14" s="212" t="s">
        <v>116</v>
      </c>
      <c r="R14" s="213"/>
      <c r="S14" s="213"/>
      <c r="T14" s="213"/>
      <c r="U14" s="213"/>
      <c r="V14" s="214"/>
      <c r="X14" s="55">
        <v>2.2000000000000002</v>
      </c>
      <c r="Y14" s="55">
        <v>-2</v>
      </c>
      <c r="Z14" s="75">
        <f t="shared" si="4"/>
        <v>34159.693841562992</v>
      </c>
      <c r="AA14" s="60">
        <f t="shared" si="7"/>
        <v>20</v>
      </c>
      <c r="AB14" s="59">
        <f t="shared" ref="AB14:AB15" si="9">ABS(AA14-AC14)</f>
        <v>0</v>
      </c>
      <c r="AC14" s="61">
        <v>20</v>
      </c>
      <c r="AD14" s="61">
        <v>24</v>
      </c>
      <c r="AE14" s="56">
        <f t="shared" ref="AE14:AE15" si="10">ABS(AF14-AD14)</f>
        <v>1</v>
      </c>
      <c r="AF14" s="58">
        <f t="shared" si="8"/>
        <v>23</v>
      </c>
      <c r="AG14" s="75">
        <f t="shared" si="2"/>
        <v>32405.066635947525</v>
      </c>
      <c r="AH14" s="55">
        <v>2</v>
      </c>
      <c r="AI14" s="55">
        <v>-2</v>
      </c>
      <c r="AK14" s="87"/>
      <c r="AL14" s="87"/>
    </row>
    <row r="15" spans="1:38" ht="17.100000000000001" customHeight="1">
      <c r="B15" s="173" t="s">
        <v>17</v>
      </c>
      <c r="C15" s="99">
        <v>4</v>
      </c>
      <c r="D15" s="64">
        <v>1</v>
      </c>
      <c r="E15" s="65"/>
      <c r="F15" s="66"/>
      <c r="G15" s="67">
        <v>1</v>
      </c>
      <c r="H15" s="97">
        <f>cond4</f>
        <v>-2</v>
      </c>
      <c r="I15" s="178"/>
      <c r="J15" s="282" t="str">
        <f>IF(
  (D15+F15*d)*OR(I15=1,AND(I15="",runS&lt;&gt;1))&gt;d-1,
  (D15+F15*d)*OR(I15=1,AND(I15="",runS&lt;&gt;1)),
     IF(
       enemy^(2-enemy)*run*OR(R56&gt;runCB,INT(0.4+R56/runCB)),
       CHAR(200*(2-enemy) + 41454*(enemy-1)) &amp; "  "
       &amp; (enemy-1)*(D15+F15*d)+(2-enemy)*INT(99.9*(R56/runCB))
       &amp; LEFT(" "&amp;CHAR(34+3*enemy)&amp;H15,3*enemy-1)&amp;CHAR(41951*(2-enemy) + 41*(enemy-1)),
       ""
     )
)</f>
        <v/>
      </c>
      <c r="K15" s="185" t="str">
        <f>IF(
  (D15*d+F15)*OR(I15=2,AND(I15="",obstaS&lt;&gt;1))&gt;d-1,
  (D15*d+F15)*OR(I15=2,AND(I15="",obstaS&lt;&gt;1)),
     IF(
       enemy^(2-enemy)*obsta*OR(S56&gt;obstaCB,INT(0.4+S56/obstaCB)),
       CHAR(200*(2-enemy) + 41454*(enemy-1)) &amp; "  "
       &amp; (enemy-1)*(D15*d+F15)+(2-enemy)*INT(99.9*(S56/obstaCB))
       &amp; LEFT(" "&amp;CHAR(34+3*enemy)&amp;H15,3*enemy-1)&amp;CHAR(41951*(2-enemy) + 41*(enemy-1)),
       ""
     )
)</f>
        <v/>
      </c>
      <c r="L15" s="186" t="str">
        <f>IF(
  (F15*d+G15)*OR(I15=3,AND(I15="",tri&lt;&gt;2))&gt;d-1,
  (F15*d+G15)*OR(I15=3,AND(I15="",tri&lt;&gt;2)),
     IF(
       enemy^(2-enemy)*INT(tri/2)*OR(T56&gt;triCB2,INT(0.7+T56/triCB2)),
       CHAR(200*(2-enemy) + 41454*(enemy-1)) &amp; "  "
       &amp; (enemy-1)*(F15*d+G15)+(2-enemy)*INT(99.9*(T56/triCB2))
       &amp; LEFT(" "&amp;CHAR(34+3*enemy)&amp;H15,3*enemy-1)&amp;CHAR(41951*(2-enemy) + 41*(enemy-1)),
       ""
     )
)</f>
        <v/>
      </c>
      <c r="M15" s="187" t="str">
        <f>IF(
  OR(E15+G15=-1,(E15*d+G15)*OR(I15=4,AND(I15="",horse&lt;&gt;3))&gt;d-1),
  (E15*(INT((E15+2)/2)*(d-1)+1)+G15)*OR(I15=4,AND(I15="",horse&lt;&gt;3)),
     IF(
       enemy^(2-enemy)*INT(horse/3)*OR(U56&gt;horseCB2,INT(0.81+U56/horseCB2)),
       CHAR(200*(2-enemy) + 41454*(enemy-1)) &amp; "  "
       &amp; (enemy-1)*(E15*d+G15)+(2-enemy)*INT(99.9*(U56/horseCB2))
       &amp; LEFT(" "&amp;CHAR(34+3*enemy)&amp;H15,3*enemy-1)&amp;CHAR(41951*(2-enemy) + 41*(enemy-1)),
       ""
     )
)</f>
        <v/>
      </c>
      <c r="N15" s="149"/>
      <c r="P15" s="31">
        <v>3</v>
      </c>
      <c r="Q15" s="25" t="s">
        <v>117</v>
      </c>
      <c r="R15" s="26"/>
      <c r="S15" s="26"/>
      <c r="T15" s="26"/>
      <c r="U15" s="26"/>
      <c r="V15" s="27"/>
      <c r="X15" s="55">
        <v>1.2</v>
      </c>
      <c r="Y15" s="55">
        <v>-1</v>
      </c>
      <c r="Z15" s="75">
        <f t="shared" si="4"/>
        <v>31923.24239543339</v>
      </c>
      <c r="AA15" s="60">
        <f t="shared" si="7"/>
        <v>25</v>
      </c>
      <c r="AB15" s="59">
        <f t="shared" si="9"/>
        <v>1</v>
      </c>
      <c r="AC15" s="61">
        <v>26</v>
      </c>
      <c r="AD15" s="61">
        <v>31</v>
      </c>
      <c r="AE15" s="56">
        <f t="shared" si="10"/>
        <v>4</v>
      </c>
      <c r="AF15" s="58">
        <f t="shared" si="8"/>
        <v>27</v>
      </c>
      <c r="AG15" s="75">
        <f t="shared" si="2"/>
        <v>27678.405112440771</v>
      </c>
      <c r="AH15" s="55">
        <v>1</v>
      </c>
      <c r="AI15" s="55">
        <v>-1</v>
      </c>
      <c r="AK15" s="87"/>
      <c r="AL15" s="87"/>
    </row>
    <row r="16" spans="1:38" ht="17.100000000000001" customHeight="1">
      <c r="B16" s="173" t="s">
        <v>19</v>
      </c>
      <c r="C16" s="99">
        <v>3</v>
      </c>
      <c r="D16" s="64">
        <v>1</v>
      </c>
      <c r="E16" s="65"/>
      <c r="F16" s="66"/>
      <c r="G16" s="67">
        <v>1</v>
      </c>
      <c r="H16" s="97">
        <f>cond3</f>
        <v>-3</v>
      </c>
      <c r="I16" s="178"/>
      <c r="J16" s="282" t="str">
        <f>IF(
  (D16+F16*d)*OR(I16=1,AND(I16="",runS&lt;&gt;1))&gt;d-1,
  (D16+F16*d)*OR(I16=1,AND(I16="",runS&lt;&gt;1)),
     IF(
       enemy^(2-enemy)*run*OR(R57&gt;runCB,INT(0.4+R57/runCB)),
       CHAR(200*(2-enemy) + 41454*(enemy-1)) &amp; "  "
       &amp; (enemy-1)*(D16+F16*d)+(2-enemy)*INT(99.9*(R57/runCB))
       &amp; LEFT(" "&amp;CHAR(34+3*enemy)&amp;H16,3*enemy-1)&amp;CHAR(41951*(2-enemy) + 41*(enemy-1)),
       ""
     )
)</f>
        <v/>
      </c>
      <c r="K16" s="185" t="str">
        <f>IF(
  (D16*d+F16)*OR(I16=2,AND(I16="",obstaS&lt;&gt;1))&gt;d-1,
  (D16*d+F16)*OR(I16=2,AND(I16="",obstaS&lt;&gt;1)),
     IF(
       enemy^(2-enemy)*obsta*OR(S57&gt;obstaCB,INT(0.4+S57/obstaCB)),
       CHAR(200*(2-enemy) + 41454*(enemy-1)) &amp; "  "
       &amp; (enemy-1)*(D16*d+F16)+(2-enemy)*INT(99.9*(S57/obstaCB))
       &amp; LEFT(" "&amp;CHAR(34+3*enemy)&amp;H16,3*enemy-1)&amp;CHAR(41951*(2-enemy) + 41*(enemy-1)),
       ""
     )
)</f>
        <v/>
      </c>
      <c r="L16" s="186" t="str">
        <f>IF(
  (F16*d+G16)*OR(I16=3,AND(I16="",tri&lt;&gt;2))&gt;d-1,
  (F16*d+G16)*OR(I16=3,AND(I16="",tri&lt;&gt;2)),
     IF(
       enemy^(2-enemy)*INT(tri/2)*OR(T57&gt;triCB2,INT(0.7+T57/triCB2)),
       CHAR(200*(2-enemy) + 41454*(enemy-1)) &amp; "  "
       &amp; (enemy-1)*(F16*d+G16)+(2-enemy)*INT(99.9*(T57/triCB2))
       &amp; LEFT(" "&amp;CHAR(34+3*enemy)&amp;H16,3*enemy-1)&amp;CHAR(41951*(2-enemy) + 41*(enemy-1)),
       ""
     )
)</f>
        <v/>
      </c>
      <c r="M16" s="187" t="str">
        <f>IF(
  OR(E16+G16=-1,(E16*d+G16)*OR(I16=4,AND(I16="",horse&lt;&gt;3))&gt;d-1),
  (E16*(INT((E16+2)/2)*(d-1)+1)+G16)*OR(I16=4,AND(I16="",horse&lt;&gt;3)),
     IF(
       enemy^(2-enemy)*INT(horse/3)*OR(U57&gt;horseCB2,INT(0.81+U57/horseCB2)),
       CHAR(200*(2-enemy) + 41454*(enemy-1)) &amp; "  "
       &amp; (enemy-1)*(E16*d+G16)+(2-enemy)*INT(99.9*(U57/horseCB2))
       &amp; LEFT(" "&amp;CHAR(34+3*enemy)&amp;H16,3*enemy-1)&amp;CHAR(41951*(2-enemy) + 41*(enemy-1)),
       ""
     )
)</f>
        <v/>
      </c>
      <c r="N16" s="150"/>
      <c r="P16" s="31">
        <v>2</v>
      </c>
      <c r="Q16" s="25" t="s">
        <v>118</v>
      </c>
      <c r="R16" s="26"/>
      <c r="S16" s="26"/>
      <c r="T16" s="26"/>
      <c r="U16" s="26"/>
      <c r="V16" s="27"/>
      <c r="X16" s="55">
        <v>0.2</v>
      </c>
      <c r="Y16" s="55">
        <v>2</v>
      </c>
      <c r="Z16" s="75">
        <f t="shared" si="4"/>
        <v>37251.787440459513</v>
      </c>
      <c r="AA16" s="60">
        <f t="shared" si="7"/>
        <v>19</v>
      </c>
      <c r="AB16" s="59">
        <f>ABS(AA16-AC16)</f>
        <v>2</v>
      </c>
      <c r="AC16" s="61">
        <v>21</v>
      </c>
      <c r="AD16" s="61">
        <v>25</v>
      </c>
      <c r="AE16" s="56">
        <f>ABS(AF16-AD16)</f>
        <v>1</v>
      </c>
      <c r="AF16" s="58">
        <f t="shared" si="8"/>
        <v>26</v>
      </c>
      <c r="AG16" s="75">
        <f t="shared" si="2"/>
        <v>28665.821481239458</v>
      </c>
      <c r="AH16" s="55">
        <v>0</v>
      </c>
      <c r="AI16" s="55">
        <v>2</v>
      </c>
      <c r="AK16" s="87"/>
      <c r="AL16" s="87"/>
    </row>
    <row r="17" spans="2:40" ht="17.100000000000001" customHeight="1">
      <c r="B17" s="173" t="s">
        <v>20</v>
      </c>
      <c r="C17" s="99">
        <v>6</v>
      </c>
      <c r="D17" s="64">
        <v>1</v>
      </c>
      <c r="E17" s="65"/>
      <c r="F17" s="66"/>
      <c r="G17" s="67">
        <v>1</v>
      </c>
      <c r="H17" s="97">
        <f>cond6</f>
        <v>0</v>
      </c>
      <c r="I17" s="178"/>
      <c r="J17" s="282" t="str">
        <f>IF(
  (D17+F17*d)*OR(I17=1,AND(I17="",runS&lt;&gt;1))&gt;d-1,
  (D17+F17*d)*OR(I17=1,AND(I17="",runS&lt;&gt;1)),
     IF(
       enemy^(2-enemy)*run*OR(R58&gt;runCB,INT(0.4+R58/runCB)),
       CHAR(200*(2-enemy) + 41454*(enemy-1)) &amp; "  "
       &amp; (enemy-1)*(D17+F17*d)+(2-enemy)*INT(99.9*(R58/runCB))
       &amp; LEFT(" "&amp;CHAR(34+3*enemy)&amp;H17,3*enemy-1)&amp;CHAR(41951*(2-enemy) + 41*(enemy-1)),
       ""
     )
)</f>
        <v/>
      </c>
      <c r="K17" s="185" t="str">
        <f>IF(
  (D17*d+F17)*OR(I17=2,AND(I17="",obstaS&lt;&gt;1))&gt;d-1,
  (D17*d+F17)*OR(I17=2,AND(I17="",obstaS&lt;&gt;1)),
     IF(
       enemy^(2-enemy)*obsta*OR(S58&gt;obstaCB,INT(0.4+S58/obstaCB)),
       CHAR(200*(2-enemy) + 41454*(enemy-1)) &amp; "  "
       &amp; (enemy-1)*(D17*d+F17)+(2-enemy)*INT(99.9*(S58/obstaCB))
       &amp; LEFT(" "&amp;CHAR(34+3*enemy)&amp;H17,3*enemy-1)&amp;CHAR(41951*(2-enemy) + 41*(enemy-1)),
       ""
     )
)</f>
        <v/>
      </c>
      <c r="L17" s="186" t="str">
        <f>IF(
  (F17*d+G17)*OR(I17=3,AND(I17="",tri&lt;&gt;2))&gt;d-1,
  (F17*d+G17)*OR(I17=3,AND(I17="",tri&lt;&gt;2)),
     IF(
       enemy^(2-enemy)*INT(tri/2)*OR(T58&gt;triCB2,INT(0.7+T58/triCB2)),
       CHAR(200*(2-enemy) + 41454*(enemy-1)) &amp; "  "
       &amp; (enemy-1)*(F17*d+G17)+(2-enemy)*INT(99.9*(T58/triCB2))
       &amp; LEFT(" "&amp;CHAR(34+3*enemy)&amp;H17,3*enemy-1)&amp;CHAR(41951*(2-enemy) + 41*(enemy-1)),
       ""
     )
)</f>
        <v>√  1 (0)</v>
      </c>
      <c r="M17" s="187" t="str">
        <f>IF(
  OR(E17+G17=-1,(E17*d+G17)*OR(I17=4,AND(I17="",horse&lt;&gt;3))&gt;d-1),
  (E17*(INT((E17+2)/2)*(d-1)+1)+G17)*OR(I17=4,AND(I17="",horse&lt;&gt;3)),
     IF(
       enemy^(2-enemy)*INT(horse/3)*OR(U58&gt;horseCB2,INT(0.81+U58/horseCB2)),
       CHAR(200*(2-enemy) + 41454*(enemy-1)) &amp; "  "
       &amp; (enemy-1)*(E17*d+G17)+(2-enemy)*INT(99.9*(U58/horseCB2))
       &amp; LEFT(" "&amp;CHAR(34+3*enemy)&amp;H17,3*enemy-1)&amp;CHAR(41951*(2-enemy) + 41*(enemy-1)),
       ""
     )
)</f>
        <v>√  1 (0)</v>
      </c>
      <c r="N17" s="150"/>
      <c r="P17" s="31">
        <v>1</v>
      </c>
      <c r="Q17" s="25" t="s">
        <v>119</v>
      </c>
      <c r="R17" s="26"/>
      <c r="S17" s="26"/>
      <c r="T17" s="26"/>
      <c r="U17" s="26"/>
      <c r="V17" s="27"/>
      <c r="X17" s="55">
        <v>0.2</v>
      </c>
      <c r="Y17" s="55">
        <v>1</v>
      </c>
      <c r="Z17" s="75">
        <f t="shared" si="4"/>
        <v>31957.306411347643</v>
      </c>
      <c r="AA17" s="57">
        <f t="shared" si="7"/>
        <v>24</v>
      </c>
      <c r="AB17" s="59">
        <f>ABS(AA17-AC17)</f>
        <v>1</v>
      </c>
      <c r="AC17" s="61">
        <v>23</v>
      </c>
      <c r="AD17" s="61">
        <v>28</v>
      </c>
      <c r="AE17" s="56">
        <f>ABS(AF17-AD17)</f>
        <v>1</v>
      </c>
      <c r="AF17" s="58">
        <f t="shared" si="8"/>
        <v>29</v>
      </c>
      <c r="AG17" s="75">
        <f t="shared" si="2"/>
        <v>24910.107764913744</v>
      </c>
      <c r="AH17" s="55">
        <v>0</v>
      </c>
      <c r="AI17" s="55">
        <v>1</v>
      </c>
      <c r="AK17" s="87"/>
      <c r="AL17" s="87"/>
    </row>
    <row r="18" spans="2:40" ht="17.100000000000001" customHeight="1">
      <c r="B18" s="173" t="s">
        <v>25</v>
      </c>
      <c r="C18" s="99">
        <v>2</v>
      </c>
      <c r="D18" s="64">
        <v>1</v>
      </c>
      <c r="E18" s="65"/>
      <c r="F18" s="66"/>
      <c r="G18" s="67">
        <v>1</v>
      </c>
      <c r="H18" s="97">
        <f>cond2</f>
        <v>3</v>
      </c>
      <c r="I18" s="178">
        <v>3</v>
      </c>
      <c r="J18" s="282" t="str">
        <f>IF(
  (D18+F18*d)*OR(I18=1,AND(I18="",runS&lt;&gt;1))&gt;d-1,
  (D18+F18*d)*OR(I18=1,AND(I18="",runS&lt;&gt;1)),
     IF(
       enemy^(2-enemy)*run*OR(R59&gt;runCB,INT(0.4+R59/runCB)),
       CHAR(200*(2-enemy) + 41454*(enemy-1)) &amp; "  "
       &amp; (enemy-1)*(D18+F18*d)+(2-enemy)*INT(99.9*(R59/runCB))
       &amp; LEFT(" "&amp;CHAR(34+3*enemy)&amp;H18,3*enemy-1)&amp;CHAR(41951*(2-enemy) + 41*(enemy-1)),
       ""
     )
)</f>
        <v/>
      </c>
      <c r="K18" s="185" t="str">
        <f>IF(
  (D18*d+F18)*OR(I18=2,AND(I18="",obstaS&lt;&gt;1))&gt;d-1,
  (D18*d+F18)*OR(I18=2,AND(I18="",obstaS&lt;&gt;1)),
     IF(
       enemy^(2-enemy)*obsta*OR(S59&gt;obstaCB,INT(0.4+S59/obstaCB)),
       CHAR(200*(2-enemy) + 41454*(enemy-1)) &amp; "  "
       &amp; (enemy-1)*(D18*d+F18)+(2-enemy)*INT(99.9*(S59/obstaCB))
       &amp; LEFT(" "&amp;CHAR(34+3*enemy)&amp;H18,3*enemy-1)&amp;CHAR(41951*(2-enemy) + 41*(enemy-1)),
       ""
     )
)</f>
        <v/>
      </c>
      <c r="L18" s="186">
        <f>IF(
  (F18*d+G18)*OR(I18=3,AND(I18="",tri&lt;&gt;2))&gt;d-1,
  (F18*d+G18)*OR(I18=3,AND(I18="",tri&lt;&gt;2)),
     IF(
       enemy^(2-enemy)*INT(tri/2)*OR(T59&gt;triCB2,INT(0.7+T59/triCB2)),
       CHAR(200*(2-enemy) + 41454*(enemy-1)) &amp; "  "
       &amp; (enemy-1)*(F18*d+G18)+(2-enemy)*INT(99.9*(T59/triCB2))
       &amp; LEFT(" "&amp;CHAR(34+3*enemy)&amp;H18,3*enemy-1)&amp;CHAR(41951*(2-enemy) + 41*(enemy-1)),
       ""
     )
)</f>
        <v>1</v>
      </c>
      <c r="M18" s="187" t="str">
        <f>IF(
  OR(E18+G18=-1,(E18*d+G18)*OR(I18=4,AND(I18="",horse&lt;&gt;3))&gt;d-1),
  (E18*(INT((E18+2)/2)*(d-1)+1)+G18)*OR(I18=4,AND(I18="",horse&lt;&gt;3)),
     IF(
       enemy^(2-enemy)*INT(horse/3)*OR(U59&gt;horseCB2,INT(0.81+U59/horseCB2)),
       CHAR(200*(2-enemy) + 41454*(enemy-1)) &amp; "  "
       &amp; (enemy-1)*(E18*d+G18)+(2-enemy)*INT(99.9*(U59/horseCB2))
       &amp; LEFT(" "&amp;CHAR(34+3*enemy)&amp;H18,3*enemy-1)&amp;CHAR(41951*(2-enemy) + 41*(enemy-1)),
       ""
     )
)</f>
        <v/>
      </c>
      <c r="N18" s="150"/>
      <c r="P18" s="31">
        <v>0</v>
      </c>
      <c r="Q18" s="25" t="s">
        <v>120</v>
      </c>
      <c r="R18" s="26"/>
      <c r="S18" s="26"/>
      <c r="T18" s="26"/>
      <c r="U18" s="26"/>
      <c r="V18" s="27"/>
      <c r="X18" s="55">
        <v>0.2</v>
      </c>
      <c r="Y18" s="55">
        <v>0</v>
      </c>
      <c r="Z18" s="75">
        <f t="shared" si="4"/>
        <v>26677.999223984112</v>
      </c>
      <c r="AA18" s="57">
        <f t="shared" si="7"/>
        <v>28</v>
      </c>
      <c r="AB18" s="59">
        <f>ABS(AA18-AC18)</f>
        <v>1</v>
      </c>
      <c r="AC18" s="61">
        <v>27</v>
      </c>
      <c r="AD18" s="61">
        <v>30</v>
      </c>
      <c r="AE18" s="56">
        <f>ABS(AF18-AD18)</f>
        <v>0</v>
      </c>
      <c r="AF18" s="58">
        <f t="shared" si="8"/>
        <v>30</v>
      </c>
      <c r="AG18" s="75">
        <f t="shared" si="2"/>
        <v>21172.728209118584</v>
      </c>
      <c r="AH18" s="55">
        <v>0</v>
      </c>
      <c r="AI18" s="55">
        <v>0</v>
      </c>
      <c r="AK18" s="87"/>
      <c r="AL18" s="87"/>
    </row>
    <row r="19" spans="2:40" ht="17.100000000000001" customHeight="1">
      <c r="B19" s="174" t="s">
        <v>240</v>
      </c>
      <c r="C19" s="100">
        <v>4</v>
      </c>
      <c r="D19" s="64">
        <v>1</v>
      </c>
      <c r="E19" s="65"/>
      <c r="F19" s="66"/>
      <c r="G19" s="67">
        <v>1</v>
      </c>
      <c r="H19" s="98">
        <f>cond4</f>
        <v>-2</v>
      </c>
      <c r="I19" s="178"/>
      <c r="J19" s="279" t="str">
        <f>IF(
  (D19+F19*d)*OR(I19=1,AND(I19="",runS&lt;&gt;1))*INT(1-I20/5)&gt;d-1,
  (D19+F19*d)*OR(I19=1,AND(I19="",runS&lt;&gt;1)),
     IF(
       enemy^(2-enemy)*run*OR(R60&gt;runCB,INT(0.4+R60/runCB))*INT(1-I20/5),
       CHAR(200*(2-enemy) + 41454*(enemy-1)) &amp; "  "
       &amp; (enemy-1)*(D19+F19*d)+(2-enemy)*INT(99.9*(R60/runCB))
       &amp; LEFT(" "&amp;CHAR(34+3*enemy)&amp;H19,3*enemy-1)&amp;CHAR(41951*(2-enemy) + 41*(enemy-1)),
       ""
     )
)</f>
        <v/>
      </c>
      <c r="K19" s="279" t="str">
        <f>IF(
  (D19*d+F19)*OR(I19=2,AND(I19="",obstaS&lt;&gt;1))*INT(1-I20/5)&gt;d-1,
  (D19*d+F19)*OR(I19=2,AND(I19="",obstaS&lt;&gt;1)),
     IF(
       enemy^(2-enemy)*obsta*OR(S60&gt;obstaCB,INT(0.4+S60/obstaCB))*INT(1-I20/5),
       CHAR(200*(2-enemy) + 41454*(enemy-1)) &amp; "  "
       &amp; (enemy-1)*(D19*d+F19)+(2-enemy)*INT(99.9*(S60/obstaCB))
       &amp; LEFT(" "&amp;CHAR(34+3*enemy)&amp;H19,3*enemy-1)&amp;CHAR(41951*(2-enemy) + 41*(enemy-1)),
       ""
     )
)</f>
        <v/>
      </c>
      <c r="L19" s="279" t="str">
        <f>IF(
  (F19*d+G19)*OR(I19=3,AND(I19="",tri&lt;&gt;2))*INT(1-I20/5)&gt;d-1,
  (F19*d+G19)*OR(I19=3,AND(I19="",tri&lt;&gt;2)),
     IF(
       enemy^(2-enemy)*INT(tri/2)*OR(T60&gt;triCB2,INT(0.7+T60/triCB2))*INT(1-I20/5),
       CHAR(200*(2-enemy) + 41454*(enemy-1)) &amp; "  "
       &amp; (enemy-1)*(F19*d+G19)+(2-enemy)*INT(99.9*(T60/triCB2))
       &amp; LEFT(" "&amp;CHAR(34+3*enemy)&amp;H19,3*enemy-1)&amp;CHAR(41951*(2-enemy) + 41*(enemy-1)),
       ""
     )
)</f>
        <v/>
      </c>
      <c r="M19" s="280" t="str">
        <f>IF(
  OR(E19+G19=-1,(E19*d+G19)*OR(I19=4,AND(I19="",horse&lt;&gt;3))&gt;d-1)*INT(1-I20/5),
  (E19*(INT((E19+2)/2)*(d-1)+1)+G19)*OR(I19=4,AND(I19="",horse&lt;&gt;3)),
     IF(
       enemy^(2-enemy)*INT(horse/3)*OR(U60&gt;horseCB2,INT(0.81+U60/horseCB2))*INT(1-I20/5),
       CHAR(200*(2-enemy) + 41454*(enemy-1)) &amp; "  "
       &amp; (enemy-1)*(E19*d+G19)+(2-enemy)*INT(99.9*(U60/horseCB2))
       &amp; LEFT(" "&amp;CHAR(34+3*enemy)&amp;H19,3*enemy-1)&amp;CHAR(41951*(2-enemy) + 41*(enemy-1)),
       ""
     )
)</f>
        <v/>
      </c>
      <c r="N19" s="191" t="s">
        <v>241</v>
      </c>
      <c r="P19" s="24">
        <v>-1</v>
      </c>
      <c r="Q19" s="25" t="s">
        <v>121</v>
      </c>
      <c r="R19" s="26"/>
      <c r="S19" s="26"/>
      <c r="T19" s="26"/>
      <c r="U19" s="26"/>
      <c r="V19" s="27"/>
      <c r="X19" s="242" t="str">
        <f>"차이 합 = " &amp;SUM(AB4:AB19,AE4:AE19)</f>
        <v>차이 합 = 24</v>
      </c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44"/>
      <c r="AK19" s="207"/>
      <c r="AL19" s="203"/>
    </row>
    <row r="20" spans="2:40" ht="17.100000000000001" customHeight="1" thickBot="1">
      <c r="B20" s="175" t="s">
        <v>240</v>
      </c>
      <c r="C20" s="99">
        <v>1</v>
      </c>
      <c r="D20" s="64">
        <v>1</v>
      </c>
      <c r="E20" s="65">
        <v>-1</v>
      </c>
      <c r="F20" s="66">
        <v>1</v>
      </c>
      <c r="G20" s="67"/>
      <c r="H20" s="97">
        <f>cond1</f>
        <v>2</v>
      </c>
      <c r="I20" s="178">
        <v>2</v>
      </c>
      <c r="J20" s="281" t="str">
        <f>IF(
  (D20+F20*d)*OR(I20=1,AND(I20="",runS&lt;&gt;1))*INT(1-I19/5)&gt;d-1,
  (D20+F20*d)*OR(I20=1,AND(I20="",runS&lt;&gt;1)),
     IF(
       enemy^(2-enemy)*run*OR(R61&gt;runCB,INT(0.4+R61/runCB))*INT(1-I19/5),
       CHAR(200*(2-enemy) + 41454*(enemy-1)) &amp; "  "
       &amp; (enemy-1)*(D20+F20*d)+(2-enemy)*INT(99.9*(R61/runCB))
       &amp; LEFT(" "&amp;CHAR(34+3*enemy)&amp;H20,3*enemy-1)&amp;CHAR(41951*(2-enemy) + 41*(enemy-1)),
       ""
     )
)</f>
        <v/>
      </c>
      <c r="K20" s="172">
        <f>IF(
  (D20*d+F20)*OR(I20=2,AND(I20="",obstaS&lt;&gt;1))*INT(1-I19/5)&gt;d-1,
  (D20*d+F20)*OR(I20=2,AND(I20="",obstaS&lt;&gt;1)),
     IF(
       enemy^(2-enemy)*obsta*OR(S61&gt;obstaCB,INT(0.4+S61/obstaCB))*INT(1-I19/5),
       CHAR(200*(2-enemy) + 41454*(enemy-1)) &amp; "  "
       &amp; (enemy-1)*(D20*d+F20)+(2-enemy)*INT(99.9*(S61/obstaCB))
       &amp; LEFT(" "&amp;CHAR(34+3*enemy)&amp;H20,3*enemy-1)&amp;CHAR(41951*(2-enemy) + 41*(enemy-1)),
       ""
     )
)</f>
        <v>2.1</v>
      </c>
      <c r="L20" s="186" t="str">
        <f>IF(
  (F20*d+G20)*OR(I20=3,AND(I20="",tri&lt;&gt;2))*INT(1-I19/5)&gt;d-1,
  (F20*d+G20)*OR(I20=3,AND(I20="",tri&lt;&gt;2)),
     IF(
       enemy^(2-enemy)*INT(tri/2)*OR(T61&gt;triCB2,INT(0.7+T61/triCB2))*INT(1-I19/5),
       CHAR(200*(2-enemy) + 41454*(enemy-1)) &amp; "  "
       &amp; (enemy-1)*(F20*d+G20)+(2-enemy)*INT(99.9*(T61/triCB2))
       &amp; LEFT(" "&amp;CHAR(34+3*enemy)&amp;H20,3*enemy-1)&amp;CHAR(41951*(2-enemy) + 41*(enemy-1)),
       ""
     )
)</f>
        <v/>
      </c>
      <c r="M20" s="187">
        <f>IF(
  OR(E20+G20=-1,(E20*d+G20)*OR(I20=4,AND(I20="",horse&lt;&gt;3))&gt;d-1)*INT(1-I19/5),
  (E20*(INT((E20+2)/2)*(d-1)+1)+G20)*OR(I20=4,AND(I20="",horse&lt;&gt;3)),
     IF(
       enemy^(2-enemy)*INT(horse/3)*OR(U61&gt;horseCB2,INT(0.81+U61/horseCB2))*INT(1-I19/5),
       CHAR(200*(2-enemy) + 41454*(enemy-1)) &amp; "  "
       &amp; (enemy-1)*(E20*d+G20)+(2-enemy)*INT(99.9*(U61/horseCB2))
       &amp; LEFT(" "&amp;CHAR(34+3*enemy)&amp;H20,3*enemy-1)&amp;CHAR(41951*(2-enemy) + 41*(enemy-1)),
       ""
     )
)</f>
        <v>0</v>
      </c>
      <c r="N20" s="191" t="s">
        <v>241</v>
      </c>
      <c r="P20" s="24">
        <v>-2</v>
      </c>
      <c r="Q20" s="25" t="s">
        <v>122</v>
      </c>
      <c r="R20" s="26"/>
      <c r="S20" s="26"/>
      <c r="T20" s="26"/>
      <c r="U20" s="26"/>
      <c r="V20" s="27"/>
    </row>
    <row r="21" spans="2:40" ht="17.100000000000001" customHeight="1">
      <c r="B21" s="173" t="s">
        <v>29</v>
      </c>
      <c r="C21" s="99">
        <v>7</v>
      </c>
      <c r="D21" s="64">
        <v>1</v>
      </c>
      <c r="E21" s="65"/>
      <c r="F21" s="66"/>
      <c r="G21" s="67">
        <v>1</v>
      </c>
      <c r="H21" s="97">
        <f>cond7</f>
        <v>1</v>
      </c>
      <c r="I21" s="178"/>
      <c r="J21" s="282" t="str">
        <f>IF(
  (D21+F21*d)*OR(I21=1,AND(I21="",runS&lt;&gt;1))&gt;d-1,
  (D21+F21*d)*OR(I21=1,AND(I21="",runS&lt;&gt;1)),
     IF(
       enemy^(2-enemy)*run*OR(R62&gt;runCB,INT(0.4+R62/runCB)),
       CHAR(200*(2-enemy) + 41454*(enemy-1)) &amp; "  "
       &amp; (enemy-1)*(D21+F21*d)+(2-enemy)*INT(99.9*(R62/runCB))
       &amp; LEFT(" "&amp;CHAR(34+3*enemy)&amp;H21,3*enemy-1)&amp;CHAR(41951*(2-enemy) + 41*(enemy-1)),
       ""
     )
)</f>
        <v>√  1 (1)</v>
      </c>
      <c r="K21" s="185" t="str">
        <f>IF(
  (D21*d+F21)*OR(I21=2,AND(I21="",obstaS&lt;&gt;1))&gt;d-1,
  (D21*d+F21)*OR(I21=2,AND(I21="",obstaS&lt;&gt;1)),
     IF(
       enemy^(2-enemy)*obsta*OR(S62&gt;obstaCB,INT(0.4+S62/obstaCB)),
       CHAR(200*(2-enemy) + 41454*(enemy-1)) &amp; "  "
       &amp; (enemy-1)*(D21*d+F21)+(2-enemy)*INT(99.9*(S62/obstaCB))
       &amp; LEFT(" "&amp;CHAR(34+3*enemy)&amp;H21,3*enemy-1)&amp;CHAR(41951*(2-enemy) + 41*(enemy-1)),
       ""
     )
)</f>
        <v/>
      </c>
      <c r="L21" s="186" t="str">
        <f>IF(
  (F21*d+G21)*OR(I21=3,AND(I21="",tri&lt;&gt;2))&gt;d-1,
  (F21*d+G21)*OR(I21=3,AND(I21="",tri&lt;&gt;2)),
     IF(
       enemy^(2-enemy)*INT(tri/2)*OR(T62&gt;triCB2,INT(0.7+T62/triCB2)),
       CHAR(200*(2-enemy) + 41454*(enemy-1)) &amp; "  "
       &amp; (enemy-1)*(F21*d+G21)+(2-enemy)*INT(99.9*(T62/triCB2))
       &amp; LEFT(" "&amp;CHAR(34+3*enemy)&amp;H21,3*enemy-1)&amp;CHAR(41951*(2-enemy) + 41*(enemy-1)),
       ""
     )
)</f>
        <v>√  1 (1)</v>
      </c>
      <c r="M21" s="187" t="str">
        <f>IF(
  OR(E21+G21=-1,(E21*d+G21)*OR(I21=4,AND(I21="",horse&lt;&gt;3))&gt;d-1),
  (E21*(INT((E21+2)/2)*(d-1)+1)+G21)*OR(I21=4,AND(I21="",horse&lt;&gt;3)),
     IF(
       enemy^(2-enemy)*INT(horse/3)*OR(U62&gt;horseCB2,INT(0.81+U62/horseCB2)),
       CHAR(200*(2-enemy) + 41454*(enemy-1)) &amp; "  "
       &amp; (enemy-1)*(E21*d+G21)+(2-enemy)*INT(99.9*(U62/horseCB2))
       &amp; LEFT(" "&amp;CHAR(34+3*enemy)&amp;H21,3*enemy-1)&amp;CHAR(41951*(2-enemy) + 41*(enemy-1)),
       ""
     )
)</f>
        <v>√  1 (1)</v>
      </c>
      <c r="N21" s="149"/>
      <c r="P21" s="24">
        <v>-3</v>
      </c>
      <c r="Q21" s="25" t="s">
        <v>123</v>
      </c>
      <c r="R21" s="26"/>
      <c r="S21" s="26"/>
      <c r="T21" s="26"/>
      <c r="U21" s="26"/>
      <c r="V21" s="27"/>
      <c r="X21" s="82" t="s">
        <v>185</v>
      </c>
      <c r="Y21" s="83" t="s">
        <v>186</v>
      </c>
      <c r="Z21" s="84" t="s">
        <v>187</v>
      </c>
      <c r="AA21" s="85" t="s">
        <v>188</v>
      </c>
      <c r="AB21" s="83" t="s">
        <v>189</v>
      </c>
      <c r="AC21" s="83" t="s">
        <v>196</v>
      </c>
      <c r="AD21" s="84" t="s">
        <v>197</v>
      </c>
      <c r="AE21" s="85" t="s">
        <v>194</v>
      </c>
      <c r="AF21" s="83" t="s">
        <v>193</v>
      </c>
      <c r="AG21" s="83" t="s">
        <v>198</v>
      </c>
      <c r="AH21" s="86" t="s">
        <v>199</v>
      </c>
    </row>
    <row r="22" spans="2:40" ht="17.100000000000001" customHeight="1" thickBot="1">
      <c r="B22" s="173" t="s">
        <v>35</v>
      </c>
      <c r="C22" s="99">
        <v>5</v>
      </c>
      <c r="D22" s="64">
        <v>-1</v>
      </c>
      <c r="E22" s="65">
        <v>1</v>
      </c>
      <c r="F22" s="66">
        <v>1</v>
      </c>
      <c r="G22" s="67"/>
      <c r="H22" s="97">
        <f>cond5</f>
        <v>-1</v>
      </c>
      <c r="I22" s="178"/>
      <c r="J22" s="282" t="str">
        <f>IF(
  (D22+F22*d)*OR(I22=1,AND(I22="",runS&lt;&gt;1))&gt;d-1,
  (D22+F22*d)*OR(I22=1,AND(I22="",runS&lt;&gt;1)),
     IF(
       enemy^(2-enemy)*run*OR(R63&gt;runCB,INT(0.4+R63/runCB)),
       CHAR(200*(2-enemy) + 41454*(enemy-1)) &amp; "  "
       &amp; (enemy-1)*(D22+F22*d)+(2-enemy)*INT(99.9*(R63/runCB))
       &amp; LEFT(" "&amp;CHAR(34+3*enemy)&amp;H22,3*enemy-1)&amp;CHAR(41951*(2-enemy) + 41*(enemy-1)),
       ""
     )
)</f>
        <v/>
      </c>
      <c r="K22" s="185" t="str">
        <f>IF(
  (D22*d+F22)*OR(I22=2,AND(I22="",obstaS&lt;&gt;1))&gt;d-1,
  (D22*d+F22)*OR(I22=2,AND(I22="",obstaS&lt;&gt;1)),
     IF(
       enemy^(2-enemy)*obsta*OR(S63&gt;obstaCB,INT(0.4+S63/obstaCB)),
       CHAR(200*(2-enemy) + 41454*(enemy-1)) &amp; "  "
       &amp; (enemy-1)*(D22*d+F22)+(2-enemy)*INT(99.9*(S63/obstaCB))
       &amp; LEFT(" "&amp;CHAR(34+3*enemy)&amp;H22,3*enemy-1)&amp;CHAR(41951*(2-enemy) + 41*(enemy-1)),
       ""
     )
)</f>
        <v/>
      </c>
      <c r="L22" s="186" t="str">
        <f>IF(
  (F22*d+G22)*OR(I22=3,AND(I22="",tri&lt;&gt;2))&gt;d-1,
  (F22*d+G22)*OR(I22=3,AND(I22="",tri&lt;&gt;2)),
     IF(
       enemy^(2-enemy)*INT(tri/2)*OR(T63&gt;triCB2,INT(0.7+T63/triCB2)),
       CHAR(200*(2-enemy) + 41454*(enemy-1)) &amp; "  "
       &amp; (enemy-1)*(F22*d+G22)+(2-enemy)*INT(99.9*(T63/triCB2))
       &amp; LEFT(" "&amp;CHAR(34+3*enemy)&amp;H22,3*enemy-1)&amp;CHAR(41951*(2-enemy) + 41*(enemy-1)),
       ""
     )
)</f>
        <v>√  1.1 (-1)</v>
      </c>
      <c r="M22" s="187" t="str">
        <f>IF(
  OR(E22+G22=-1,(E22*d+G22)*OR(I22=4,AND(I22="",horse&lt;&gt;3))&gt;d-1),
  (E22*(INT((E22+2)/2)*(d-1)+1)+G22)*OR(I22=4,AND(I22="",horse&lt;&gt;3)),
     IF(
       enemy^(2-enemy)*INT(horse/3)*OR(U63&gt;horseCB2,INT(0.81+U63/horseCB2)),
       CHAR(200*(2-enemy) + 41454*(enemy-1)) &amp; "  "
       &amp; (enemy-1)*(E22*d+G22)+(2-enemy)*INT(99.9*(U63/horseCB2))
       &amp; LEFT(" "&amp;CHAR(34+3*enemy)&amp;H22,3*enemy-1)&amp;CHAR(41951*(2-enemy) + 41*(enemy-1)),
       ""
     )
)</f>
        <v/>
      </c>
      <c r="N22" s="149"/>
      <c r="X22" s="88">
        <v>6</v>
      </c>
      <c r="Y22" s="89">
        <v>1</v>
      </c>
      <c r="Z22" s="90">
        <v>3</v>
      </c>
      <c r="AA22" s="88">
        <v>-25</v>
      </c>
      <c r="AB22" s="89">
        <v>41</v>
      </c>
      <c r="AC22" s="89">
        <v>0.99</v>
      </c>
      <c r="AD22" s="90">
        <v>230</v>
      </c>
      <c r="AE22" s="88">
        <v>-0.05</v>
      </c>
      <c r="AF22" s="89">
        <v>10</v>
      </c>
      <c r="AG22" s="91">
        <v>0.45</v>
      </c>
      <c r="AH22" s="92">
        <v>-4000</v>
      </c>
    </row>
    <row r="23" spans="2:40" ht="17.100000000000001" customHeight="1">
      <c r="B23" s="173" t="s">
        <v>36</v>
      </c>
      <c r="C23" s="99">
        <v>4</v>
      </c>
      <c r="D23" s="64">
        <v>-1</v>
      </c>
      <c r="E23" s="65">
        <v>1</v>
      </c>
      <c r="F23" s="66">
        <v>1</v>
      </c>
      <c r="G23" s="67"/>
      <c r="H23" s="97">
        <f>cond4</f>
        <v>-2</v>
      </c>
      <c r="I23" s="178"/>
      <c r="J23" s="282" t="str">
        <f>IF(
  (D23+F23*d)*OR(I23=1,AND(I23="",runS&lt;&gt;1))&gt;d-1,
  (D23+F23*d)*OR(I23=1,AND(I23="",runS&lt;&gt;1)),
     IF(
       enemy^(2-enemy)*run*OR(R64&gt;runCB,INT(0.4+R64/runCB)),
       CHAR(200*(2-enemy) + 41454*(enemy-1)) &amp; "  "
       &amp; (enemy-1)*(D23+F23*d)+(2-enemy)*INT(99.9*(R64/runCB))
       &amp; LEFT(" "&amp;CHAR(34+3*enemy)&amp;H23,3*enemy-1)&amp;CHAR(41951*(2-enemy) + 41*(enemy-1)),
       ""
     )
)</f>
        <v/>
      </c>
      <c r="K23" s="185" t="str">
        <f>IF(
  (D23*d+F23)*OR(I23=2,AND(I23="",obstaS&lt;&gt;1))&gt;d-1,
  (D23*d+F23)*OR(I23=2,AND(I23="",obstaS&lt;&gt;1)),
     IF(
       enemy^(2-enemy)*obsta*OR(S64&gt;obstaCB,INT(0.4+S64/obstaCB)),
       CHAR(200*(2-enemy) + 41454*(enemy-1)) &amp; "  "
       &amp; (enemy-1)*(D23*d+F23)+(2-enemy)*INT(99.9*(S64/obstaCB))
       &amp; LEFT(" "&amp;CHAR(34+3*enemy)&amp;H23,3*enemy-1)&amp;CHAR(41951*(2-enemy) + 41*(enemy-1)),
       ""
     )
)</f>
        <v/>
      </c>
      <c r="L23" s="186" t="str">
        <f>IF(
  (F23*d+G23)*OR(I23=3,AND(I23="",tri&lt;&gt;2))&gt;d-1,
  (F23*d+G23)*OR(I23=3,AND(I23="",tri&lt;&gt;2)),
     IF(
       enemy^(2-enemy)*INT(tri/2)*OR(T64&gt;triCB2,INT(0.7+T64/triCB2)),
       CHAR(200*(2-enemy) + 41454*(enemy-1)) &amp; "  "
       &amp; (enemy-1)*(F23*d+G23)+(2-enemy)*INT(99.9*(T64/triCB2))
       &amp; LEFT(" "&amp;CHAR(34+3*enemy)&amp;H23,3*enemy-1)&amp;CHAR(41951*(2-enemy) + 41*(enemy-1)),
       ""
     )
)</f>
        <v/>
      </c>
      <c r="M23" s="187" t="str">
        <f>IF(
  OR(E23+G23=-1,(E23*d+G23)*OR(I23=4,AND(I23="",horse&lt;&gt;3))&gt;d-1),
  (E23*(INT((E23+2)/2)*(d-1)+1)+G23)*OR(I23=4,AND(I23="",horse&lt;&gt;3)),
     IF(
       enemy^(2-enemy)*INT(horse/3)*OR(U64&gt;horseCB2,INT(0.81+U64/horseCB2)),
       CHAR(200*(2-enemy) + 41454*(enemy-1)) &amp; "  "
       &amp; (enemy-1)*(E23*d+G23)+(2-enemy)*INT(99.9*(U64/horseCB2))
       &amp; LEFT(" "&amp;CHAR(34+3*enemy)&amp;H23,3*enemy-1)&amp;CHAR(41951*(2-enemy) + 41*(enemy-1)),
       ""
     )
)</f>
        <v/>
      </c>
      <c r="N23" s="149"/>
      <c r="X23" s="278"/>
      <c r="Y23" s="278"/>
      <c r="Z23" s="278"/>
      <c r="AA23" s="278"/>
      <c r="AB23" s="278"/>
      <c r="AC23" s="278"/>
      <c r="AD23" s="278"/>
      <c r="AE23" s="278"/>
      <c r="AF23" s="278"/>
      <c r="AG23" s="278"/>
      <c r="AH23" s="278"/>
    </row>
    <row r="24" spans="2:40" ht="17.100000000000001" customHeight="1">
      <c r="B24" s="173" t="s">
        <v>5</v>
      </c>
      <c r="C24" s="99">
        <v>2</v>
      </c>
      <c r="D24" s="64">
        <v>-1</v>
      </c>
      <c r="E24" s="65">
        <v>1</v>
      </c>
      <c r="F24" s="66"/>
      <c r="G24" s="67"/>
      <c r="H24" s="97">
        <f>cond2</f>
        <v>3</v>
      </c>
      <c r="I24" s="178">
        <v>4</v>
      </c>
      <c r="J24" s="282" t="str">
        <f>IF(
  (D24+F24*d)*OR(I24=1,AND(I24="",runS&lt;&gt;1))&gt;d-1,
  (D24+F24*d)*OR(I24=1,AND(I24="",runS&lt;&gt;1)),
     IF(
       enemy^(2-enemy)*run*OR(R65&gt;runCB,INT(0.4+R65/runCB)),
       CHAR(200*(2-enemy) + 41454*(enemy-1)) &amp; "  "
       &amp; (enemy-1)*(D24+F24*d)+(2-enemy)*INT(99.9*(R65/runCB))
       &amp; LEFT(" "&amp;CHAR(34+3*enemy)&amp;H24,3*enemy-1)&amp;CHAR(41951*(2-enemy) + 41*(enemy-1)),
       ""
     )
)</f>
        <v/>
      </c>
      <c r="K24" s="185" t="str">
        <f>IF(
  (D24*d+F24)*OR(I24=2,AND(I24="",obstaS&lt;&gt;1))&gt;d-1,
  (D24*d+F24)*OR(I24=2,AND(I24="",obstaS&lt;&gt;1)),
     IF(
       enemy^(2-enemy)*obsta*OR(S65&gt;obstaCB,INT(0.4+S65/obstaCB)),
       CHAR(200*(2-enemy) + 41454*(enemy-1)) &amp; "  "
       &amp; (enemy-1)*(D24*d+F24)+(2-enemy)*INT(99.9*(S65/obstaCB))
       &amp; LEFT(" "&amp;CHAR(34+3*enemy)&amp;H24,3*enemy-1)&amp;CHAR(41951*(2-enemy) + 41*(enemy-1)),
       ""
     )
)</f>
        <v/>
      </c>
      <c r="L24" s="186" t="str">
        <f>IF(
  (F24*d+G24)*OR(I24=3,AND(I24="",tri&lt;&gt;2))&gt;d-1,
  (F24*d+G24)*OR(I24=3,AND(I24="",tri&lt;&gt;2)),
     IF(
       enemy^(2-enemy)*INT(tri/2)*OR(T65&gt;triCB2,INT(0.7+T65/triCB2)),
       CHAR(200*(2-enemy) + 41454*(enemy-1)) &amp; "  "
       &amp; (enemy-1)*(F24*d+G24)+(2-enemy)*INT(99.9*(T65/triCB2))
       &amp; LEFT(" "&amp;CHAR(34+3*enemy)&amp;H24,3*enemy-1)&amp;CHAR(41951*(2-enemy) + 41*(enemy-1)),
       ""
     )
)</f>
        <v/>
      </c>
      <c r="M24" s="187">
        <f>IF(
  OR(E24+G24=-1,(E24*d+G24)*OR(I24=4,AND(I24="",horse&lt;&gt;3))&gt;d-1),
  (E24*(INT((E24+2)/2)*(d-1)+1)+G24)*OR(I24=4,AND(I24="",horse&lt;&gt;3)),
     IF(
       enemy^(2-enemy)*INT(horse/3)*OR(U65&gt;horseCB2,INT(0.81+U65/horseCB2)),
       CHAR(200*(2-enemy) + 41454*(enemy-1)) &amp; "  "
       &amp; (enemy-1)*(E24*d+G24)+(2-enemy)*INT(99.9*(U65/horseCB2))
       &amp; LEFT(" "&amp;CHAR(34+3*enemy)&amp;H24,3*enemy-1)&amp;CHAR(41951*(2-enemy) + 41*(enemy-1)),
       ""
     )
)</f>
        <v>1.1000000000000001</v>
      </c>
      <c r="N24" s="149"/>
      <c r="P24" s="33">
        <v>2</v>
      </c>
      <c r="Q24" s="209" t="s">
        <v>251</v>
      </c>
      <c r="R24" s="210"/>
      <c r="S24" s="210"/>
      <c r="T24" s="210"/>
      <c r="U24" s="210"/>
      <c r="V24" s="211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spans="2:40" ht="15" customHeight="1">
      <c r="B25" s="101" t="s">
        <v>12</v>
      </c>
      <c r="C25" s="102">
        <v>3</v>
      </c>
      <c r="D25" s="103"/>
      <c r="E25" s="104"/>
      <c r="F25" s="105"/>
      <c r="G25" s="106">
        <v>-1</v>
      </c>
      <c r="H25" s="107">
        <f>cond3</f>
        <v>-3</v>
      </c>
      <c r="I25" s="179"/>
      <c r="J25" s="166" t="str">
        <f>IF(
  (D25+F25*d)*OR(I25=1,AND(I25="",runS&lt;&gt;1))&gt;d-1,
  (D25+F25*d)*OR(I25=1,AND(I25="",runS&lt;&gt;1)),
     IF(
       enemy^(2-enemy)*run*OR(R66&gt;runCB,INT(0.4+R66/runCB)),
       CHAR(200*(2-enemy) + 41454*(enemy-1)) &amp; "  "
       &amp; (enemy-1)*(D25+F25*d)+(2-enemy)*INT(99.9*(R66/runCB))
       &amp; LEFT(" "&amp;CHAR(34+3*enemy)&amp;H25,3*enemy-1)&amp;CHAR(41951*(2-enemy) + 41*(enemy-1)),
       ""
     )
)</f>
        <v/>
      </c>
      <c r="K25" s="166" t="str">
        <f>IF(
  (D25*d+F25)*OR(I25=2,AND(I25="",obstaS&lt;&gt;1))&gt;d-1,
  (D25*d+F25)*OR(I25=2,AND(I25="",obstaS&lt;&gt;1)),
     IF(
       enemy^(2-enemy)*obsta*OR(S66&gt;obstaCB,INT(0.4+S66/obstaCB)),
       CHAR(200*(2-enemy) + 41454*(enemy-1)) &amp; "  "
       &amp; (enemy-1)*(D25*d+F25)+(2-enemy)*INT(99.9*(S66/obstaCB))
       &amp; LEFT(" "&amp;CHAR(34+3*enemy)&amp;H25,3*enemy-1)&amp;CHAR(41951*(2-enemy) + 41*(enemy-1)),
       ""
     )
)</f>
        <v/>
      </c>
      <c r="L25" s="166" t="str">
        <f>IF(
  (F25*d+G25)*OR(I25=3,AND(I25="",tri&lt;&gt;2))&gt;d-1,
  (F25*d+G25)*OR(I25=3,AND(I25="",tri&lt;&gt;2)),
     IF(
       enemy^(2-enemy)*INT(tri/2)*OR(T66&gt;triCB2,INT(0.7+T66/triCB2)),
       CHAR(200*(2-enemy) + 41454*(enemy-1)) &amp; "  "
       &amp; (enemy-1)*(F25*d+G25)+(2-enemy)*INT(99.9*(T66/triCB2))
       &amp; LEFT(" "&amp;CHAR(34+3*enemy)&amp;H25,3*enemy-1)&amp;CHAR(41951*(2-enemy) + 41*(enemy-1)),
       ""
     )
)</f>
        <v/>
      </c>
      <c r="M25" s="176" t="str">
        <f>IF(
  (E25*d+G25)*OR(I25=4,AND(I25="",horse&lt;&gt;3))&gt;d-1,
  (E25*d+G25)*OR(I25=4,AND(I25="",horse&lt;&gt;3)),
     IF(
       enemy^(2-enemy)*INT(horse/3)*OR(U66&gt;horseCB2,INT(0.81+U66/horseCB2)),
       CHAR(200*(2-enemy) + 41454*(enemy-1)) &amp; "  "
       &amp; (enemy-1)*(E25*d+G25)+(2-enemy)*INT(99.9*(U66/horseCB2))
       &amp; LEFT(" "&amp;CHAR(34+3*enemy)&amp;H25,3*enemy-1)&amp;CHAR(41951*(2-enemy) + 41*(enemy-1)),
       ""
     )
)</f>
        <v/>
      </c>
      <c r="N25" s="151"/>
      <c r="P25" s="22" t="s">
        <v>124</v>
      </c>
      <c r="Q25" s="246" t="s">
        <v>116</v>
      </c>
      <c r="R25" s="247"/>
      <c r="S25" s="247"/>
      <c r="T25" s="247"/>
      <c r="U25" s="247"/>
      <c r="V25" s="248"/>
    </row>
    <row r="26" spans="2:40" ht="15" customHeight="1">
      <c r="B26" s="101" t="s">
        <v>7</v>
      </c>
      <c r="C26" s="108">
        <v>4</v>
      </c>
      <c r="D26" s="109">
        <v>1</v>
      </c>
      <c r="E26" s="110">
        <v>-1</v>
      </c>
      <c r="F26" s="111">
        <v>-1</v>
      </c>
      <c r="G26" s="112">
        <v>1</v>
      </c>
      <c r="H26" s="113">
        <f>cond4</f>
        <v>-2</v>
      </c>
      <c r="I26" s="180"/>
      <c r="J26" s="166" t="str">
        <f>IF(
  (D26+F26*d)*OR(I26=1,AND(I26="",runS&lt;&gt;1))&gt;d-1,
  (D26+F26*d)*OR(I26=1,AND(I26="",runS&lt;&gt;1)),
     IF(
       enemy^(2-enemy)*run*OR(R67&gt;runCB,INT(0.4+R67/runCB)),
       CHAR(200*(2-enemy) + 41454*(enemy-1)) &amp; "  "
       &amp; (enemy-1)*(D26+F26*d)+(2-enemy)*INT(99.9*(R67/runCB))
       &amp; LEFT(" "&amp;CHAR(34+3*enemy)&amp;H26,3*enemy-1)&amp;CHAR(41951*(2-enemy) + 41*(enemy-1)),
       ""
     )
)</f>
        <v/>
      </c>
      <c r="K26" s="166" t="str">
        <f>IF(
  (D26*d+F26)*OR(I26=2,AND(I26="",obstaS&lt;&gt;1))&gt;d-1,
  (D26*d+F26)*OR(I26=2,AND(I26="",obstaS&lt;&gt;1)),
     IF(
       enemy^(2-enemy)*obsta*OR(S67&gt;obstaCB,INT(0.4+S67/obstaCB)),
       CHAR(200*(2-enemy) + 41454*(enemy-1)) &amp; "  "
       &amp; (enemy-1)*(D26*d+F26)+(2-enemy)*INT(99.9*(S67/obstaCB))
       &amp; LEFT(" "&amp;CHAR(34+3*enemy)&amp;H26,3*enemy-1)&amp;CHAR(41951*(2-enemy) + 41*(enemy-1)),
       ""
     )
)</f>
        <v/>
      </c>
      <c r="L26" s="166" t="str">
        <f>IF(
  (F26*d+G26)*OR(I26=3,AND(I26="",tri&lt;&gt;2))&gt;d-1,
  (F26*d+G26)*OR(I26=3,AND(I26="",tri&lt;&gt;2)),
     IF(
       enemy^(2-enemy)*INT(tri/2)*OR(T67&gt;triCB2,INT(0.7+T67/triCB2)),
       CHAR(200*(2-enemy) + 41454*(enemy-1)) &amp; "  "
       &amp; (enemy-1)*(F26*d+G26)+(2-enemy)*INT(99.9*(T67/triCB2))
       &amp; LEFT(" "&amp;CHAR(34+3*enemy)&amp;H26,3*enemy-1)&amp;CHAR(41951*(2-enemy) + 41*(enemy-1)),
       ""
     )
)</f>
        <v/>
      </c>
      <c r="M26" s="176" t="str">
        <f>IF(
  (E26*d+G26)*OR(I26=4,AND(I26="",horse&lt;&gt;3))&gt;d-1,
  (E26*d+G26)*OR(I26=4,AND(I26="",horse&lt;&gt;3)),
     IF(
       enemy^(2-enemy)*INT(horse/3)*OR(U67&gt;horseCB2,INT(0.81+U67/horseCB2)),
       CHAR(200*(2-enemy) + 41454*(enemy-1)) &amp; "  "
       &amp; (enemy-1)*(E26*d+G26)+(2-enemy)*INT(99.9*(U67/horseCB2))
       &amp; LEFT(" "&amp;CHAR(34+3*enemy)&amp;H26,3*enemy-1)&amp;CHAR(41951*(2-enemy) + 41*(enemy-1)),
       ""
     )
)</f>
        <v/>
      </c>
      <c r="N26" s="151"/>
      <c r="P26" s="220" t="s">
        <v>126</v>
      </c>
      <c r="Q26" s="35" t="s">
        <v>129</v>
      </c>
      <c r="R26" s="36"/>
      <c r="S26" s="36"/>
      <c r="T26" s="36"/>
      <c r="U26" s="36"/>
      <c r="V26" s="37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</row>
    <row r="27" spans="2:40" ht="15" customHeight="1">
      <c r="B27" s="101" t="s">
        <v>23</v>
      </c>
      <c r="C27" s="114">
        <v>3</v>
      </c>
      <c r="D27" s="115">
        <v>-1</v>
      </c>
      <c r="E27" s="116">
        <v>1</v>
      </c>
      <c r="F27" s="117">
        <v>1</v>
      </c>
      <c r="G27" s="118">
        <v>-1</v>
      </c>
      <c r="H27" s="119">
        <f>cond3</f>
        <v>-3</v>
      </c>
      <c r="I27" s="179"/>
      <c r="J27" s="166" t="str">
        <f>IF(
  (D27+F27*d)*OR(I27=1,AND(I27="",runS&lt;&gt;1))&gt;d-1,
  (D27+F27*d)*OR(I27=1,AND(I27="",runS&lt;&gt;1)),
     IF(
       enemy^(2-enemy)*run*OR(R68&gt;runCB,INT(0.4+R68/runCB)),
       CHAR(200*(2-enemy) + 41454*(enemy-1)) &amp; "  "
       &amp; (enemy-1)*(D27+F27*d)+(2-enemy)*INT(99.9*(R68/runCB))
       &amp; LEFT(" "&amp;CHAR(34+3*enemy)&amp;H27,3*enemy-1)&amp;CHAR(41951*(2-enemy) + 41*(enemy-1)),
       ""
     )
)</f>
        <v/>
      </c>
      <c r="K27" s="166" t="str">
        <f>IF(
  (D27*d+F27)*OR(I27=2,AND(I27="",obstaS&lt;&gt;1))&gt;d-1,
  (D27*d+F27)*OR(I27=2,AND(I27="",obstaS&lt;&gt;1)),
     IF(
       enemy^(2-enemy)*obsta*OR(S68&gt;obstaCB,INT(0.4+S68/obstaCB)),
       CHAR(200*(2-enemy) + 41454*(enemy-1)) &amp; "  "
       &amp; (enemy-1)*(D27*d+F27)+(2-enemy)*INT(99.9*(S68/obstaCB))
       &amp; LEFT(" "&amp;CHAR(34+3*enemy)&amp;H27,3*enemy-1)&amp;CHAR(41951*(2-enemy) + 41*(enemy-1)),
       ""
     )
)</f>
        <v/>
      </c>
      <c r="L27" s="166" t="str">
        <f>IF(
  (F27*d+G27)*OR(I27=3,AND(I27="",tri&lt;&gt;2))&gt;d-1,
  (F27*d+G27)*OR(I27=3,AND(I27="",tri&lt;&gt;2)),
     IF(
       enemy^(2-enemy)*INT(tri/2)*OR(T68&gt;triCB2,INT(0.7+T68/triCB2)),
       CHAR(200*(2-enemy) + 41454*(enemy-1)) &amp; "  "
       &amp; (enemy-1)*(F27*d+G27)+(2-enemy)*INT(99.9*(T68/triCB2))
       &amp; LEFT(" "&amp;CHAR(34+3*enemy)&amp;H27,3*enemy-1)&amp;CHAR(41951*(2-enemy) + 41*(enemy-1)),
       ""
     )
)</f>
        <v/>
      </c>
      <c r="M27" s="176" t="str">
        <f>IF(
  (E27*d+G27)*OR(I27=4,AND(I27="",horse&lt;&gt;3))&gt;d-1,
  (E27*d+G27)*OR(I27=4,AND(I27="",horse&lt;&gt;3)),
     IF(
       enemy^(2-enemy)*INT(horse/3)*OR(U68&gt;horseCB2,INT(0.81+U68/horseCB2)),
       CHAR(200*(2-enemy) + 41454*(enemy-1)) &amp; "  "
       &amp; (enemy-1)*(E27*d+G27)+(2-enemy)*INT(99.9*(U68/horseCB2))
       &amp; LEFT(" "&amp;CHAR(34+3*enemy)&amp;H27,3*enemy-1)&amp;CHAR(41951*(2-enemy) + 41*(enemy-1)),
       ""
     )
)</f>
        <v/>
      </c>
      <c r="N27" s="151"/>
      <c r="P27" s="221"/>
      <c r="Q27" s="35" t="s">
        <v>133</v>
      </c>
      <c r="R27" s="36"/>
      <c r="S27" s="36"/>
      <c r="T27" s="36"/>
      <c r="U27" s="36"/>
      <c r="V27" s="37"/>
    </row>
    <row r="28" spans="2:40" ht="15" customHeight="1">
      <c r="B28" s="101" t="s">
        <v>9</v>
      </c>
      <c r="C28" s="114">
        <v>7</v>
      </c>
      <c r="D28" s="115">
        <v>-1</v>
      </c>
      <c r="E28" s="116"/>
      <c r="F28" s="117">
        <v>1</v>
      </c>
      <c r="G28" s="118">
        <v>-1</v>
      </c>
      <c r="H28" s="119">
        <f>cond7</f>
        <v>1</v>
      </c>
      <c r="I28" s="179"/>
      <c r="J28" s="166" t="str">
        <f>IF(
  (D28+F28*d)*OR(I28=1,AND(I28="",runS&lt;&gt;1))&gt;d-1,
  (D28+F28*d)*OR(I28=1,AND(I28="",runS&lt;&gt;1)),
     IF(
       enemy^(2-enemy)*run*OR(R69&gt;runCB,INT(0.4+R69/runCB)),
       CHAR(200*(2-enemy) + 41454*(enemy-1)) &amp; "  "
       &amp; (enemy-1)*(D28+F28*d)+(2-enemy)*INT(99.9*(R69/runCB))
       &amp; LEFT(" "&amp;CHAR(34+3*enemy)&amp;H28,3*enemy-1)&amp;CHAR(41951*(2-enemy) + 41*(enemy-1)),
       ""
     )
)</f>
        <v/>
      </c>
      <c r="K28" s="166" t="str">
        <f>IF(
  (D28*d+F28)*OR(I28=2,AND(I28="",obstaS&lt;&gt;1))&gt;d-1,
  (D28*d+F28)*OR(I28=2,AND(I28="",obstaS&lt;&gt;1)),
     IF(
       enemy^(2-enemy)*obsta*OR(S69&gt;obstaCB,INT(0.4+S69/obstaCB)),
       CHAR(200*(2-enemy) + 41454*(enemy-1)) &amp; "  "
       &amp; (enemy-1)*(D28*d+F28)+(2-enemy)*INT(99.9*(S69/obstaCB))
       &amp; LEFT(" "&amp;CHAR(34+3*enemy)&amp;H28,3*enemy-1)&amp;CHAR(41951*(2-enemy) + 41*(enemy-1)),
       ""
     )
)</f>
        <v/>
      </c>
      <c r="L28" s="166" t="str">
        <f>IF(
  (F28*d+G28)*OR(I28=3,AND(I28="",tri&lt;&gt;2))&gt;d-1,
  (F28*d+G28)*OR(I28=3,AND(I28="",tri&lt;&gt;2)),
     IF(
       enemy^(2-enemy)*INT(tri/2)*OR(T69&gt;triCB2,INT(0.7+T69/triCB2)),
       CHAR(200*(2-enemy) + 41454*(enemy-1)) &amp; "  "
       &amp; (enemy-1)*(F28*d+G28)+(2-enemy)*INT(99.9*(T69/triCB2))
       &amp; LEFT(" "&amp;CHAR(34+3*enemy)&amp;H28,3*enemy-1)&amp;CHAR(41951*(2-enemy) + 41*(enemy-1)),
       ""
     )
)</f>
        <v/>
      </c>
      <c r="M28" s="176" t="str">
        <f>IF(
  (E28*d+G28)*OR(I28=4,AND(I28="",horse&lt;&gt;3))&gt;d-1,
  (E28*d+G28)*OR(I28=4,AND(I28="",horse&lt;&gt;3)),
     IF(
       enemy^(2-enemy)*INT(horse/3)*OR(U69&gt;horseCB2,INT(0.81+U69/horseCB2)),
       CHAR(200*(2-enemy) + 41454*(enemy-1)) &amp; "  "
       &amp; (enemy-1)*(E28*d+G28)+(2-enemy)*INT(99.9*(U69/horseCB2))
       &amp; LEFT(" "&amp;CHAR(34+3*enemy)&amp;H28,3*enemy-1)&amp;CHAR(41951*(2-enemy) + 41*(enemy-1)),
       ""
     )
)</f>
        <v/>
      </c>
      <c r="N28" s="151"/>
      <c r="P28" s="220" t="s">
        <v>127</v>
      </c>
      <c r="Q28" s="35" t="s">
        <v>130</v>
      </c>
      <c r="R28" s="36"/>
      <c r="S28" s="36"/>
      <c r="T28" s="36"/>
      <c r="U28" s="36"/>
      <c r="V28" s="37"/>
    </row>
    <row r="29" spans="2:40" ht="15" customHeight="1">
      <c r="B29" s="101" t="s">
        <v>22</v>
      </c>
      <c r="C29" s="114">
        <v>1</v>
      </c>
      <c r="D29" s="115">
        <v>-1</v>
      </c>
      <c r="E29" s="116"/>
      <c r="F29" s="117">
        <v>1</v>
      </c>
      <c r="G29" s="118">
        <v>-1</v>
      </c>
      <c r="H29" s="119">
        <f>cond1</f>
        <v>2</v>
      </c>
      <c r="I29" s="179"/>
      <c r="J29" s="166" t="str">
        <f>IF(
  (D29+F29*d)*OR(I29=1,AND(I29="",runS&lt;&gt;1))&gt;d-1,
  (D29+F29*d)*OR(I29=1,AND(I29="",runS&lt;&gt;1)),
     IF(
       enemy^(2-enemy)*run*OR(R70&gt;runCB,INT(0.4+R70/runCB)),
       CHAR(200*(2-enemy) + 41454*(enemy-1)) &amp; "  "
       &amp; (enemy-1)*(D29+F29*d)+(2-enemy)*INT(99.9*(R70/runCB))
       &amp; LEFT(" "&amp;CHAR(34+3*enemy)&amp;H29,3*enemy-1)&amp;CHAR(41951*(2-enemy) + 41*(enemy-1)),
       ""
     )
)</f>
        <v/>
      </c>
      <c r="K29" s="166" t="str">
        <f>IF(
  (D29*d+F29)*OR(I29=2,AND(I29="",obstaS&lt;&gt;1))&gt;d-1,
  (D29*d+F29)*OR(I29=2,AND(I29="",obstaS&lt;&gt;1)),
     IF(
       enemy^(2-enemy)*obsta*OR(S70&gt;obstaCB,INT(0.4+S70/obstaCB)),
       CHAR(200*(2-enemy) + 41454*(enemy-1)) &amp; "  "
       &amp; (enemy-1)*(D29*d+F29)+(2-enemy)*INT(99.9*(S70/obstaCB))
       &amp; LEFT(" "&amp;CHAR(34+3*enemy)&amp;H29,3*enemy-1)&amp;CHAR(41951*(2-enemy) + 41*(enemy-1)),
       ""
     )
)</f>
        <v/>
      </c>
      <c r="L29" s="166" t="str">
        <f>IF(
  (F29*d+G29)*OR(I29=3,AND(I29="",tri&lt;&gt;2))&gt;d-1,
  (F29*d+G29)*OR(I29=3,AND(I29="",tri&lt;&gt;2)),
     IF(
       enemy^(2-enemy)*INT(tri/2)*OR(T70&gt;triCB2,INT(0.7+T70/triCB2)),
       CHAR(200*(2-enemy) + 41454*(enemy-1)) &amp; "  "
       &amp; (enemy-1)*(F29*d+G29)+(2-enemy)*INT(99.9*(T70/triCB2))
       &amp; LEFT(" "&amp;CHAR(34+3*enemy)&amp;H29,3*enemy-1)&amp;CHAR(41951*(2-enemy) + 41*(enemy-1)),
       ""
     )
)</f>
        <v>√  0.1 (2)</v>
      </c>
      <c r="M29" s="176" t="str">
        <f>IF(
  (E29*d+G29)*OR(I29=4,AND(I29="",horse&lt;&gt;3))&gt;d-1,
  (E29*d+G29)*OR(I29=4,AND(I29="",horse&lt;&gt;3)),
     IF(
       enemy^(2-enemy)*INT(horse/3)*OR(U70&gt;horseCB2,INT(0.81+U70/horseCB2)),
       CHAR(200*(2-enemy) + 41454*(enemy-1)) &amp; "  "
       &amp; (enemy-1)*(E29*d+G29)+(2-enemy)*INT(99.9*(U70/horseCB2))
       &amp; LEFT(" "&amp;CHAR(34+3*enemy)&amp;H29,3*enemy-1)&amp;CHAR(41951*(2-enemy) + 41*(enemy-1)),
       ""
     )
)</f>
        <v/>
      </c>
      <c r="N29" s="151"/>
      <c r="P29" s="221"/>
      <c r="Q29" s="35" t="s">
        <v>134</v>
      </c>
      <c r="R29" s="36"/>
      <c r="S29" s="36"/>
      <c r="T29" s="36"/>
      <c r="U29" s="36"/>
      <c r="V29" s="37"/>
    </row>
    <row r="30" spans="2:40" ht="15" customHeight="1">
      <c r="B30" s="101" t="s">
        <v>24</v>
      </c>
      <c r="C30" s="114">
        <v>7</v>
      </c>
      <c r="D30" s="115">
        <v>-1</v>
      </c>
      <c r="E30" s="116"/>
      <c r="F30" s="117">
        <v>1</v>
      </c>
      <c r="G30" s="118">
        <v>-1</v>
      </c>
      <c r="H30" s="119">
        <f>cond7</f>
        <v>1</v>
      </c>
      <c r="I30" s="179"/>
      <c r="J30" s="166" t="str">
        <f>IF(
  (D30+F30*d)*OR(I30=1,AND(I30="",runS&lt;&gt;1))&gt;d-1,
  (D30+F30*d)*OR(I30=1,AND(I30="",runS&lt;&gt;1)),
     IF(
       enemy^(2-enemy)*run*OR(R71&gt;runCB,INT(0.4+R71/runCB)),
       CHAR(200*(2-enemy) + 41454*(enemy-1)) &amp; "  "
       &amp; (enemy-1)*(D30+F30*d)+(2-enemy)*INT(99.9*(R71/runCB))
       &amp; LEFT(" "&amp;CHAR(34+3*enemy)&amp;H30,3*enemy-1)&amp;CHAR(41951*(2-enemy) + 41*(enemy-1)),
       ""
     )
)</f>
        <v/>
      </c>
      <c r="K30" s="166" t="str">
        <f>IF(
  (D30*d+F30)*OR(I30=2,AND(I30="",obstaS&lt;&gt;1))&gt;d-1,
  (D30*d+F30)*OR(I30=2,AND(I30="",obstaS&lt;&gt;1)),
     IF(
       enemy^(2-enemy)*obsta*OR(S71&gt;obstaCB,INT(0.4+S71/obstaCB)),
       CHAR(200*(2-enemy) + 41454*(enemy-1)) &amp; "  "
       &amp; (enemy-1)*(D30*d+F30)+(2-enemy)*INT(99.9*(S71/obstaCB))
       &amp; LEFT(" "&amp;CHAR(34+3*enemy)&amp;H30,3*enemy-1)&amp;CHAR(41951*(2-enemy) + 41*(enemy-1)),
       ""
     )
)</f>
        <v/>
      </c>
      <c r="L30" s="166" t="str">
        <f>IF(
  (F30*d+G30)*OR(I30=3,AND(I30="",tri&lt;&gt;2))&gt;d-1,
  (F30*d+G30)*OR(I30=3,AND(I30="",tri&lt;&gt;2)),
     IF(
       enemy^(2-enemy)*INT(tri/2)*OR(T71&gt;triCB2,INT(0.7+T71/triCB2)),
       CHAR(200*(2-enemy) + 41454*(enemy-1)) &amp; "  "
       &amp; (enemy-1)*(F30*d+G30)+(2-enemy)*INT(99.9*(T71/triCB2))
       &amp; LEFT(" "&amp;CHAR(34+3*enemy)&amp;H30,3*enemy-1)&amp;CHAR(41951*(2-enemy) + 41*(enemy-1)),
       ""
     )
)</f>
        <v/>
      </c>
      <c r="M30" s="176" t="str">
        <f>IF(
  (E30*d+G30)*OR(I30=4,AND(I30="",horse&lt;&gt;3))&gt;d-1,
  (E30*d+G30)*OR(I30=4,AND(I30="",horse&lt;&gt;3)),
     IF(
       enemy^(2-enemy)*INT(horse/3)*OR(U71&gt;horseCB2,INT(0.81+U71/horseCB2)),
       CHAR(200*(2-enemy) + 41454*(enemy-1)) &amp; "  "
       &amp; (enemy-1)*(E30*d+G30)+(2-enemy)*INT(99.9*(U71/horseCB2))
       &amp; LEFT(" "&amp;CHAR(34+3*enemy)&amp;H30,3*enemy-1)&amp;CHAR(41951*(2-enemy) + 41*(enemy-1)),
       ""
     )
)</f>
        <v/>
      </c>
      <c r="N30" s="151"/>
      <c r="P30" s="222" t="s">
        <v>128</v>
      </c>
      <c r="Q30" s="35" t="s">
        <v>131</v>
      </c>
      <c r="R30" s="36"/>
      <c r="S30" s="36"/>
      <c r="T30" s="36"/>
      <c r="U30" s="36"/>
      <c r="V30" s="37"/>
    </row>
    <row r="31" spans="2:40" ht="15" customHeight="1">
      <c r="B31" s="101" t="s">
        <v>10</v>
      </c>
      <c r="C31" s="114">
        <v>3</v>
      </c>
      <c r="D31" s="115">
        <v>-1</v>
      </c>
      <c r="E31" s="116">
        <v>1</v>
      </c>
      <c r="F31" s="117"/>
      <c r="G31" s="118">
        <v>-1</v>
      </c>
      <c r="H31" s="119">
        <f>cond3</f>
        <v>-3</v>
      </c>
      <c r="I31" s="179"/>
      <c r="J31" s="166" t="str">
        <f>IF(
  (D31+F31*d)*OR(I31=1,AND(I31="",runS&lt;&gt;1))&gt;d-1,
  (D31+F31*d)*OR(I31=1,AND(I31="",runS&lt;&gt;1)),
     IF(
       enemy^(2-enemy)*run*OR(R72&gt;runCB,INT(0.4+R72/runCB)),
       CHAR(200*(2-enemy) + 41454*(enemy-1)) &amp; "  "
       &amp; (enemy-1)*(D31+F31*d)+(2-enemy)*INT(99.9*(R72/runCB))
       &amp; LEFT(" "&amp;CHAR(34+3*enemy)&amp;H31,3*enemy-1)&amp;CHAR(41951*(2-enemy) + 41*(enemy-1)),
       ""
     )
)</f>
        <v/>
      </c>
      <c r="K31" s="166" t="str">
        <f>IF(
  (D31*d+F31)*OR(I31=2,AND(I31="",obstaS&lt;&gt;1))&gt;d-1,
  (D31*d+F31)*OR(I31=2,AND(I31="",obstaS&lt;&gt;1)),
     IF(
       enemy^(2-enemy)*obsta*OR(S72&gt;obstaCB,INT(0.4+S72/obstaCB)),
       CHAR(200*(2-enemy) + 41454*(enemy-1)) &amp; "  "
       &amp; (enemy-1)*(D31*d+F31)+(2-enemy)*INT(99.9*(S72/obstaCB))
       &amp; LEFT(" "&amp;CHAR(34+3*enemy)&amp;H31,3*enemy-1)&amp;CHAR(41951*(2-enemy) + 41*(enemy-1)),
       ""
     )
)</f>
        <v/>
      </c>
      <c r="L31" s="166" t="str">
        <f>IF(
  (F31*d+G31)*OR(I31=3,AND(I31="",tri&lt;&gt;2))&gt;d-1,
  (F31*d+G31)*OR(I31=3,AND(I31="",tri&lt;&gt;2)),
     IF(
       enemy^(2-enemy)*INT(tri/2)*OR(T72&gt;triCB2,INT(0.7+T72/triCB2)),
       CHAR(200*(2-enemy) + 41454*(enemy-1)) &amp; "  "
       &amp; (enemy-1)*(F31*d+G31)+(2-enemy)*INT(99.9*(T72/triCB2))
       &amp; LEFT(" "&amp;CHAR(34+3*enemy)&amp;H31,3*enemy-1)&amp;CHAR(41951*(2-enemy) + 41*(enemy-1)),
       ""
     )
)</f>
        <v/>
      </c>
      <c r="M31" s="176" t="str">
        <f>IF(
  (E31*d+G31)*OR(I31=4,AND(I31="",horse&lt;&gt;3))&gt;d-1,
  (E31*d+G31)*OR(I31=4,AND(I31="",horse&lt;&gt;3)),
     IF(
       enemy^(2-enemy)*INT(horse/3)*OR(U72&gt;horseCB2,INT(0.81+U72/horseCB2)),
       CHAR(200*(2-enemy) + 41454*(enemy-1)) &amp; "  "
       &amp; (enemy-1)*(E31*d+G31)+(2-enemy)*INT(99.9*(U72/horseCB2))
       &amp; LEFT(" "&amp;CHAR(34+3*enemy)&amp;H31,3*enemy-1)&amp;CHAR(41951*(2-enemy) + 41*(enemy-1)),
       ""
     )
)</f>
        <v/>
      </c>
      <c r="N31" s="151"/>
      <c r="P31" s="223"/>
      <c r="Q31" s="35" t="s">
        <v>135</v>
      </c>
      <c r="R31" s="36"/>
      <c r="S31" s="36"/>
      <c r="T31" s="36"/>
      <c r="U31" s="36"/>
      <c r="V31" s="37"/>
    </row>
    <row r="32" spans="2:40" ht="15" customHeight="1">
      <c r="B32" s="101" t="s">
        <v>13</v>
      </c>
      <c r="C32" s="114">
        <v>6</v>
      </c>
      <c r="D32" s="115"/>
      <c r="E32" s="116">
        <v>-1</v>
      </c>
      <c r="F32" s="117">
        <v>-1</v>
      </c>
      <c r="G32" s="118"/>
      <c r="H32" s="119">
        <f>cond6</f>
        <v>0</v>
      </c>
      <c r="I32" s="179"/>
      <c r="J32" s="166" t="str">
        <f>IF(
  (D32+F32*d)*OR(I32=1,AND(I32="",runS&lt;&gt;1))&gt;d-1,
  (D32+F32*d)*OR(I32=1,AND(I32="",runS&lt;&gt;1)),
     IF(
       enemy^(2-enemy)*run*OR(R73&gt;runCB,INT(0.4+R73/runCB)),
       CHAR(200*(2-enemy) + 41454*(enemy-1)) &amp; "  "
       &amp; (enemy-1)*(D32+F32*d)+(2-enemy)*INT(99.9*(R73/runCB))
       &amp; LEFT(" "&amp;CHAR(34+3*enemy)&amp;H32,3*enemy-1)&amp;CHAR(41951*(2-enemy) + 41*(enemy-1)),
       ""
     )
)</f>
        <v/>
      </c>
      <c r="K32" s="166" t="str">
        <f>IF(
  (D32*d+F32)*OR(I32=2,AND(I32="",obstaS&lt;&gt;1))&gt;d-1,
  (D32*d+F32)*OR(I32=2,AND(I32="",obstaS&lt;&gt;1)),
     IF(
       enemy^(2-enemy)*obsta*OR(S73&gt;obstaCB,INT(0.4+S73/obstaCB)),
       CHAR(200*(2-enemy) + 41454*(enemy-1)) &amp; "  "
       &amp; (enemy-1)*(D32*d+F32)+(2-enemy)*INT(99.9*(S73/obstaCB))
       &amp; LEFT(" "&amp;CHAR(34+3*enemy)&amp;H32,3*enemy-1)&amp;CHAR(41951*(2-enemy) + 41*(enemy-1)),
       ""
     )
)</f>
        <v/>
      </c>
      <c r="L32" s="166" t="str">
        <f>IF(
  (F32*d+G32)*OR(I32=3,AND(I32="",tri&lt;&gt;2))&gt;d-1,
  (F32*d+G32)*OR(I32=3,AND(I32="",tri&lt;&gt;2)),
     IF(
       enemy^(2-enemy)*INT(tri/2)*OR(T73&gt;triCB2,INT(0.7+T73/triCB2)),
       CHAR(200*(2-enemy) + 41454*(enemy-1)) &amp; "  "
       &amp; (enemy-1)*(F32*d+G32)+(2-enemy)*INT(99.9*(T73/triCB2))
       &amp; LEFT(" "&amp;CHAR(34+3*enemy)&amp;H32,3*enemy-1)&amp;CHAR(41951*(2-enemy) + 41*(enemy-1)),
       ""
     )
)</f>
        <v/>
      </c>
      <c r="M32" s="176" t="str">
        <f>IF(
  (E32*d+G32)*OR(I32=4,AND(I32="",horse&lt;&gt;3))&gt;d-1,
  (E32*d+G32)*OR(I32=4,AND(I32="",horse&lt;&gt;3)),
     IF(
       enemy^(2-enemy)*INT(horse/3)*OR(U73&gt;horseCB2,INT(0.81+U73/horseCB2)),
       CHAR(200*(2-enemy) + 41454*(enemy-1)) &amp; "  "
       &amp; (enemy-1)*(E32*d+G32)+(2-enemy)*INT(99.9*(U73/horseCB2))
       &amp; LEFT(" "&amp;CHAR(34+3*enemy)&amp;H32,3*enemy-1)&amp;CHAR(41951*(2-enemy) + 41*(enemy-1)),
       ""
     )
)</f>
        <v/>
      </c>
      <c r="N32" s="151"/>
      <c r="P32" s="220" t="s">
        <v>125</v>
      </c>
      <c r="Q32" s="35" t="s">
        <v>132</v>
      </c>
      <c r="R32" s="36"/>
      <c r="S32" s="36"/>
      <c r="T32" s="36"/>
      <c r="U32" s="36"/>
      <c r="V32" s="37"/>
    </row>
    <row r="33" spans="2:33" ht="15" customHeight="1">
      <c r="B33" s="101" t="s">
        <v>15</v>
      </c>
      <c r="C33" s="114">
        <v>2</v>
      </c>
      <c r="D33" s="115">
        <v>-1</v>
      </c>
      <c r="E33" s="116"/>
      <c r="F33" s="117"/>
      <c r="G33" s="118">
        <v>-1</v>
      </c>
      <c r="H33" s="119">
        <f>cond2</f>
        <v>3</v>
      </c>
      <c r="I33" s="179"/>
      <c r="J33" s="166" t="str">
        <f>IF(
  (D33+F33*d)*OR(I33=1,AND(I33="",runS&lt;&gt;1))&gt;d-1,
  (D33+F33*d)*OR(I33=1,AND(I33="",runS&lt;&gt;1)),
     IF(
       enemy^(2-enemy)*run*OR(R74&gt;runCB,INT(0.4+R74/runCB)),
       CHAR(200*(2-enemy) + 41454*(enemy-1)) &amp; "  "
       &amp; (enemy-1)*(D33+F33*d)+(2-enemy)*INT(99.9*(R74/runCB))
       &amp; LEFT(" "&amp;CHAR(34+3*enemy)&amp;H33,3*enemy-1)&amp;CHAR(41951*(2-enemy) + 41*(enemy-1)),
       ""
     )
)</f>
        <v/>
      </c>
      <c r="K33" s="166" t="str">
        <f>IF(
  (D33*d+F33)*OR(I33=2,AND(I33="",obstaS&lt;&gt;1))&gt;d-1,
  (D33*d+F33)*OR(I33=2,AND(I33="",obstaS&lt;&gt;1)),
     IF(
       enemy^(2-enemy)*obsta*OR(S74&gt;obstaCB,INT(0.4+S74/obstaCB)),
       CHAR(200*(2-enemy) + 41454*(enemy-1)) &amp; "  "
       &amp; (enemy-1)*(D33*d+F33)+(2-enemy)*INT(99.9*(S74/obstaCB))
       &amp; LEFT(" "&amp;CHAR(34+3*enemy)&amp;H33,3*enemy-1)&amp;CHAR(41951*(2-enemy) + 41*(enemy-1)),
       ""
     )
)</f>
        <v/>
      </c>
      <c r="L33" s="166" t="str">
        <f>IF(
  (F33*d+G33)*OR(I33=3,AND(I33="",tri&lt;&gt;2))&gt;d-1,
  (F33*d+G33)*OR(I33=3,AND(I33="",tri&lt;&gt;2)),
     IF(
       enemy^(2-enemy)*INT(tri/2)*OR(T74&gt;triCB2,INT(0.7+T74/triCB2)),
       CHAR(200*(2-enemy) + 41454*(enemy-1)) &amp; "  "
       &amp; (enemy-1)*(F33*d+G33)+(2-enemy)*INT(99.9*(T74/triCB2))
       &amp; LEFT(" "&amp;CHAR(34+3*enemy)&amp;H33,3*enemy-1)&amp;CHAR(41951*(2-enemy) + 41*(enemy-1)),
       ""
     )
)</f>
        <v/>
      </c>
      <c r="M33" s="176" t="str">
        <f>IF(
  (E33*d+G33)*OR(I33=4,AND(I33="",horse&lt;&gt;3))&gt;d-1,
  (E33*d+G33)*OR(I33=4,AND(I33="",horse&lt;&gt;3)),
     IF(
       enemy^(2-enemy)*INT(horse/3)*OR(U74&gt;horseCB2,INT(0.81+U74/horseCB2)),
       CHAR(200*(2-enemy) + 41454*(enemy-1)) &amp; "  "
       &amp; (enemy-1)*(E33*d+G33)+(2-enemy)*INT(99.9*(U74/horseCB2))
       &amp; LEFT(" "&amp;CHAR(34+3*enemy)&amp;H33,3*enemy-1)&amp;CHAR(41951*(2-enemy) + 41*(enemy-1)),
       ""
     )
)</f>
        <v/>
      </c>
      <c r="N33" s="151"/>
      <c r="P33" s="221"/>
      <c r="Q33" s="35" t="s">
        <v>136</v>
      </c>
      <c r="R33" s="36"/>
      <c r="S33" s="36"/>
      <c r="T33" s="36"/>
      <c r="U33" s="36"/>
      <c r="V33" s="37"/>
    </row>
    <row r="34" spans="2:33" ht="15" customHeight="1">
      <c r="B34" s="120" t="s">
        <v>16</v>
      </c>
      <c r="C34" s="121">
        <v>5</v>
      </c>
      <c r="D34" s="122">
        <v>-1</v>
      </c>
      <c r="E34" s="123"/>
      <c r="F34" s="124"/>
      <c r="G34" s="125">
        <v>-1</v>
      </c>
      <c r="H34" s="126">
        <f>cond5</f>
        <v>-1</v>
      </c>
      <c r="I34" s="181"/>
      <c r="J34" s="166" t="str">
        <f>IF(
  (D34+F34*d)*OR(I34=1,AND(I34="",runS&lt;&gt;1))&gt;d-1,
  (D34+F34*d)*OR(I34=1,AND(I34="",runS&lt;&gt;1)),
     IF(
       enemy^(2-enemy)*run*OR(R75&gt;runCB,INT(0.4+R75/runCB)),
       CHAR(200*(2-enemy) + 41454*(enemy-1)) &amp; "  "
       &amp; (enemy-1)*(D34+F34*d)+(2-enemy)*INT(99.9*(R75/runCB))
       &amp; LEFT(" "&amp;CHAR(34+3*enemy)&amp;H34,3*enemy-1)&amp;CHAR(41951*(2-enemy) + 41*(enemy-1)),
       ""
     )
)</f>
        <v/>
      </c>
      <c r="K34" s="166" t="str">
        <f>IF(
  (D34*d+F34)*OR(I34=2,AND(I34="",obstaS&lt;&gt;1))&gt;d-1,
  (D34*d+F34)*OR(I34=2,AND(I34="",obstaS&lt;&gt;1)),
     IF(
       enemy^(2-enemy)*obsta*OR(S75&gt;obstaCB,INT(0.4+S75/obstaCB)),
       CHAR(200*(2-enemy) + 41454*(enemy-1)) &amp; "  "
       &amp; (enemy-1)*(D34*d+F34)+(2-enemy)*INT(99.9*(S75/obstaCB))
       &amp; LEFT(" "&amp;CHAR(34+3*enemy)&amp;H34,3*enemy-1)&amp;CHAR(41951*(2-enemy) + 41*(enemy-1)),
       ""
     )
)</f>
        <v/>
      </c>
      <c r="L34" s="166" t="str">
        <f>IF(
  (F34*d+G34)*OR(I34=3,AND(I34="",tri&lt;&gt;2))&gt;d-1,
  (F34*d+G34)*OR(I34=3,AND(I34="",tri&lt;&gt;2)),
     IF(
       enemy^(2-enemy)*INT(tri/2)*OR(T75&gt;triCB2,INT(0.7+T75/triCB2)),
       CHAR(200*(2-enemy) + 41454*(enemy-1)) &amp; "  "
       &amp; (enemy-1)*(F34*d+G34)+(2-enemy)*INT(99.9*(T75/triCB2))
       &amp; LEFT(" "&amp;CHAR(34+3*enemy)&amp;H34,3*enemy-1)&amp;CHAR(41951*(2-enemy) + 41*(enemy-1)),
       ""
     )
)</f>
        <v/>
      </c>
      <c r="M34" s="176" t="str">
        <f>IF(
  (E34*d+G34)*OR(I34=4,AND(I34="",horse&lt;&gt;3))&gt;d-1,
  (E34*d+G34)*OR(I34=4,AND(I34="",horse&lt;&gt;3)),
     IF(
       enemy^(2-enemy)*INT(horse/3)*OR(U75&gt;horseCB2,INT(0.81+U75/horseCB2)),
       CHAR(200*(2-enemy) + 41454*(enemy-1)) &amp; "  "
       &amp; (enemy-1)*(E34*d+G34)+(2-enemy)*INT(99.9*(U75/horseCB2))
       &amp; LEFT(" "&amp;CHAR(34+3*enemy)&amp;H34,3*enemy-1)&amp;CHAR(41951*(2-enemy) + 41*(enemy-1)),
       ""
     )
)</f>
        <v/>
      </c>
      <c r="N34" s="152"/>
      <c r="P34" s="23" t="s">
        <v>137</v>
      </c>
      <c r="Q34" s="35" t="s">
        <v>138</v>
      </c>
      <c r="R34" s="36"/>
      <c r="S34" s="36"/>
      <c r="T34" s="36"/>
      <c r="U34" s="36"/>
      <c r="V34" s="37"/>
    </row>
    <row r="35" spans="2:33" ht="15" customHeight="1" thickBot="1">
      <c r="B35" s="127" t="s">
        <v>21</v>
      </c>
      <c r="C35" s="128">
        <v>2</v>
      </c>
      <c r="D35" s="129">
        <v>-1</v>
      </c>
      <c r="E35" s="130"/>
      <c r="F35" s="131"/>
      <c r="G35" s="132">
        <v>-1</v>
      </c>
      <c r="H35" s="133">
        <f>cond2</f>
        <v>3</v>
      </c>
      <c r="I35" s="182"/>
      <c r="J35" s="167" t="str">
        <f>IF(
  (D35+F35*d)*OR(I35=1,AND(I35="",runS&lt;&gt;1))&gt;d-1,
  (D35+F35*d)*OR(I35=1,AND(I35="",runS&lt;&gt;1)),
     IF(
       enemy^(2-enemy)*run*OR(R76&gt;runCB,INT(0.4+R76/runCB)),
       CHAR(200*(2-enemy) + 41454*(enemy-1)) &amp; "  "
       &amp; (enemy-1)*(D35+F35*d)+(2-enemy)*INT(99.9*(R76/runCB))
       &amp; LEFT(" "&amp;CHAR(34+3*enemy)&amp;H35,3*enemy-1)&amp;CHAR(41951*(2-enemy) + 41*(enemy-1)),
       ""
     )
)</f>
        <v/>
      </c>
      <c r="K35" s="167" t="str">
        <f>IF(
  (D35*d+F35)*OR(I35=2,AND(I35="",obstaS&lt;&gt;1))&gt;d-1,
  (D35*d+F35)*OR(I35=2,AND(I35="",obstaS&lt;&gt;1)),
     IF(
       enemy^(2-enemy)*obsta*OR(S76&gt;obstaCB,INT(0.4+S76/obstaCB)),
       CHAR(200*(2-enemy) + 41454*(enemy-1)) &amp; "  "
       &amp; (enemy-1)*(D35*d+F35)+(2-enemy)*INT(99.9*(S76/obstaCB))
       &amp; LEFT(" "&amp;CHAR(34+3*enemy)&amp;H35,3*enemy-1)&amp;CHAR(41951*(2-enemy) + 41*(enemy-1)),
       ""
     )
)</f>
        <v/>
      </c>
      <c r="L35" s="167" t="str">
        <f>IF(
  (F35*d+G35)*OR(I35=3,AND(I35="",tri&lt;&gt;2))&gt;d-1,
  (F35*d+G35)*OR(I35=3,AND(I35="",tri&lt;&gt;2)),
     IF(
       enemy^(2-enemy)*INT(tri/2)*OR(T76&gt;triCB2,INT(0.7+T76/triCB2)),
       CHAR(200*(2-enemy) + 41454*(enemy-1)) &amp; "  "
       &amp; (enemy-1)*(F35*d+G35)+(2-enemy)*INT(99.9*(T76/triCB2))
       &amp; LEFT(" "&amp;CHAR(34+3*enemy)&amp;H35,3*enemy-1)&amp;CHAR(41951*(2-enemy) + 41*(enemy-1)),
       ""
     )
)</f>
        <v/>
      </c>
      <c r="M35" s="177" t="str">
        <f>IF(
  (E35*d+G35)*OR(I35=4,AND(I35="",horse&lt;&gt;3))&gt;d-1,
  (E35*d+G35)*OR(I35=4,AND(I35="",horse&lt;&gt;3)),
     IF(
       enemy^(2-enemy)*INT(horse/3)*OR(U76&gt;horseCB2,INT(0.81+U76/horseCB2)),
       CHAR(200*(2-enemy) + 41454*(enemy-1)) &amp; "  "
       &amp; (enemy-1)*(E35*d+G35)+(2-enemy)*INT(99.9*(U76/horseCB2))
       &amp; LEFT(" "&amp;CHAR(34+3*enemy)&amp;H35,3*enemy-1)&amp;CHAR(41951*(2-enemy) + 41*(enemy-1)),
       ""
     )
)</f>
        <v/>
      </c>
      <c r="N35" s="152"/>
    </row>
    <row r="36" spans="2:33" ht="20.100000000000001" customHeight="1">
      <c r="B36" s="68" t="s">
        <v>163</v>
      </c>
      <c r="C36" s="216" t="str">
        <f>W76</f>
        <v xml:space="preserve">아이데른    </v>
      </c>
      <c r="D36" s="217"/>
      <c r="E36" s="217"/>
      <c r="F36" s="217"/>
      <c r="G36" s="217"/>
      <c r="H36" s="217"/>
      <c r="I36" s="217"/>
      <c r="J36" s="218"/>
      <c r="K36" s="218"/>
      <c r="L36" s="218"/>
      <c r="M36" s="218"/>
      <c r="N36" s="219"/>
    </row>
    <row r="37" spans="2:33" ht="20.100000000000001" customHeight="1">
      <c r="B37" s="69" t="s">
        <v>164</v>
      </c>
      <c r="C37" s="225" t="str">
        <f>X76</f>
        <v xml:space="preserve">샤말라    </v>
      </c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7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2:33" ht="20.100000000000001" customHeight="1">
      <c r="B38" s="69" t="s">
        <v>165</v>
      </c>
      <c r="C38" s="225" t="str">
        <f>Y76</f>
        <v xml:space="preserve">그라나트    키리네    </v>
      </c>
      <c r="D38" s="226"/>
      <c r="E38" s="226"/>
      <c r="F38" s="226"/>
      <c r="G38" s="226"/>
      <c r="H38" s="226"/>
      <c r="I38" s="226"/>
      <c r="J38" s="226"/>
      <c r="K38" s="226"/>
      <c r="L38" s="226"/>
      <c r="M38" s="226"/>
      <c r="N38" s="227"/>
      <c r="X38" s="44"/>
      <c r="Y38" s="44"/>
      <c r="Z38" s="44"/>
      <c r="AA38" s="44"/>
      <c r="AB38" s="44"/>
      <c r="AC38" s="44"/>
      <c r="AD38" s="44"/>
      <c r="AE38" s="44"/>
    </row>
    <row r="39" spans="2:33" ht="20.100000000000001" customHeight="1" thickBot="1">
      <c r="B39" s="70" t="s">
        <v>166</v>
      </c>
      <c r="C39" s="228" t="str">
        <f>Z76</f>
        <v xml:space="preserve">스튜어트    아이던    라사    </v>
      </c>
      <c r="D39" s="228"/>
      <c r="E39" s="228"/>
      <c r="F39" s="228"/>
      <c r="G39" s="228"/>
      <c r="H39" s="228"/>
      <c r="I39" s="228"/>
      <c r="J39" s="228"/>
      <c r="K39" s="228"/>
      <c r="L39" s="228"/>
      <c r="M39" s="228"/>
      <c r="N39" s="229"/>
      <c r="X39" s="44"/>
      <c r="Y39" s="44"/>
      <c r="Z39" s="44"/>
      <c r="AA39" s="44"/>
      <c r="AB39" s="44"/>
      <c r="AC39" s="44"/>
      <c r="AD39" s="44"/>
      <c r="AE39" s="44"/>
    </row>
    <row r="40" spans="2:33" ht="17.100000000000001" customHeight="1">
      <c r="X40" s="44"/>
      <c r="Y40" s="44"/>
      <c r="Z40" s="44"/>
      <c r="AA40" s="44"/>
      <c r="AB40" s="44"/>
      <c r="AC40" s="44"/>
      <c r="AD40" s="44"/>
      <c r="AE40" s="44"/>
    </row>
    <row r="41" spans="2:33">
      <c r="K41" s="165"/>
      <c r="L41" s="165"/>
    </row>
    <row r="42" spans="2:33">
      <c r="J42" s="165"/>
    </row>
    <row r="43" spans="2:33">
      <c r="D43" s="165" t="s">
        <v>167</v>
      </c>
      <c r="I43" s="165" t="s">
        <v>167</v>
      </c>
    </row>
    <row r="44" spans="2:33">
      <c r="D44" s="165" t="s">
        <v>143</v>
      </c>
      <c r="I44" s="165" t="s">
        <v>144</v>
      </c>
      <c r="J44" s="165"/>
      <c r="M44" s="3"/>
      <c r="N44" s="39" t="s">
        <v>157</v>
      </c>
      <c r="R44" s="4" t="s">
        <v>216</v>
      </c>
      <c r="W44" s="165" t="s">
        <v>217</v>
      </c>
    </row>
    <row r="45" spans="2:33">
      <c r="D45" s="230" t="s">
        <v>172</v>
      </c>
      <c r="E45" s="231"/>
      <c r="F45" s="231"/>
      <c r="G45" s="232"/>
      <c r="H45" s="44"/>
      <c r="I45" s="230" t="s">
        <v>214</v>
      </c>
      <c r="J45" s="231"/>
      <c r="K45" s="231"/>
      <c r="L45" s="232"/>
      <c r="M45" s="3"/>
      <c r="R45" s="204" t="s">
        <v>219</v>
      </c>
      <c r="S45" s="204"/>
      <c r="T45" s="204"/>
      <c r="U45" s="204"/>
      <c r="W45" s="206" t="s">
        <v>220</v>
      </c>
      <c r="X45" s="206"/>
      <c r="Y45" s="206"/>
      <c r="Z45" s="206"/>
    </row>
    <row r="46" spans="2:33">
      <c r="D46" s="10">
        <f>1-INT((10-(1-I5)^2)/10)</f>
        <v>1</v>
      </c>
      <c r="E46" s="10">
        <f>1-INT((10-(2-I5)^2)/10)</f>
        <v>1</v>
      </c>
      <c r="F46" s="10">
        <f>INT((3-ABS(3-I5))/3)</f>
        <v>1</v>
      </c>
      <c r="G46" s="10">
        <f>INT((4-ABS(4-I5))/4)</f>
        <v>0</v>
      </c>
      <c r="I46" s="10">
        <f>(1-D46)*H5</f>
        <v>0</v>
      </c>
      <c r="J46" s="10">
        <f>(1-E46)*H5</f>
        <v>0</v>
      </c>
      <c r="K46" s="137">
        <f>F46*H5</f>
        <v>1</v>
      </c>
      <c r="L46" s="137">
        <f>G46*H5</f>
        <v>0</v>
      </c>
      <c r="M46" s="3"/>
      <c r="R46" s="148">
        <f>(-1)*(1-D46)*
((sc_3+sc_1*INT((10+D5+F5)/(INT(10+D5+F5))-epsi))*(s_1+INT(D5+F5)+s_2*INT((10+D5+F5)/(INT(10+D5+F5))-epsi))^(s_3)*(c_4+c_1*INT((10+D5+F5)/(INT(10+D5+F5))-epsi)+c_2*H5)^(c_3)+sc_2*INT((10+D5+F5)/(INT(10+D5+F5))-epsi)-sc_4*(H5/10)^3)
+D46*E46*(1-F46)*(1-G46)*
((sc_3+sc_1*INT((10+D5+F5*d)/(INT(10+D5+F5*d))-epsi))*(s_1+INT(D5+F5*d)+s_2*INT((10+D5+F5*d)/(INT(10+D5+F5*d))-epsi))^(s_3)*(c_4+c_1*INT((10+D5+F5*d)/(INT(10+D5+F5*d))-epsi)+c_2*H5)^(c_3)+sc_2*INT((10+D5+F5*d)/(INT(10+D5+F5*d))-epsi)-sc_4*(H5/10)^3)</f>
        <v>0</v>
      </c>
      <c r="S46" s="148">
        <f>-1*(1-E46)*
((sc_3+sc_1*INT((10+D5+F5)/(INT(10+D5+F5))-epsi))*(s_1+INT(D5+F5)+s_2*INT((10+D5+F5)/(INT(10+D5+F5))-epsi))^(s_3)*(c_4+c_1*INT((10+D5+F5)/(INT(10+D5+F5))-epsi)+c_2*H5)^(c_3)+sc_2*INT((10+D5+F5)/(INT(10+D5+F5))-epsi)-sc_4*(H5/10)^3)
+D46*E46*(1-F46)*(1-G46)*
((sc_3+sc_1*INT((10+D5*d+F5)/(INT(10+D5*d+F5))-epsi))*(s_1+INT(D5*d+F5)+s_2*INT((10+D5*d+F5)/(INT(10+D5*d+F5))-epsi))^(s_3)*(c_4+c_1*INT((10+D5*d+F5)/(INT(10+D5*d+F5))-epsi)+c_2*H5)^(c_3)+sc_2*INT((10+D5*d+F5)/(INT(10+D5*d+F5))-epsi)-sc_4*(H5/10)^3)</f>
        <v>0</v>
      </c>
      <c r="T46" s="148">
        <f>-1*(F46)*
((sc_3+sc_1*INT((10+G5+F5)/(INT(10+G5+F5))-epsi))*(s_1+INT(G5+F5)+s_2*INT((10+G5+F5)/(INT(10+G5+F5))-epsi))^(s_3)*(c_4+c_1*INT((10+G5+F5)/(INT(10+G5+F5))-epsi)+c_2*H5)^(c_3)+sc_2*INT((10+G5+F5)/(INT(10+G5+F5))-epsi)-sc_4*(H5/10)^3)
+D46*E46*(1-F46)*(1-G46)*
((sc_3+sc_1*INT((10+G5+F5*d)/(INT(10+G5+F5*d))-epsi))*(s_1+INT(G5+F5*d)+s_2*INT((10+G5+F5*d)/(INT(10+G5+F5*d))-epsi))^(s_3)*(c_4+c_1*INT((10+G5+F5*d)/(INT(10+G5+F5*d))-epsi)+c_2*H5)^(c_3)+sc_2*INT((10+G5+F5*d)/(INT(10+G5+F5*d))-epsi)-sc_4*(H5/10)^3)</f>
        <v>-39553.976682247281</v>
      </c>
      <c r="U46" s="148">
        <f>-1*(G46)*
((sc_3+sc_1*INT((10+G5+E5)/(INT(10+G5+E5))-epsi))*(s_1+INT(G5+E5)+s_2*INT((10+G5+E5)/(INT(10+G5+E5))-epsi))^(s_3)*(c_4+c_1*INT((10+G5+E5)/(INT(10+G5+E5))-epsi)+c_2*H5)^(c_3)+sc_2*INT((10+G5+E5)/(INT(10+G5+E5))-epsi)-sc_4*(H5/10)^3)
+D46*E46*(1-F46)*(1-G46)*
((sc_3+sc_1*INT((10+G5+E5*d)/(INT(10+G5+E5*d))-epsi))*(s_1+INT(G5+E5*d)+s_2*INT((10+G5+E5*d)/(INT(10+G5+E5*d))-epsi))^(s_3)*(c_4+c_1*INT((10+G5+E5*d)/(INT(10+G5+E5*d))-epsi)+c_2*H5)^(c_3)+sc_2*INT((10+G5+E5*d)/(INT(10+G5+E5*d))-epsi)-sc_4*(H5/10)^3)</f>
        <v>0</v>
      </c>
      <c r="W46" s="10" t="str">
        <f>IF(1-D46,B5&amp;"    ","")</f>
        <v/>
      </c>
      <c r="X46" s="10" t="str">
        <f>IF(1-E46,B5&amp;"    ","")</f>
        <v/>
      </c>
      <c r="Y46" s="10" t="str">
        <f>IF(F46,B5&amp;"    ","")</f>
        <v xml:space="preserve">그라나트    </v>
      </c>
      <c r="Z46" s="10" t="str">
        <f>IF(G46,B5&amp;"    ","")</f>
        <v/>
      </c>
    </row>
    <row r="47" spans="2:33">
      <c r="D47" s="10">
        <f>1-INT((10-(1-I6)^2)/10)</f>
        <v>1</v>
      </c>
      <c r="E47" s="10">
        <f>1-INT((10-(2-I6)^2)/10)</f>
        <v>1</v>
      </c>
      <c r="F47" s="10">
        <f>INT((3-ABS(3-I6))/3)</f>
        <v>0</v>
      </c>
      <c r="G47" s="10">
        <f>INT((4-ABS(4-I6))/4)</f>
        <v>0</v>
      </c>
      <c r="I47" s="10">
        <f>(1-D47)*H6</f>
        <v>0</v>
      </c>
      <c r="J47" s="10">
        <f>(1-E47)*H6</f>
        <v>0</v>
      </c>
      <c r="K47" s="137">
        <f>F47*H6</f>
        <v>0</v>
      </c>
      <c r="L47" s="137">
        <f>G47*H6</f>
        <v>0</v>
      </c>
      <c r="M47" s="3"/>
      <c r="R47" s="148">
        <f>(-1)*(1-D47)*
((sc_3+sc_1*INT((10+D6+F6)/(INT(10+D6+F6))-epsi))*(s_1+INT(D6+F6)+s_2*INT((10+D6+F6)/(INT(10+D6+F6))-epsi))^(s_3)*(c_4+c_1*INT((10+D6+F6)/(INT(10+D6+F6))-epsi)+c_2*H6)^(c_3)+sc_2*INT((10+D6+F6)/(INT(10+D6+F6))-epsi)-sc_4*(H6/10)^3)
+D47*E47*(1-F47)*(1-G47)*
((sc_3+sc_1*INT((10+D6+F6*d)/(INT(10+D6+F6*d))-epsi))*(s_1+INT(D6+F6*d)+s_2*INT((10+D6+F6*d)/(INT(10+D6+F6*d))-epsi))^(s_3)*(c_4+c_1*INT((10+D6+F6*d)/(INT(10+D6+F6*d))-epsi)+c_2*H6)^(c_3)+sc_2*INT((10+D6+F6*d)/(INT(10+D6+F6*d))-epsi)-sc_4*(H6/10)^3)</f>
        <v>32405.066635947525</v>
      </c>
      <c r="S47" s="148">
        <f>-1*(1-E47)*
((sc_3+sc_1*INT((10+D6+F6)/(INT(10+D6+F6))-epsi))*(s_1+INT(D6+F6)+s_2*INT((10+D6+F6)/(INT(10+D6+F6))-epsi))^(s_3)*(c_4+c_1*INT((10+D6+F6)/(INT(10+D6+F6))-epsi)+c_2*H6)^(c_3)+sc_2*INT((10+D6+F6)/(INT(10+D6+F6))-epsi)-sc_4*(H6/10)^3)
+D47*E47*(1-F47)*(1-G47)*
((sc_3+sc_1*INT((10+D6*d+F6)/(INT(10+D6*d+F6))-epsi))*(s_1+INT(D6*d+F6)+s_2*INT((10+D6*d+F6)/(INT(10+D6*d+F6))-epsi))^(s_3)*(c_4+c_1*INT((10+D6*d+F6)/(INT(10+D6*d+F6))-epsi)+c_2*H6)^(c_3)+sc_2*INT((10+D6*d+F6)/(INT(10+D6*d+F6))-epsi)-sc_4*(H6/10)^3)</f>
        <v>32405.066635947525</v>
      </c>
      <c r="T47" s="148">
        <f>-1*(F47)*
((sc_3+sc_1*INT((10+G6+F6)/(INT(10+G6+F6))-epsi))*(s_1+INT(G6+F6)+s_2*INT((10+G6+F6)/(INT(10+G6+F6))-epsi))^(s_3)*(c_4+c_1*INT((10+G6+F6)/(INT(10+G6+F6))-epsi)+c_2*H6)^(c_3)+sc_2*INT((10+G6+F6)/(INT(10+G6+F6))-epsi)-sc_4*(H6/10)^3)
+D47*E47*(1-F47)*(1-G47)*
((sc_3+sc_1*INT((10+G6+F6*d)/(INT(10+G6+F6*d))-epsi))*(s_1+INT(G6+F6*d)+s_2*INT((10+G6+F6*d)/(INT(10+G6+F6*d))-epsi))^(s_3)*(c_4+c_1*INT((10+G6+F6*d)/(INT(10+G6+F6*d))-epsi)+c_2*H6)^(c_3)+sc_2*INT((10+G6+F6*d)/(INT(10+G6+F6*d))-epsi)-sc_4*(H6/10)^3)</f>
        <v>21698.300500253907</v>
      </c>
      <c r="U47" s="148">
        <f>-1*(G47)*
((sc_3+sc_1*INT((10+G6+E6)/(INT(10+G6+E6))-epsi))*(s_1+INT(G6+E6)+s_2*INT((10+G6+E6)/(INT(10+G6+E6))-epsi))^(s_3)*(c_4+c_1*INT((10+G6+E6)/(INT(10+G6+E6))-epsi)+c_2*H6)^(c_3)+sc_2*INT((10+G6+E6)/(INT(10+G6+E6))-epsi)-sc_4*(H6/10)^3)
+D47*E47*(1-F47)*(1-G47)*
((sc_3+sc_1*INT((10+G6+E6*d)/(INT(10+G6+E6*d))-epsi))*(s_1+INT(G6+E6*d)+s_2*INT((10+G6+E6*d)/(INT(10+G6+E6*d))-epsi))^(s_3)*(c_4+c_1*INT((10+G6+E6*d)/(INT(10+G6+E6*d))-epsi)+c_2*H6)^(c_3)+sc_2*INT((10+G6+E6*d)/(INT(10+G6+E6*d))-epsi)-sc_4*(H6/10)^3)</f>
        <v>5839.0586148084694</v>
      </c>
      <c r="W47" s="10" t="str">
        <f>W46 &amp; IF(1-D47,B6&amp;"    ","")</f>
        <v/>
      </c>
      <c r="X47" s="10" t="str">
        <f>X46&amp;IF(1-E47,B6&amp;"    ","")</f>
        <v/>
      </c>
      <c r="Y47" s="10" t="str">
        <f>Y46&amp;IF(F47,B6&amp;"    ","")</f>
        <v xml:space="preserve">그라나트    </v>
      </c>
      <c r="Z47" s="10" t="str">
        <f>Z46&amp;IF(G47,B6&amp;"    ","")</f>
        <v/>
      </c>
    </row>
    <row r="48" spans="2:33">
      <c r="D48" s="10">
        <f>1-INT((10-(1-I7)^2)/10)</f>
        <v>0</v>
      </c>
      <c r="E48" s="10">
        <f>1-INT((10-(2-I7)^2)/10)</f>
        <v>1</v>
      </c>
      <c r="F48" s="10">
        <f>INT((3-ABS(3-I7))/3)</f>
        <v>0</v>
      </c>
      <c r="G48" s="10">
        <f>INT((4-ABS(4-I7))/4)</f>
        <v>0</v>
      </c>
      <c r="I48" s="10">
        <f>(1-D48)*H7</f>
        <v>1</v>
      </c>
      <c r="J48" s="10">
        <f>(1-E48)*H7</f>
        <v>0</v>
      </c>
      <c r="K48" s="137">
        <f>F48*H7</f>
        <v>0</v>
      </c>
      <c r="L48" s="137">
        <f>G48*H7</f>
        <v>0</v>
      </c>
      <c r="M48" s="3"/>
      <c r="R48" s="148">
        <f>(-1)*(1-D48)*
((sc_3+sc_1*INT((10+D7+F7)/(INT(10+D7+F7))-epsi))*(s_1+INT(D7+F7)+s_2*INT((10+D7+F7)/(INT(10+D7+F7))-epsi))^(s_3)*(c_4+c_1*INT((10+D7+F7)/(INT(10+D7+F7))-epsi)+c_2*H7)^(c_3)+sc_2*INT((10+D7+F7)/(INT(10+D7+F7))-epsi)-sc_4*(H7/10)^3)
+D48*E48*(1-F48)*(1-G48)*
((sc_3+sc_1*INT((10+D7+F7*d)/(INT(10+D7+F7*d))-epsi))*(s_1+INT(D7+F7*d)+s_2*INT((10+D7+F7*d)/(INT(10+D7+F7*d))-epsi))^(s_3)*(c_4+c_1*INT((10+D7+F7*d)/(INT(10+D7+F7*d))-epsi)+c_2*H7)^(c_3)+sc_2*INT((10+D7+F7*d)/(INT(10+D7+F7*d))-epsi)-sc_4*(H7/10)^3)</f>
        <v>-59040.699887202944</v>
      </c>
      <c r="S48" s="148">
        <f>-1*(1-E48)*
((sc_3+sc_1*INT((10+D7+F7)/(INT(10+D7+F7))-epsi))*(s_1+INT(D7+F7)+s_2*INT((10+D7+F7)/(INT(10+D7+F7))-epsi))^(s_3)*(c_4+c_1*INT((10+D7+F7)/(INT(10+D7+F7))-epsi)+c_2*H7)^(c_3)+sc_2*INT((10+D7+F7)/(INT(10+D7+F7))-epsi)-sc_4*(H7/10)^3)
+D48*E48*(1-F48)*(1-G48)*
((sc_3+sc_1*INT((10+D7*d+F7)/(INT(10+D7*d+F7))-epsi))*(s_1+INT(D7*d+F7)+s_2*INT((10+D7*d+F7)/(INT(10+D7*d+F7))-epsi))^(s_3)*(c_4+c_1*INT((10+D7*d+F7)/(INT(10+D7*d+F7))-epsi)+c_2*H7)^(c_3)+sc_2*INT((10+D7*d+F7)/(INT(10+D7*d+F7))-epsi)-sc_4*(H7/10)^3)</f>
        <v>0</v>
      </c>
      <c r="T48" s="148">
        <f>-1*(F48)*
((sc_3+sc_1*INT((10+G7+F7)/(INT(10+G7+F7))-epsi))*(s_1+INT(G7+F7)+s_2*INT((10+G7+F7)/(INT(10+G7+F7))-epsi))^(s_3)*(c_4+c_1*INT((10+G7+F7)/(INT(10+G7+F7))-epsi)+c_2*H7)^(c_3)+sc_2*INT((10+G7+F7)/(INT(10+G7+F7))-epsi)-sc_4*(H7/10)^3)
+D48*E48*(1-F48)*(1-G48)*
((sc_3+sc_1*INT((10+G7+F7*d)/(INT(10+G7+F7*d))-epsi))*(s_1+INT(G7+F7*d)+s_2*INT((10+G7+F7*d)/(INT(10+G7+F7*d))-epsi))^(s_3)*(c_4+c_1*INT((10+G7+F7*d)/(INT(10+G7+F7*d))-epsi)+c_2*H7)^(c_3)+sc_2*INT((10+G7+F7*d)/(INT(10+G7+F7*d))-epsi)-sc_4*(H7/10)^3)</f>
        <v>0</v>
      </c>
      <c r="U48" s="148">
        <f>-1*(G48)*
((sc_3+sc_1*INT((10+G7+E7)/(INT(10+G7+E7))-epsi))*(s_1+INT(G7+E7)+s_2*INT((10+G7+E7)/(INT(10+G7+E7))-epsi))^(s_3)*(c_4+c_1*INT((10+G7+E7)/(INT(10+G7+E7))-epsi)+c_2*H7)^(c_3)+sc_2*INT((10+G7+E7)/(INT(10+G7+E7))-epsi)-sc_4*(H7/10)^3)
+D48*E48*(1-F48)*(1-G48)*
((sc_3+sc_1*INT((10+G7+E7*d)/(INT(10+G7+E7*d))-epsi))*(s_1+INT(G7+E7*d)+s_2*INT((10+G7+E7*d)/(INT(10+G7+E7*d))-epsi))^(s_3)*(c_4+c_1*INT((10+G7+E7*d)/(INT(10+G7+E7*d))-epsi)+c_2*H7)^(c_3)+sc_2*INT((10+G7+E7*d)/(INT(10+G7+E7*d))-epsi)-sc_4*(H7/10)^3)</f>
        <v>0</v>
      </c>
      <c r="W48" s="10" t="str">
        <f>W47 &amp; IF(1-D48,B7&amp;"    ","")</f>
        <v xml:space="preserve">아이데른    </v>
      </c>
      <c r="X48" s="10" t="str">
        <f>X47&amp;IF(1-E48,B7&amp;"    ","")</f>
        <v/>
      </c>
      <c r="Y48" s="10" t="str">
        <f>Y47&amp;IF(F48,B7&amp;"    ","")</f>
        <v xml:space="preserve">그라나트    </v>
      </c>
      <c r="Z48" s="10" t="str">
        <f>Z47&amp;IF(G48,B7&amp;"    ","")</f>
        <v/>
      </c>
    </row>
    <row r="49" spans="4:26">
      <c r="D49" s="10">
        <f>1-INT((10-(1-I8)^2)/10)</f>
        <v>1</v>
      </c>
      <c r="E49" s="10">
        <f>1-INT((10-(2-I8)^2)/10)</f>
        <v>1</v>
      </c>
      <c r="F49" s="10">
        <f>INT((3-ABS(3-I8))/3)</f>
        <v>0</v>
      </c>
      <c r="G49" s="10">
        <f>INT((4-ABS(4-I8))/4)</f>
        <v>0</v>
      </c>
      <c r="I49" s="10">
        <f>(1-D49)*H8</f>
        <v>0</v>
      </c>
      <c r="J49" s="10">
        <f>(1-E49)*H8</f>
        <v>0</v>
      </c>
      <c r="K49" s="137">
        <f>F49*H8</f>
        <v>0</v>
      </c>
      <c r="L49" s="137">
        <f>G49*H8</f>
        <v>0</v>
      </c>
      <c r="M49" s="3"/>
      <c r="R49" s="148">
        <f>(-1)*(1-D49)*
((sc_3+sc_1*INT((10+D8+F8)/(INT(10+D8+F8))-epsi))*(s_1+INT(D8+F8)+s_2*INT((10+D8+F8)/(INT(10+D8+F8))-epsi))^(s_3)*(c_4+c_1*INT((10+D8+F8)/(INT(10+D8+F8))-epsi)+c_2*H8)^(c_3)+sc_2*INT((10+D8+F8)/(INT(10+D8+F8))-epsi)-sc_4*(H8/10)^3)
+D49*E49*(1-F49)*(1-G49)*
((sc_3+sc_1*INT((10+D8+F8*d)/(INT(10+D8+F8*d))-epsi))*(s_1+INT(D8+F8*d)+s_2*INT((10+D8+F8*d)/(INT(10+D8+F8*d))-epsi))^(s_3)*(c_4+c_1*INT((10+D8+F8*d)/(INT(10+D8+F8*d))-epsi)+c_2*H8)^(c_3)+sc_2*INT((10+D8+F8*d)/(INT(10+D8+F8*d))-epsi)-sc_4*(H8/10)^3)</f>
        <v>45501.448000301541</v>
      </c>
      <c r="S49" s="148">
        <f>-1*(1-E49)*
((sc_3+sc_1*INT((10+D8+F8)/(INT(10+D8+F8))-epsi))*(s_1+INT(D8+F8)+s_2*INT((10+D8+F8)/(INT(10+D8+F8))-epsi))^(s_3)*(c_4+c_1*INT((10+D8+F8)/(INT(10+D8+F8))-epsi)+c_2*H8)^(c_3)+sc_2*INT((10+D8+F8)/(INT(10+D8+F8))-epsi)-sc_4*(H8/10)^3)
+D49*E49*(1-F49)*(1-G49)*
((sc_3+sc_1*INT((10+D8*d+F8)/(INT(10+D8*d+F8))-epsi))*(s_1+INT(D8*d+F8)+s_2*INT((10+D8*d+F8)/(INT(10+D8*d+F8))-epsi))^(s_3)*(c_4+c_1*INT((10+D8*d+F8)/(INT(10+D8*d+F8))-epsi)+c_2*H8)^(c_3)+sc_2*INT((10+D8*d+F8)/(INT(10+D8*d+F8))-epsi)-sc_4*(H8/10)^3)</f>
        <v>45501.448000301541</v>
      </c>
      <c r="T49" s="148">
        <f>-1*(F49)*
((sc_3+sc_1*INT((10+G8+F8)/(INT(10+G8+F8))-epsi))*(s_1+INT(G8+F8)+s_2*INT((10+G8+F8)/(INT(10+G8+F8))-epsi))^(s_3)*(c_4+c_1*INT((10+G8+F8)/(INT(10+G8+F8))-epsi)+c_2*H8)^(c_3)+sc_2*INT((10+G8+F8)/(INT(10+G8+F8))-epsi)-sc_4*(H8/10)^3)
+D49*E49*(1-F49)*(1-G49)*
((sc_3+sc_1*INT((10+G8+F8*d)/(INT(10+G8+F8*d))-epsi))*(s_1+INT(G8+F8*d)+s_2*INT((10+G8+F8*d)/(INT(10+G8+F8*d))-epsi))^(s_3)*(c_4+c_1*INT((10+G8+F8*d)/(INT(10+G8+F8*d))-epsi)+c_2*H8)^(c_3)+sc_2*INT((10+G8+F8*d)/(INT(10+G8+F8*d))-epsi)-sc_4*(H8/10)^3)</f>
        <v>28665.821481239458</v>
      </c>
      <c r="U49" s="148">
        <f>-1*(G49)*
((sc_3+sc_1*INT((10+G8+E8)/(INT(10+G8+E8))-epsi))*(s_1+INT(G8+E8)+s_2*INT((10+G8+E8)/(INT(10+G8+E8))-epsi))^(s_3)*(c_4+c_1*INT((10+G8+E8)/(INT(10+G8+E8))-epsi)+c_2*H8)^(c_3)+sc_2*INT((10+G8+E8)/(INT(10+G8+E8))-epsi)-sc_4*(H8/10)^3)
+D49*E49*(1-F49)*(1-G49)*
((sc_3+sc_1*INT((10+G8+E8*d)/(INT(10+G8+E8*d))-epsi))*(s_1+INT(G8+E8*d)+s_2*INT((10+G8+E8*d)/(INT(10+G8+E8*d))-epsi))^(s_3)*(c_4+c_1*INT((10+G8+E8*d)/(INT(10+G8+E8*d))-epsi)+c_2*H8)^(c_3)+sc_2*INT((10+G8+E8*d)/(INT(10+G8+E8*d))-epsi)-sc_4*(H8/10)^3)</f>
        <v>13602.418163432765</v>
      </c>
      <c r="W49" s="10" t="str">
        <f>W48 &amp; IF(1-D49,B8&amp;"    ","")</f>
        <v xml:space="preserve">아이데른    </v>
      </c>
      <c r="X49" s="10" t="str">
        <f>X48&amp;IF(1-E49,B8&amp;"    ","")</f>
        <v/>
      </c>
      <c r="Y49" s="10" t="str">
        <f>Y48&amp;IF(F49,B8&amp;"    ","")</f>
        <v xml:space="preserve">그라나트    </v>
      </c>
      <c r="Z49" s="10" t="str">
        <f>Z48&amp;IF(G49,B8&amp;"    ","")</f>
        <v/>
      </c>
    </row>
    <row r="50" spans="4:26">
      <c r="D50" s="10">
        <f>1-INT((10-(1-I9)^2)/10)</f>
        <v>1</v>
      </c>
      <c r="E50" s="10">
        <f>1-INT((10-(2-I9)^2)/10)</f>
        <v>1</v>
      </c>
      <c r="F50" s="10">
        <f>INT((3-ABS(3-I9))/3)</f>
        <v>0</v>
      </c>
      <c r="G50" s="10">
        <f>INT((4-ABS(4-I9))/4)</f>
        <v>0</v>
      </c>
      <c r="I50" s="10">
        <f>(1-D50)*H9</f>
        <v>0</v>
      </c>
      <c r="J50" s="10">
        <f>(1-E50)*H9</f>
        <v>0</v>
      </c>
      <c r="K50" s="137">
        <f>F50*H9</f>
        <v>0</v>
      </c>
      <c r="L50" s="137">
        <f>G50*H9</f>
        <v>0</v>
      </c>
      <c r="M50" s="3"/>
      <c r="R50" s="148">
        <f>(-1)*(1-D50)*
((sc_3+sc_1*INT((10+D9+F9)/(INT(10+D9+F9))-epsi))*(s_1+INT(D9+F9)+s_2*INT((10+D9+F9)/(INT(10+D9+F9))-epsi))^(s_3)*(c_4+c_1*INT((10+D9+F9)/(INT(10+D9+F9))-epsi)+c_2*H9)^(c_3)+sc_2*INT((10+D9+F9)/(INT(10+D9+F9))-epsi)-sc_4*(H9/10)^3)
+D50*E50*(1-F50)*(1-G50)*
((sc_3+sc_1*INT((10+D9+F9*d)/(INT(10+D9+F9*d))-epsi))*(s_1+INT(D9+F9*d)+s_2*INT((10+D9+F9*d)/(INT(10+D9+F9*d))-epsi))^(s_3)*(c_4+c_1*INT((10+D9+F9*d)/(INT(10+D9+F9*d))-epsi)+c_2*H9)^(c_3)+sc_2*INT((10+D9+F9*d)/(INT(10+D9+F9*d))-epsi)-sc_4*(H9/10)^3)</f>
        <v>27678.405112440771</v>
      </c>
      <c r="S50" s="148">
        <f>-1*(1-E50)*
((sc_3+sc_1*INT((10+D9+F9)/(INT(10+D9+F9))-epsi))*(s_1+INT(D9+F9)+s_2*INT((10+D9+F9)/(INT(10+D9+F9))-epsi))^(s_3)*(c_4+c_1*INT((10+D9+F9)/(INT(10+D9+F9))-epsi)+c_2*H9)^(c_3)+sc_2*INT((10+D9+F9)/(INT(10+D9+F9))-epsi)-sc_4*(H9/10)^3)
+D50*E50*(1-F50)*(1-G50)*
((sc_3+sc_1*INT((10+D9*d+F9)/(INT(10+D9*d+F9))-epsi))*(s_1+INT(D9*d+F9)+s_2*INT((10+D9*d+F9)/(INT(10+D9*d+F9))-epsi))^(s_3)*(c_4+c_1*INT((10+D9*d+F9)/(INT(10+D9*d+F9))-epsi)+c_2*H9)^(c_3)+sc_2*INT((10+D9*d+F9)/(INT(10+D9*d+F9))-epsi)-sc_4*(H9/10)^3)</f>
        <v>27678.405112440771</v>
      </c>
      <c r="T50" s="148">
        <f>-1*(F50)*
((sc_3+sc_1*INT((10+G9+F9)/(INT(10+G9+F9))-epsi))*(s_1+INT(G9+F9)+s_2*INT((10+G9+F9)/(INT(10+G9+F9))-epsi))^(s_3)*(c_4+c_1*INT((10+G9+F9)/(INT(10+G9+F9))-epsi)+c_2*H9)^(c_3)+sc_2*INT((10+G9+F9)/(INT(10+G9+F9))-epsi)-sc_4*(H9/10)^3)
+D50*E50*(1-F50)*(1-G50)*
((sc_3+sc_1*INT((10+G9+F9*d)/(INT(10+G9+F9*d))-epsi))*(s_1+INT(G9+F9*d)+s_2*INT((10+G9+F9*d)/(INT(10+G9+F9*d))-epsi))^(s_3)*(c_4+c_1*INT((10+G9+F9*d)/(INT(10+G9+F9*d))-epsi)+c_2*H9)^(c_3)+sc_2*INT((10+G9+F9*d)/(INT(10+G9+F9*d))-epsi)-sc_4*(H9/10)^3)</f>
        <v>17428.651615997685</v>
      </c>
      <c r="U50" s="148">
        <f>-1*(G50)*
((sc_3+sc_1*INT((10+G9+E9)/(INT(10+G9+E9))-epsi))*(s_1+INT(G9+E9)+s_2*INT((10+G9+E9)/(INT(10+G9+E9))-epsi))^(s_3)*(c_4+c_1*INT((10+G9+E9)/(INT(10+G9+E9))-epsi)+c_2*H9)^(c_3)+sc_2*INT((10+G9+E9)/(INT(10+G9+E9))-epsi)-sc_4*(H9/10)^3)
+D50*E50*(1-F50)*(1-G50)*
((sc_3+sc_1*INT((10+G9+E9*d)/(INT(10+G9+E9*d))-epsi))*(s_1+INT(G9+E9*d)+s_2*INT((10+G9+E9*d)/(INT(10+G9+E9*d))-epsi))^(s_3)*(c_4+c_1*INT((10+G9+E9*d)/(INT(10+G9+E9*d))-epsi)+c_2*H9)^(c_3)+sc_2*INT((10+G9+E9*d)/(INT(10+G9+E9*d))-epsi)-sc_4*(H9/10)^3)</f>
        <v>7798.2955066976047</v>
      </c>
      <c r="W50" s="10" t="str">
        <f>W49 &amp; IF(1-D50,B9&amp;"    ","")</f>
        <v xml:space="preserve">아이데른    </v>
      </c>
      <c r="X50" s="10" t="str">
        <f>X49&amp;IF(1-E50,B9&amp;"    ","")</f>
        <v/>
      </c>
      <c r="Y50" s="10" t="str">
        <f>Y49&amp;IF(F50,B9&amp;"    ","")</f>
        <v xml:space="preserve">그라나트    </v>
      </c>
      <c r="Z50" s="10" t="str">
        <f>Z49&amp;IF(G50,B9&amp;"    ","")</f>
        <v/>
      </c>
    </row>
    <row r="51" spans="4:26">
      <c r="D51" s="10">
        <f>1-INT((10-(1-I10)^2)/10)</f>
        <v>1</v>
      </c>
      <c r="E51" s="10">
        <f>1-INT((10-(2-I10)^2)/10)</f>
        <v>1</v>
      </c>
      <c r="F51" s="10">
        <f>INT((3-ABS(3-I10))/3)</f>
        <v>0</v>
      </c>
      <c r="G51" s="10">
        <f>INT((4-ABS(4-I10))/4)</f>
        <v>0</v>
      </c>
      <c r="I51" s="10">
        <f>(1-D51)*H10</f>
        <v>0</v>
      </c>
      <c r="J51" s="10">
        <f>(1-E51)*H10</f>
        <v>0</v>
      </c>
      <c r="K51" s="137">
        <f>F51*H10</f>
        <v>0</v>
      </c>
      <c r="L51" s="137">
        <f>G51*H10</f>
        <v>0</v>
      </c>
      <c r="M51" s="3"/>
      <c r="R51" s="148">
        <f>(-1)*(1-D51)*
((sc_3+sc_1*INT((10+D10+F10)/(INT(10+D10+F10))-epsi))*(s_1+INT(D10+F10)+s_2*INT((10+D10+F10)/(INT(10+D10+F10))-epsi))^(s_3)*(c_4+c_1*INT((10+D10+F10)/(INT(10+D10+F10))-epsi)+c_2*H10)^(c_3)+sc_2*INT((10+D10+F10)/(INT(10+D10+F10))-epsi)-sc_4*(H10/10)^3)
+D51*E51*(1-F51)*(1-G51)*
((sc_3+sc_1*INT((10+D10+F10*d)/(INT(10+D10+F10*d))-epsi))*(s_1+INT(D10+F10*d)+s_2*INT((10+D10+F10*d)/(INT(10+D10+F10*d))-epsi))^(s_3)*(c_4+c_1*INT((10+D10+F10*d)/(INT(10+D10+F10*d))-epsi)+c_2*H10)^(c_3)+sc_2*INT((10+D10+F10*d)/(INT(10+D10+F10*d))-epsi)-sc_4*(H10/10)^3)</f>
        <v>27678.405112440771</v>
      </c>
      <c r="S51" s="148">
        <f>-1*(1-E51)*
((sc_3+sc_1*INT((10+D10+F10)/(INT(10+D10+F10))-epsi))*(s_1+INT(D10+F10)+s_2*INT((10+D10+F10)/(INT(10+D10+F10))-epsi))^(s_3)*(c_4+c_1*INT((10+D10+F10)/(INT(10+D10+F10))-epsi)+c_2*H10)^(c_3)+sc_2*INT((10+D10+F10)/(INT(10+D10+F10))-epsi)-sc_4*(H10/10)^3)
+D51*E51*(1-F51)*(1-G51)*
((sc_3+sc_1*INT((10+D10*d+F10)/(INT(10+D10*d+F10))-epsi))*(s_1+INT(D10*d+F10)+s_2*INT((10+D10*d+F10)/(INT(10+D10*d+F10))-epsi))^(s_3)*(c_4+c_1*INT((10+D10*d+F10)/(INT(10+D10*d+F10))-epsi)+c_2*H10)^(c_3)+sc_2*INT((10+D10*d+F10)/(INT(10+D10*d+F10))-epsi)-sc_4*(H10/10)^3)</f>
        <v>27678.405112440771</v>
      </c>
      <c r="T51" s="148">
        <f>-1*(F51)*
((sc_3+sc_1*INT((10+G10+F10)/(INT(10+G10+F10))-epsi))*(s_1+INT(G10+F10)+s_2*INT((10+G10+F10)/(INT(10+G10+F10))-epsi))^(s_3)*(c_4+c_1*INT((10+G10+F10)/(INT(10+G10+F10))-epsi)+c_2*H10)^(c_3)+sc_2*INT((10+G10+F10)/(INT(10+G10+F10))-epsi)-sc_4*(H10/10)^3)
+D51*E51*(1-F51)*(1-G51)*
((sc_3+sc_1*INT((10+G10+F10*d)/(INT(10+G10+F10*d))-epsi))*(s_1+INT(G10+F10*d)+s_2*INT((10+G10+F10*d)/(INT(10+G10+F10*d))-epsi))^(s_3)*(c_4+c_1*INT((10+G10+F10*d)/(INT(10+G10+F10*d))-epsi)+c_2*H10)^(c_3)+sc_2*INT((10+G10+F10*d)/(INT(10+G10+F10*d))-epsi)-sc_4*(H10/10)^3)</f>
        <v>17428.651615997685</v>
      </c>
      <c r="U51" s="148">
        <f>-1*(G51)*
((sc_3+sc_1*INT((10+G10+E10)/(INT(10+G10+E10))-epsi))*(s_1+INT(G10+E10)+s_2*INT((10+G10+E10)/(INT(10+G10+E10))-epsi))^(s_3)*(c_4+c_1*INT((10+G10+E10)/(INT(10+G10+E10))-epsi)+c_2*H10)^(c_3)+sc_2*INT((10+G10+E10)/(INT(10+G10+E10))-epsi)-sc_4*(H10/10)^3)
+D51*E51*(1-F51)*(1-G51)*
((sc_3+sc_1*INT((10+G10+E10*d)/(INT(10+G10+E10*d))-epsi))*(s_1+INT(G10+E10*d)+s_2*INT((10+G10+E10*d)/(INT(10+G10+E10*d))-epsi))^(s_3)*(c_4+c_1*INT((10+G10+E10*d)/(INT(10+G10+E10*d))-epsi)+c_2*H10)^(c_3)+sc_2*INT((10+G10+E10*d)/(INT(10+G10+E10*d))-epsi)-sc_4*(H10/10)^3)</f>
        <v>7798.2955066976047</v>
      </c>
      <c r="W51" s="10" t="str">
        <f>W50 &amp; IF(1-D51,B10&amp;"    ","")</f>
        <v xml:space="preserve">아이데른    </v>
      </c>
      <c r="X51" s="10" t="str">
        <f>X50&amp;IF(1-E51,B10&amp;"    ","")</f>
        <v/>
      </c>
      <c r="Y51" s="10" t="str">
        <f>Y50&amp;IF(F51,B10&amp;"    ","")</f>
        <v xml:space="preserve">그라나트    </v>
      </c>
      <c r="Z51" s="10" t="str">
        <f>Z50&amp;IF(G51,B10&amp;"    ","")</f>
        <v/>
      </c>
    </row>
    <row r="52" spans="4:26">
      <c r="D52" s="10">
        <f>1-INT((10-(1-I11)^2)/10)</f>
        <v>1</v>
      </c>
      <c r="E52" s="10">
        <f>1-INT((10-(2-I11)^2)/10)</f>
        <v>1</v>
      </c>
      <c r="F52" s="10">
        <f>INT((3-ABS(3-I11))/3)</f>
        <v>0</v>
      </c>
      <c r="G52" s="10">
        <f>INT((4-ABS(4-I11))/4)</f>
        <v>1</v>
      </c>
      <c r="I52" s="10">
        <f>(1-D52)*H11</f>
        <v>0</v>
      </c>
      <c r="J52" s="10">
        <f>(1-E52)*H11</f>
        <v>0</v>
      </c>
      <c r="K52" s="137">
        <f>F52*H11</f>
        <v>0</v>
      </c>
      <c r="L52" s="137">
        <f>G52*H11</f>
        <v>0</v>
      </c>
      <c r="M52" s="3"/>
      <c r="R52" s="148">
        <f>(-1)*(1-D52)*
((sc_3+sc_1*INT((10+D11+F11)/(INT(10+D11+F11))-epsi))*(s_1+INT(D11+F11)+s_2*INT((10+D11+F11)/(INT(10+D11+F11))-epsi))^(s_3)*(c_4+c_1*INT((10+D11+F11)/(INT(10+D11+F11))-epsi)+c_2*H11)^(c_3)+sc_2*INT((10+D11+F11)/(INT(10+D11+F11))-epsi)-sc_4*(H11/10)^3)
+D52*E52*(1-F52)*(1-G52)*
((sc_3+sc_1*INT((10+D11+F11*d)/(INT(10+D11+F11*d))-epsi))*(s_1+INT(D11+F11*d)+s_2*INT((10+D11+F11*d)/(INT(10+D11+F11*d))-epsi))^(s_3)*(c_4+c_1*INT((10+D11+F11*d)/(INT(10+D11+F11*d))-epsi)+c_2*H11)^(c_3)+sc_2*INT((10+D11+F11*d)/(INT(10+D11+F11*d))-epsi)-sc_4*(H11/10)^3)</f>
        <v>0</v>
      </c>
      <c r="S52" s="148">
        <f>-1*(1-E52)*
((sc_3+sc_1*INT((10+D11+F11)/(INT(10+D11+F11))-epsi))*(s_1+INT(D11+F11)+s_2*INT((10+D11+F11)/(INT(10+D11+F11))-epsi))^(s_3)*(c_4+c_1*INT((10+D11+F11)/(INT(10+D11+F11))-epsi)+c_2*H11)^(c_3)+sc_2*INT((10+D11+F11)/(INT(10+D11+F11))-epsi)-sc_4*(H11/10)^3)
+D52*E52*(1-F52)*(1-G52)*
((sc_3+sc_1*INT((10+D11*d+F11)/(INT(10+D11*d+F11))-epsi))*(s_1+INT(D11*d+F11)+s_2*INT((10+D11*d+F11)/(INT(10+D11*d+F11))-epsi))^(s_3)*(c_4+c_1*INT((10+D11*d+F11)/(INT(10+D11*d+F11))-epsi)+c_2*H11)^(c_3)+sc_2*INT((10+D11*d+F11)/(INT(10+D11*d+F11))-epsi)-sc_4*(H11/10)^3)</f>
        <v>0</v>
      </c>
      <c r="T52" s="148">
        <f>-1*(F52)*
((sc_3+sc_1*INT((10+G11+F11)/(INT(10+G11+F11))-epsi))*(s_1+INT(G11+F11)+s_2*INT((10+G11+F11)/(INT(10+G11+F11))-epsi))^(s_3)*(c_4+c_1*INT((10+G11+F11)/(INT(10+G11+F11))-epsi)+c_2*H11)^(c_3)+sc_2*INT((10+G11+F11)/(INT(10+G11+F11))-epsi)-sc_4*(H11/10)^3)
+D52*E52*(1-F52)*(1-G52)*
((sc_3+sc_1*INT((10+G11+F11*d)/(INT(10+G11+F11*d))-epsi))*(s_1+INT(G11+F11*d)+s_2*INT((10+G11+F11*d)/(INT(10+G11+F11*d))-epsi))^(s_3)*(c_4+c_1*INT((10+G11+F11*d)/(INT(10+G11+F11*d))-epsi)+c_2*H11)^(c_3)+sc_2*INT((10+G11+F11*d)/(INT(10+G11+F11*d))-epsi)-sc_4*(H11/10)^3)</f>
        <v>0</v>
      </c>
      <c r="U52" s="148">
        <f>-1*(G52)*
((sc_3+sc_1*INT((10+G11+E11)/(INT(10+G11+E11))-epsi))*(s_1+INT(G11+E11)+s_2*INT((10+G11+E11)/(INT(10+G11+E11))-epsi))^(s_3)*(c_4+c_1*INT((10+G11+E11)/(INT(10+G11+E11))-epsi)+c_2*H11)^(c_3)+sc_2*INT((10+G11+E11)/(INT(10+G11+E11))-epsi)-sc_4*(H11/10)^3)
+D52*E52*(1-F52)*(1-G52)*
((sc_3+sc_1*INT((10+G11+E11*d)/(INT(10+G11+E11*d))-epsi))*(s_1+INT(G11+E11*d)+s_2*INT((10+G11+E11*d)/(INT(10+G11+E11*d))-epsi))^(s_3)*(c_4+c_1*INT((10+G11+E11*d)/(INT(10+G11+E11*d))-epsi)+c_2*H11)^(c_3)+sc_2*INT((10+G11+E11*d)/(INT(10+G11+E11*d))-epsi)-sc_4*(H11/10)^3)</f>
        <v>-50187.207606799609</v>
      </c>
      <c r="W52" s="10" t="str">
        <f>W51 &amp; IF(1-D52,B11&amp;"    ","")</f>
        <v xml:space="preserve">아이데른    </v>
      </c>
      <c r="X52" s="10" t="str">
        <f>X51&amp;IF(1-E52,B11&amp;"    ","")</f>
        <v/>
      </c>
      <c r="Y52" s="10" t="str">
        <f>Y51&amp;IF(F52,B11&amp;"    ","")</f>
        <v xml:space="preserve">그라나트    </v>
      </c>
      <c r="Z52" s="10" t="str">
        <f>Z51&amp;IF(G52,B11&amp;"    ","")</f>
        <v xml:space="preserve">스튜어트    </v>
      </c>
    </row>
    <row r="53" spans="4:26">
      <c r="D53" s="10">
        <f>1-INT((10-(1-I12)^2)/10)</f>
        <v>1</v>
      </c>
      <c r="E53" s="10">
        <f>1-INT((10-(2-I12)^2)/10)</f>
        <v>1</v>
      </c>
      <c r="F53" s="10">
        <f>INT((3-ABS(3-I12))/3)</f>
        <v>0</v>
      </c>
      <c r="G53" s="10">
        <f>INT((4-ABS(4-I12))/4)</f>
        <v>0</v>
      </c>
      <c r="I53" s="10">
        <f>(1-D53)*H12</f>
        <v>0</v>
      </c>
      <c r="J53" s="10">
        <f>(1-E53)*H12</f>
        <v>0</v>
      </c>
      <c r="K53" s="137">
        <f>F53*H12</f>
        <v>0</v>
      </c>
      <c r="L53" s="137">
        <f>G53*H12</f>
        <v>0</v>
      </c>
      <c r="M53" s="3"/>
      <c r="R53" s="148">
        <f>(-1)*(1-D53)*
((sc_3+sc_1*INT((10+D12+F12)/(INT(10+D12+F12))-epsi))*(s_1+INT(D12+F12)+s_2*INT((10+D12+F12)/(INT(10+D12+F12))-epsi))^(s_3)*(c_4+c_1*INT((10+D12+F12)/(INT(10+D12+F12))-epsi)+c_2*H12)^(c_3)+sc_2*INT((10+D12+F12)/(INT(10+D12+F12))-epsi)-sc_4*(H12/10)^3)
+D53*E53*(1-F53)*(1-G53)*
((sc_3+sc_1*INT((10+D12+F12*d)/(INT(10+D12+F12*d))-epsi))*(s_1+INT(D12+F12*d)+s_2*INT((10+D12+F12*d)/(INT(10+D12+F12*d))-epsi))^(s_3)*(c_4+c_1*INT((10+D12+F12*d)/(INT(10+D12+F12*d))-epsi)+c_2*H12)^(c_3)+sc_2*INT((10+D12+F12*d)/(INT(10+D12+F12*d))-epsi)-sc_4*(H12/10)^3)</f>
        <v>33621.508220961456</v>
      </c>
      <c r="S53" s="148">
        <f>-1*(1-E53)*
((sc_3+sc_1*INT((10+D12+F12)/(INT(10+D12+F12))-epsi))*(s_1+INT(D12+F12)+s_2*INT((10+D12+F12)/(INT(10+D12+F12))-epsi))^(s_3)*(c_4+c_1*INT((10+D12+F12)/(INT(10+D12+F12))-epsi)+c_2*H12)^(c_3)+sc_2*INT((10+D12+F12)/(INT(10+D12+F12))-epsi)-sc_4*(H12/10)^3)
+D53*E53*(1-F53)*(1-G53)*
((sc_3+sc_1*INT((10+D12*d+F12)/(INT(10+D12*d+F12))-epsi))*(s_1+INT(D12*d+F12)+s_2*INT((10+D12*d+F12)/(INT(10+D12*d+F12))-epsi))^(s_3)*(c_4+c_1*INT((10+D12*d+F12)/(INT(10+D12*d+F12))-epsi)+c_2*H12)^(c_3)+sc_2*INT((10+D12*d+F12)/(INT(10+D12*d+F12))-epsi)-sc_4*(H12/10)^3)</f>
        <v>33621.508220961456</v>
      </c>
      <c r="T53" s="148">
        <f>-1*(F53)*
((sc_3+sc_1*INT((10+G12+F12)/(INT(10+G12+F12))-epsi))*(s_1+INT(G12+F12)+s_2*INT((10+G12+F12)/(INT(10+G12+F12))-epsi))^(s_3)*(c_4+c_1*INT((10+G12+F12)/(INT(10+G12+F12))-epsi)+c_2*H12)^(c_3)+sc_2*INT((10+G12+F12)/(INT(10+G12+F12))-epsi)-sc_4*(H12/10)^3)
+D53*E53*(1-F53)*(1-G53)*
((sc_3+sc_1*INT((10+G12+F12*d)/(INT(10+G12+F12*d))-epsi))*(s_1+INT(G12+F12*d)+s_2*INT((10+G12+F12*d)/(INT(10+G12+F12*d))-epsi))^(s_3)*(c_4+c_1*INT((10+G12+F12*d)/(INT(10+G12+F12*d))-epsi)+c_2*H12)^(c_3)+sc_2*INT((10+G12+F12*d)/(INT(10+G12+F12*d))-epsi)-sc_4*(H12/10)^3)</f>
        <v>33621.508220961456</v>
      </c>
      <c r="U53" s="148">
        <f>-1*(G53)*
((sc_3+sc_1*INT((10+G12+E12)/(INT(10+G12+E12))-epsi))*(s_1+INT(G12+E12)+s_2*INT((10+G12+E12)/(INT(10+G12+E12))-epsi))^(s_3)*(c_4+c_1*INT((10+G12+E12)/(INT(10+G12+E12))-epsi)+c_2*H12)^(c_3)+sc_2*INT((10+G12+E12)/(INT(10+G12+E12))-epsi)-sc_4*(H12/10)^3)
+D53*E53*(1-F53)*(1-G53)*
((sc_3+sc_1*INT((10+G12+E12*d)/(INT(10+G12+E12*d))-epsi))*(s_1+INT(G12+E12*d)+s_2*INT((10+G12+E12*d)/(INT(10+G12+E12*d))-epsi))^(s_3)*(c_4+c_1*INT((10+G12+E12*d)/(INT(10+G12+E12*d))-epsi)+c_2*H12)^(c_3)+sc_2*INT((10+G12+E12*d)/(INT(10+G12+E12*d))-epsi)-sc_4*(H12/10)^3)</f>
        <v>16803.842076911274</v>
      </c>
      <c r="W53" s="10" t="str">
        <f>W52 &amp; IF(1-D53,B12&amp;"    ","")</f>
        <v xml:space="preserve">아이데른    </v>
      </c>
      <c r="X53" s="10" t="str">
        <f>X52&amp;IF(1-E53,B12&amp;"    ","")</f>
        <v/>
      </c>
      <c r="Y53" s="10" t="str">
        <f>Y52&amp;IF(F53,B12&amp;"    ","")</f>
        <v xml:space="preserve">그라나트    </v>
      </c>
      <c r="Z53" s="10" t="str">
        <f>Z52&amp;IF(G53,B12&amp;"    ","")</f>
        <v xml:space="preserve">스튜어트    </v>
      </c>
    </row>
    <row r="54" spans="4:26">
      <c r="D54" s="10">
        <f>1-INT((10-(1-I13)^2)/10)</f>
        <v>1</v>
      </c>
      <c r="E54" s="10">
        <f>1-INT((10-(2-I13)^2)/10)</f>
        <v>1</v>
      </c>
      <c r="F54" s="10">
        <f>INT((3-ABS(3-I13))/3)</f>
        <v>0</v>
      </c>
      <c r="G54" s="10">
        <f>INT((4-ABS(4-I13))/4)</f>
        <v>0</v>
      </c>
      <c r="I54" s="10">
        <f>(1-D54)*H13</f>
        <v>0</v>
      </c>
      <c r="J54" s="10">
        <f>(1-E54)*H13</f>
        <v>0</v>
      </c>
      <c r="K54" s="137">
        <f>F54*H13</f>
        <v>0</v>
      </c>
      <c r="L54" s="137">
        <f>G54*H13</f>
        <v>0</v>
      </c>
      <c r="M54" s="3"/>
      <c r="R54" s="148">
        <f>(-1)*(1-D54)*
((sc_3+sc_1*INT((10+D13+F13)/(INT(10+D13+F13))-epsi))*(s_1+INT(D13+F13)+s_2*INT((10+D13+F13)/(INT(10+D13+F13))-epsi))^(s_3)*(c_4+c_1*INT((10+D13+F13)/(INT(10+D13+F13))-epsi)+c_2*H13)^(c_3)+sc_2*INT((10+D13+F13)/(INT(10+D13+F13))-epsi)-sc_4*(H13/10)^3)
+D54*E54*(1-F54)*(1-G54)*
((sc_3+sc_1*INT((10+D13+F13*d)/(INT(10+D13+F13*d))-epsi))*(s_1+INT(D13+F13*d)+s_2*INT((10+D13+F13*d)/(INT(10+D13+F13*d))-epsi))^(s_3)*(c_4+c_1*INT((10+D13+F13*d)/(INT(10+D13+F13*d))-epsi)+c_2*H13)^(c_3)+sc_2*INT((10+D13+F13*d)/(INT(10+D13+F13*d))-epsi)-sc_4*(H13/10)^3)</f>
        <v>21698.300500253907</v>
      </c>
      <c r="S54" s="148">
        <f>-1*(1-E54)*
((sc_3+sc_1*INT((10+D13+F13)/(INT(10+D13+F13))-epsi))*(s_1+INT(D13+F13)+s_2*INT((10+D13+F13)/(INT(10+D13+F13))-epsi))^(s_3)*(c_4+c_1*INT((10+D13+F13)/(INT(10+D13+F13))-epsi)+c_2*H13)^(c_3)+sc_2*INT((10+D13+F13)/(INT(10+D13+F13))-epsi)-sc_4*(H13/10)^3)
+D54*E54*(1-F54)*(1-G54)*
((sc_3+sc_1*INT((10+D13*d+F13)/(INT(10+D13*d+F13))-epsi))*(s_1+INT(D13*d+F13)+s_2*INT((10+D13*d+F13)/(INT(10+D13*d+F13))-epsi))^(s_3)*(c_4+c_1*INT((10+D13*d+F13)/(INT(10+D13*d+F13))-epsi)+c_2*H13)^(c_3)+sc_2*INT((10+D13*d+F13)/(INT(10+D13*d+F13))-epsi)-sc_4*(H13/10)^3)</f>
        <v>21698.300500253907</v>
      </c>
      <c r="T54" s="148">
        <f>-1*(F54)*
((sc_3+sc_1*INT((10+G13+F13)/(INT(10+G13+F13))-epsi))*(s_1+INT(G13+F13)+s_2*INT((10+G13+F13)/(INT(10+G13+F13))-epsi))^(s_3)*(c_4+c_1*INT((10+G13+F13)/(INT(10+G13+F13))-epsi)+c_2*H13)^(c_3)+sc_2*INT((10+G13+F13)/(INT(10+G13+F13))-epsi)-sc_4*(H13/10)^3)
+D54*E54*(1-F54)*(1-G54)*
((sc_3+sc_1*INT((10+G13+F13*d)/(INT(10+G13+F13*d))-epsi))*(s_1+INT(G13+F13*d)+s_2*INT((10+G13+F13*d)/(INT(10+G13+F13*d))-epsi))^(s_3)*(c_4+c_1*INT((10+G13+F13*d)/(INT(10+G13+F13*d))-epsi)+c_2*H13)^(c_3)+sc_2*INT((10+G13+F13*d)/(INT(10+G13+F13*d))-epsi)-sc_4*(H13/10)^3)</f>
        <v>21698.300500253907</v>
      </c>
      <c r="U54" s="148">
        <f>-1*(G54)*
((sc_3+sc_1*INT((10+G13+E13)/(INT(10+G13+E13))-epsi))*(s_1+INT(G13+E13)+s_2*INT((10+G13+E13)/(INT(10+G13+E13))-epsi))^(s_3)*(c_4+c_1*INT((10+G13+E13)/(INT(10+G13+E13))-epsi)+c_2*H13)^(c_3)+sc_2*INT((10+G13+E13)/(INT(10+G13+E13))-epsi)-sc_4*(H13/10)^3)
+D54*E54*(1-F54)*(1-G54)*
((sc_3+sc_1*INT((10+G13+E13*d)/(INT(10+G13+E13*d))-epsi))*(s_1+INT(G13+E13*d)+s_2*INT((10+G13+E13*d)/(INT(10+G13+E13*d))-epsi))^(s_3)*(c_4+c_1*INT((10+G13+E13*d)/(INT(10+G13+E13*d))-epsi)+c_2*H13)^(c_3)+sc_2*INT((10+G13+E13*d)/(INT(10+G13+E13*d))-epsi)-sc_4*(H13/10)^3)</f>
        <v>21698.300500253907</v>
      </c>
      <c r="W54" s="10" t="str">
        <f>W53 &amp; IF(1-D54,B13&amp;"    ","")</f>
        <v xml:space="preserve">아이데른    </v>
      </c>
      <c r="X54" s="10" t="str">
        <f>X53&amp;IF(1-E54,B13&amp;"    ","")</f>
        <v/>
      </c>
      <c r="Y54" s="10" t="str">
        <f>Y53&amp;IF(F54,B13&amp;"    ","")</f>
        <v xml:space="preserve">그라나트    </v>
      </c>
      <c r="Z54" s="10" t="str">
        <f>Z53&amp;IF(G54,B13&amp;"    ","")</f>
        <v xml:space="preserve">스튜어트    </v>
      </c>
    </row>
    <row r="55" spans="4:26">
      <c r="D55" s="10">
        <f>1-INT((10-(1-I14)^2)/10)</f>
        <v>1</v>
      </c>
      <c r="E55" s="10">
        <f>1-INT((10-(2-I14)^2)/10)</f>
        <v>1</v>
      </c>
      <c r="F55" s="10">
        <f>INT((3-ABS(3-I14))/3)</f>
        <v>0</v>
      </c>
      <c r="G55" s="10">
        <f>INT((4-ABS(4-I14))/4)</f>
        <v>1</v>
      </c>
      <c r="I55" s="10">
        <f>(1-D55)*H14</f>
        <v>0</v>
      </c>
      <c r="J55" s="10">
        <f>(1-E55)*H14</f>
        <v>0</v>
      </c>
      <c r="K55" s="137">
        <f>F55*H14</f>
        <v>0</v>
      </c>
      <c r="L55" s="137">
        <f>G55*H14</f>
        <v>2</v>
      </c>
      <c r="M55" s="3"/>
      <c r="R55" s="148">
        <f>(-1)*(1-D55)*
((sc_3+sc_1*INT((10+D14+F14)/(INT(10+D14+F14))-epsi))*(s_1+INT(D14+F14)+s_2*INT((10+D14+F14)/(INT(10+D14+F14))-epsi))^(s_3)*(c_4+c_1*INT((10+D14+F14)/(INT(10+D14+F14))-epsi)+c_2*H14)^(c_3)+sc_2*INT((10+D14+F14)/(INT(10+D14+F14))-epsi)-sc_4*(H14/10)^3)
+D55*E55*(1-F55)*(1-G55)*
((sc_3+sc_1*INT((10+D14+F14*d)/(INT(10+D14+F14*d))-epsi))*(s_1+INT(D14+F14*d)+s_2*INT((10+D14+F14*d)/(INT(10+D14+F14*d))-epsi))^(s_3)*(c_4+c_1*INT((10+D14+F14*d)/(INT(10+D14+F14*d))-epsi)+c_2*H14)^(c_3)+sc_2*INT((10+D14+F14*d)/(INT(10+D14+F14*d))-epsi)-sc_4*(H14/10)^3)</f>
        <v>0</v>
      </c>
      <c r="S55" s="148">
        <f>-1*(1-E55)*
((sc_3+sc_1*INT((10+D14+F14)/(INT(10+D14+F14))-epsi))*(s_1+INT(D14+F14)+s_2*INT((10+D14+F14)/(INT(10+D14+F14))-epsi))^(s_3)*(c_4+c_1*INT((10+D14+F14)/(INT(10+D14+F14))-epsi)+c_2*H14)^(c_3)+sc_2*INT((10+D14+F14)/(INT(10+D14+F14))-epsi)-sc_4*(H14/10)^3)
+D55*E55*(1-F55)*(1-G55)*
((sc_3+sc_1*INT((10+D14*d+F14)/(INT(10+D14*d+F14))-epsi))*(s_1+INT(D14*d+F14)+s_2*INT((10+D14*d+F14)/(INT(10+D14*d+F14))-epsi))^(s_3)*(c_4+c_1*INT((10+D14*d+F14)/(INT(10+D14*d+F14))-epsi)+c_2*H14)^(c_3)+sc_2*INT((10+D14*d+F14)/(INT(10+D14*d+F14))-epsi)-sc_4*(H14/10)^3)</f>
        <v>0</v>
      </c>
      <c r="T55" s="148">
        <f>-1*(F55)*
((sc_3+sc_1*INT((10+G14+F14)/(INT(10+G14+F14))-epsi))*(s_1+INT(G14+F14)+s_2*INT((10+G14+F14)/(INT(10+G14+F14))-epsi))^(s_3)*(c_4+c_1*INT((10+G14+F14)/(INT(10+G14+F14))-epsi)+c_2*H14)^(c_3)+sc_2*INT((10+G14+F14)/(INT(10+G14+F14))-epsi)-sc_4*(H14/10)^3)
+D55*E55*(1-F55)*(1-G55)*
((sc_3+sc_1*INT((10+G14+F14*d)/(INT(10+G14+F14*d))-epsi))*(s_1+INT(G14+F14*d)+s_2*INT((10+G14+F14*d)/(INT(10+G14+F14*d))-epsi))^(s_3)*(c_4+c_1*INT((10+G14+F14*d)/(INT(10+G14+F14*d))-epsi)+c_2*H14)^(c_3)+sc_2*INT((10+G14+F14*d)/(INT(10+G14+F14*d))-epsi)-sc_4*(H14/10)^3)</f>
        <v>0</v>
      </c>
      <c r="U55" s="148">
        <f>-1*(G55)*
((sc_3+sc_1*INT((10+G14+E14)/(INT(10+G14+E14))-epsi))*(s_1+INT(G14+E14)+s_2*INT((10+G14+E14)/(INT(10+G14+E14))-epsi))^(s_3)*(c_4+c_1*INT((10+G14+E14)/(INT(10+G14+E14))-epsi)+c_2*H14)^(c_3)+sc_2*INT((10+G14+E14)/(INT(10+G14+E14))-epsi)-sc_4*(H14/10)^3)
+D55*E55*(1-F55)*(1-G55)*
((sc_3+sc_1*INT((10+G14+E14*d)/(INT(10+G14+E14*d))-epsi))*(s_1+INT(G14+E14*d)+s_2*INT((10+G14+E14*d)/(INT(10+G14+E14*d))-epsi))^(s_3)*(c_4+c_1*INT((10+G14+E14*d)/(INT(10+G14+E14*d))-epsi)+c_2*H14)^(c_3)+sc_2*INT((10+G14+E14*d)/(INT(10+G14+E14*d))-epsi)-sc_4*(H14/10)^3)</f>
        <v>-45501.448000301541</v>
      </c>
      <c r="W55" s="10" t="str">
        <f>W54 &amp; IF(1-D55,B14&amp;"    ","")</f>
        <v xml:space="preserve">아이데른    </v>
      </c>
      <c r="X55" s="10" t="str">
        <f>X54&amp;IF(1-E55,B14&amp;"    ","")</f>
        <v/>
      </c>
      <c r="Y55" s="10" t="str">
        <f>Y54&amp;IF(F55,B14&amp;"    ","")</f>
        <v xml:space="preserve">그라나트    </v>
      </c>
      <c r="Z55" s="10" t="str">
        <f>Z54&amp;IF(G55,B14&amp;"    ","")</f>
        <v xml:space="preserve">스튜어트    아이던    </v>
      </c>
    </row>
    <row r="56" spans="4:26">
      <c r="D56" s="10">
        <f>1-INT((10-(1-I15)^2)/10)</f>
        <v>1</v>
      </c>
      <c r="E56" s="10">
        <f>1-INT((10-(2-I15)^2)/10)</f>
        <v>1</v>
      </c>
      <c r="F56" s="10">
        <f>INT((3-ABS(3-I15))/3)</f>
        <v>0</v>
      </c>
      <c r="G56" s="10">
        <f>INT((4-ABS(4-I15))/4)</f>
        <v>0</v>
      </c>
      <c r="I56" s="10">
        <f>(1-D56)*H15</f>
        <v>0</v>
      </c>
      <c r="J56" s="10">
        <f>(1-E56)*H15</f>
        <v>0</v>
      </c>
      <c r="K56" s="137">
        <f>F56*H15</f>
        <v>0</v>
      </c>
      <c r="L56" s="137">
        <f>G56*H15</f>
        <v>0</v>
      </c>
      <c r="M56" s="3"/>
      <c r="R56" s="148">
        <f>(-1)*(1-D56)*
((sc_3+sc_1*INT((10+D15+F15)/(INT(10+D15+F15))-epsi))*(s_1+INT(D15+F15)+s_2*INT((10+D15+F15)/(INT(10+D15+F15))-epsi))^(s_3)*(c_4+c_1*INT((10+D15+F15)/(INT(10+D15+F15))-epsi)+c_2*H15)^(c_3)+sc_2*INT((10+D15+F15)/(INT(10+D15+F15))-epsi)-sc_4*(H15/10)^3)
+D56*E56*(1-F56)*(1-G56)*
((sc_3+sc_1*INT((10+D15+F15*d)/(INT(10+D15+F15*d))-epsi))*(s_1+INT(D15+F15*d)+s_2*INT((10+D15+F15*d)/(INT(10+D15+F15*d))-epsi))^(s_3)*(c_4+c_1*INT((10+D15+F15*d)/(INT(10+D15+F15*d))-epsi)+c_2*H15)^(c_3)+sc_2*INT((10+D15+F15*d)/(INT(10+D15+F15*d))-epsi)-sc_4*(H15/10)^3)</f>
        <v>21698.300500253907</v>
      </c>
      <c r="S56" s="148">
        <f>-1*(1-E56)*
((sc_3+sc_1*INT((10+D15+F15)/(INT(10+D15+F15))-epsi))*(s_1+INT(D15+F15)+s_2*INT((10+D15+F15)/(INT(10+D15+F15))-epsi))^(s_3)*(c_4+c_1*INT((10+D15+F15)/(INT(10+D15+F15))-epsi)+c_2*H15)^(c_3)+sc_2*INT((10+D15+F15)/(INT(10+D15+F15))-epsi)-sc_4*(H15/10)^3)
+D56*E56*(1-F56)*(1-G56)*
((sc_3+sc_1*INT((10+D15*d+F15)/(INT(10+D15*d+F15))-epsi))*(s_1+INT(D15*d+F15)+s_2*INT((10+D15*d+F15)/(INT(10+D15*d+F15))-epsi))^(s_3)*(c_4+c_1*INT((10+D15*d+F15)/(INT(10+D15*d+F15))-epsi)+c_2*H15)^(c_3)+sc_2*INT((10+D15*d+F15)/(INT(10+D15*d+F15))-epsi)-sc_4*(H15/10)^3)</f>
        <v>21698.300500253907</v>
      </c>
      <c r="T56" s="148">
        <f>-1*(F56)*
((sc_3+sc_1*INT((10+G15+F15)/(INT(10+G15+F15))-epsi))*(s_1+INT(G15+F15)+s_2*INT((10+G15+F15)/(INT(10+G15+F15))-epsi))^(s_3)*(c_4+c_1*INT((10+G15+F15)/(INT(10+G15+F15))-epsi)+c_2*H15)^(c_3)+sc_2*INT((10+G15+F15)/(INT(10+G15+F15))-epsi)-sc_4*(H15/10)^3)
+D56*E56*(1-F56)*(1-G56)*
((sc_3+sc_1*INT((10+G15+F15*d)/(INT(10+G15+F15*d))-epsi))*(s_1+INT(G15+F15*d)+s_2*INT((10+G15+F15*d)/(INT(10+G15+F15*d))-epsi))^(s_3)*(c_4+c_1*INT((10+G15+F15*d)/(INT(10+G15+F15*d))-epsi)+c_2*H15)^(c_3)+sc_2*INT((10+G15+F15*d)/(INT(10+G15+F15*d))-epsi)-sc_4*(H15/10)^3)</f>
        <v>21698.300500253907</v>
      </c>
      <c r="U56" s="148">
        <f>-1*(G56)*
((sc_3+sc_1*INT((10+G15+E15)/(INT(10+G15+E15))-epsi))*(s_1+INT(G15+E15)+s_2*INT((10+G15+E15)/(INT(10+G15+E15))-epsi))^(s_3)*(c_4+c_1*INT((10+G15+E15)/(INT(10+G15+E15))-epsi)+c_2*H15)^(c_3)+sc_2*INT((10+G15+E15)/(INT(10+G15+E15))-epsi)-sc_4*(H15/10)^3)
+D56*E56*(1-F56)*(1-G56)*
((sc_3+sc_1*INT((10+G15+E15*d)/(INT(10+G15+E15*d))-epsi))*(s_1+INT(G15+E15*d)+s_2*INT((10+G15+E15*d)/(INT(10+G15+E15*d))-epsi))^(s_3)*(c_4+c_1*INT((10+G15+E15*d)/(INT(10+G15+E15*d))-epsi)+c_2*H15)^(c_3)+sc_2*INT((10+G15+E15*d)/(INT(10+G15+E15*d))-epsi)-sc_4*(H15/10)^3)</f>
        <v>21698.300500253907</v>
      </c>
      <c r="W56" s="10" t="str">
        <f>W55 &amp; IF(1-D56,B15&amp;"    ","")</f>
        <v xml:space="preserve">아이데른    </v>
      </c>
      <c r="X56" s="10" t="str">
        <f>X55&amp;IF(1-E56,B15&amp;"    ","")</f>
        <v/>
      </c>
      <c r="Y56" s="10" t="str">
        <f>Y55&amp;IF(F56,B15&amp;"    ","")</f>
        <v xml:space="preserve">그라나트    </v>
      </c>
      <c r="Z56" s="10" t="str">
        <f>Z55&amp;IF(G56,B15&amp;"    ","")</f>
        <v xml:space="preserve">스튜어트    아이던    </v>
      </c>
    </row>
    <row r="57" spans="4:26">
      <c r="D57" s="10">
        <f>1-INT((10-(1-I16)^2)/10)</f>
        <v>1</v>
      </c>
      <c r="E57" s="10">
        <f>1-INT((10-(2-I16)^2)/10)</f>
        <v>1</v>
      </c>
      <c r="F57" s="10">
        <f>INT((3-ABS(3-I16))/3)</f>
        <v>0</v>
      </c>
      <c r="G57" s="10">
        <f>INT((4-ABS(4-I16))/4)</f>
        <v>0</v>
      </c>
      <c r="I57" s="10">
        <f>(1-D57)*H16</f>
        <v>0</v>
      </c>
      <c r="J57" s="10">
        <f>(1-E57)*H16</f>
        <v>0</v>
      </c>
      <c r="K57" s="137">
        <f>F57*H16</f>
        <v>0</v>
      </c>
      <c r="L57" s="137">
        <f>G57*H16</f>
        <v>0</v>
      </c>
      <c r="M57" s="3"/>
      <c r="R57" s="148">
        <f>(-1)*(1-D57)*
((sc_3+sc_1*INT((10+D16+F16)/(INT(10+D16+F16))-epsi))*(s_1+INT(D16+F16)+s_2*INT((10+D16+F16)/(INT(10+D16+F16))-epsi))^(s_3)*(c_4+c_1*INT((10+D16+F16)/(INT(10+D16+F16))-epsi)+c_2*H16)^(c_3)+sc_2*INT((10+D16+F16)/(INT(10+D16+F16))-epsi)-sc_4*(H16/10)^3)
+D57*E57*(1-F57)*(1-G57)*
((sc_3+sc_1*INT((10+D16+F16*d)/(INT(10+D16+F16*d))-epsi))*(s_1+INT(D16+F16*d)+s_2*INT((10+D16+F16*d)/(INT(10+D16+F16*d))-epsi))^(s_3)*(c_4+c_1*INT((10+D16+F16*d)/(INT(10+D16+F16*d))-epsi)+c_2*H16)^(c_3)+sc_2*INT((10+D16+F16*d)/(INT(10+D16+F16*d))-epsi)-sc_4*(H16/10)^3)</f>
        <v>15653.464702439516</v>
      </c>
      <c r="S57" s="148">
        <f>-1*(1-E57)*
((sc_3+sc_1*INT((10+D16+F16)/(INT(10+D16+F16))-epsi))*(s_1+INT(D16+F16)+s_2*INT((10+D16+F16)/(INT(10+D16+F16))-epsi))^(s_3)*(c_4+c_1*INT((10+D16+F16)/(INT(10+D16+F16))-epsi)+c_2*H16)^(c_3)+sc_2*INT((10+D16+F16)/(INT(10+D16+F16))-epsi)-sc_4*(H16/10)^3)
+D57*E57*(1-F57)*(1-G57)*
((sc_3+sc_1*INT((10+D16*d+F16)/(INT(10+D16*d+F16))-epsi))*(s_1+INT(D16*d+F16)+s_2*INT((10+D16*d+F16)/(INT(10+D16*d+F16))-epsi))^(s_3)*(c_4+c_1*INT((10+D16*d+F16)/(INT(10+D16*d+F16))-epsi)+c_2*H16)^(c_3)+sc_2*INT((10+D16*d+F16)/(INT(10+D16*d+F16))-epsi)-sc_4*(H16/10)^3)</f>
        <v>15653.464702439516</v>
      </c>
      <c r="T57" s="148">
        <f>-1*(F57)*
((sc_3+sc_1*INT((10+G16+F16)/(INT(10+G16+F16))-epsi))*(s_1+INT(G16+F16)+s_2*INT((10+G16+F16)/(INT(10+G16+F16))-epsi))^(s_3)*(c_4+c_1*INT((10+G16+F16)/(INT(10+G16+F16))-epsi)+c_2*H16)^(c_3)+sc_2*INT((10+G16+F16)/(INT(10+G16+F16))-epsi)-sc_4*(H16/10)^3)
+D57*E57*(1-F57)*(1-G57)*
((sc_3+sc_1*INT((10+G16+F16*d)/(INT(10+G16+F16*d))-epsi))*(s_1+INT(G16+F16*d)+s_2*INT((10+G16+F16*d)/(INT(10+G16+F16*d))-epsi))^(s_3)*(c_4+c_1*INT((10+G16+F16*d)/(INT(10+G16+F16*d))-epsi)+c_2*H16)^(c_3)+sc_2*INT((10+G16+F16*d)/(INT(10+G16+F16*d))-epsi)-sc_4*(H16/10)^3)</f>
        <v>15653.464702439516</v>
      </c>
      <c r="U57" s="148">
        <f>-1*(G57)*
((sc_3+sc_1*INT((10+G16+E16)/(INT(10+G16+E16))-epsi))*(s_1+INT(G16+E16)+s_2*INT((10+G16+E16)/(INT(10+G16+E16))-epsi))^(s_3)*(c_4+c_1*INT((10+G16+E16)/(INT(10+G16+E16))-epsi)+c_2*H16)^(c_3)+sc_2*INT((10+G16+E16)/(INT(10+G16+E16))-epsi)-sc_4*(H16/10)^3)
+D57*E57*(1-F57)*(1-G57)*
((sc_3+sc_1*INT((10+G16+E16*d)/(INT(10+G16+E16*d))-epsi))*(s_1+INT(G16+E16*d)+s_2*INT((10+G16+E16*d)/(INT(10+G16+E16*d))-epsi))^(s_3)*(c_4+c_1*INT((10+G16+E16*d)/(INT(10+G16+E16*d))-epsi)+c_2*H16)^(c_3)+sc_2*INT((10+G16+E16*d)/(INT(10+G16+E16*d))-epsi)-sc_4*(H16/10)^3)</f>
        <v>15653.464702439516</v>
      </c>
      <c r="W57" s="10" t="str">
        <f>W56 &amp; IF(1-D57,B16&amp;"    ","")</f>
        <v xml:space="preserve">아이데른    </v>
      </c>
      <c r="X57" s="10" t="str">
        <f>X56&amp;IF(1-E57,B16&amp;"    ","")</f>
        <v/>
      </c>
      <c r="Y57" s="10" t="str">
        <f>Y56&amp;IF(F57,B16&amp;"    ","")</f>
        <v xml:space="preserve">그라나트    </v>
      </c>
      <c r="Z57" s="10" t="str">
        <f>Z56&amp;IF(G57,B16&amp;"    ","")</f>
        <v xml:space="preserve">스튜어트    아이던    </v>
      </c>
    </row>
    <row r="58" spans="4:26">
      <c r="D58" s="10">
        <f>1-INT((10-(1-I17)^2)/10)</f>
        <v>1</v>
      </c>
      <c r="E58" s="10">
        <f>1-INT((10-(2-I17)^2)/10)</f>
        <v>1</v>
      </c>
      <c r="F58" s="10">
        <f>INT((3-ABS(3-I17))/3)</f>
        <v>0</v>
      </c>
      <c r="G58" s="10">
        <f>INT((4-ABS(4-I17))/4)</f>
        <v>0</v>
      </c>
      <c r="I58" s="10">
        <f>(1-D58)*H17</f>
        <v>0</v>
      </c>
      <c r="J58" s="10">
        <f>(1-E58)*H17</f>
        <v>0</v>
      </c>
      <c r="K58" s="137">
        <f>F58*H17</f>
        <v>0</v>
      </c>
      <c r="L58" s="137">
        <f>G58*H17</f>
        <v>0</v>
      </c>
      <c r="M58" s="3"/>
      <c r="R58" s="148">
        <f>(-1)*(1-D58)*
((sc_3+sc_1*INT((10+D17+F17)/(INT(10+D17+F17))-epsi))*(s_1+INT(D17+F17)+s_2*INT((10+D17+F17)/(INT(10+D17+F17))-epsi))^(s_3)*(c_4+c_1*INT((10+D17+F17)/(INT(10+D17+F17))-epsi)+c_2*H17)^(c_3)+sc_2*INT((10+D17+F17)/(INT(10+D17+F17))-epsi)-sc_4*(H17/10)^3)
+D58*E58*(1-F58)*(1-G58)*
((sc_3+sc_1*INT((10+D17+F17*d)/(INT(10+D17+F17*d))-epsi))*(s_1+INT(D17+F17*d)+s_2*INT((10+D17+F17*d)/(INT(10+D17+F17*d))-epsi))^(s_3)*(c_4+c_1*INT((10+D17+F17*d)/(INT(10+D17+F17*d))-epsi)+c_2*H17)^(c_3)+sc_2*INT((10+D17+F17*d)/(INT(10+D17+F17*d))-epsi)-sc_4*(H17/10)^3)</f>
        <v>33621.508220961456</v>
      </c>
      <c r="S58" s="148">
        <f>-1*(1-E58)*
((sc_3+sc_1*INT((10+D17+F17)/(INT(10+D17+F17))-epsi))*(s_1+INT(D17+F17)+s_2*INT((10+D17+F17)/(INT(10+D17+F17))-epsi))^(s_3)*(c_4+c_1*INT((10+D17+F17)/(INT(10+D17+F17))-epsi)+c_2*H17)^(c_3)+sc_2*INT((10+D17+F17)/(INT(10+D17+F17))-epsi)-sc_4*(H17/10)^3)
+D58*E58*(1-F58)*(1-G58)*
((sc_3+sc_1*INT((10+D17*d+F17)/(INT(10+D17*d+F17))-epsi))*(s_1+INT(D17*d+F17)+s_2*INT((10+D17*d+F17)/(INT(10+D17*d+F17))-epsi))^(s_3)*(c_4+c_1*INT((10+D17*d+F17)/(INT(10+D17*d+F17))-epsi)+c_2*H17)^(c_3)+sc_2*INT((10+D17*d+F17)/(INT(10+D17*d+F17))-epsi)-sc_4*(H17/10)^3)</f>
        <v>33621.508220961456</v>
      </c>
      <c r="T58" s="148">
        <f>-1*(F58)*
((sc_3+sc_1*INT((10+G17+F17)/(INT(10+G17+F17))-epsi))*(s_1+INT(G17+F17)+s_2*INT((10+G17+F17)/(INT(10+G17+F17))-epsi))^(s_3)*(c_4+c_1*INT((10+G17+F17)/(INT(10+G17+F17))-epsi)+c_2*H17)^(c_3)+sc_2*INT((10+G17+F17)/(INT(10+G17+F17))-epsi)-sc_4*(H17/10)^3)
+D58*E58*(1-F58)*(1-G58)*
((sc_3+sc_1*INT((10+G17+F17*d)/(INT(10+G17+F17*d))-epsi))*(s_1+INT(G17+F17*d)+s_2*INT((10+G17+F17*d)/(INT(10+G17+F17*d))-epsi))^(s_3)*(c_4+c_1*INT((10+G17+F17*d)/(INT(10+G17+F17*d))-epsi)+c_2*H17)^(c_3)+sc_2*INT((10+G17+F17*d)/(INT(10+G17+F17*d))-epsi)-sc_4*(H17/10)^3)</f>
        <v>33621.508220961456</v>
      </c>
      <c r="U58" s="148">
        <f>-1*(G58)*
((sc_3+sc_1*INT((10+G17+E17)/(INT(10+G17+E17))-epsi))*(s_1+INT(G17+E17)+s_2*INT((10+G17+E17)/(INT(10+G17+E17))-epsi))^(s_3)*(c_4+c_1*INT((10+G17+E17)/(INT(10+G17+E17))-epsi)+c_2*H17)^(c_3)+sc_2*INT((10+G17+E17)/(INT(10+G17+E17))-epsi)-sc_4*(H17/10)^3)
+D58*E58*(1-F58)*(1-G58)*
((sc_3+sc_1*INT((10+G17+E17*d)/(INT(10+G17+E17*d))-epsi))*(s_1+INT(G17+E17*d)+s_2*INT((10+G17+E17*d)/(INT(10+G17+E17*d))-epsi))^(s_3)*(c_4+c_1*INT((10+G17+E17*d)/(INT(10+G17+E17*d))-epsi)+c_2*H17)^(c_3)+sc_2*INT((10+G17+E17*d)/(INT(10+G17+E17*d))-epsi)-sc_4*(H17/10)^3)</f>
        <v>33621.508220961456</v>
      </c>
      <c r="W58" s="10" t="str">
        <f>W57 &amp; IF(1-D58,B17&amp;"    ","")</f>
        <v xml:space="preserve">아이데른    </v>
      </c>
      <c r="X58" s="10" t="str">
        <f>X57&amp;IF(1-E58,B17&amp;"    ","")</f>
        <v/>
      </c>
      <c r="Y58" s="10" t="str">
        <f>Y57&amp;IF(F58,B17&amp;"    ","")</f>
        <v xml:space="preserve">그라나트    </v>
      </c>
      <c r="Z58" s="10" t="str">
        <f>Z57&amp;IF(G58,B17&amp;"    ","")</f>
        <v xml:space="preserve">스튜어트    아이던    </v>
      </c>
    </row>
    <row r="59" spans="4:26">
      <c r="D59" s="10">
        <f>1-INT((10-(1-I18)^2)/10)</f>
        <v>1</v>
      </c>
      <c r="E59" s="10">
        <f>1-INT((10-(2-I18)^2)/10)</f>
        <v>1</v>
      </c>
      <c r="F59" s="10">
        <f>INT((3-ABS(3-I18))/3)</f>
        <v>1</v>
      </c>
      <c r="G59" s="10">
        <f>INT((4-ABS(4-I18))/4)</f>
        <v>0</v>
      </c>
      <c r="I59" s="10">
        <f>(1-D59)*H18</f>
        <v>0</v>
      </c>
      <c r="J59" s="10">
        <f>(1-E59)*H18</f>
        <v>0</v>
      </c>
      <c r="K59" s="137">
        <f>F59*H18</f>
        <v>3</v>
      </c>
      <c r="L59" s="137">
        <f>G59*H18</f>
        <v>0</v>
      </c>
      <c r="M59" s="3"/>
      <c r="R59" s="148">
        <f>(-1)*(1-D59)*
((sc_3+sc_1*INT((10+D18+F18)/(INT(10+D18+F18))-epsi))*(s_1+INT(D18+F18)+s_2*INT((10+D18+F18)/(INT(10+D18+F18))-epsi))^(s_3)*(c_4+c_1*INT((10+D18+F18)/(INT(10+D18+F18))-epsi)+c_2*H18)^(c_3)+sc_2*INT((10+D18+F18)/(INT(10+D18+F18))-epsi)-sc_4*(H18/10)^3)
+D59*E59*(1-F59)*(1-G59)*
((sc_3+sc_1*INT((10+D18+F18*d)/(INT(10+D18+F18*d))-epsi))*(s_1+INT(D18+F18*d)+s_2*INT((10+D18+F18*d)/(INT(10+D18+F18*d))-epsi))^(s_3)*(c_4+c_1*INT((10+D18+F18*d)/(INT(10+D18+F18*d))-epsi)+c_2*H18)^(c_3)+sc_2*INT((10+D18+F18*d)/(INT(10+D18+F18*d))-epsi)-sc_4*(H18/10)^3)</f>
        <v>0</v>
      </c>
      <c r="S59" s="148">
        <f>-1*(1-E59)*
((sc_3+sc_1*INT((10+D18+F18)/(INT(10+D18+F18))-epsi))*(s_1+INT(D18+F18)+s_2*INT((10+D18+F18)/(INT(10+D18+F18))-epsi))^(s_3)*(c_4+c_1*INT((10+D18+F18)/(INT(10+D18+F18))-epsi)+c_2*H18)^(c_3)+sc_2*INT((10+D18+F18)/(INT(10+D18+F18))-epsi)-sc_4*(H18/10)^3)
+D59*E59*(1-F59)*(1-G59)*
((sc_3+sc_1*INT((10+D18*d+F18)/(INT(10+D18*d+F18))-epsi))*(s_1+INT(D18*d+F18)+s_2*INT((10+D18*d+F18)/(INT(10+D18*d+F18))-epsi))^(s_3)*(c_4+c_1*INT((10+D18*d+F18)/(INT(10+D18*d+F18))-epsi)+c_2*H18)^(c_3)+sc_2*INT((10+D18*d+F18)/(INT(10+D18*d+F18))-epsi)-sc_4*(H18/10)^3)</f>
        <v>0</v>
      </c>
      <c r="T59" s="148">
        <f>-1*(F59)*
((sc_3+sc_1*INT((10+G18+F18)/(INT(10+G18+F18))-epsi))*(s_1+INT(G18+F18)+s_2*INT((10+G18+F18)/(INT(10+G18+F18))-epsi))^(s_3)*(c_4+c_1*INT((10+G18+F18)/(INT(10+G18+F18))-epsi)+c_2*H18)^(c_3)+sc_2*INT((10+G18+F18)/(INT(10+G18+F18))-epsi)-sc_4*(H18/10)^3)
+D59*E59*(1-F59)*(1-G59)*
((sc_3+sc_1*INT((10+G18+F18*d)/(INT(10+G18+F18*d))-epsi))*(s_1+INT(G18+F18*d)+s_2*INT((10+G18+F18*d)/(INT(10+G18+F18*d))-epsi))^(s_3)*(c_4+c_1*INT((10+G18+F18*d)/(INT(10+G18+F18*d))-epsi)+c_2*H18)^(c_3)+sc_2*INT((10+G18+F18*d)/(INT(10+G18+F18*d))-epsi)-sc_4*(H18/10)^3)</f>
        <v>-51489.123006860005</v>
      </c>
      <c r="U59" s="148">
        <f>-1*(G59)*
((sc_3+sc_1*INT((10+G18+E18)/(INT(10+G18+E18))-epsi))*(s_1+INT(G18+E18)+s_2*INT((10+G18+E18)/(INT(10+G18+E18))-epsi))^(s_3)*(c_4+c_1*INT((10+G18+E18)/(INT(10+G18+E18))-epsi)+c_2*H18)^(c_3)+sc_2*INT((10+G18+E18)/(INT(10+G18+E18))-epsi)-sc_4*(H18/10)^3)
+D59*E59*(1-F59)*(1-G59)*
((sc_3+sc_1*INT((10+G18+E18*d)/(INT(10+G18+E18*d))-epsi))*(s_1+INT(G18+E18*d)+s_2*INT((10+G18+E18*d)/(INT(10+G18+E18*d))-epsi))^(s_3)*(c_4+c_1*INT((10+G18+E18*d)/(INT(10+G18+E18*d))-epsi)+c_2*H18)^(c_3)+sc_2*INT((10+G18+E18*d)/(INT(10+G18+E18*d))-epsi)-sc_4*(H18/10)^3)</f>
        <v>0</v>
      </c>
      <c r="W59" s="10" t="str">
        <f>W58 &amp; IF(1-D59,B18&amp;"    ","")</f>
        <v xml:space="preserve">아이데른    </v>
      </c>
      <c r="X59" s="10" t="str">
        <f>X58&amp;IF(1-E59,B18&amp;"    ","")</f>
        <v/>
      </c>
      <c r="Y59" s="10" t="str">
        <f>Y58&amp;IF(F59,B18&amp;"    ","")</f>
        <v xml:space="preserve">그라나트    키리네    </v>
      </c>
      <c r="Z59" s="10" t="str">
        <f>Z58&amp;IF(G59,B18&amp;"    ","")</f>
        <v xml:space="preserve">스튜어트    아이던    </v>
      </c>
    </row>
    <row r="60" spans="4:26">
      <c r="D60" s="138">
        <f>1-INT((10-(1-I19)^2)/10)</f>
        <v>1</v>
      </c>
      <c r="E60" s="138">
        <f>1-INT((10-(2-I19)^2)/10)</f>
        <v>1</v>
      </c>
      <c r="F60" s="138">
        <f>INT((3-ABS(3-I19))/3)</f>
        <v>0</v>
      </c>
      <c r="G60" s="138">
        <f>INT((4-ABS(4-I19))/4)</f>
        <v>0</v>
      </c>
      <c r="I60" s="138">
        <f>(1-D60)*H19</f>
        <v>0</v>
      </c>
      <c r="J60" s="138">
        <f>(1-E60)*H19</f>
        <v>0</v>
      </c>
      <c r="K60" s="139">
        <f>F60*H19</f>
        <v>0</v>
      </c>
      <c r="L60" s="139">
        <f>G60*H19</f>
        <v>0</v>
      </c>
      <c r="M60" s="3"/>
      <c r="R60" s="148">
        <f>(-1)*(1-D60)*
((sc_3+sc_1*INT((10+D19+F19)/(INT(10+D19+F19))-epsi))*(s_1+INT(D19+F19)+s_2*INT((10+D19+F19)/(INT(10+D19+F19))-epsi))^(s_3)*(c_4+c_1*INT((10+D19+F19)/(INT(10+D19+F19))-epsi)+c_2*H19)^(c_3)+sc_2*INT((10+D19+F19)/(INT(10+D19+F19))-epsi)-sc_4*(H19/10)^3)
+D60*E60*(1-F60)*(1-G60)*
((sc_3+sc_1*INT((10+D19+F19*d)/(INT(10+D19+F19*d))-epsi))*(s_1+INT(D19+F19*d)+s_2*INT((10+D19+F19*d)/(INT(10+D19+F19*d))-epsi))^(s_3)*(c_4+c_1*INT((10+D19+F19*d)/(INT(10+D19+F19*d))-epsi)+c_2*H19)^(c_3)+sc_2*INT((10+D19+F19*d)/(INT(10+D19+F19*d))-epsi)-sc_4*(H19/10)^3)</f>
        <v>21698.300500253907</v>
      </c>
      <c r="S60" s="148">
        <f>-1*(1-E60)*
((sc_3+sc_1*INT((10+D19+F19)/(INT(10+D19+F19))-epsi))*(s_1+INT(D19+F19)+s_2*INT((10+D19+F19)/(INT(10+D19+F19))-epsi))^(s_3)*(c_4+c_1*INT((10+D19+F19)/(INT(10+D19+F19))-epsi)+c_2*H19)^(c_3)+sc_2*INT((10+D19+F19)/(INT(10+D19+F19))-epsi)-sc_4*(H19/10)^3)
+D60*E60*(1-F60)*(1-G60)*
((sc_3+sc_1*INT((10+D19*d+F19)/(INT(10+D19*d+F19))-epsi))*(s_1+INT(D19*d+F19)+s_2*INT((10+D19*d+F19)/(INT(10+D19*d+F19))-epsi))^(s_3)*(c_4+c_1*INT((10+D19*d+F19)/(INT(10+D19*d+F19))-epsi)+c_2*H19)^(c_3)+sc_2*INT((10+D19*d+F19)/(INT(10+D19*d+F19))-epsi)-sc_4*(H19/10)^3)</f>
        <v>21698.300500253907</v>
      </c>
      <c r="T60" s="148">
        <f>-1*(F60)*
((sc_3+sc_1*INT((10+G19+F19)/(INT(10+G19+F19))-epsi))*(s_1+INT(G19+F19)+s_2*INT((10+G19+F19)/(INT(10+G19+F19))-epsi))^(s_3)*(c_4+c_1*INT((10+G19+F19)/(INT(10+G19+F19))-epsi)+c_2*H19)^(c_3)+sc_2*INT((10+G19+F19)/(INT(10+G19+F19))-epsi)-sc_4*(H19/10)^3)
+D60*E60*(1-F60)*(1-G60)*
((sc_3+sc_1*INT((10+G19+F19*d)/(INT(10+G19+F19*d))-epsi))*(s_1+INT(G19+F19*d)+s_2*INT((10+G19+F19*d)/(INT(10+G19+F19*d))-epsi))^(s_3)*(c_4+c_1*INT((10+G19+F19*d)/(INT(10+G19+F19*d))-epsi)+c_2*H19)^(c_3)+sc_2*INT((10+G19+F19*d)/(INT(10+G19+F19*d))-epsi)-sc_4*(H19/10)^3)</f>
        <v>21698.300500253907</v>
      </c>
      <c r="U60" s="148">
        <f>-1*(G60)*
((sc_3+sc_1*INT((10+G19+E19)/(INT(10+G19+E19))-epsi))*(s_1+INT(G19+E19)+s_2*INT((10+G19+E19)/(INT(10+G19+E19))-epsi))^(s_3)*(c_4+c_1*INT((10+G19+E19)/(INT(10+G19+E19))-epsi)+c_2*H19)^(c_3)+sc_2*INT((10+G19+E19)/(INT(10+G19+E19))-epsi)-sc_4*(H19/10)^3)
+D60*E60*(1-F60)*(1-G60)*
((sc_3+sc_1*INT((10+G19+E19*d)/(INT(10+G19+E19*d))-epsi))*(s_1+INT(G19+E19*d)+s_2*INT((10+G19+E19*d)/(INT(10+G19+E19*d))-epsi))^(s_3)*(c_4+c_1*INT((10+G19+E19*d)/(INT(10+G19+E19*d))-epsi)+c_2*H19)^(c_3)+sc_2*INT((10+G19+E19*d)/(INT(10+G19+E19*d))-epsi)-sc_4*(H19/10)^3)</f>
        <v>21698.300500253907</v>
      </c>
      <c r="W60" s="10" t="str">
        <f>W59 &amp; IF(1-D60,B19&amp;"    ","")</f>
        <v xml:space="preserve">아이데른    </v>
      </c>
      <c r="X60" s="10" t="str">
        <f>X59&amp;IF(1-E60,B19&amp;"    ","")</f>
        <v/>
      </c>
      <c r="Y60" s="10" t="str">
        <f>Y59&amp;IF(F60,B19&amp;"    ","")</f>
        <v xml:space="preserve">그라나트    키리네    </v>
      </c>
      <c r="Z60" s="10" t="str">
        <f>Z59&amp;IF(G60,B19&amp;"    ","")</f>
        <v xml:space="preserve">스튜어트    아이던    </v>
      </c>
    </row>
    <row r="61" spans="4:26">
      <c r="D61" s="145">
        <f>1-INT((10-(1-I20)^2)/10)</f>
        <v>1</v>
      </c>
      <c r="E61" s="145">
        <f>1-INT((10-(2-I20)^2)/10)</f>
        <v>0</v>
      </c>
      <c r="F61" s="145">
        <f>INT((3-ABS(3-I20))/3)</f>
        <v>0</v>
      </c>
      <c r="G61" s="145">
        <f>INT((4-ABS(4-I20))/4)</f>
        <v>0</v>
      </c>
      <c r="H61" s="146"/>
      <c r="I61" s="145">
        <f>(1-D61)*H20</f>
        <v>0</v>
      </c>
      <c r="J61" s="145">
        <f>(1-E61)*H20</f>
        <v>2</v>
      </c>
      <c r="K61" s="145">
        <f>F61*H20</f>
        <v>0</v>
      </c>
      <c r="L61" s="145">
        <f>G61*H20</f>
        <v>0</v>
      </c>
      <c r="M61" s="147" t="s">
        <v>222</v>
      </c>
      <c r="N61" s="205" t="s">
        <v>213</v>
      </c>
      <c r="O61" s="205"/>
      <c r="P61" s="205"/>
      <c r="R61" s="148">
        <f>(-1)*(1-D61)*
((sc_3+sc_1*INT((10+D20+F20)/(INT(10+D20+F20))-epsi))*(s_1+INT(D20+F20)+s_2*INT((10+D20+F20)/(INT(10+D20+F20))-epsi))^(s_3)*(c_4+c_1*INT((10+D20+F20)/(INT(10+D20+F20))-epsi)+c_2*H20)^(c_3)+sc_2*INT((10+D20+F20)/(INT(10+D20+F20))-epsi)-sc_4*(H20/10)^3)
+D61*E61*(1-F61)*(1-G61)*
((sc_3+sc_1*INT((10+D20+F20*d)/(INT(10+D20+F20*d))-epsi))*(s_1+INT(D20+F20*d)+s_2*INT((10+D20+F20*d)/(INT(10+D20+F20*d))-epsi))^(s_3)*(c_4+c_1*INT((10+D20+F20*d)/(INT(10+D20+F20*d))-epsi)+c_2*H20)^(c_3)+sc_2*INT((10+D20+F20*d)/(INT(10+D20+F20*d))-epsi)-sc_4*(H20/10)^3)</f>
        <v>0</v>
      </c>
      <c r="S61" s="148">
        <f>-1*(1-E61)*
((sc_3+sc_1*INT((10+D20+F20)/(INT(10+D20+F20))-epsi))*(s_1+INT(D20+F20)+s_2*INT((10+D20+F20)/(INT(10+D20+F20))-epsi))^(s_3)*(c_4+c_1*INT((10+D20+F20)/(INT(10+D20+F20))-epsi)+c_2*H20)^(c_3)+sc_2*INT((10+D20+F20)/(INT(10+D20+F20))-epsi)-sc_4*(H20/10)^3)
+D61*E61*(1-F61)*(1-G61)*
((sc_3+sc_1*INT((10+D20*d+F20)/(INT(10+D20*d+F20))-epsi))*(s_1+INT(D20*d+F20)+s_2*INT((10+D20*d+F20)/(INT(10+D20*d+F20))-epsi))^(s_3)*(c_4+c_1*INT((10+D20*d+F20)/(INT(10+D20*d+F20))-epsi)+c_2*H20)^(c_3)+sc_2*INT((10+D20*d+F20)/(INT(10+D20*d+F20))-epsi)-sc_4*(H20/10)^3)</f>
        <v>-67904.762029604637</v>
      </c>
      <c r="T61" s="148">
        <f>-1*(F61)*
((sc_3+sc_1*INT((10+G20+F20)/(INT(10+G20+F20))-epsi))*(s_1+INT(G20+F20)+s_2*INT((10+G20+F20)/(INT(10+G20+F20))-epsi))^(s_3)*(c_4+c_1*INT((10+G20+F20)/(INT(10+G20+F20))-epsi)+c_2*H20)^(c_3)+sc_2*INT((10+G20+F20)/(INT(10+G20+F20))-epsi)-sc_4*(H20/10)^3)
+D61*E61*(1-F61)*(1-G61)*
((sc_3+sc_1*INT((10+G20+F20*d)/(INT(10+G20+F20*d))-epsi))*(s_1+INT(G20+F20*d)+s_2*INT((10+G20+F20*d)/(INT(10+G20+F20*d))-epsi))^(s_3)*(c_4+c_1*INT((10+G20+F20*d)/(INT(10+G20+F20*d))-epsi)+c_2*H20)^(c_3)+sc_2*INT((10+G20+F20*d)/(INT(10+G20+F20*d))-epsi)-sc_4*(H20/10)^3)</f>
        <v>0</v>
      </c>
      <c r="U61" s="148">
        <f>-1*(G61)*
((sc_3+sc_1*INT((10+G20+E20)/(INT(10+G20+E20))-epsi))*(s_1+INT(G20+E20)+s_2*INT((10+G20+E20)/(INT(10+G20+E20))-epsi))^(s_3)*(c_4+c_1*INT((10+G20+E20)/(INT(10+G20+E20))-epsi)+c_2*H20)^(c_3)+sc_2*INT((10+G20+E20)/(INT(10+G20+E20))-epsi)-sc_4*(H20/10)^3)
+D61*E61*(1-F61)*(1-G61)*
((sc_3+sc_1*INT((10+G20+E20*d)/(INT(10+G20+E20*d))-epsi))*(s_1+INT(G20+E20*d)+s_2*INT((10+G20+E20*d)/(INT(10+G20+E20*d))-epsi))^(s_3)*(c_4+c_1*INT((10+G20+E20*d)/(INT(10+G20+E20*d))-epsi)+c_2*H20)^(c_3)+sc_2*INT((10+G20+E20*d)/(INT(10+G20+E20*d))-epsi)-sc_4*(H20/10)^3)</f>
        <v>0</v>
      </c>
      <c r="W61" s="10" t="str">
        <f>W60 &amp; IF(1-D61,B20&amp;"    ","")</f>
        <v xml:space="preserve">아이데른    </v>
      </c>
      <c r="X61" s="10" t="str">
        <f>X60&amp;IF(1-E61,B20&amp;"    ","")</f>
        <v xml:space="preserve">샤말라    </v>
      </c>
      <c r="Y61" s="10" t="str">
        <f>Y60&amp;IF(F61,B20&amp;"    ","")</f>
        <v xml:space="preserve">그라나트    키리네    </v>
      </c>
      <c r="Z61" s="10" t="str">
        <f>Z60&amp;IF(G61,B20&amp;"    ","")</f>
        <v xml:space="preserve">스튜어트    아이던    </v>
      </c>
    </row>
    <row r="62" spans="4:26" ht="117" customHeight="1">
      <c r="D62" s="140">
        <f>1-INT((10-(1-I21)^2)/10)</f>
        <v>1</v>
      </c>
      <c r="E62" s="140">
        <f>1-INT((10-(2-I21)^2)/10)</f>
        <v>1</v>
      </c>
      <c r="F62" s="140">
        <f>INT((3-ABS(3-I21))/3)</f>
        <v>0</v>
      </c>
      <c r="G62" s="140">
        <f>INT((4-ABS(4-I21))/4)</f>
        <v>0</v>
      </c>
      <c r="I62" s="140">
        <f>(1-D62)*H21</f>
        <v>0</v>
      </c>
      <c r="J62" s="140">
        <f>(1-E62)*H21</f>
        <v>0</v>
      </c>
      <c r="K62" s="141">
        <f>F62*H21</f>
        <v>0</v>
      </c>
      <c r="L62" s="141">
        <f>G62*H21</f>
        <v>0</v>
      </c>
      <c r="M62" s="3"/>
      <c r="N62" s="224" t="s">
        <v>234</v>
      </c>
      <c r="O62" s="224"/>
      <c r="P62" s="224"/>
      <c r="R62" s="148">
        <f>(-1)*(1-D62)*
((sc_3+sc_1*INT((10+D21+F21)/(INT(10+D21+F21))-epsi))*(s_1+INT(D21+F21)+s_2*INT((10+D21+F21)/(INT(10+D21+F21))-epsi))^(s_3)*(c_4+c_1*INT((10+D21+F21)/(INT(10+D21+F21))-epsi)+c_2*H21)^(c_3)+sc_2*INT((10+D21+F21)/(INT(10+D21+F21))-epsi)-sc_4*(H21/10)^3)
+D62*E62*(1-F62)*(1-G62)*
((sc_3+sc_1*INT((10+D21+F21*d)/(INT(10+D21+F21*d))-epsi))*(s_1+INT(D21+F21*d)+s_2*INT((10+D21+F21*d)/(INT(10+D21+F21*d))-epsi))^(s_3)*(c_4+c_1*INT((10+D21+F21*d)/(INT(10+D21+F21*d))-epsi)+c_2*H21)^(c_3)+sc_2*INT((10+D21+F21*d)/(INT(10+D21+F21*d))-epsi)-sc_4*(H21/10)^3)</f>
        <v>39553.976682247281</v>
      </c>
      <c r="S62" s="148">
        <f>-1*(1-E62)*
((sc_3+sc_1*INT((10+D21+F21)/(INT(10+D21+F21))-epsi))*(s_1+INT(D21+F21)+s_2*INT((10+D21+F21)/(INT(10+D21+F21))-epsi))^(s_3)*(c_4+c_1*INT((10+D21+F21)/(INT(10+D21+F21))-epsi)+c_2*H21)^(c_3)+sc_2*INT((10+D21+F21)/(INT(10+D21+F21))-epsi)-sc_4*(H21/10)^3)
+D62*E62*(1-F62)*(1-G62)*
((sc_3+sc_1*INT((10+D21*d+F21)/(INT(10+D21*d+F21))-epsi))*(s_1+INT(D21*d+F21)+s_2*INT((10+D21*d+F21)/(INT(10+D21*d+F21))-epsi))^(s_3)*(c_4+c_1*INT((10+D21*d+F21)/(INT(10+D21*d+F21))-epsi)+c_2*H21)^(c_3)+sc_2*INT((10+D21*d+F21)/(INT(10+D21*d+F21))-epsi)-sc_4*(H21/10)^3)</f>
        <v>39553.976682247281</v>
      </c>
      <c r="T62" s="148">
        <f>-1*(F62)*
((sc_3+sc_1*INT((10+G21+F21)/(INT(10+G21+F21))-epsi))*(s_1+INT(G21+F21)+s_2*INT((10+G21+F21)/(INT(10+G21+F21))-epsi))^(s_3)*(c_4+c_1*INT((10+G21+F21)/(INT(10+G21+F21))-epsi)+c_2*H21)^(c_3)+sc_2*INT((10+G21+F21)/(INT(10+G21+F21))-epsi)-sc_4*(H21/10)^3)
+D62*E62*(1-F62)*(1-G62)*
((sc_3+sc_1*INT((10+G21+F21*d)/(INT(10+G21+F21*d))-epsi))*(s_1+INT(G21+F21*d)+s_2*INT((10+G21+F21*d)/(INT(10+G21+F21*d))-epsi))^(s_3)*(c_4+c_1*INT((10+G21+F21*d)/(INT(10+G21+F21*d))-epsi)+c_2*H21)^(c_3)+sc_2*INT((10+G21+F21*d)/(INT(10+G21+F21*d))-epsi)-sc_4*(H21/10)^3)</f>
        <v>39553.976682247281</v>
      </c>
      <c r="U62" s="148">
        <f>-1*(G62)*
((sc_3+sc_1*INT((10+G21+E21)/(INT(10+G21+E21))-epsi))*(s_1+INT(G21+E21)+s_2*INT((10+G21+E21)/(INT(10+G21+E21))-epsi))^(s_3)*(c_4+c_1*INT((10+G21+E21)/(INT(10+G21+E21))-epsi)+c_2*H21)^(c_3)+sc_2*INT((10+G21+E21)/(INT(10+G21+E21))-epsi)-sc_4*(H21/10)^3)
+D62*E62*(1-F62)*(1-G62)*
((sc_3+sc_1*INT((10+G21+E21*d)/(INT(10+G21+E21*d))-epsi))*(s_1+INT(G21+E21*d)+s_2*INT((10+G21+E21*d)/(INT(10+G21+E21*d))-epsi))^(s_3)*(c_4+c_1*INT((10+G21+E21*d)/(INT(10+G21+E21*d))-epsi)+c_2*H21)^(c_3)+sc_2*INT((10+G21+E21*d)/(INT(10+G21+E21*d))-epsi)-sc_4*(H21/10)^3)</f>
        <v>39553.976682247281</v>
      </c>
      <c r="W62" s="10" t="str">
        <f>W61 &amp; IF(1-D62,B21&amp;"    ","")</f>
        <v xml:space="preserve">아이데른    </v>
      </c>
      <c r="X62" s="10" t="str">
        <f>X61&amp;IF(1-E62,B21&amp;"    ","")</f>
        <v xml:space="preserve">샤말라    </v>
      </c>
      <c r="Y62" s="10" t="str">
        <f>Y61&amp;IF(F62,B21&amp;"    ","")</f>
        <v xml:space="preserve">그라나트    키리네    </v>
      </c>
      <c r="Z62" s="10" t="str">
        <f>Z61&amp;IF(G62,B21&amp;"    ","")</f>
        <v xml:space="preserve">스튜어트    아이던    </v>
      </c>
    </row>
    <row r="63" spans="4:26">
      <c r="D63" s="10">
        <f>1-INT((10-(1-I22)^2)/10)</f>
        <v>1</v>
      </c>
      <c r="E63" s="10">
        <f>1-INT((10-(2-I22)^2)/10)</f>
        <v>1</v>
      </c>
      <c r="F63" s="10">
        <f>INT((3-ABS(3-I22))/3)</f>
        <v>0</v>
      </c>
      <c r="G63" s="10">
        <f>INT((4-ABS(4-I22))/4)</f>
        <v>0</v>
      </c>
      <c r="I63" s="10">
        <f>(1-D63)*H22</f>
        <v>0</v>
      </c>
      <c r="J63" s="10">
        <f>(1-E63)*H22</f>
        <v>0</v>
      </c>
      <c r="K63" s="137">
        <f>F63*H22</f>
        <v>0</v>
      </c>
      <c r="L63" s="137">
        <f>G63*H22</f>
        <v>0</v>
      </c>
      <c r="M63" s="3"/>
      <c r="R63" s="148">
        <f>(-1)*(1-D63)*
((sc_3+sc_1*INT((10+D22+F22)/(INT(10+D22+F22))-epsi))*(s_1+INT(D22+F22)+s_2*INT((10+D22+F22)/(INT(10+D22+F22))-epsi))^(s_3)*(c_4+c_1*INT((10+D22+F22)/(INT(10+D22+F22))-epsi)+c_2*H22)^(c_3)+sc_2*INT((10+D22+F22)/(INT(10+D22+F22))-epsi)-sc_4*(H22/10)^3)
+D63*E63*(1-F63)*(1-G63)*
((sc_3+sc_1*INT((10+D22+F22*d)/(INT(10+D22+F22*d))-epsi))*(s_1+INT(D22+F22*d)+s_2*INT((10+D22+F22*d)/(INT(10+D22+F22*d))-epsi))^(s_3)*(c_4+c_1*INT((10+D22+F22*d)/(INT(10+D22+F22*d))-epsi)+c_2*H22)^(c_3)+sc_2*INT((10+D22+F22*d)/(INT(10+D22+F22*d))-epsi)-sc_4*(H22/10)^3)</f>
        <v>17428.651615997685</v>
      </c>
      <c r="S63" s="148">
        <f>-1*(1-E63)*
((sc_3+sc_1*INT((10+D22+F22)/(INT(10+D22+F22))-epsi))*(s_1+INT(D22+F22)+s_2*INT((10+D22+F22)/(INT(10+D22+F22))-epsi))^(s_3)*(c_4+c_1*INT((10+D22+F22)/(INT(10+D22+F22))-epsi)+c_2*H22)^(c_3)+sc_2*INT((10+D22+F22)/(INT(10+D22+F22))-epsi)-sc_4*(H22/10)^3)
+D63*E63*(1-F63)*(1-G63)*
((sc_3+sc_1*INT((10+D22*d+F22)/(INT(10+D22*d+F22))-epsi))*(s_1+INT(D22*d+F22)+s_2*INT((10+D22*d+F22)/(INT(10+D22*d+F22))-epsi))^(s_3)*(c_4+c_1*INT((10+D22*d+F22)/(INT(10+D22*d+F22))-epsi)+c_2*H22)^(c_3)+sc_2*INT((10+D22*d+F22)/(INT(10+D22*d+F22))-epsi)-sc_4*(H22/10)^3)</f>
        <v>13471.086635573462</v>
      </c>
      <c r="T63" s="148">
        <f>-1*(F63)*
((sc_3+sc_1*INT((10+G22+F22)/(INT(10+G22+F22))-epsi))*(s_1+INT(G22+F22)+s_2*INT((10+G22+F22)/(INT(10+G22+F22))-epsi))^(s_3)*(c_4+c_1*INT((10+G22+F22)/(INT(10+G22+F22))-epsi)+c_2*H22)^(c_3)+sc_2*INT((10+G22+F22)/(INT(10+G22+F22))-epsi)-sc_4*(H22/10)^3)
+D63*E63*(1-F63)*(1-G63)*
((sc_3+sc_1*INT((10+G22+F22*d)/(INT(10+G22+F22*d))-epsi))*(s_1+INT(G22+F22*d)+s_2*INT((10+G22+F22*d)/(INT(10+G22+F22*d))-epsi))^(s_3)*(c_4+c_1*INT((10+G22+F22*d)/(INT(10+G22+F22*d))-epsi)+c_2*H22)^(c_3)+sc_2*INT((10+G22+F22*d)/(INT(10+G22+F22*d))-epsi)-sc_4*(H22/10)^3)</f>
        <v>27678.405112440771</v>
      </c>
      <c r="U63" s="148">
        <f>-1*(G63)*
((sc_3+sc_1*INT((10+G22+E22)/(INT(10+G22+E22))-epsi))*(s_1+INT(G22+E22)+s_2*INT((10+G22+E22)/(INT(10+G22+E22))-epsi))^(s_3)*(c_4+c_1*INT((10+G22+E22)/(INT(10+G22+E22))-epsi)+c_2*H22)^(c_3)+sc_2*INT((10+G22+E22)/(INT(10+G22+E22))-epsi)-sc_4*(H22/10)^3)
+D63*E63*(1-F63)*(1-G63)*
((sc_3+sc_1*INT((10+G22+E22*d)/(INT(10+G22+E22*d))-epsi))*(s_1+INT(G22+E22*d)+s_2*INT((10+G22+E22*d)/(INT(10+G22+E22*d))-epsi))^(s_3)*(c_4+c_1*INT((10+G22+E22*d)/(INT(10+G22+E22*d))-epsi)+c_2*H22)^(c_3)+sc_2*INT((10+G22+E22*d)/(INT(10+G22+E22*d))-epsi)-sc_4*(H22/10)^3)</f>
        <v>27678.405112440771</v>
      </c>
      <c r="W63" s="10" t="str">
        <f>W62 &amp; IF(1-D63,B22&amp;"    ","")</f>
        <v xml:space="preserve">아이데른    </v>
      </c>
      <c r="X63" s="10" t="str">
        <f>X62&amp;IF(1-E63,B22&amp;"    ","")</f>
        <v xml:space="preserve">샤말라    </v>
      </c>
      <c r="Y63" s="10" t="str">
        <f>Y62&amp;IF(F63,B22&amp;"    ","")</f>
        <v xml:space="preserve">그라나트    키리네    </v>
      </c>
      <c r="Z63" s="10" t="str">
        <f>Z62&amp;IF(G63,B22&amp;"    ","")</f>
        <v xml:space="preserve">스튜어트    아이던    </v>
      </c>
    </row>
    <row r="64" spans="4:26">
      <c r="D64" s="10">
        <f>1-INT((10-(1-I23)^2)/10)</f>
        <v>1</v>
      </c>
      <c r="E64" s="10">
        <f>1-INT((10-(2-I23)^2)/10)</f>
        <v>1</v>
      </c>
      <c r="F64" s="10">
        <f>INT((3-ABS(3-I23))/3)</f>
        <v>0</v>
      </c>
      <c r="G64" s="10">
        <f>INT((4-ABS(4-I23))/4)</f>
        <v>0</v>
      </c>
      <c r="I64" s="10">
        <f>(1-D64)*H23</f>
        <v>0</v>
      </c>
      <c r="J64" s="10">
        <f>(1-E64)*H23</f>
        <v>0</v>
      </c>
      <c r="K64" s="137">
        <f>F64*H23</f>
        <v>0</v>
      </c>
      <c r="L64" s="137">
        <f>G64*H23</f>
        <v>0</v>
      </c>
      <c r="M64" s="3"/>
      <c r="R64" s="148">
        <f>(-1)*(1-D64)*
((sc_3+sc_1*INT((10+D23+F23)/(INT(10+D23+F23))-epsi))*(s_1+INT(D23+F23)+s_2*INT((10+D23+F23)/(INT(10+D23+F23))-epsi))^(s_3)*(c_4+c_1*INT((10+D23+F23)/(INT(10+D23+F23))-epsi)+c_2*H23)^(c_3)+sc_2*INT((10+D23+F23)/(INT(10+D23+F23))-epsi)-sc_4*(H23/10)^3)
+D64*E64*(1-F64)*(1-G64)*
((sc_3+sc_1*INT((10+D23+F23*d)/(INT(10+D23+F23*d))-epsi))*(s_1+INT(D23+F23*d)+s_2*INT((10+D23+F23*d)/(INT(10+D23+F23*d))-epsi))^(s_3)*(c_4+c_1*INT((10+D23+F23*d)/(INT(10+D23+F23*d))-epsi)+c_2*H23)^(c_3)+sc_2*INT((10+D23+F23*d)/(INT(10+D23+F23*d))-epsi)-sc_4*(H23/10)^3)</f>
        <v>13652.387487040363</v>
      </c>
      <c r="S64" s="148">
        <f>-1*(1-E64)*
((sc_3+sc_1*INT((10+D23+F23)/(INT(10+D23+F23))-epsi))*(s_1+INT(D23+F23)+s_2*INT((10+D23+F23)/(INT(10+D23+F23))-epsi))^(s_3)*(c_4+c_1*INT((10+D23+F23)/(INT(10+D23+F23))-epsi)+c_2*H23)^(c_3)+sc_2*INT((10+D23+F23)/(INT(10+D23+F23))-epsi)-sc_4*(H23/10)^3)
+D64*E64*(1-F64)*(1-G64)*
((sc_3+sc_1*INT((10+D23*d+F23)/(INT(10+D23*d+F23))-epsi))*(s_1+INT(D23*d+F23)+s_2*INT((10+D23*d+F23)/(INT(10+D23*d+F23))-epsi))^(s_3)*(c_4+c_1*INT((10+D23*d+F23)/(INT(10+D23*d+F23))-epsi)+c_2*H23)^(c_3)+sc_2*INT((10+D23*d+F23)/(INT(10+D23*d+F23))-epsi)-sc_4*(H23/10)^3)</f>
        <v>10105.909286389036</v>
      </c>
      <c r="T64" s="148">
        <f>-1*(F64)*
((sc_3+sc_1*INT((10+G23+F23)/(INT(10+G23+F23))-epsi))*(s_1+INT(G23+F23)+s_2*INT((10+G23+F23)/(INT(10+G23+F23))-epsi))^(s_3)*(c_4+c_1*INT((10+G23+F23)/(INT(10+G23+F23))-epsi)+c_2*H23)^(c_3)+sc_2*INT((10+G23+F23)/(INT(10+G23+F23))-epsi)-sc_4*(H23/10)^3)
+D64*E64*(1-F64)*(1-G64)*
((sc_3+sc_1*INT((10+G23+F23*d)/(INT(10+G23+F23*d))-epsi))*(s_1+INT(G23+F23*d)+s_2*INT((10+G23+F23*d)/(INT(10+G23+F23*d))-epsi))^(s_3)*(c_4+c_1*INT((10+G23+F23*d)/(INT(10+G23+F23*d))-epsi)+c_2*H23)^(c_3)+sc_2*INT((10+G23+F23*d)/(INT(10+G23+F23*d))-epsi)-sc_4*(H23/10)^3)</f>
        <v>21698.300500253907</v>
      </c>
      <c r="U64" s="148">
        <f>-1*(G64)*
((sc_3+sc_1*INT((10+G23+E23)/(INT(10+G23+E23))-epsi))*(s_1+INT(G23+E23)+s_2*INT((10+G23+E23)/(INT(10+G23+E23))-epsi))^(s_3)*(c_4+c_1*INT((10+G23+E23)/(INT(10+G23+E23))-epsi)+c_2*H23)^(c_3)+sc_2*INT((10+G23+E23)/(INT(10+G23+E23))-epsi)-sc_4*(H23/10)^3)
+D64*E64*(1-F64)*(1-G64)*
((sc_3+sc_1*INT((10+G23+E23*d)/(INT(10+G23+E23*d))-epsi))*(s_1+INT(G23+E23*d)+s_2*INT((10+G23+E23*d)/(INT(10+G23+E23*d))-epsi))^(s_3)*(c_4+c_1*INT((10+G23+E23*d)/(INT(10+G23+E23*d))-epsi)+c_2*H23)^(c_3)+sc_2*INT((10+G23+E23*d)/(INT(10+G23+E23*d))-epsi)-sc_4*(H23/10)^3)</f>
        <v>21698.300500253907</v>
      </c>
      <c r="W64" s="10" t="str">
        <f>W63 &amp; IF(1-D64,B23&amp;"    ","")</f>
        <v xml:space="preserve">아이데른    </v>
      </c>
      <c r="X64" s="10" t="str">
        <f>X63&amp;IF(1-E64,B23&amp;"    ","")</f>
        <v xml:space="preserve">샤말라    </v>
      </c>
      <c r="Y64" s="10" t="str">
        <f>Y63&amp;IF(F64,B23&amp;"    ","")</f>
        <v xml:space="preserve">그라나트    키리네    </v>
      </c>
      <c r="Z64" s="10" t="str">
        <f>Z63&amp;IF(G64,B23&amp;"    ","")</f>
        <v xml:space="preserve">스튜어트    아이던    </v>
      </c>
    </row>
    <row r="65" spans="4:26">
      <c r="D65" s="10">
        <f>1-INT((10-(1-I24)^2)/10)</f>
        <v>1</v>
      </c>
      <c r="E65" s="10">
        <f>1-INT((10-(2-I24)^2)/10)</f>
        <v>1</v>
      </c>
      <c r="F65" s="10">
        <f>INT((3-ABS(3-I24))/3)</f>
        <v>0</v>
      </c>
      <c r="G65" s="10">
        <f>INT((4-ABS(4-I24))/4)</f>
        <v>1</v>
      </c>
      <c r="I65" s="10">
        <f>(1-D65)*H24</f>
        <v>0</v>
      </c>
      <c r="J65" s="10">
        <f>(1-E65)*H24</f>
        <v>0</v>
      </c>
      <c r="K65" s="137">
        <f>F65*H24</f>
        <v>0</v>
      </c>
      <c r="L65" s="137">
        <f>G65*H24</f>
        <v>3</v>
      </c>
      <c r="M65" s="3"/>
      <c r="R65" s="148">
        <f>(-1)*(1-D65)*
((sc_3+sc_1*INT((10+D24+F24)/(INT(10+D24+F24))-epsi))*(s_1+INT(D24+F24)+s_2*INT((10+D24+F24)/(INT(10+D24+F24))-epsi))^(s_3)*(c_4+c_1*INT((10+D24+F24)/(INT(10+D24+F24))-epsi)+c_2*H24)^(c_3)+sc_2*INT((10+D24+F24)/(INT(10+D24+F24))-epsi)-sc_4*(H24/10)^3)
+D65*E65*(1-F65)*(1-G65)*
((sc_3+sc_1*INT((10+D24+F24*d)/(INT(10+D24+F24*d))-epsi))*(s_1+INT(D24+F24*d)+s_2*INT((10+D24+F24*d)/(INT(10+D24+F24*d))-epsi))^(s_3)*(c_4+c_1*INT((10+D24+F24*d)/(INT(10+D24+F24*d))-epsi)+c_2*H24)^(c_3)+sc_2*INT((10+D24+F24*d)/(INT(10+D24+F24*d))-epsi)-sc_4*(H24/10)^3)</f>
        <v>0</v>
      </c>
      <c r="S65" s="148">
        <f>-1*(1-E65)*
((sc_3+sc_1*INT((10+D24+F24)/(INT(10+D24+F24))-epsi))*(s_1+INT(D24+F24)+s_2*INT((10+D24+F24)/(INT(10+D24+F24))-epsi))^(s_3)*(c_4+c_1*INT((10+D24+F24)/(INT(10+D24+F24))-epsi)+c_2*H24)^(c_3)+sc_2*INT((10+D24+F24)/(INT(10+D24+F24))-epsi)-sc_4*(H24/10)^3)
+D65*E65*(1-F65)*(1-G65)*
((sc_3+sc_1*INT((10+D24*d+F24)/(INT(10+D24*d+F24))-epsi))*(s_1+INT(D24*d+F24)+s_2*INT((10+D24*d+F24)/(INT(10+D24*d+F24))-epsi))^(s_3)*(c_4+c_1*INT((10+D24*d+F24)/(INT(10+D24*d+F24))-epsi)+c_2*H24)^(c_3)+sc_2*INT((10+D24*d+F24)/(INT(10+D24*d+F24))-epsi)-sc_4*(H24/10)^3)</f>
        <v>0</v>
      </c>
      <c r="T65" s="148">
        <f>-1*(F65)*
((sc_3+sc_1*INT((10+G24+F24)/(INT(10+G24+F24))-epsi))*(s_1+INT(G24+F24)+s_2*INT((10+G24+F24)/(INT(10+G24+F24))-epsi))^(s_3)*(c_4+c_1*INT((10+G24+F24)/(INT(10+G24+F24))-epsi)+c_2*H24)^(c_3)+sc_2*INT((10+G24+F24)/(INT(10+G24+F24))-epsi)-sc_4*(H24/10)^3)
+D65*E65*(1-F65)*(1-G65)*
((sc_3+sc_1*INT((10+G24+F24*d)/(INT(10+G24+F24*d))-epsi))*(s_1+INT(G24+F24*d)+s_2*INT((10+G24+F24*d)/(INT(10+G24+F24*d))-epsi))^(s_3)*(c_4+c_1*INT((10+G24+F24*d)/(INT(10+G24+F24*d))-epsi)+c_2*H24)^(c_3)+sc_2*INT((10+G24+F24*d)/(INT(10+G24+F24*d))-epsi)-sc_4*(H24/10)^3)</f>
        <v>0</v>
      </c>
      <c r="U65" s="148">
        <f>-1*(G65)*
((sc_3+sc_1*INT((10+G24+E24)/(INT(10+G24+E24))-epsi))*(s_1+INT(G24+E24)+s_2*INT((10+G24+E24)/(INT(10+G24+E24))-epsi))^(s_3)*(c_4+c_1*INT((10+G24+E24)/(INT(10+G24+E24))-epsi)+c_2*H24)^(c_3)+sc_2*INT((10+G24+E24)/(INT(10+G24+E24))-epsi)-sc_4*(H24/10)^3)
+D65*E65*(1-F65)*(1-G65)*
((sc_3+sc_1*INT((10+G24+E24*d)/(INT(10+G24+E24*d))-epsi))*(s_1+INT(G24+E24*d)+s_2*INT((10+G24+E24*d)/(INT(10+G24+E24*d))-epsi))^(s_3)*(c_4+c_1*INT((10+G24+E24*d)/(INT(10+G24+E24*d))-epsi)+c_2*H24)^(c_3)+sc_2*INT((10+G24+E24*d)/(INT(10+G24+E24*d))-epsi)-sc_4*(H24/10)^3)</f>
        <v>-51489.123006860005</v>
      </c>
      <c r="W65" s="10" t="str">
        <f>W64 &amp; IF(1-D65,B24&amp;"    ","")</f>
        <v xml:space="preserve">아이데른    </v>
      </c>
      <c r="X65" s="10" t="str">
        <f>X64&amp;IF(1-E65,B24&amp;"    ","")</f>
        <v xml:space="preserve">샤말라    </v>
      </c>
      <c r="Y65" s="10" t="str">
        <f>Y64&amp;IF(F65,B24&amp;"    ","")</f>
        <v xml:space="preserve">그라나트    키리네    </v>
      </c>
      <c r="Z65" s="10" t="str">
        <f>Z64&amp;IF(G65,B24&amp;"    ","")</f>
        <v xml:space="preserve">스튜어트    아이던    라사    </v>
      </c>
    </row>
    <row r="66" spans="4:26">
      <c r="D66" s="10">
        <f>1-INT((10-(1-I25)^2)/10)</f>
        <v>1</v>
      </c>
      <c r="E66" s="10">
        <f>1-INT((10-(2-I25)^2)/10)</f>
        <v>1</v>
      </c>
      <c r="F66" s="10">
        <f>INT((3-ABS(3-I25))/3)</f>
        <v>0</v>
      </c>
      <c r="G66" s="10">
        <f>INT((4-ABS(4-I25))/4)</f>
        <v>0</v>
      </c>
      <c r="I66" s="10">
        <f>(1-D66)*H25</f>
        <v>0</v>
      </c>
      <c r="J66" s="10">
        <f>(1-E66)*H25</f>
        <v>0</v>
      </c>
      <c r="K66" s="137">
        <f>F66*H25</f>
        <v>0</v>
      </c>
      <c r="L66" s="137">
        <f>G66*H25</f>
        <v>0</v>
      </c>
      <c r="M66" s="3"/>
      <c r="R66" s="148">
        <f>(-1)*(1-D66)*
((sc_3+sc_1*INT((10+D25+F25)/(INT(10+D25+F25))-epsi))*(s_1+INT(D25+F25)+s_2*INT((10+D25+F25)/(INT(10+D25+F25))-epsi))^(s_3)*(c_4+c_1*INT((10+D25+F25)/(INT(10+D25+F25))-epsi)+c_2*H25)^(c_3)+sc_2*INT((10+D25+F25)/(INT(10+D25+F25))-epsi)-sc_4*(H25/10)^3)
+D66*E66*(1-F66)*(1-G66)*
((sc_3+sc_1*INT((10+D25+F25*d)/(INT(10+D25+F25*d))-epsi))*(s_1+INT(D25+F25*d)+s_2*INT((10+D25+F25*d)/(INT(10+D25+F25*d))-epsi))^(s_3)*(c_4+c_1*INT((10+D25+F25*d)/(INT(10+D25+F25*d))-epsi)+c_2*H25)^(c_3)+sc_2*INT((10+D25+F25*d)/(INT(10+D25+F25*d))-epsi)-sc_4*(H25/10)^3)</f>
        <v>9817.5871012447114</v>
      </c>
      <c r="S66" s="148">
        <f>-1*(1-E66)*
((sc_3+sc_1*INT((10+D25+F25)/(INT(10+D25+F25))-epsi))*(s_1+INT(D25+F25)+s_2*INT((10+D25+F25)/(INT(10+D25+F25))-epsi))^(s_3)*(c_4+c_1*INT((10+D25+F25)/(INT(10+D25+F25))-epsi)+c_2*H25)^(c_3)+sc_2*INT((10+D25+F25)/(INT(10+D25+F25))-epsi)-sc_4*(H25/10)^3)
+D66*E66*(1-F66)*(1-G66)*
((sc_3+sc_1*INT((10+D25*d+F25)/(INT(10+D25*d+F25))-epsi))*(s_1+INT(D25*d+F25)+s_2*INT((10+D25*d+F25)/(INT(10+D25*d+F25))-epsi))^(s_3)*(c_4+c_1*INT((10+D25*d+F25)/(INT(10+D25*d+F25))-epsi)+c_2*H25)^(c_3)+sc_2*INT((10+D25*d+F25)/(INT(10+D25*d+F25))-epsi)-sc_4*(H25/10)^3)</f>
        <v>9817.5871012447114</v>
      </c>
      <c r="T66" s="148">
        <f>-1*(F66)*
((sc_3+sc_1*INT((10+G25+F25)/(INT(10+G25+F25))-epsi))*(s_1+INT(G25+F25)+s_2*INT((10+G25+F25)/(INT(10+G25+F25))-epsi))^(s_3)*(c_4+c_1*INT((10+G25+F25)/(INT(10+G25+F25))-epsi)+c_2*H25)^(c_3)+sc_2*INT((10+G25+F25)/(INT(10+G25+F25))-epsi)-sc_4*(H25/10)^3)
+D66*E66*(1-F66)*(1-G66)*
((sc_3+sc_1*INT((10+G25+F25*d)/(INT(10+G25+F25*d))-epsi))*(s_1+INT(G25+F25*d)+s_2*INT((10+G25+F25*d)/(INT(10+G25+F25*d))-epsi))^(s_3)*(c_4+c_1*INT((10+G25+F25*d)/(INT(10+G25+F25*d))-epsi)+c_2*H25)^(c_3)+sc_2*INT((10+G25+F25*d)/(INT(10+G25+F25*d))-epsi)-sc_4*(H25/10)^3)</f>
        <v>5635.9740169240222</v>
      </c>
      <c r="U66" s="148">
        <f>-1*(G66)*
((sc_3+sc_1*INT((10+G25+E25)/(INT(10+G25+E25))-epsi))*(s_1+INT(G25+E25)+s_2*INT((10+G25+E25)/(INT(10+G25+E25))-epsi))^(s_3)*(c_4+c_1*INT((10+G25+E25)/(INT(10+G25+E25))-epsi)+c_2*H25)^(c_3)+sc_2*INT((10+G25+E25)/(INT(10+G25+E25))-epsi)-sc_4*(H25/10)^3)
+D66*E66*(1-F66)*(1-G66)*
((sc_3+sc_1*INT((10+G25+E25*d)/(INT(10+G25+E25*d))-epsi))*(s_1+INT(G25+E25*d)+s_2*INT((10+G25+E25*d)/(INT(10+G25+E25*d))-epsi))^(s_3)*(c_4+c_1*INT((10+G25+E25*d)/(INT(10+G25+E25*d))-epsi)+c_2*H25)^(c_3)+sc_2*INT((10+G25+E25*d)/(INT(10+G25+E25*d))-epsi)-sc_4*(H25/10)^3)</f>
        <v>5635.9740169240222</v>
      </c>
      <c r="W66" s="10" t="str">
        <f>W65 &amp; IF(1-D66,B25&amp;"    ","")</f>
        <v xml:space="preserve">아이데른    </v>
      </c>
      <c r="X66" s="10" t="str">
        <f>X65&amp;IF(1-E66,B25&amp;"    ","")</f>
        <v xml:space="preserve">샤말라    </v>
      </c>
      <c r="Y66" s="10" t="str">
        <f>Y65&amp;IF(F66,B25&amp;"    ","")</f>
        <v xml:space="preserve">그라나트    키리네    </v>
      </c>
      <c r="Z66" s="10" t="str">
        <f>Z65&amp;IF(G66,B25&amp;"    ","")</f>
        <v xml:space="preserve">스튜어트    아이던    라사    </v>
      </c>
    </row>
    <row r="67" spans="4:26">
      <c r="D67" s="10">
        <f>1-INT((10-(1-I26)^2)/10)</f>
        <v>1</v>
      </c>
      <c r="E67" s="10">
        <f>1-INT((10-(2-I26)^2)/10)</f>
        <v>1</v>
      </c>
      <c r="F67" s="10">
        <f>INT((3-ABS(3-I26))/3)</f>
        <v>0</v>
      </c>
      <c r="G67" s="10">
        <f>INT((4-ABS(4-I26))/4)</f>
        <v>0</v>
      </c>
      <c r="I67" s="10">
        <f>(1-D67)*H26</f>
        <v>0</v>
      </c>
      <c r="J67" s="10">
        <f>(1-E67)*H26</f>
        <v>0</v>
      </c>
      <c r="K67" s="137">
        <f>F67*H26</f>
        <v>0</v>
      </c>
      <c r="L67" s="137">
        <f>G67*H26</f>
        <v>0</v>
      </c>
      <c r="M67" s="3"/>
      <c r="R67" s="148">
        <f>(-1)*(1-D67)*
((sc_3+sc_1*INT((10+D26+F26)/(INT(10+D26+F26))-epsi))*(s_1+INT(D26+F26)+s_2*INT((10+D26+F26)/(INT(10+D26+F26))-epsi))^(s_3)*(c_4+c_1*INT((10+D26+F26)/(INT(10+D26+F26))-epsi)+c_2*H26)^(c_3)+sc_2*INT((10+D26+F26)/(INT(10+D26+F26))-epsi)-sc_4*(H26/10)^3)
+D67*E67*(1-F67)*(1-G67)*
((sc_3+sc_1*INT((10+D26+F26*d)/(INT(10+D26+F26*d))-epsi))*(s_1+INT(D26+F26*d)+s_2*INT((10+D26+F26*d)/(INT(10+D26+F26*d))-epsi))^(s_3)*(c_4+c_1*INT((10+D26+F26*d)/(INT(10+D26+F26*d))-epsi)+c_2*H26)^(c_3)+sc_2*INT((10+D26+F26*d)/(INT(10+D26+F26*d))-epsi)-sc_4*(H26/10)^3)</f>
        <v>10105.909286389036</v>
      </c>
      <c r="S67" s="148">
        <f>-1*(1-E67)*
((sc_3+sc_1*INT((10+D26+F26)/(INT(10+D26+F26))-epsi))*(s_1+INT(D26+F26)+s_2*INT((10+D26+F26)/(INT(10+D26+F26))-epsi))^(s_3)*(c_4+c_1*INT((10+D26+F26)/(INT(10+D26+F26))-epsi)+c_2*H26)^(c_3)+sc_2*INT((10+D26+F26)/(INT(10+D26+F26))-epsi)-sc_4*(H26/10)^3)
+D67*E67*(1-F67)*(1-G67)*
((sc_3+sc_1*INT((10+D26*d+F26)/(INT(10+D26*d+F26))-epsi))*(s_1+INT(D26*d+F26)+s_2*INT((10+D26*d+F26)/(INT(10+D26*d+F26))-epsi))^(s_3)*(c_4+c_1*INT((10+D26*d+F26)/(INT(10+D26*d+F26))-epsi)+c_2*H26)^(c_3)+sc_2*INT((10+D26*d+F26)/(INT(10+D26*d+F26))-epsi)-sc_4*(H26/10)^3)</f>
        <v>13652.387487040363</v>
      </c>
      <c r="T67" s="148">
        <f>-1*(F67)*
((sc_3+sc_1*INT((10+G26+F26)/(INT(10+G26+F26))-epsi))*(s_1+INT(G26+F26)+s_2*INT((10+G26+F26)/(INT(10+G26+F26))-epsi))^(s_3)*(c_4+c_1*INT((10+G26+F26)/(INT(10+G26+F26))-epsi)+c_2*H26)^(c_3)+sc_2*INT((10+G26+F26)/(INT(10+G26+F26))-epsi)-sc_4*(H26/10)^3)
+D67*E67*(1-F67)*(1-G67)*
((sc_3+sc_1*INT((10+G26+F26*d)/(INT(10+G26+F26*d))-epsi))*(s_1+INT(G26+F26*d)+s_2*INT((10+G26+F26*d)/(INT(10+G26+F26*d))-epsi))^(s_3)*(c_4+c_1*INT((10+G26+F26*d)/(INT(10+G26+F26*d))-epsi)+c_2*H26)^(c_3)+sc_2*INT((10+G26+F26*d)/(INT(10+G26+F26*d))-epsi)-sc_4*(H26/10)^3)</f>
        <v>10105.909286389036</v>
      </c>
      <c r="U67" s="148">
        <f>-1*(G67)*
((sc_3+sc_1*INT((10+G26+E26)/(INT(10+G26+E26))-epsi))*(s_1+INT(G26+E26)+s_2*INT((10+G26+E26)/(INT(10+G26+E26))-epsi))^(s_3)*(c_4+c_1*INT((10+G26+E26)/(INT(10+G26+E26))-epsi)+c_2*H26)^(c_3)+sc_2*INT((10+G26+E26)/(INT(10+G26+E26))-epsi)-sc_4*(H26/10)^3)
+D67*E67*(1-F67)*(1-G67)*
((sc_3+sc_1*INT((10+G26+E26*d)/(INT(10+G26+E26*d))-epsi))*(s_1+INT(G26+E26*d)+s_2*INT((10+G26+E26*d)/(INT(10+G26+E26*d))-epsi))^(s_3)*(c_4+c_1*INT((10+G26+E26*d)/(INT(10+G26+E26*d))-epsi)+c_2*H26)^(c_3)+sc_2*INT((10+G26+E26*d)/(INT(10+G26+E26*d))-epsi)-sc_4*(H26/10)^3)</f>
        <v>10105.909286389036</v>
      </c>
      <c r="W67" s="10" t="str">
        <f>W66 &amp; IF(1-D67,B26&amp;"    ","")</f>
        <v xml:space="preserve">아이데른    </v>
      </c>
      <c r="X67" s="10" t="str">
        <f>X66&amp;IF(1-E67,B26&amp;"    ","")</f>
        <v xml:space="preserve">샤말라    </v>
      </c>
      <c r="Y67" s="10" t="str">
        <f>Y66&amp;IF(F67,B26&amp;"    ","")</f>
        <v xml:space="preserve">그라나트    키리네    </v>
      </c>
      <c r="Z67" s="10" t="str">
        <f>Z66&amp;IF(G67,B26&amp;"    ","")</f>
        <v xml:space="preserve">스튜어트    아이던    라사    </v>
      </c>
    </row>
    <row r="68" spans="4:26">
      <c r="D68" s="10">
        <f>1-INT((10-(1-I27)^2)/10)</f>
        <v>1</v>
      </c>
      <c r="E68" s="10">
        <f>1-INT((10-(2-I27)^2)/10)</f>
        <v>1</v>
      </c>
      <c r="F68" s="10">
        <f>INT((3-ABS(3-I27))/3)</f>
        <v>0</v>
      </c>
      <c r="G68" s="10">
        <f>INT((4-ABS(4-I27))/4)</f>
        <v>0</v>
      </c>
      <c r="I68" s="10">
        <f>(1-D68)*H27</f>
        <v>0</v>
      </c>
      <c r="J68" s="10">
        <f>(1-E68)*H27</f>
        <v>0</v>
      </c>
      <c r="K68" s="137">
        <f>F68*H27</f>
        <v>0</v>
      </c>
      <c r="L68" s="137">
        <f>G68*H27</f>
        <v>0</v>
      </c>
      <c r="M68" s="3"/>
      <c r="R68" s="148">
        <f>(-1)*(1-D68)*
((sc_3+sc_1*INT((10+D27+F27)/(INT(10+D27+F27))-epsi))*(s_1+INT(D27+F27)+s_2*INT((10+D27+F27)/(INT(10+D27+F27))-epsi))^(s_3)*(c_4+c_1*INT((10+D27+F27)/(INT(10+D27+F27))-epsi)+c_2*H27)^(c_3)+sc_2*INT((10+D27+F27)/(INT(10+D27+F27))-epsi)-sc_4*(H27/10)^3)
+D68*E68*(1-F68)*(1-G68)*
((sc_3+sc_1*INT((10+D27+F27*d)/(INT(10+D27+F27*d))-epsi))*(s_1+INT(D27+F27*d)+s_2*INT((10+D27+F27*d)/(INT(10+D27+F27*d))-epsi))^(s_3)*(c_4+c_1*INT((10+D27+F27*d)/(INT(10+D27+F27*d))-epsi)+c_2*H27)^(c_3)+sc_2*INT((10+D27+F27*d)/(INT(10+D27+F27*d))-epsi)-sc_4*(H27/10)^3)</f>
        <v>9817.5871012447114</v>
      </c>
      <c r="S68" s="148">
        <f>-1*(1-E68)*
((sc_3+sc_1*INT((10+D27+F27)/(INT(10+D27+F27))-epsi))*(s_1+INT(D27+F27)+s_2*INT((10+D27+F27)/(INT(10+D27+F27))-epsi))^(s_3)*(c_4+c_1*INT((10+D27+F27)/(INT(10+D27+F27))-epsi)+c_2*H27)^(c_3)+sc_2*INT((10+D27+F27)/(INT(10+D27+F27))-epsi)-sc_4*(H27/10)^3)
+D68*E68*(1-F68)*(1-G68)*
((sc_3+sc_1*INT((10+D27*d+F27)/(INT(10+D27*d+F27))-epsi))*(s_1+INT(D27*d+F27)+s_2*INT((10+D27*d+F27)/(INT(10+D27*d+F27))-epsi))^(s_3)*(c_4+c_1*INT((10+D27*d+F27)/(INT(10+D27*d+F27))-epsi)+c_2*H27)^(c_3)+sc_2*INT((10+D27*d+F27)/(INT(10+D27*d+F27))-epsi)-sc_4*(H27/10)^3)</f>
        <v>6681.3718598426258</v>
      </c>
      <c r="T68" s="148">
        <f>-1*(F68)*
((sc_3+sc_1*INT((10+G27+F27)/(INT(10+G27+F27))-epsi))*(s_1+INT(G27+F27)+s_2*INT((10+G27+F27)/(INT(10+G27+F27))-epsi))^(s_3)*(c_4+c_1*INT((10+G27+F27)/(INT(10+G27+F27))-epsi)+c_2*H27)^(c_3)+sc_2*INT((10+G27+F27)/(INT(10+G27+F27))-epsi)-sc_4*(H27/10)^3)
+D68*E68*(1-F68)*(1-G68)*
((sc_3+sc_1*INT((10+G27+F27*d)/(INT(10+G27+F27*d))-epsi))*(s_1+INT(G27+F27*d)+s_2*INT((10+G27+F27*d)/(INT(10+G27+F27*d))-epsi))^(s_3)*(c_4+c_1*INT((10+G27+F27*d)/(INT(10+G27+F27*d))-epsi)+c_2*H27)^(c_3)+sc_2*INT((10+G27+F27*d)/(INT(10+G27+F27*d))-epsi)-sc_4*(H27/10)^3)</f>
        <v>9817.5871012447114</v>
      </c>
      <c r="U68" s="148">
        <f>-1*(G68)*
((sc_3+sc_1*INT((10+G27+E27)/(INT(10+G27+E27))-epsi))*(s_1+INT(G27+E27)+s_2*INT((10+G27+E27)/(INT(10+G27+E27))-epsi))^(s_3)*(c_4+c_1*INT((10+G27+E27)/(INT(10+G27+E27))-epsi)+c_2*H27)^(c_3)+sc_2*INT((10+G27+E27)/(INT(10+G27+E27))-epsi)-sc_4*(H27/10)^3)
+D68*E68*(1-F68)*(1-G68)*
((sc_3+sc_1*INT((10+G27+E27*d)/(INT(10+G27+E27*d))-epsi))*(s_1+INT(G27+E27*d)+s_2*INT((10+G27+E27*d)/(INT(10+G27+E27*d))-epsi))^(s_3)*(c_4+c_1*INT((10+G27+E27*d)/(INT(10+G27+E27*d))-epsi)+c_2*H27)^(c_3)+sc_2*INT((10+G27+E27*d)/(INT(10+G27+E27*d))-epsi)-sc_4*(H27/10)^3)</f>
        <v>9817.5871012447114</v>
      </c>
      <c r="W68" s="10" t="str">
        <f>W67 &amp; IF(1-D68,B27&amp;"    ","")</f>
        <v xml:space="preserve">아이데른    </v>
      </c>
      <c r="X68" s="10" t="str">
        <f>X67&amp;IF(1-E68,B27&amp;"    ","")</f>
        <v xml:space="preserve">샤말라    </v>
      </c>
      <c r="Y68" s="10" t="str">
        <f>Y67&amp;IF(F68,B27&amp;"    ","")</f>
        <v xml:space="preserve">그라나트    키리네    </v>
      </c>
      <c r="Z68" s="10" t="str">
        <f>Z67&amp;IF(G68,B27&amp;"    ","")</f>
        <v xml:space="preserve">스튜어트    아이던    라사    </v>
      </c>
    </row>
    <row r="69" spans="4:26">
      <c r="D69" s="10">
        <f>1-INT((10-(1-I28)^2)/10)</f>
        <v>1</v>
      </c>
      <c r="E69" s="10">
        <f>1-INT((10-(2-I28)^2)/10)</f>
        <v>1</v>
      </c>
      <c r="F69" s="10">
        <f>INT((3-ABS(3-I28))/3)</f>
        <v>0</v>
      </c>
      <c r="G69" s="10">
        <f>INT((4-ABS(4-I28))/4)</f>
        <v>0</v>
      </c>
      <c r="I69" s="10">
        <f>(1-D69)*H28</f>
        <v>0</v>
      </c>
      <c r="J69" s="10">
        <f>(1-E69)*H28</f>
        <v>0</v>
      </c>
      <c r="K69" s="137">
        <f>F69*H28</f>
        <v>0</v>
      </c>
      <c r="L69" s="137">
        <f>G69*H28</f>
        <v>0</v>
      </c>
      <c r="M69" s="3"/>
      <c r="R69" s="148">
        <f>(-1)*(1-D69)*
((sc_3+sc_1*INT((10+D28+F28)/(INT(10+D28+F28))-epsi))*(s_1+INT(D28+F28)+s_2*INT((10+D28+F28)/(INT(10+D28+F28))-epsi))^(s_3)*(c_4+c_1*INT((10+D28+F28)/(INT(10+D28+F28))-epsi)+c_2*H28)^(c_3)+sc_2*INT((10+D28+F28)/(INT(10+D28+F28))-epsi)-sc_4*(H28/10)^3)
+D69*E69*(1-F69)*(1-G69)*
((sc_3+sc_1*INT((10+D28+F28*d)/(INT(10+D28+F28*d))-epsi))*(s_1+INT(D28+F28*d)+s_2*INT((10+D28+F28*d)/(INT(10+D28+F28*d))-epsi))^(s_3)*(c_4+c_1*INT((10+D28+F28*d)/(INT(10+D28+F28*d))-epsi)+c_2*H28)^(c_3)+sc_2*INT((10+D28+F28*d)/(INT(10+D28+F28*d))-epsi)-sc_4*(H28/10)^3)</f>
        <v>24910.107764913744</v>
      </c>
      <c r="S69" s="148">
        <f>-1*(1-E69)*
((sc_3+sc_1*INT((10+D28+F28)/(INT(10+D28+F28))-epsi))*(s_1+INT(D28+F28)+s_2*INT((10+D28+F28)/(INT(10+D28+F28))-epsi))^(s_3)*(c_4+c_1*INT((10+D28+F28)/(INT(10+D28+F28))-epsi)+c_2*H28)^(c_3)+sc_2*INT((10+D28+F28)/(INT(10+D28+F28))-epsi)-sc_4*(H28/10)^3)
+D69*E69*(1-F69)*(1-G69)*
((sc_3+sc_1*INT((10+D28*d+F28)/(INT(10+D28*d+F28))-epsi))*(s_1+INT(D28*d+F28)+s_2*INT((10+D28*d+F28)/(INT(10+D28*d+F28))-epsi))^(s_3)*(c_4+c_1*INT((10+D28*d+F28)/(INT(10+D28*d+F28))-epsi)+c_2*H28)^(c_3)+sc_2*INT((10+D28*d+F28)/(INT(10+D28*d+F28))-epsi)-sc_4*(H28/10)^3)</f>
        <v>20129.90141356003</v>
      </c>
      <c r="T69" s="148">
        <f>-1*(F69)*
((sc_3+sc_1*INT((10+G28+F28)/(INT(10+G28+F28))-epsi))*(s_1+INT(G28+F28)+s_2*INT((10+G28+F28)/(INT(10+G28+F28))-epsi))^(s_3)*(c_4+c_1*INT((10+G28+F28)/(INT(10+G28+F28))-epsi)+c_2*H28)^(c_3)+sc_2*INT((10+G28+F28)/(INT(10+G28+F28))-epsi)-sc_4*(H28/10)^3)
+D69*E69*(1-F69)*(1-G69)*
((sc_3+sc_1*INT((10+G28+F28*d)/(INT(10+G28+F28*d))-epsi))*(s_1+INT(G28+F28*d)+s_2*INT((10+G28+F28*d)/(INT(10+G28+F28*d))-epsi))^(s_3)*(c_4+c_1*INT((10+G28+F28*d)/(INT(10+G28+F28*d))-epsi)+c_2*H28)^(c_3)+sc_2*INT((10+G28+F28*d)/(INT(10+G28+F28*d))-epsi)-sc_4*(H28/10)^3)</f>
        <v>24910.107764913744</v>
      </c>
      <c r="U69" s="148">
        <f>-1*(G69)*
((sc_3+sc_1*INT((10+G28+E28)/(INT(10+G28+E28))-epsi))*(s_1+INT(G28+E28)+s_2*INT((10+G28+E28)/(INT(10+G28+E28))-epsi))^(s_3)*(c_4+c_1*INT((10+G28+E28)/(INT(10+G28+E28))-epsi)+c_2*H28)^(c_3)+sc_2*INT((10+G28+E28)/(INT(10+G28+E28))-epsi)-sc_4*(H28/10)^3)
+D69*E69*(1-F69)*(1-G69)*
((sc_3+sc_1*INT((10+G28+E28*d)/(INT(10+G28+E28*d))-epsi))*(s_1+INT(G28+E28*d)+s_2*INT((10+G28+E28*d)/(INT(10+G28+E28*d))-epsi))^(s_3)*(c_4+c_1*INT((10+G28+E28*d)/(INT(10+G28+E28*d))-epsi)+c_2*H28)^(c_3)+sc_2*INT((10+G28+E28*d)/(INT(10+G28+E28*d))-epsi)-sc_4*(H28/10)^3)</f>
        <v>14417.256808399155</v>
      </c>
      <c r="W69" s="10" t="str">
        <f>W68 &amp; IF(1-D69,B28&amp;"    ","")</f>
        <v xml:space="preserve">아이데른    </v>
      </c>
      <c r="X69" s="10" t="str">
        <f>X68&amp;IF(1-E69,B28&amp;"    ","")</f>
        <v xml:space="preserve">샤말라    </v>
      </c>
      <c r="Y69" s="10" t="str">
        <f>Y68&amp;IF(F69,B28&amp;"    ","")</f>
        <v xml:space="preserve">그라나트    키리네    </v>
      </c>
      <c r="Z69" s="10" t="str">
        <f>Z68&amp;IF(G69,B28&amp;"    ","")</f>
        <v xml:space="preserve">스튜어트    아이던    라사    </v>
      </c>
    </row>
    <row r="70" spans="4:26">
      <c r="D70" s="10">
        <f>1-INT((10-(1-I29)^2)/10)</f>
        <v>1</v>
      </c>
      <c r="E70" s="10">
        <f>1-INT((10-(2-I29)^2)/10)</f>
        <v>1</v>
      </c>
      <c r="F70" s="10">
        <f>INT((3-ABS(3-I29))/3)</f>
        <v>0</v>
      </c>
      <c r="G70" s="10">
        <f>INT((4-ABS(4-I29))/4)</f>
        <v>0</v>
      </c>
      <c r="I70" s="10">
        <f>(1-D70)*H29</f>
        <v>0</v>
      </c>
      <c r="J70" s="10">
        <f>(1-E70)*H29</f>
        <v>0</v>
      </c>
      <c r="K70" s="137">
        <f>F70*H29</f>
        <v>0</v>
      </c>
      <c r="L70" s="137">
        <f>G70*H29</f>
        <v>0</v>
      </c>
      <c r="M70" s="3"/>
      <c r="R70" s="148">
        <f>(-1)*(1-D70)*
((sc_3+sc_1*INT((10+D29+F29)/(INT(10+D29+F29))-epsi))*(s_1+INT(D29+F29)+s_2*INT((10+D29+F29)/(INT(10+D29+F29))-epsi))^(s_3)*(c_4+c_1*INT((10+D29+F29)/(INT(10+D29+F29))-epsi)+c_2*H29)^(c_3)+sc_2*INT((10+D29+F29)/(INT(10+D29+F29))-epsi)-sc_4*(H29/10)^3)
+D70*E70*(1-F70)*(1-G70)*
((sc_3+sc_1*INT((10+D29+F29*d)/(INT(10+D29+F29*d))-epsi))*(s_1+INT(D29+F29*d)+s_2*INT((10+D29+F29*d)/(INT(10+D29+F29*d))-epsi))^(s_3)*(c_4+c_1*INT((10+D29+F29*d)/(INT(10+D29+F29*d))-epsi)+c_2*H29)^(c_3)+sc_2*INT((10+D29+F29*d)/(INT(10+D29+F29*d))-epsi)-sc_4*(H29/10)^3)</f>
        <v>28665.821481239458</v>
      </c>
      <c r="S70" s="148">
        <f>-1*(1-E70)*
((sc_3+sc_1*INT((10+D29+F29)/(INT(10+D29+F29))-epsi))*(s_1+INT(D29+F29)+s_2*INT((10+D29+F29)/(INT(10+D29+F29))-epsi))^(s_3)*(c_4+c_1*INT((10+D29+F29)/(INT(10+D29+F29))-epsi)+c_2*H29)^(c_3)+sc_2*INT((10+D29+F29)/(INT(10+D29+F29))-epsi)-sc_4*(H29/10)^3)
+D70*E70*(1-F70)*(1-G70)*
((sc_3+sc_1*INT((10+D29*d+F29)/(INT(10+D29*d+F29))-epsi))*(s_1+INT(D29*d+F29)+s_2*INT((10+D29*d+F29)/(INT(10+D29*d+F29))-epsi))^(s_3)*(c_4+c_1*INT((10+D29*d+F29)/(INT(10+D29*d+F29))-epsi)+c_2*H29)^(c_3)+sc_2*INT((10+D29*d+F29)/(INT(10+D29*d+F29))-epsi)-sc_4*(H29/10)^3)</f>
        <v>23474.402586411819</v>
      </c>
      <c r="T70" s="148">
        <f>-1*(F70)*
((sc_3+sc_1*INT((10+G29+F29)/(INT(10+G29+F29))-epsi))*(s_1+INT(G29+F29)+s_2*INT((10+G29+F29)/(INT(10+G29+F29))-epsi))^(s_3)*(c_4+c_1*INT((10+G29+F29)/(INT(10+G29+F29))-epsi)+c_2*H29)^(c_3)+sc_2*INT((10+G29+F29)/(INT(10+G29+F29))-epsi)-sc_4*(H29/10)^3)
+D70*E70*(1-F70)*(1-G70)*
((sc_3+sc_1*INT((10+G29+F29*d)/(INT(10+G29+F29*d))-epsi))*(s_1+INT(G29+F29*d)+s_2*INT((10+G29+F29*d)/(INT(10+G29+F29*d))-epsi))^(s_3)*(c_4+c_1*INT((10+G29+F29*d)/(INT(10+G29+F29*d))-epsi)+c_2*H29)^(c_3)+sc_2*INT((10+G29+F29*d)/(INT(10+G29+F29*d))-epsi)-sc_4*(H29/10)^3)</f>
        <v>28665.821481239458</v>
      </c>
      <c r="U70" s="148">
        <f>-1*(G70)*
((sc_3+sc_1*INT((10+G29+E29)/(INT(10+G29+E29))-epsi))*(s_1+INT(G29+E29)+s_2*INT((10+G29+E29)/(INT(10+G29+E29))-epsi))^(s_3)*(c_4+c_1*INT((10+G29+E29)/(INT(10+G29+E29))-epsi)+c_2*H29)^(c_3)+sc_2*INT((10+G29+E29)/(INT(10+G29+E29))-epsi)-sc_4*(H29/10)^3)
+D70*E70*(1-F70)*(1-G70)*
((sc_3+sc_1*INT((10+G29+E29*d)/(INT(10+G29+E29*d))-epsi))*(s_1+INT(G29+E29*d)+s_2*INT((10+G29+E29*d)/(INT(10+G29+E29*d))-epsi))^(s_3)*(c_4+c_1*INT((10+G29+E29*d)/(INT(10+G29+E29*d))-epsi)+c_2*H29)^(c_3)+sc_2*INT((10+G29+E29*d)/(INT(10+G29+E29*d))-epsi)-sc_4*(H29/10)^3)</f>
        <v>16602.498542383946</v>
      </c>
      <c r="W70" s="10" t="str">
        <f>W69 &amp; IF(1-D70,B29&amp;"    ","")</f>
        <v xml:space="preserve">아이데른    </v>
      </c>
      <c r="X70" s="10" t="str">
        <f>X69&amp;IF(1-E70,B29&amp;"    ","")</f>
        <v xml:space="preserve">샤말라    </v>
      </c>
      <c r="Y70" s="10" t="str">
        <f>Y69&amp;IF(F70,B29&amp;"    ","")</f>
        <v xml:space="preserve">그라나트    키리네    </v>
      </c>
      <c r="Z70" s="10" t="str">
        <f>Z69&amp;IF(G70,B29&amp;"    ","")</f>
        <v xml:space="preserve">스튜어트    아이던    라사    </v>
      </c>
    </row>
    <row r="71" spans="4:26">
      <c r="D71" s="10">
        <f>1-INT((10-(1-I30)^2)/10)</f>
        <v>1</v>
      </c>
      <c r="E71" s="10">
        <f>1-INT((10-(2-I30)^2)/10)</f>
        <v>1</v>
      </c>
      <c r="F71" s="10">
        <f>INT((3-ABS(3-I30))/3)</f>
        <v>0</v>
      </c>
      <c r="G71" s="10">
        <f>INT((4-ABS(4-I30))/4)</f>
        <v>0</v>
      </c>
      <c r="I71" s="10">
        <f>(1-D71)*H30</f>
        <v>0</v>
      </c>
      <c r="J71" s="10">
        <f>(1-E71)*H30</f>
        <v>0</v>
      </c>
      <c r="K71" s="137">
        <f>F71*H30</f>
        <v>0</v>
      </c>
      <c r="L71" s="137">
        <f>G71*H30</f>
        <v>0</v>
      </c>
      <c r="M71" s="3"/>
      <c r="R71" s="148">
        <f>(-1)*(1-D71)*
((sc_3+sc_1*INT((10+D30+F30)/(INT(10+D30+F30))-epsi))*(s_1+INT(D30+F30)+s_2*INT((10+D30+F30)/(INT(10+D30+F30))-epsi))^(s_3)*(c_4+c_1*INT((10+D30+F30)/(INT(10+D30+F30))-epsi)+c_2*H30)^(c_3)+sc_2*INT((10+D30+F30)/(INT(10+D30+F30))-epsi)-sc_4*(H30/10)^3)
+D71*E71*(1-F71)*(1-G71)*
((sc_3+sc_1*INT((10+D30+F30*d)/(INT(10+D30+F30*d))-epsi))*(s_1+INT(D30+F30*d)+s_2*INT((10+D30+F30*d)/(INT(10+D30+F30*d))-epsi))^(s_3)*(c_4+c_1*INT((10+D30+F30*d)/(INT(10+D30+F30*d))-epsi)+c_2*H30)^(c_3)+sc_2*INT((10+D30+F30*d)/(INT(10+D30+F30*d))-epsi)-sc_4*(H30/10)^3)</f>
        <v>24910.107764913744</v>
      </c>
      <c r="S71" s="148">
        <f>-1*(1-E71)*
((sc_3+sc_1*INT((10+D30+F30)/(INT(10+D30+F30))-epsi))*(s_1+INT(D30+F30)+s_2*INT((10+D30+F30)/(INT(10+D30+F30))-epsi))^(s_3)*(c_4+c_1*INT((10+D30+F30)/(INT(10+D30+F30))-epsi)+c_2*H30)^(c_3)+sc_2*INT((10+D30+F30)/(INT(10+D30+F30))-epsi)-sc_4*(H30/10)^3)
+D71*E71*(1-F71)*(1-G71)*
((sc_3+sc_1*INT((10+D30*d+F30)/(INT(10+D30*d+F30))-epsi))*(s_1+INT(D30*d+F30)+s_2*INT((10+D30*d+F30)/(INT(10+D30*d+F30))-epsi))^(s_3)*(c_4+c_1*INT((10+D30*d+F30)/(INT(10+D30*d+F30))-epsi)+c_2*H30)^(c_3)+sc_2*INT((10+D30*d+F30)/(INT(10+D30*d+F30))-epsi)-sc_4*(H30/10)^3)</f>
        <v>20129.90141356003</v>
      </c>
      <c r="T71" s="148">
        <f>-1*(F71)*
((sc_3+sc_1*INT((10+G30+F30)/(INT(10+G30+F30))-epsi))*(s_1+INT(G30+F30)+s_2*INT((10+G30+F30)/(INT(10+G30+F30))-epsi))^(s_3)*(c_4+c_1*INT((10+G30+F30)/(INT(10+G30+F30))-epsi)+c_2*H30)^(c_3)+sc_2*INT((10+G30+F30)/(INT(10+G30+F30))-epsi)-sc_4*(H30/10)^3)
+D71*E71*(1-F71)*(1-G71)*
((sc_3+sc_1*INT((10+G30+F30*d)/(INT(10+G30+F30*d))-epsi))*(s_1+INT(G30+F30*d)+s_2*INT((10+G30+F30*d)/(INT(10+G30+F30*d))-epsi))^(s_3)*(c_4+c_1*INT((10+G30+F30*d)/(INT(10+G30+F30*d))-epsi)+c_2*H30)^(c_3)+sc_2*INT((10+G30+F30*d)/(INT(10+G30+F30*d))-epsi)-sc_4*(H30/10)^3)</f>
        <v>24910.107764913744</v>
      </c>
      <c r="U71" s="148">
        <f>-1*(G71)*
((sc_3+sc_1*INT((10+G30+E30)/(INT(10+G30+E30))-epsi))*(s_1+INT(G30+E30)+s_2*INT((10+G30+E30)/(INT(10+G30+E30))-epsi))^(s_3)*(c_4+c_1*INT((10+G30+E30)/(INT(10+G30+E30))-epsi)+c_2*H30)^(c_3)+sc_2*INT((10+G30+E30)/(INT(10+G30+E30))-epsi)-sc_4*(H30/10)^3)
+D71*E71*(1-F71)*(1-G71)*
((sc_3+sc_1*INT((10+G30+E30*d)/(INT(10+G30+E30*d))-epsi))*(s_1+INT(G30+E30*d)+s_2*INT((10+G30+E30*d)/(INT(10+G30+E30*d))-epsi))^(s_3)*(c_4+c_1*INT((10+G30+E30*d)/(INT(10+G30+E30*d))-epsi)+c_2*H30)^(c_3)+sc_2*INT((10+G30+E30*d)/(INT(10+G30+E30*d))-epsi)-sc_4*(H30/10)^3)</f>
        <v>14417.256808399155</v>
      </c>
      <c r="W71" s="10" t="str">
        <f>W70 &amp; IF(1-D71,B30&amp;"    ","")</f>
        <v xml:space="preserve">아이데른    </v>
      </c>
      <c r="X71" s="10" t="str">
        <f>X70&amp;IF(1-E71,B30&amp;"    ","")</f>
        <v xml:space="preserve">샤말라    </v>
      </c>
      <c r="Y71" s="10" t="str">
        <f>Y70&amp;IF(F71,B30&amp;"    ","")</f>
        <v xml:space="preserve">그라나트    키리네    </v>
      </c>
      <c r="Z71" s="10" t="str">
        <f>Z70&amp;IF(G71,B30&amp;"    ","")</f>
        <v xml:space="preserve">스튜어트    아이던    라사    </v>
      </c>
    </row>
    <row r="72" spans="4:26">
      <c r="D72" s="10">
        <f>1-INT((10-(1-I31)^2)/10)</f>
        <v>1</v>
      </c>
      <c r="E72" s="10">
        <f>1-INT((10-(2-I31)^2)/10)</f>
        <v>1</v>
      </c>
      <c r="F72" s="10">
        <f>INT((3-ABS(3-I31))/3)</f>
        <v>0</v>
      </c>
      <c r="G72" s="10">
        <f>INT((4-ABS(4-I31))/4)</f>
        <v>0</v>
      </c>
      <c r="I72" s="10">
        <f>(1-D72)*H31</f>
        <v>0</v>
      </c>
      <c r="J72" s="10">
        <f>(1-E72)*H31</f>
        <v>0</v>
      </c>
      <c r="K72" s="137">
        <f>F72*H31</f>
        <v>0</v>
      </c>
      <c r="L72" s="137">
        <f>G72*H31</f>
        <v>0</v>
      </c>
      <c r="M72" s="3"/>
      <c r="R72" s="148">
        <f>(-1)*(1-D72)*
((sc_3+sc_1*INT((10+D31+F31)/(INT(10+D31+F31))-epsi))*(s_1+INT(D31+F31)+s_2*INT((10+D31+F31)/(INT(10+D31+F31))-epsi))^(s_3)*(c_4+c_1*INT((10+D31+F31)/(INT(10+D31+F31))-epsi)+c_2*H31)^(c_3)+sc_2*INT((10+D31+F31)/(INT(10+D31+F31))-epsi)-sc_4*(H31/10)^3)
+D72*E72*(1-F72)*(1-G72)*
((sc_3+sc_1*INT((10+D31+F31*d)/(INT(10+D31+F31*d))-epsi))*(s_1+INT(D31+F31*d)+s_2*INT((10+D31+F31*d)/(INT(10+D31+F31*d))-epsi))^(s_3)*(c_4+c_1*INT((10+D31+F31*d)/(INT(10+D31+F31*d))-epsi)+c_2*H31)^(c_3)+sc_2*INT((10+D31+F31*d)/(INT(10+D31+F31*d))-epsi)-sc_4*(H31/10)^3)</f>
        <v>5635.9740169240222</v>
      </c>
      <c r="S72" s="148">
        <f>-1*(1-E72)*
((sc_3+sc_1*INT((10+D31+F31)/(INT(10+D31+F31))-epsi))*(s_1+INT(D31+F31)+s_2*INT((10+D31+F31)/(INT(10+D31+F31))-epsi))^(s_3)*(c_4+c_1*INT((10+D31+F31)/(INT(10+D31+F31))-epsi)+c_2*H31)^(c_3)+sc_2*INT((10+D31+F31)/(INT(10+D31+F31))-epsi)-sc_4*(H31/10)^3)
+D72*E72*(1-F72)*(1-G72)*
((sc_3+sc_1*INT((10+D31*d+F31)/(INT(10+D31*d+F31))-epsi))*(s_1+INT(D31*d+F31)+s_2*INT((10+D31*d+F31)/(INT(10+D31*d+F31))-epsi))^(s_3)*(c_4+c_1*INT((10+D31*d+F31)/(INT(10+D31*d+F31))-epsi)+c_2*H31)^(c_3)+sc_2*INT((10+D31*d+F31)/(INT(10+D31*d+F31))-epsi)-sc_4*(H31/10)^3)</f>
        <v>3825.2476040755932</v>
      </c>
      <c r="T72" s="148">
        <f>-1*(F72)*
((sc_3+sc_1*INT((10+G31+F31)/(INT(10+G31+F31))-epsi))*(s_1+INT(G31+F31)+s_2*INT((10+G31+F31)/(INT(10+G31+F31))-epsi))^(s_3)*(c_4+c_1*INT((10+G31+F31)/(INT(10+G31+F31))-epsi)+c_2*H31)^(c_3)+sc_2*INT((10+G31+F31)/(INT(10+G31+F31))-epsi)-sc_4*(H31/10)^3)
+D72*E72*(1-F72)*(1-G72)*
((sc_3+sc_1*INT((10+G31+F31*d)/(INT(10+G31+F31*d))-epsi))*(s_1+INT(G31+F31*d)+s_2*INT((10+G31+F31*d)/(INT(10+G31+F31*d))-epsi))^(s_3)*(c_4+c_1*INT((10+G31+F31*d)/(INT(10+G31+F31*d))-epsi)+c_2*H31)^(c_3)+sc_2*INT((10+G31+F31*d)/(INT(10+G31+F31*d))-epsi)-sc_4*(H31/10)^3)</f>
        <v>5635.9740169240222</v>
      </c>
      <c r="U72" s="148">
        <f>-1*(G72)*
((sc_3+sc_1*INT((10+G31+E31)/(INT(10+G31+E31))-epsi))*(s_1+INT(G31+E31)+s_2*INT((10+G31+E31)/(INT(10+G31+E31))-epsi))^(s_3)*(c_4+c_1*INT((10+G31+E31)/(INT(10+G31+E31))-epsi)+c_2*H31)^(c_3)+sc_2*INT((10+G31+E31)/(INT(10+G31+E31))-epsi)-sc_4*(H31/10)^3)
+D72*E72*(1-F72)*(1-G72)*
((sc_3+sc_1*INT((10+G31+E31*d)/(INT(10+G31+E31*d))-epsi))*(s_1+INT(G31+E31*d)+s_2*INT((10+G31+E31*d)/(INT(10+G31+E31*d))-epsi))^(s_3)*(c_4+c_1*INT((10+G31+E31*d)/(INT(10+G31+E31*d))-epsi)+c_2*H31)^(c_3)+sc_2*INT((10+G31+E31*d)/(INT(10+G31+E31*d))-epsi)-sc_4*(H31/10)^3)</f>
        <v>9817.5871012447114</v>
      </c>
      <c r="W72" s="10" t="str">
        <f>W71 &amp; IF(1-D72,B31&amp;"    ","")</f>
        <v xml:space="preserve">아이데른    </v>
      </c>
      <c r="X72" s="10" t="str">
        <f>X71&amp;IF(1-E72,B31&amp;"    ","")</f>
        <v xml:space="preserve">샤말라    </v>
      </c>
      <c r="Y72" s="10" t="str">
        <f>Y71&amp;IF(F72,B31&amp;"    ","")</f>
        <v xml:space="preserve">그라나트    키리네    </v>
      </c>
      <c r="Z72" s="10" t="str">
        <f>Z71&amp;IF(G72,B31&amp;"    ","")</f>
        <v xml:space="preserve">스튜어트    아이던    라사    </v>
      </c>
    </row>
    <row r="73" spans="4:26">
      <c r="D73" s="10">
        <f>1-INT((10-(1-I32)^2)/10)</f>
        <v>1</v>
      </c>
      <c r="E73" s="10">
        <f>1-INT((10-(2-I32)^2)/10)</f>
        <v>1</v>
      </c>
      <c r="F73" s="10">
        <f>INT((3-ABS(3-I32))/3)</f>
        <v>0</v>
      </c>
      <c r="G73" s="10">
        <f>INT((4-ABS(4-I32))/4)</f>
        <v>0</v>
      </c>
      <c r="I73" s="10">
        <f>(1-D73)*H32</f>
        <v>0</v>
      </c>
      <c r="J73" s="10">
        <f>(1-E73)*H32</f>
        <v>0</v>
      </c>
      <c r="K73" s="137">
        <f>F73*H32</f>
        <v>0</v>
      </c>
      <c r="L73" s="137">
        <f>G73*H32</f>
        <v>0</v>
      </c>
      <c r="M73" s="3"/>
      <c r="R73" s="148">
        <f>(-1)*(1-D73)*
((sc_3+sc_1*INT((10+D32+F32)/(INT(10+D32+F32))-epsi))*(s_1+INT(D32+F32)+s_2*INT((10+D32+F32)/(INT(10+D32+F32))-epsi))^(s_3)*(c_4+c_1*INT((10+D32+F32)/(INT(10+D32+F32))-epsi)+c_2*H32)^(c_3)+sc_2*INT((10+D32+F32)/(INT(10+D32+F32))-epsi)-sc_4*(H32/10)^3)
+D73*E73*(1-F73)*(1-G73)*
((sc_3+sc_1*INT((10+D32+F32*d)/(INT(10+D32+F32*d))-epsi))*(s_1+INT(D32+F32*d)+s_2*INT((10+D32+F32*d)/(INT(10+D32+F32*d))-epsi))^(s_3)*(c_4+c_1*INT((10+D32+F32*d)/(INT(10+D32+F32*d))-epsi)+c_2*H32)^(c_3)+sc_2*INT((10+D32+F32*d)/(INT(10+D32+F32*d))-epsi)-sc_4*(H32/10)^3)</f>
        <v>9728.6586093236547</v>
      </c>
      <c r="S73" s="148">
        <f>-1*(1-E73)*
((sc_3+sc_1*INT((10+D32+F32)/(INT(10+D32+F32))-epsi))*(s_1+INT(D32+F32)+s_2*INT((10+D32+F32)/(INT(10+D32+F32))-epsi))^(s_3)*(c_4+c_1*INT((10+D32+F32)/(INT(10+D32+F32))-epsi)+c_2*H32)^(c_3)+sc_2*INT((10+D32+F32)/(INT(10+D32+F32))-epsi)-sc_4*(H32/10)^3)
+D73*E73*(1-F73)*(1-G73)*
((sc_3+sc_1*INT((10+D32*d+F32)/(INT(10+D32*d+F32))-epsi))*(s_1+INT(D32*d+F32)+s_2*INT((10+D32*d+F32)/(INT(10+D32*d+F32))-epsi))^(s_3)*(c_4+c_1*INT((10+D32*d+F32)/(INT(10+D32*d+F32))-epsi)+c_2*H32)^(c_3)+sc_2*INT((10+D32*d+F32)/(INT(10+D32*d+F32))-epsi)-sc_4*(H32/10)^3)</f>
        <v>12252.736232128811</v>
      </c>
      <c r="T73" s="148">
        <f>-1*(F73)*
((sc_3+sc_1*INT((10+G32+F32)/(INT(10+G32+F32))-epsi))*(s_1+INT(G32+F32)+s_2*INT((10+G32+F32)/(INT(10+G32+F32))-epsi))^(s_3)*(c_4+c_1*INT((10+G32+F32)/(INT(10+G32+F32))-epsi)+c_2*H32)^(c_3)+sc_2*INT((10+G32+F32)/(INT(10+G32+F32))-epsi)-sc_4*(H32/10)^3)
+D73*E73*(1-F73)*(1-G73)*
((sc_3+sc_1*INT((10+G32+F32*d)/(INT(10+G32+F32*d))-epsi))*(s_1+INT(G32+F32*d)+s_2*INT((10+G32+F32*d)/(INT(10+G32+F32*d))-epsi))^(s_3)*(c_4+c_1*INT((10+G32+F32*d)/(INT(10+G32+F32*d))-epsi)+c_2*H32)^(c_3)+sc_2*INT((10+G32+F32*d)/(INT(10+G32+F32*d))-epsi)-sc_4*(H32/10)^3)</f>
        <v>9728.6586093236547</v>
      </c>
      <c r="U73" s="148">
        <f>-1*(G73)*
((sc_3+sc_1*INT((10+G32+E32)/(INT(10+G32+E32))-epsi))*(s_1+INT(G32+E32)+s_2*INT((10+G32+E32)/(INT(10+G32+E32))-epsi))^(s_3)*(c_4+c_1*INT((10+G32+E32)/(INT(10+G32+E32))-epsi)+c_2*H32)^(c_3)+sc_2*INT((10+G32+E32)/(INT(10+G32+E32))-epsi)-sc_4*(H32/10)^3)
+D73*E73*(1-F73)*(1-G73)*
((sc_3+sc_1*INT((10+G32+E32*d)/(INT(10+G32+E32*d))-epsi))*(s_1+INT(G32+E32*d)+s_2*INT((10+G32+E32*d)/(INT(10+G32+E32*d))-epsi))^(s_3)*(c_4+c_1*INT((10+G32+E32*d)/(INT(10+G32+E32*d))-epsi)+c_2*H32)^(c_3)+sc_2*INT((10+G32+E32*d)/(INT(10+G32+E32*d))-epsi)-sc_4*(H32/10)^3)</f>
        <v>9728.6586093236547</v>
      </c>
      <c r="W73" s="10" t="str">
        <f>W72 &amp; IF(1-D73,B32&amp;"    ","")</f>
        <v xml:space="preserve">아이데른    </v>
      </c>
      <c r="X73" s="10" t="str">
        <f>X72&amp;IF(1-E73,B32&amp;"    ","")</f>
        <v xml:space="preserve">샤말라    </v>
      </c>
      <c r="Y73" s="10" t="str">
        <f>Y72&amp;IF(F73,B32&amp;"    ","")</f>
        <v xml:space="preserve">그라나트    키리네    </v>
      </c>
      <c r="Z73" s="10" t="str">
        <f>Z72&amp;IF(G73,B32&amp;"    ","")</f>
        <v xml:space="preserve">스튜어트    아이던    라사    </v>
      </c>
    </row>
    <row r="74" spans="4:26">
      <c r="D74" s="10">
        <f>1-INT((10-(1-I33)^2)/10)</f>
        <v>1</v>
      </c>
      <c r="E74" s="10">
        <f>1-INT((10-(2-I33)^2)/10)</f>
        <v>1</v>
      </c>
      <c r="F74" s="10">
        <f>INT((3-ABS(3-I33))/3)</f>
        <v>0</v>
      </c>
      <c r="G74" s="10">
        <f>INT((4-ABS(4-I33))/4)</f>
        <v>0</v>
      </c>
      <c r="I74" s="10">
        <f>(1-D74)*H33</f>
        <v>0</v>
      </c>
      <c r="J74" s="10">
        <f>(1-E74)*H33</f>
        <v>0</v>
      </c>
      <c r="K74" s="137">
        <f>F74*H33</f>
        <v>0</v>
      </c>
      <c r="L74" s="137">
        <f>G74*H33</f>
        <v>0</v>
      </c>
      <c r="M74" s="3"/>
      <c r="R74" s="148">
        <f>(-1)*(1-D74)*
((sc_3+sc_1*INT((10+D33+F33)/(INT(10+D33+F33))-epsi))*(s_1+INT(D33+F33)+s_2*INT((10+D33+F33)/(INT(10+D33+F33))-epsi))^(s_3)*(c_4+c_1*INT((10+D33+F33)/(INT(10+D33+F33))-epsi)+c_2*H33)^(c_3)+sc_2*INT((10+D33+F33)/(INT(10+D33+F33))-epsi)-sc_4*(H33/10)^3)
+D74*E74*(1-F74)*(1-G74)*
((sc_3+sc_1*INT((10+D33+F33*d)/(INT(10+D33+F33*d))-epsi))*(s_1+INT(D33+F33*d)+s_2*INT((10+D33+F33*d)/(INT(10+D33+F33*d))-epsi))^(s_3)*(c_4+c_1*INT((10+D33+F33*d)/(INT(10+D33+F33*d))-epsi)+c_2*H33)^(c_3)+sc_2*INT((10+D33+F33*d)/(INT(10+D33+F33*d))-epsi)-sc_4*(H33/10)^3)</f>
        <v>18832.899054978137</v>
      </c>
      <c r="S74" s="148">
        <f>-1*(1-E74)*
((sc_3+sc_1*INT((10+D33+F33)/(INT(10+D33+F33))-epsi))*(s_1+INT(D33+F33)+s_2*INT((10+D33+F33)/(INT(10+D33+F33))-epsi))^(s_3)*(c_4+c_1*INT((10+D33+F33)/(INT(10+D33+F33))-epsi)+c_2*H33)^(c_3)+sc_2*INT((10+D33+F33)/(INT(10+D33+F33))-epsi)-sc_4*(H33/10)^3)
+D74*E74*(1-F74)*(1-G74)*
((sc_3+sc_1*INT((10+D33*d+F33)/(INT(10+D33*d+F33))-epsi))*(s_1+INT(D33*d+F33)+s_2*INT((10+D33*d+F33)/(INT(10+D33*d+F33))-epsi))^(s_3)*(c_4+c_1*INT((10+D33*d+F33)/(INT(10+D33*d+F33))-epsi)+c_2*H33)^(c_3)+sc_2*INT((10+D33*d+F33)/(INT(10+D33*d+F33))-epsi)-sc_4*(H33/10)^3)</f>
        <v>15594.940379858248</v>
      </c>
      <c r="T74" s="148">
        <f>-1*(F74)*
((sc_3+sc_1*INT((10+G33+F33)/(INT(10+G33+F33))-epsi))*(s_1+INT(G33+F33)+s_2*INT((10+G33+F33)/(INT(10+G33+F33))-epsi))^(s_3)*(c_4+c_1*INT((10+G33+F33)/(INT(10+G33+F33))-epsi)+c_2*H33)^(c_3)+sc_2*INT((10+G33+F33)/(INT(10+G33+F33))-epsi)-sc_4*(H33/10)^3)
+D74*E74*(1-F74)*(1-G74)*
((sc_3+sc_1*INT((10+G33+F33*d)/(INT(10+G33+F33*d))-epsi))*(s_1+INT(G33+F33*d)+s_2*INT((10+G33+F33*d)/(INT(10+G33+F33*d))-epsi))^(s_3)*(c_4+c_1*INT((10+G33+F33*d)/(INT(10+G33+F33*d))-epsi)+c_2*H33)^(c_3)+sc_2*INT((10+G33+F33*d)/(INT(10+G33+F33*d))-epsi)-sc_4*(H33/10)^3)</f>
        <v>18832.899054978137</v>
      </c>
      <c r="U74" s="148">
        <f>-1*(G74)*
((sc_3+sc_1*INT((10+G33+E33)/(INT(10+G33+E33))-epsi))*(s_1+INT(G33+E33)+s_2*INT((10+G33+E33)/(INT(10+G33+E33))-epsi))^(s_3)*(c_4+c_1*INT((10+G33+E33)/(INT(10+G33+E33))-epsi)+c_2*H33)^(c_3)+sc_2*INT((10+G33+E33)/(INT(10+G33+E33))-epsi)-sc_4*(H33/10)^3)
+D74*E74*(1-F74)*(1-G74)*
((sc_3+sc_1*INT((10+G33+E33*d)/(INT(10+G33+E33*d))-epsi))*(s_1+INT(G33+E33*d)+s_2*INT((10+G33+E33*d)/(INT(10+G33+E33*d))-epsi))^(s_3)*(c_4+c_1*INT((10+G33+E33*d)/(INT(10+G33+E33*d))-epsi)+c_2*H33)^(c_3)+sc_2*INT((10+G33+E33*d)/(INT(10+G33+E33*d))-epsi)-sc_4*(H33/10)^3)</f>
        <v>18832.899054978137</v>
      </c>
      <c r="W74" s="10" t="str">
        <f>W73 &amp; IF(1-D74,B33&amp;"    ","")</f>
        <v xml:space="preserve">아이데른    </v>
      </c>
      <c r="X74" s="10" t="str">
        <f>X73&amp;IF(1-E74,B33&amp;"    ","")</f>
        <v xml:space="preserve">샤말라    </v>
      </c>
      <c r="Y74" s="10" t="str">
        <f>Y73&amp;IF(F74,B33&amp;"    ","")</f>
        <v xml:space="preserve">그라나트    키리네    </v>
      </c>
      <c r="Z74" s="10" t="str">
        <f>Z73&amp;IF(G74,B33&amp;"    ","")</f>
        <v xml:space="preserve">스튜어트    아이던    라사    </v>
      </c>
    </row>
    <row r="75" spans="4:26">
      <c r="D75" s="10">
        <f>1-INT((10-(1-I34)^2)/10)</f>
        <v>1</v>
      </c>
      <c r="E75" s="10">
        <f>1-INT((10-(2-I34)^2)/10)</f>
        <v>1</v>
      </c>
      <c r="F75" s="10">
        <f>INT((3-ABS(3-I34))/3)</f>
        <v>0</v>
      </c>
      <c r="G75" s="10">
        <f>INT((4-ABS(4-I34))/4)</f>
        <v>0</v>
      </c>
      <c r="I75" s="10">
        <f>(1-D75)*H34</f>
        <v>0</v>
      </c>
      <c r="J75" s="10">
        <f>(1-E75)*H34</f>
        <v>0</v>
      </c>
      <c r="K75" s="137">
        <f>F75*H34</f>
        <v>0</v>
      </c>
      <c r="L75" s="137">
        <f>G75*H34</f>
        <v>0</v>
      </c>
      <c r="M75" s="3"/>
      <c r="R75" s="148">
        <f>(-1)*(1-D75)*
((sc_3+sc_1*INT((10+D34+F34)/(INT(10+D34+F34))-epsi))*(s_1+INT(D34+F34)+s_2*INT((10+D34+F34)/(INT(10+D34+F34))-epsi))^(s_3)*(c_4+c_1*INT((10+D34+F34)/(INT(10+D34+F34))-epsi)+c_2*H34)^(c_3)+sc_2*INT((10+D34+F34)/(INT(10+D34+F34))-epsi)-sc_4*(H34/10)^3)
+D75*E75*(1-F75)*(1-G75)*
((sc_3+sc_1*INT((10+D34+F34*d)/(INT(10+D34+F34*d))-epsi))*(s_1+INT(D34+F34*d)+s_2*INT((10+D34+F34*d)/(INT(10+D34+F34*d))-epsi))^(s_3)*(c_4+c_1*INT((10+D34+F34*d)/(INT(10+D34+F34*d))-epsi)+c_2*H34)^(c_3)+sc_2*INT((10+D34+F34*d)/(INT(10+D34+F34*d))-epsi)-sc_4*(H34/10)^3)</f>
        <v>10084.340055554218</v>
      </c>
      <c r="S75" s="148">
        <f>-1*(1-E75)*
((sc_3+sc_1*INT((10+D34+F34)/(INT(10+D34+F34))-epsi))*(s_1+INT(D34+F34)+s_2*INT((10+D34+F34)/(INT(10+D34+F34))-epsi))^(s_3)*(c_4+c_1*INT((10+D34+F34)/(INT(10+D34+F34))-epsi)+c_2*H34)^(c_3)+sc_2*INT((10+D34+F34)/(INT(10+D34+F34))-epsi)-sc_4*(H34/10)^3)
+D75*E75*(1-F75)*(1-G75)*
((sc_3+sc_1*INT((10+D34*d+F34)/(INT(10+D34*d+F34))-epsi))*(s_1+INT(D34*d+F34)+s_2*INT((10+D34*d+F34)/(INT(10+D34*d+F34))-epsi))^(s_3)*(c_4+c_1*INT((10+D34*d+F34)/(INT(10+D34*d+F34))-epsi)+c_2*H34)^(c_3)+sc_2*INT((10+D34*d+F34)/(INT(10+D34*d+F34))-epsi)-sc_4*(H34/10)^3)</f>
        <v>7798.2955066976047</v>
      </c>
      <c r="T75" s="148">
        <f>-1*(F75)*
((sc_3+sc_1*INT((10+G34+F34)/(INT(10+G34+F34))-epsi))*(s_1+INT(G34+F34)+s_2*INT((10+G34+F34)/(INT(10+G34+F34))-epsi))^(s_3)*(c_4+c_1*INT((10+G34+F34)/(INT(10+G34+F34))-epsi)+c_2*H34)^(c_3)+sc_2*INT((10+G34+F34)/(INT(10+G34+F34))-epsi)-sc_4*(H34/10)^3)
+D75*E75*(1-F75)*(1-G75)*
((sc_3+sc_1*INT((10+G34+F34*d)/(INT(10+G34+F34*d))-epsi))*(s_1+INT(G34+F34*d)+s_2*INT((10+G34+F34*d)/(INT(10+G34+F34*d))-epsi))^(s_3)*(c_4+c_1*INT((10+G34+F34*d)/(INT(10+G34+F34*d))-epsi)+c_2*H34)^(c_3)+sc_2*INT((10+G34+F34*d)/(INT(10+G34+F34*d))-epsi)-sc_4*(H34/10)^3)</f>
        <v>10084.340055554218</v>
      </c>
      <c r="U75" s="148">
        <f>-1*(G75)*
((sc_3+sc_1*INT((10+G34+E34)/(INT(10+G34+E34))-epsi))*(s_1+INT(G34+E34)+s_2*INT((10+G34+E34)/(INT(10+G34+E34))-epsi))^(s_3)*(c_4+c_1*INT((10+G34+E34)/(INT(10+G34+E34))-epsi)+c_2*H34)^(c_3)+sc_2*INT((10+G34+E34)/(INT(10+G34+E34))-epsi)-sc_4*(H34/10)^3)
+D75*E75*(1-F75)*(1-G75)*
((sc_3+sc_1*INT((10+G34+E34*d)/(INT(10+G34+E34*d))-epsi))*(s_1+INT(G34+E34*d)+s_2*INT((10+G34+E34*d)/(INT(10+G34+E34*d))-epsi))^(s_3)*(c_4+c_1*INT((10+G34+E34*d)/(INT(10+G34+E34*d))-epsi)+c_2*H34)^(c_3)+sc_2*INT((10+G34+E34*d)/(INT(10+G34+E34*d))-epsi)-sc_4*(H34/10)^3)</f>
        <v>10084.340055554218</v>
      </c>
      <c r="W75" s="10" t="str">
        <f>W74 &amp; IF(1-D75,B34&amp;"    ","")</f>
        <v xml:space="preserve">아이데른    </v>
      </c>
      <c r="X75" s="10" t="str">
        <f>X74&amp;IF(1-E75,B34&amp;"    ","")</f>
        <v xml:space="preserve">샤말라    </v>
      </c>
      <c r="Y75" s="10" t="str">
        <f>Y74&amp;IF(F75,B34&amp;"    ","")</f>
        <v xml:space="preserve">그라나트    키리네    </v>
      </c>
      <c r="Z75" s="10" t="str">
        <f>Z74&amp;IF(G75,B34&amp;"    ","")</f>
        <v xml:space="preserve">스튜어트    아이던    라사    </v>
      </c>
    </row>
    <row r="76" spans="4:26">
      <c r="D76" s="10">
        <f>1-INT((10-(1-I35)^2)/10)</f>
        <v>1</v>
      </c>
      <c r="E76" s="10">
        <f>1-INT((10-(2-I35)^2)/10)</f>
        <v>1</v>
      </c>
      <c r="F76" s="10">
        <f>INT((3-ABS(3-I35))/3)</f>
        <v>0</v>
      </c>
      <c r="G76" s="10">
        <f>INT((4-ABS(4-I35))/4)</f>
        <v>0</v>
      </c>
      <c r="I76" s="10">
        <f>(1-D76)*H35</f>
        <v>0</v>
      </c>
      <c r="J76" s="10">
        <f>(1-E76)*H35</f>
        <v>0</v>
      </c>
      <c r="K76" s="137">
        <f>F76*H35</f>
        <v>0</v>
      </c>
      <c r="L76" s="137">
        <f>G76*H35</f>
        <v>0</v>
      </c>
      <c r="M76" s="3"/>
      <c r="R76" s="148">
        <f>(-1)*(1-D76)*
((sc_3+sc_1*INT((10+D35+F35)/(INT(10+D35+F35))-epsi))*(s_1+INT(D35+F35)+s_2*INT((10+D35+F35)/(INT(10+D35+F35))-epsi))^(s_3)*(c_4+c_1*INT((10+D35+F35)/(INT(10+D35+F35))-epsi)+c_2*H35)^(c_3)+sc_2*INT((10+D35+F35)/(INT(10+D35+F35))-epsi)-sc_4*(H35/10)^3)
+D76*E76*(1-F76)*(1-G76)*
((sc_3+sc_1*INT((10+D35+F35*d)/(INT(10+D35+F35*d))-epsi))*(s_1+INT(D35+F35*d)+s_2*INT((10+D35+F35*d)/(INT(10+D35+F35*d))-epsi))^(s_3)*(c_4+c_1*INT((10+D35+F35*d)/(INT(10+D35+F35*d))-epsi)+c_2*H35)^(c_3)+sc_2*INT((10+D35+F35*d)/(INT(10+D35+F35*d))-epsi)-sc_4*(H35/10)^3)</f>
        <v>18832.899054978137</v>
      </c>
      <c r="S76" s="148">
        <f>-1*(1-E76)*
((sc_3+sc_1*INT((10+D35+F35)/(INT(10+D35+F35))-epsi))*(s_1+INT(D35+F35)+s_2*INT((10+D35+F35)/(INT(10+D35+F35))-epsi))^(s_3)*(c_4+c_1*INT((10+D35+F35)/(INT(10+D35+F35))-epsi)+c_2*H35)^(c_3)+sc_2*INT((10+D35+F35)/(INT(10+D35+F35))-epsi)-sc_4*(H35/10)^3)
+D76*E76*(1-F76)*(1-G76)*
((sc_3+sc_1*INT((10+D35*d+F35)/(INT(10+D35*d+F35))-epsi))*(s_1+INT(D35*d+F35)+s_2*INT((10+D35*d+F35)/(INT(10+D35*d+F35))-epsi))^(s_3)*(c_4+c_1*INT((10+D35*d+F35)/(INT(10+D35*d+F35))-epsi)+c_2*H35)^(c_3)+sc_2*INT((10+D35*d+F35)/(INT(10+D35*d+F35))-epsi)-sc_4*(H35/10)^3)</f>
        <v>15594.940379858248</v>
      </c>
      <c r="T76" s="148">
        <f>-1*(F76)*
((sc_3+sc_1*INT((10+G35+F35)/(INT(10+G35+F35))-epsi))*(s_1+INT(G35+F35)+s_2*INT((10+G35+F35)/(INT(10+G35+F35))-epsi))^(s_3)*(c_4+c_1*INT((10+G35+F35)/(INT(10+G35+F35))-epsi)+c_2*H35)^(c_3)+sc_2*INT((10+G35+F35)/(INT(10+G35+F35))-epsi)-sc_4*(H35/10)^3)
+D76*E76*(1-F76)*(1-G76)*
((sc_3+sc_1*INT((10+G35+F35*d)/(INT(10+G35+F35*d))-epsi))*(s_1+INT(G35+F35*d)+s_2*INT((10+G35+F35*d)/(INT(10+G35+F35*d))-epsi))^(s_3)*(c_4+c_1*INT((10+G35+F35*d)/(INT(10+G35+F35*d))-epsi)+c_2*H35)^(c_3)+sc_2*INT((10+G35+F35*d)/(INT(10+G35+F35*d))-epsi)-sc_4*(H35/10)^3)</f>
        <v>18832.899054978137</v>
      </c>
      <c r="U76" s="148">
        <f>-1*(G76)*
((sc_3+sc_1*INT((10+G35+E35)/(INT(10+G35+E35))-epsi))*(s_1+INT(G35+E35)+s_2*INT((10+G35+E35)/(INT(10+G35+E35))-epsi))^(s_3)*(c_4+c_1*INT((10+G35+E35)/(INT(10+G35+E35))-epsi)+c_2*H35)^(c_3)+sc_2*INT((10+G35+E35)/(INT(10+G35+E35))-epsi)-sc_4*(H35/10)^3)
+D76*E76*(1-F76)*(1-G76)*
((sc_3+sc_1*INT((10+G35+E35*d)/(INT(10+G35+E35*d))-epsi))*(s_1+INT(G35+E35*d)+s_2*INT((10+G35+E35*d)/(INT(10+G35+E35*d))-epsi))^(s_3)*(c_4+c_1*INT((10+G35+E35*d)/(INT(10+G35+E35*d))-epsi)+c_2*H35)^(c_3)+sc_2*INT((10+G35+E35*d)/(INT(10+G35+E35*d))-epsi)-sc_4*(H35/10)^3)</f>
        <v>18832.899054978137</v>
      </c>
      <c r="W76" s="144" t="str">
        <f>W75 &amp; IF(1-D76,B35&amp;"    ","")</f>
        <v xml:space="preserve">아이데른    </v>
      </c>
      <c r="X76" s="144" t="str">
        <f>X75&amp;IF(1-E76,B35&amp;"    ","")</f>
        <v xml:space="preserve">샤말라    </v>
      </c>
      <c r="Y76" s="144" t="str">
        <f>Y75&amp;IF(F76,B35&amp;"    ","")</f>
        <v xml:space="preserve">그라나트    키리네    </v>
      </c>
      <c r="Z76" s="144" t="str">
        <f>Z75&amp;IF(G76,B35&amp;"    ","")</f>
        <v xml:space="preserve">스튜어트    아이던    라사    </v>
      </c>
    </row>
    <row r="77" spans="4:26">
      <c r="D77" s="143">
        <f>1-PRODUCT(D46:D76)</f>
        <v>1</v>
      </c>
      <c r="E77" s="143">
        <f>1-PRODUCT(E46:E76)</f>
        <v>1</v>
      </c>
      <c r="F77" s="144">
        <f>SUM(F46:F76)</f>
        <v>2</v>
      </c>
      <c r="G77" s="144">
        <f>SUM(G46:G76)</f>
        <v>3</v>
      </c>
      <c r="I77" s="144">
        <f>SUM(I46:I76)</f>
        <v>1</v>
      </c>
      <c r="J77" s="144">
        <f>SUM(J46:J76)</f>
        <v>2</v>
      </c>
      <c r="K77" s="144">
        <f>SUM(K46:K76)</f>
        <v>4</v>
      </c>
      <c r="L77" s="144">
        <f>SUM(L46:L76)</f>
        <v>5</v>
      </c>
      <c r="M77" s="3"/>
      <c r="R77" s="144">
        <f>MAX(R46:R76)</f>
        <v>45501.448000301541</v>
      </c>
      <c r="S77" s="144">
        <f>MAX(S46:S76)</f>
        <v>45501.448000301541</v>
      </c>
      <c r="T77" s="144">
        <f>MAX(T46:T76)</f>
        <v>39553.976682247281</v>
      </c>
      <c r="U77" s="144">
        <f>MAX(U46:U76)</f>
        <v>39553.976682247281</v>
      </c>
      <c r="W77" s="1"/>
    </row>
    <row r="78" spans="4:26">
      <c r="D78" s="10" t="s">
        <v>146</v>
      </c>
      <c r="E78" s="10" t="s">
        <v>147</v>
      </c>
      <c r="F78" s="10" t="s">
        <v>145</v>
      </c>
      <c r="G78" s="10" t="s">
        <v>235</v>
      </c>
      <c r="I78" s="10" t="s">
        <v>148</v>
      </c>
      <c r="J78" s="10" t="s">
        <v>149</v>
      </c>
      <c r="K78" s="137" t="s">
        <v>150</v>
      </c>
      <c r="L78" s="137" t="s">
        <v>151</v>
      </c>
      <c r="M78" s="3"/>
      <c r="R78" s="155">
        <f>1+-1*MIN(R46:R76)</f>
        <v>59041.699887202944</v>
      </c>
      <c r="S78" s="155">
        <f>1+-1*MIN(S46:S76)</f>
        <v>67905.762029604637</v>
      </c>
      <c r="T78" s="142">
        <f>1+-1*MIN(T46:T76)</f>
        <v>51490.123006860005</v>
      </c>
      <c r="U78" s="142">
        <f>1+-1*MIN(U46:U76)</f>
        <v>51490.123006860005</v>
      </c>
    </row>
    <row r="79" spans="4:26">
      <c r="D79" s="144">
        <f>31-SUM(D46:D76)</f>
        <v>1</v>
      </c>
      <c r="E79" s="144">
        <f>31-SUM(E46:E76)</f>
        <v>1</v>
      </c>
      <c r="R79" s="10"/>
      <c r="S79" s="10"/>
      <c r="T79" s="155">
        <f>1+(-1*SUMIF(T46:T76,"&lt;0"))</f>
        <v>91044.099689107286</v>
      </c>
      <c r="U79" s="155">
        <f>1+(-1*SUMIF(U46:U76,"&lt;0"))</f>
        <v>147178.77861396116</v>
      </c>
    </row>
    <row r="80" spans="4:26">
      <c r="D80" s="10" t="s">
        <v>236</v>
      </c>
      <c r="E80" s="10" t="s">
        <v>237</v>
      </c>
    </row>
    <row r="90" spans="1:40" s="3" customFormat="1">
      <c r="A90" s="165"/>
      <c r="B90" s="165"/>
      <c r="C90" s="165"/>
      <c r="D90" s="40" t="s">
        <v>176</v>
      </c>
      <c r="E90" s="165"/>
      <c r="F90" s="165"/>
      <c r="G90" s="165"/>
      <c r="H90" s="165"/>
      <c r="I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65"/>
      <c r="AJ90" s="165"/>
      <c r="AK90" s="165"/>
      <c r="AL90" s="165"/>
      <c r="AM90" s="165"/>
      <c r="AN90" s="165"/>
    </row>
    <row r="91" spans="1:40" s="3" customFormat="1">
      <c r="A91" s="165"/>
      <c r="B91" s="165"/>
      <c r="C91" s="165"/>
      <c r="D91" s="40" t="s">
        <v>177</v>
      </c>
      <c r="E91" s="165"/>
      <c r="F91" s="165"/>
      <c r="G91" s="165"/>
      <c r="H91" s="165"/>
      <c r="I91" s="165" t="s">
        <v>182</v>
      </c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165"/>
      <c r="AM91" s="165"/>
      <c r="AN91" s="165"/>
    </row>
    <row r="92" spans="1:40" s="3" customFormat="1">
      <c r="A92" s="165"/>
      <c r="B92" s="165"/>
      <c r="C92" s="165" t="s">
        <v>159</v>
      </c>
      <c r="D92" s="40" t="s">
        <v>178</v>
      </c>
      <c r="E92" s="165"/>
      <c r="F92" s="165"/>
      <c r="G92" s="165"/>
      <c r="H92" s="165"/>
      <c r="I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  <c r="AJ92" s="165"/>
      <c r="AK92" s="165"/>
      <c r="AL92" s="165"/>
      <c r="AM92" s="165"/>
      <c r="AN92" s="165"/>
    </row>
    <row r="93" spans="1:40" s="3" customFormat="1">
      <c r="A93" s="165"/>
      <c r="B93" s="165"/>
      <c r="C93" s="165" t="s">
        <v>159</v>
      </c>
      <c r="D93" s="165" t="s">
        <v>179</v>
      </c>
      <c r="E93" s="165"/>
      <c r="F93" s="165"/>
      <c r="G93" s="165"/>
      <c r="H93" s="165"/>
      <c r="I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  <c r="AJ93" s="165"/>
      <c r="AK93" s="165"/>
      <c r="AL93" s="165"/>
      <c r="AM93" s="165"/>
      <c r="AN93" s="165"/>
    </row>
    <row r="95" spans="1:40" s="3" customFormat="1">
      <c r="A95" s="165"/>
      <c r="B95" s="165"/>
      <c r="C95" s="165" t="s">
        <v>159</v>
      </c>
      <c r="D95" s="40" t="s">
        <v>180</v>
      </c>
      <c r="E95" s="165"/>
      <c r="F95" s="165"/>
      <c r="G95" s="165"/>
      <c r="H95" s="165"/>
      <c r="I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N95" s="165"/>
    </row>
    <row r="96" spans="1:40" s="3" customFormat="1">
      <c r="A96" s="165"/>
      <c r="B96" s="165"/>
      <c r="C96" s="165" t="s">
        <v>159</v>
      </c>
      <c r="D96" s="40" t="s">
        <v>181</v>
      </c>
      <c r="E96" s="165"/>
      <c r="F96" s="165"/>
      <c r="G96" s="165"/>
      <c r="H96" s="165"/>
      <c r="I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65"/>
      <c r="AJ96" s="165"/>
      <c r="AK96" s="165"/>
      <c r="AL96" s="165"/>
      <c r="AM96" s="165"/>
      <c r="AN96" s="165"/>
    </row>
    <row r="121" spans="2:2">
      <c r="B121" s="46"/>
    </row>
  </sheetData>
  <mergeCells count="27">
    <mergeCell ref="W45:Z45"/>
    <mergeCell ref="N61:P61"/>
    <mergeCell ref="N62:P62"/>
    <mergeCell ref="D45:G45"/>
    <mergeCell ref="I45:L45"/>
    <mergeCell ref="R45:U45"/>
    <mergeCell ref="C39:N39"/>
    <mergeCell ref="P30:P31"/>
    <mergeCell ref="P32:P33"/>
    <mergeCell ref="C36:N36"/>
    <mergeCell ref="C37:N37"/>
    <mergeCell ref="C38:N38"/>
    <mergeCell ref="Q24:V24"/>
    <mergeCell ref="Q25:V25"/>
    <mergeCell ref="P26:P27"/>
    <mergeCell ref="P28:P29"/>
    <mergeCell ref="C4:I4"/>
    <mergeCell ref="P13:V13"/>
    <mergeCell ref="Q14:V14"/>
    <mergeCell ref="X19:AI19"/>
    <mergeCell ref="AK19:AL19"/>
    <mergeCell ref="B1:I1"/>
    <mergeCell ref="B2:H2"/>
    <mergeCell ref="P2:V2"/>
    <mergeCell ref="X2:AI2"/>
    <mergeCell ref="Q3:U3"/>
    <mergeCell ref="AC3:AD3"/>
  </mergeCells>
  <phoneticPr fontId="1" type="noConversion"/>
  <pageMargins left="0.7" right="0.7" top="1.3149999999999999" bottom="0.75" header="0.3" footer="0.3"/>
  <pageSetup paperSize="9"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21"/>
  <sheetViews>
    <sheetView zoomScale="85" zoomScaleNormal="85" workbookViewId="0">
      <selection activeCell="Z28" sqref="Z28"/>
    </sheetView>
  </sheetViews>
  <sheetFormatPr defaultRowHeight="16.5"/>
  <cols>
    <col min="1" max="1" width="1.875" style="165" customWidth="1"/>
    <col min="2" max="2" width="13.25" style="165" customWidth="1"/>
    <col min="3" max="8" width="7.625" style="165" customWidth="1"/>
    <col min="9" max="9" width="11.625" style="165" bestFit="1" customWidth="1"/>
    <col min="10" max="10" width="10.5" style="3" customWidth="1"/>
    <col min="11" max="11" width="10.5" style="3" bestFit="1" customWidth="1"/>
    <col min="12" max="12" width="10.625" style="3" bestFit="1" customWidth="1"/>
    <col min="13" max="13" width="10.5" style="165" customWidth="1"/>
    <col min="14" max="14" width="16.375" style="165" customWidth="1"/>
    <col min="15" max="15" width="4.75" style="165" customWidth="1"/>
    <col min="16" max="16" width="8.125" style="165" customWidth="1"/>
    <col min="17" max="17" width="11" style="165" bestFit="1" customWidth="1"/>
    <col min="18" max="20" width="9" style="165"/>
    <col min="21" max="21" width="8.875" style="165" bestFit="1" customWidth="1"/>
    <col min="22" max="22" width="10" style="165" bestFit="1" customWidth="1"/>
    <col min="23" max="23" width="8.875" style="165" bestFit="1" customWidth="1"/>
    <col min="24" max="24" width="5.375" style="165" customWidth="1"/>
    <col min="25" max="25" width="7" style="165" customWidth="1"/>
    <col min="26" max="26" width="9.625" style="165" customWidth="1"/>
    <col min="27" max="27" width="7.125" style="165" customWidth="1"/>
    <col min="28" max="28" width="5.25" style="165" bestFit="1" customWidth="1"/>
    <col min="29" max="30" width="7.625" style="165" customWidth="1"/>
    <col min="31" max="31" width="8.5" style="165" bestFit="1" customWidth="1"/>
    <col min="32" max="32" width="5.25" style="165" customWidth="1"/>
    <col min="33" max="33" width="11.625" style="165" bestFit="1" customWidth="1"/>
    <col min="34" max="35" width="7.125" style="165" bestFit="1" customWidth="1"/>
    <col min="36" max="657" width="9" style="165"/>
    <col min="658" max="658" width="13.125" style="165" bestFit="1" customWidth="1"/>
    <col min="659" max="665" width="9" style="165"/>
    <col min="666" max="666" width="12.375" style="165" customWidth="1"/>
    <col min="667" max="669" width="12.75" style="165" bestFit="1" customWidth="1"/>
    <col min="670" max="16384" width="9" style="165"/>
  </cols>
  <sheetData>
    <row r="1" spans="1:38" ht="26.25">
      <c r="B1" s="233" t="s">
        <v>153</v>
      </c>
      <c r="C1" s="234"/>
      <c r="D1" s="234"/>
      <c r="E1" s="234"/>
      <c r="F1" s="234"/>
      <c r="G1" s="234"/>
      <c r="H1" s="234"/>
      <c r="I1" s="234"/>
      <c r="J1" s="30" t="str">
        <f>IF(runS=1, "결정 !","..1명..")</f>
        <v>결정 !</v>
      </c>
      <c r="K1" s="30" t="str">
        <f>IF(obstaS=1, "결정 !","..1명..")</f>
        <v>결정 !</v>
      </c>
      <c r="L1" s="30" t="str">
        <f>IF(tri=2,"결정 !","..2명..")</f>
        <v>결정 !</v>
      </c>
      <c r="M1" s="30" t="str">
        <f>IF(horse=3,"결정 !","..3명..")</f>
        <v>결정 !</v>
      </c>
      <c r="N1" s="157"/>
    </row>
    <row r="2" spans="1:38" ht="17.25" thickBot="1">
      <c r="A2" s="165">
        <v>1.0999999999999999E-2</v>
      </c>
      <c r="B2" s="235" t="s">
        <v>158</v>
      </c>
      <c r="C2" s="235"/>
      <c r="D2" s="235"/>
      <c r="E2" s="235"/>
      <c r="F2" s="235"/>
      <c r="G2" s="235"/>
      <c r="H2" s="235"/>
      <c r="J2" s="32" t="s">
        <v>142</v>
      </c>
      <c r="K2" s="5" t="s">
        <v>39</v>
      </c>
      <c r="L2" s="5" t="s">
        <v>40</v>
      </c>
      <c r="M2" s="5" t="s">
        <v>41</v>
      </c>
      <c r="N2" s="41">
        <v>1.1000000000000001</v>
      </c>
      <c r="P2" s="236" t="s">
        <v>215</v>
      </c>
      <c r="Q2" s="236"/>
      <c r="R2" s="236"/>
      <c r="S2" s="236"/>
      <c r="T2" s="236"/>
      <c r="U2" s="236"/>
      <c r="V2" s="236"/>
      <c r="X2" s="241" t="s">
        <v>218</v>
      </c>
      <c r="Y2" s="241"/>
      <c r="Z2" s="241"/>
      <c r="AA2" s="241"/>
      <c r="AB2" s="241"/>
      <c r="AC2" s="241"/>
      <c r="AD2" s="241"/>
      <c r="AE2" s="241"/>
      <c r="AF2" s="241"/>
      <c r="AG2" s="241"/>
      <c r="AH2" s="241"/>
      <c r="AI2" s="241"/>
    </row>
    <row r="3" spans="1:38" ht="33">
      <c r="B3" s="47" t="s">
        <v>38</v>
      </c>
      <c r="C3" s="48" t="s">
        <v>92</v>
      </c>
      <c r="D3" s="49" t="s">
        <v>0</v>
      </c>
      <c r="E3" s="50" t="s">
        <v>1</v>
      </c>
      <c r="F3" s="51" t="s">
        <v>2</v>
      </c>
      <c r="G3" s="52" t="s">
        <v>3</v>
      </c>
      <c r="H3" s="53" t="s">
        <v>30</v>
      </c>
      <c r="I3" s="54" t="s">
        <v>173</v>
      </c>
      <c r="J3" s="183" t="s">
        <v>31</v>
      </c>
      <c r="K3" s="168" t="s">
        <v>32</v>
      </c>
      <c r="L3" s="169" t="s">
        <v>33</v>
      </c>
      <c r="M3" s="170" t="s">
        <v>34</v>
      </c>
      <c r="N3" s="153" t="s">
        <v>109</v>
      </c>
      <c r="P3" s="163" t="s">
        <v>92</v>
      </c>
      <c r="Q3" s="246" t="s">
        <v>105</v>
      </c>
      <c r="R3" s="247"/>
      <c r="S3" s="247"/>
      <c r="T3" s="247"/>
      <c r="U3" s="248"/>
      <c r="V3" s="29" t="s">
        <v>140</v>
      </c>
      <c r="X3" s="55" t="s">
        <v>161</v>
      </c>
      <c r="Y3" s="55" t="s">
        <v>106</v>
      </c>
      <c r="Z3" s="19" t="s">
        <v>212</v>
      </c>
      <c r="AA3" s="19" t="s">
        <v>190</v>
      </c>
      <c r="AB3" s="164" t="s">
        <v>191</v>
      </c>
      <c r="AC3" s="245" t="s">
        <v>224</v>
      </c>
      <c r="AD3" s="245"/>
      <c r="AE3" s="12" t="s">
        <v>191</v>
      </c>
      <c r="AF3" s="19" t="s">
        <v>190</v>
      </c>
      <c r="AG3" s="19" t="s">
        <v>212</v>
      </c>
      <c r="AH3" s="55" t="s">
        <v>161</v>
      </c>
      <c r="AI3" s="55" t="s">
        <v>106</v>
      </c>
    </row>
    <row r="4" spans="1:38" ht="20.25">
      <c r="B4" s="136" t="s">
        <v>139</v>
      </c>
      <c r="C4" s="237" t="str">
        <f ca="1" xml:space="preserve">
IF(RAND()&gt;0.76, "괄호 안은 컨디션 합 입니다.",
     IF(RAND()&gt;0.68, "시뮬레이터 하단에서 배정된 NPC를 확인하세요 !",
          IF(RAND()&gt;0.5,
          "랜덤 도움말 입니다 (흠칫)",
                    IF(RAND()&gt;0.1,
                         "위험한 적은 가져버리세요 !",
                         "아테네의 부엉이는 황혼이 깃들 무렵에 날개를 편다"
                    )
          )
     )
)</f>
        <v>위험한 적은 가져버리세요 !</v>
      </c>
      <c r="D4" s="238"/>
      <c r="E4" s="238"/>
      <c r="F4" s="238"/>
      <c r="G4" s="238"/>
      <c r="H4" s="238"/>
      <c r="I4" s="239"/>
      <c r="J4" s="135" t="str">
        <f>IF(runS=1,SUM(J5:J35) &amp; " (" &amp; runC &amp;")",0)</f>
        <v>2.1 (1)</v>
      </c>
      <c r="K4" s="135" t="str">
        <f>IF(obstaS=1,SUM(K5:K35) &amp; " (" &amp; obstaC &amp;")",0)</f>
        <v>2.1 (0)</v>
      </c>
      <c r="L4" s="135" t="str">
        <f>IF(tri=2,SUM(L5:L35) &amp; " (" &amp; triC &amp;")",0)</f>
        <v>2.1 (3)</v>
      </c>
      <c r="M4" s="189" t="str">
        <f>IF(horse=3,SUM(M5:M35) &amp; " (" &amp; horseC &amp;")",0)</f>
        <v>4.2 (3)</v>
      </c>
      <c r="N4" s="190" t="s">
        <v>160</v>
      </c>
      <c r="P4" s="22">
        <v>7</v>
      </c>
      <c r="Q4" s="21" t="s">
        <v>55</v>
      </c>
      <c r="R4" s="21" t="s">
        <v>18</v>
      </c>
      <c r="S4" s="21" t="s">
        <v>37</v>
      </c>
      <c r="T4" s="156" t="s">
        <v>58</v>
      </c>
      <c r="U4" s="21" t="s">
        <v>29</v>
      </c>
      <c r="V4" s="33">
        <v>0</v>
      </c>
      <c r="X4" s="55">
        <v>2.2000000000000002</v>
      </c>
      <c r="Y4" s="55">
        <v>3</v>
      </c>
      <c r="Z4" s="75">
        <f>(sc_3+sc_1*INT((10+X4)/(INT(10+X4))-epsi))*(s_1+INT(X4)+s_2*INT((10+X4)/(INT(10+X4))-epsi))^(s_3)*(c_4+c_1*INT((10+X4)/(INT(10+X4))-epsi)+c_2*Y4)^(c_3)+sc_2*INT((10+X4)/(INT(10+X4))-epsi)-sc_4*(Y4/10)^3</f>
        <v>90379.51629533332</v>
      </c>
      <c r="AA4" s="60">
        <f t="shared" ref="AA4:AA12" si="0">_xlfn.RANK.EQ(Z4,combat,0)</f>
        <v>1</v>
      </c>
      <c r="AB4" s="59">
        <f>ABS(AA4-AC4)</f>
        <v>0</v>
      </c>
      <c r="AC4" s="61">
        <v>1</v>
      </c>
      <c r="AD4" s="61">
        <v>3</v>
      </c>
      <c r="AE4" s="56">
        <f>ABS(AF4-AD4)</f>
        <v>0</v>
      </c>
      <c r="AF4" s="58">
        <f t="shared" ref="AF4:AF12" si="1">_xlfn.RANK.EQ(AG4,combat,0)</f>
        <v>3</v>
      </c>
      <c r="AG4" s="75">
        <f t="shared" ref="AG4:AG18" si="2">(sc_3+sc_1*INT((10+AH4)/(INT(10+AH4))-epsi))
*(s_1+INT(AH4)+s_2*INT((10+AH4)/(INT(10+AH4))-epsi))^(s_3)
*(c_4+c_1*INT((10+AH4)/(INT(10+AH4))-epsi)+c_2*AI4)^(c_3)
+sc_2*INT((10+AH4)/(INT(10+AH4))-epsi)
-sc_4*(AI4/10)^3</f>
        <v>76805.186529190454</v>
      </c>
      <c r="AH4" s="55">
        <v>2</v>
      </c>
      <c r="AI4" s="55">
        <v>3</v>
      </c>
      <c r="AK4" s="87"/>
      <c r="AL4" s="87"/>
    </row>
    <row r="5" spans="1:38" ht="17.100000000000001" customHeight="1">
      <c r="B5" s="173" t="s">
        <v>18</v>
      </c>
      <c r="C5" s="99">
        <v>7</v>
      </c>
      <c r="D5" s="64">
        <v>1</v>
      </c>
      <c r="E5" s="65"/>
      <c r="F5" s="66">
        <v>1</v>
      </c>
      <c r="G5" s="67"/>
      <c r="H5" s="97">
        <f>cond7</f>
        <v>0</v>
      </c>
      <c r="I5" s="178">
        <v>2</v>
      </c>
      <c r="J5" s="281" t="str">
        <f>IF(
  (D5+F5*d)*OR(I5=1,AND(I5="",runS&lt;&gt;1))&gt;d-1,
  (D5+F5*d)*OR(I5=1,AND(I5="",runS&lt;&gt;1)),
     IF(
       enemy^(2-enemy)*run*OR(R46&gt;runCB,INT(0.4+R46/runCB)),
       CHAR(200*(2-enemy) + 41454*(enemy-1)) &amp; "  "
       &amp; (enemy-1)*(D5+F5*d)+(2-enemy)*INT(99.9*(R46/runCB))
       &amp; LEFT(" "&amp;CHAR(34+3*enemy)&amp;H5,3*enemy-1)&amp;CHAR(41951*(2-enemy) + 41*(enemy-1)),
       ""
     )
)</f>
        <v/>
      </c>
      <c r="K5" s="172">
        <f>IF(
  (D5*d+F5)*OR(I5=2,AND(I5="",obstaS&lt;&gt;1))&gt;d-1,
  (D5*d+F5)*OR(I5=2,AND(I5="",obstaS&lt;&gt;1)),
     IF(
       enemy^(2-enemy)*obsta*OR(S46&gt;obstaCB,INT(0.4+S46/obstaCB)),
       CHAR(200*(2-enemy) + 41454*(enemy-1)) &amp; "  "
       &amp; (enemy-1)*(D5*d+F5)+(2-enemy)*INT(99.9*(S46/obstaCB))
       &amp; LEFT(" "&amp;CHAR(34+3*enemy)&amp;H5,3*enemy-1)&amp;CHAR(41951*(2-enemy) + 41*(enemy-1)),
       ""
     )
)</f>
        <v>2.1</v>
      </c>
      <c r="L5" s="186" t="str">
        <f>IF(
  (F5*d+G5)*OR(I5=3,AND(I5="",tri&lt;&gt;2))&gt;d-1,
  (F5*d+G5)*OR(I5=3,AND(I5="",tri&lt;&gt;2)),
     IF(
       enemy^(2-enemy)*INT(tri/2)*OR(T46&gt;triCB2,INT(0.7+T46/triCB2)),
       CHAR(200*(2-enemy) + 41454*(enemy-1)) &amp; "  "
       &amp; (enemy-1)*(F5*d+G5)+(2-enemy)*INT(99.9*(T46/triCB2))
       &amp; LEFT(" "&amp;CHAR(34+3*enemy)&amp;H5,3*enemy-1)&amp;CHAR(41951*(2-enemy) + 41*(enemy-1)),
       ""
     )
)</f>
        <v/>
      </c>
      <c r="M5" s="187" t="str">
        <f>IF(
  OR(E5+G5=-1,(E5*d+G5)*OR(I5=4,AND(I5="",horse&lt;&gt;3))&gt;d-1),
  (E5*(INT((E5+2)/2)*(d-1)+1)+G5)*OR(I5=4,AND(I5="",horse&lt;&gt;3)),
     IF(
       enemy^(2-enemy)*INT(horse/3)*OR(U46&gt;horseCB2,INT(0.81+U46/horseCB2)),
       CHAR(200*(2-enemy) + 41454*(enemy-1)) &amp; "  "
       &amp; (enemy-1)*(E5*d+G5)+(2-enemy)*INT(99.9*(U46/horseCB2))
       &amp; LEFT(" "&amp;CHAR(34+3*enemy)&amp;H5,3*enemy-1)&amp;CHAR(41951*(2-enemy) + 41*(enemy-1)),
       ""
     )
)</f>
        <v/>
      </c>
      <c r="N5" s="149"/>
      <c r="P5" s="22">
        <v>1</v>
      </c>
      <c r="Q5" s="19" t="s">
        <v>71</v>
      </c>
      <c r="R5" s="28" t="s">
        <v>4</v>
      </c>
      <c r="S5" s="28" t="s">
        <v>73</v>
      </c>
      <c r="T5" s="19" t="s">
        <v>47</v>
      </c>
      <c r="U5" s="19"/>
      <c r="V5" s="16">
        <f t="shared" ref="V5:V10" si="3">MOD(V4+4,7)+1-4</f>
        <v>1</v>
      </c>
      <c r="X5" s="55">
        <v>2.2000000000000002</v>
      </c>
      <c r="Y5" s="55">
        <v>2</v>
      </c>
      <c r="Z5" s="75">
        <f t="shared" ref="Z5:Z18" si="4">(sc_3+sc_1*INT((10+X5)/(INT(10+X5))-epsi))
*(s_1+INT(X5)+s_2*INT((10+X5)/(INT(10+X5))-epsi))^(s_3)
*(c_4+c_1*INT((10+X5)/(INT(10+X5))-epsi)+c_2*Y5)^(c_3)
+sc_2*INT((10+X5)/(INT(10+X5))-epsi)
-sc_4*(Y5/10)^3</f>
        <v>79126.358729139902</v>
      </c>
      <c r="AA5" s="60">
        <f t="shared" si="0"/>
        <v>2</v>
      </c>
      <c r="AB5" s="59">
        <f t="shared" ref="AB5:AB12" si="5">ABS(AA5-AC5)</f>
        <v>0</v>
      </c>
      <c r="AC5" s="61">
        <v>2</v>
      </c>
      <c r="AD5" s="61">
        <v>5</v>
      </c>
      <c r="AE5" s="56">
        <f t="shared" ref="AE5:AE12" si="6">ABS(AF5-AD5)</f>
        <v>0</v>
      </c>
      <c r="AF5" s="58">
        <f t="shared" si="1"/>
        <v>5</v>
      </c>
      <c r="AG5" s="75">
        <f t="shared" si="2"/>
        <v>67904.762029604637</v>
      </c>
      <c r="AH5" s="55">
        <v>2</v>
      </c>
      <c r="AI5" s="55">
        <v>2</v>
      </c>
      <c r="AK5" s="87"/>
      <c r="AL5" s="87"/>
    </row>
    <row r="6" spans="1:38" ht="17.100000000000001" customHeight="1">
      <c r="B6" s="173" t="s">
        <v>28</v>
      </c>
      <c r="C6" s="99">
        <v>4</v>
      </c>
      <c r="D6" s="64">
        <v>1</v>
      </c>
      <c r="E6" s="65">
        <v>-1</v>
      </c>
      <c r="F6" s="66">
        <v>1</v>
      </c>
      <c r="G6" s="67"/>
      <c r="H6" s="97">
        <f>cond4</f>
        <v>-3</v>
      </c>
      <c r="I6" s="178"/>
      <c r="J6" s="281" t="str">
        <f>IF(
  (D6+F6*d)*OR(I6=1,AND(I6="",runS&lt;&gt;1))&gt;d-1,
  (D6+F6*d)*OR(I6=1,AND(I6="",runS&lt;&gt;1)),
     IF(
       enemy^(2-enemy)*run*OR(R47&gt;runCB,INT(0.4+R47/runCB)),
       CHAR(200*(2-enemy) + 41454*(enemy-1)) &amp; "  "
       &amp; (enemy-1)*(D6+F6*d)+(2-enemy)*INT(99.9*(R47/runCB))
       &amp; LEFT(" "&amp;CHAR(34+3*enemy)&amp;H6,3*enemy-1)&amp;CHAR(41951*(2-enemy) + 41*(enemy-1)),
       ""
     )
)</f>
        <v/>
      </c>
      <c r="K6" s="172" t="str">
        <f>IF(
  (D6*d+F6)*OR(I6=2,AND(I6="",obstaS&lt;&gt;1))&gt;d-1,
  (D6*d+F6)*OR(I6=2,AND(I6="",obstaS&lt;&gt;1)),
     IF(
       enemy^(2-enemy)*obsta*OR(S47&gt;obstaCB,INT(0.4+S47/obstaCB)),
       CHAR(200*(2-enemy) + 41454*(enemy-1)) &amp; "  "
       &amp; (enemy-1)*(D6*d+F6)+(2-enemy)*INT(99.9*(S47/obstaCB))
       &amp; LEFT(" "&amp;CHAR(34+3*enemy)&amp;H6,3*enemy-1)&amp;CHAR(41951*(2-enemy) + 41*(enemy-1)),
       ""
     )
)</f>
        <v/>
      </c>
      <c r="L6" s="186" t="str">
        <f>IF(
  (F6*d+G6)*OR(I6=3,AND(I6="",tri&lt;&gt;2))&gt;d-1,
  (F6*d+G6)*OR(I6=3,AND(I6="",tri&lt;&gt;2)),
     IF(
       enemy^(2-enemy)*INT(tri/2)*OR(T47&gt;triCB2,INT(0.7+T47/triCB2)),
       CHAR(200*(2-enemy) + 41454*(enemy-1)) &amp; "  "
       &amp; (enemy-1)*(F6*d+G6)+(2-enemy)*INT(99.9*(T47/triCB2))
       &amp; LEFT(" "&amp;CHAR(34+3*enemy)&amp;H6,3*enemy-1)&amp;CHAR(41951*(2-enemy) + 41*(enemy-1)),
       ""
     )
)</f>
        <v/>
      </c>
      <c r="M6" s="187">
        <f>IF(
  OR(E6+G6=-1,(E6*d+G6)*OR(I6=4,AND(I6="",horse&lt;&gt;3))&gt;d-1),
  (E6*(INT((E6+2)/2)*(d-1)+1)+G6)*OR(I6=4,AND(I6="",horse&lt;&gt;3)),
     IF(
       enemy^(2-enemy)*INT(horse/3)*OR(U47&gt;horseCB2,INT(0.81+U47/horseCB2)),
       CHAR(200*(2-enemy) + 41454*(enemy-1)) &amp; "  "
       &amp; (enemy-1)*(E6*d+G6)+(2-enemy)*INT(99.9*(U47/horseCB2))
       &amp; LEFT(" "&amp;CHAR(34+3*enemy)&amp;H6,3*enemy-1)&amp;CHAR(41951*(2-enemy) + 41*(enemy-1)),
       ""
     )
)</f>
        <v>0</v>
      </c>
      <c r="N6" s="149"/>
      <c r="P6" s="22">
        <v>2</v>
      </c>
      <c r="Q6" s="19" t="s">
        <v>25</v>
      </c>
      <c r="R6" s="19" t="s">
        <v>68</v>
      </c>
      <c r="S6" s="19" t="s">
        <v>69</v>
      </c>
      <c r="T6" s="19" t="s">
        <v>70</v>
      </c>
      <c r="U6" s="19"/>
      <c r="V6" s="16">
        <f t="shared" si="3"/>
        <v>2</v>
      </c>
      <c r="X6" s="55">
        <v>2.2000000000000002</v>
      </c>
      <c r="Y6" s="55">
        <v>1</v>
      </c>
      <c r="Z6" s="75">
        <f t="shared" si="4"/>
        <v>67905.167270765101</v>
      </c>
      <c r="AA6" s="60">
        <f t="shared" si="0"/>
        <v>4</v>
      </c>
      <c r="AB6" s="59">
        <f t="shared" si="5"/>
        <v>0</v>
      </c>
      <c r="AC6" s="61">
        <v>4</v>
      </c>
      <c r="AD6" s="61">
        <v>8</v>
      </c>
      <c r="AE6" s="56">
        <f t="shared" si="6"/>
        <v>1</v>
      </c>
      <c r="AF6" s="58">
        <f t="shared" si="1"/>
        <v>7</v>
      </c>
      <c r="AG6" s="75">
        <f t="shared" si="2"/>
        <v>59040.699887202944</v>
      </c>
      <c r="AH6" s="55">
        <v>2</v>
      </c>
      <c r="AI6" s="55">
        <v>1</v>
      </c>
      <c r="AK6" s="87"/>
      <c r="AL6" s="87"/>
    </row>
    <row r="7" spans="1:38" ht="17.100000000000001" customHeight="1">
      <c r="B7" s="173" t="s">
        <v>37</v>
      </c>
      <c r="C7" s="99">
        <v>7</v>
      </c>
      <c r="D7" s="64">
        <v>1</v>
      </c>
      <c r="E7" s="65">
        <v>-1</v>
      </c>
      <c r="F7" s="66">
        <v>1</v>
      </c>
      <c r="G7" s="67"/>
      <c r="H7" s="97">
        <f>cond7</f>
        <v>0</v>
      </c>
      <c r="I7" s="178">
        <v>3</v>
      </c>
      <c r="J7" s="281" t="str">
        <f>IF(
  (D7+F7*d)*OR(I7=1,AND(I7="",runS&lt;&gt;1))&gt;d-1,
  (D7+F7*d)*OR(I7=1,AND(I7="",runS&lt;&gt;1)),
     IF(
       enemy^(2-enemy)*run*OR(R48&gt;runCB,INT(0.4+R48/runCB)),
       CHAR(200*(2-enemy) + 41454*(enemy-1)) &amp; "  "
       &amp; (enemy-1)*(D7+F7*d)+(2-enemy)*INT(99.9*(R48/runCB))
       &amp; LEFT(" "&amp;CHAR(34+3*enemy)&amp;H7,3*enemy-1)&amp;CHAR(41951*(2-enemy) + 41*(enemy-1)),
       ""
     )
)</f>
        <v/>
      </c>
      <c r="K7" s="172" t="str">
        <f>IF(
  (D7*d+F7)*OR(I7=2,AND(I7="",obstaS&lt;&gt;1))&gt;d-1,
  (D7*d+F7)*OR(I7=2,AND(I7="",obstaS&lt;&gt;1)),
     IF(
       enemy^(2-enemy)*obsta*OR(S48&gt;obstaCB,INT(0.4+S48/obstaCB)),
       CHAR(200*(2-enemy) + 41454*(enemy-1)) &amp; "  "
       &amp; (enemy-1)*(D7*d+F7)+(2-enemy)*INT(99.9*(S48/obstaCB))
       &amp; LEFT(" "&amp;CHAR(34+3*enemy)&amp;H7,3*enemy-1)&amp;CHAR(41951*(2-enemy) + 41*(enemy-1)),
       ""
     )
)</f>
        <v/>
      </c>
      <c r="L7" s="186">
        <f>IF(
  (F7*d+G7)*OR(I7=3,AND(I7="",tri&lt;&gt;2))&gt;d-1,
  (F7*d+G7)*OR(I7=3,AND(I7="",tri&lt;&gt;2)),
     IF(
       enemy^(2-enemy)*INT(tri/2)*OR(T48&gt;triCB2,INT(0.7+T48/triCB2)),
       CHAR(200*(2-enemy) + 41454*(enemy-1)) &amp; "  "
       &amp; (enemy-1)*(F7*d+G7)+(2-enemy)*INT(99.9*(T48/triCB2))
       &amp; LEFT(" "&amp;CHAR(34+3*enemy)&amp;H7,3*enemy-1)&amp;CHAR(41951*(2-enemy) + 41*(enemy-1)),
       ""
     )
)</f>
        <v>1.1000000000000001</v>
      </c>
      <c r="M7" s="187">
        <f>IF(
  OR(E7+G7=-1,(E7*d+G7)*OR(I7=4,AND(I7="",horse&lt;&gt;3))&gt;d-1),
  (E7*(INT((E7+2)/2)*(d-1)+1)+G7)*OR(I7=4,AND(I7="",horse&lt;&gt;3)),
     IF(
       enemy^(2-enemy)*INT(horse/3)*OR(U48&gt;horseCB2,INT(0.81+U48/horseCB2)),
       CHAR(200*(2-enemy) + 41454*(enemy-1)) &amp; "  "
       &amp; (enemy-1)*(E7*d+G7)+(2-enemy)*INT(99.9*(U48/horseCB2))
       &amp; LEFT(" "&amp;CHAR(34+3*enemy)&amp;H7,3*enemy-1)&amp;CHAR(41951*(2-enemy) + 41*(enemy-1)),
       ""
     )
)</f>
        <v>0</v>
      </c>
      <c r="N7" s="149"/>
      <c r="P7" s="22">
        <v>3</v>
      </c>
      <c r="Q7" s="19" t="s">
        <v>23</v>
      </c>
      <c r="R7" s="19" t="s">
        <v>52</v>
      </c>
      <c r="S7" s="19" t="s">
        <v>53</v>
      </c>
      <c r="T7" s="28" t="s">
        <v>54</v>
      </c>
      <c r="U7" s="19"/>
      <c r="V7" s="16">
        <f t="shared" si="3"/>
        <v>3</v>
      </c>
      <c r="X7" s="55">
        <v>1.2</v>
      </c>
      <c r="Y7" s="55">
        <v>3</v>
      </c>
      <c r="Z7" s="75">
        <f t="shared" si="4"/>
        <v>63511.547795899387</v>
      </c>
      <c r="AA7" s="60">
        <f t="shared" si="0"/>
        <v>6</v>
      </c>
      <c r="AB7" s="59">
        <f t="shared" si="5"/>
        <v>0</v>
      </c>
      <c r="AC7" s="61">
        <v>6</v>
      </c>
      <c r="AD7" s="61">
        <v>10</v>
      </c>
      <c r="AE7" s="56">
        <f t="shared" si="6"/>
        <v>0</v>
      </c>
      <c r="AF7" s="58">
        <f t="shared" si="1"/>
        <v>10</v>
      </c>
      <c r="AG7" s="75">
        <f t="shared" si="2"/>
        <v>51489.123006860005</v>
      </c>
      <c r="AH7" s="55">
        <v>1</v>
      </c>
      <c r="AI7" s="55">
        <v>3</v>
      </c>
      <c r="AK7" s="87"/>
      <c r="AL7" s="87"/>
    </row>
    <row r="8" spans="1:38" ht="17.100000000000001" customHeight="1">
      <c r="B8" s="173" t="s">
        <v>4</v>
      </c>
      <c r="C8" s="99">
        <v>1</v>
      </c>
      <c r="D8" s="64">
        <v>1</v>
      </c>
      <c r="E8" s="65">
        <v>-1</v>
      </c>
      <c r="F8" s="66"/>
      <c r="G8" s="67"/>
      <c r="H8" s="97">
        <f>cond1</f>
        <v>1</v>
      </c>
      <c r="I8" s="178"/>
      <c r="J8" s="282" t="str">
        <f>IF(
  (D8+F8*d)*OR(I8=1,AND(I8="",runS&lt;&gt;1))&gt;d-1,
  (D8+F8*d)*OR(I8=1,AND(I8="",runS&lt;&gt;1)),
     IF(
       enemy^(2-enemy)*run*OR(R49&gt;runCB,INT(0.4+R49/runCB)),
       CHAR(200*(2-enemy) + 41454*(enemy-1)) &amp; "  "
       &amp; (enemy-1)*(D8+F8*d)+(2-enemy)*INT(99.9*(R49/runCB))
       &amp; LEFT(" "&amp;CHAR(34+3*enemy)&amp;H8,3*enemy-1)&amp;CHAR(41951*(2-enemy) + 41*(enemy-1)),
       ""
     )
)</f>
        <v>√  1 (1)</v>
      </c>
      <c r="K8" s="185" t="str">
        <f>IF(
  (D8*d+F8)*OR(I8=2,AND(I8="",obstaS&lt;&gt;1))&gt;d-1,
  (D8*d+F8)*OR(I8=2,AND(I8="",obstaS&lt;&gt;1)),
     IF(
       enemy^(2-enemy)*obsta*OR(S49&gt;obstaCB,INT(0.4+S49/obstaCB)),
       CHAR(200*(2-enemy) + 41454*(enemy-1)) &amp; "  "
       &amp; (enemy-1)*(D8*d+F8)+(2-enemy)*INT(99.9*(S49/obstaCB))
       &amp; LEFT(" "&amp;CHAR(34+3*enemy)&amp;H8,3*enemy-1)&amp;CHAR(41951*(2-enemy) + 41*(enemy-1)),
       ""
     )
)</f>
        <v>√  1.1 (1)</v>
      </c>
      <c r="L8" s="186" t="str">
        <f>IF(
  (F8*d+G8)*OR(I8=3,AND(I8="",tri&lt;&gt;2))&gt;d-1,
  (F8*d+G8)*OR(I8=3,AND(I8="",tri&lt;&gt;2)),
     IF(
       enemy^(2-enemy)*INT(tri/2)*OR(T49&gt;triCB2,INT(0.7+T49/triCB2)),
       CHAR(200*(2-enemy) + 41454*(enemy-1)) &amp; "  "
       &amp; (enemy-1)*(F8*d+G8)+(2-enemy)*INT(99.9*(T49/triCB2))
       &amp; LEFT(" "&amp;CHAR(34+3*enemy)&amp;H8,3*enemy-1)&amp;CHAR(41951*(2-enemy) + 41*(enemy-1)),
       ""
     )
)</f>
        <v/>
      </c>
      <c r="M8" s="187">
        <f>IF(
  OR(E8+G8=-1,(E8*d+G8)*OR(I8=4,AND(I8="",horse&lt;&gt;3))&gt;d-1),
  (E8*(INT((E8+2)/2)*(d-1)+1)+G8)*OR(I8=4,AND(I8="",horse&lt;&gt;3)),
     IF(
       enemy^(2-enemy)*INT(horse/3)*OR(U49&gt;horseCB2,INT(0.81+U49/horseCB2)),
       CHAR(200*(2-enemy) + 41454*(enemy-1)) &amp; "  "
       &amp; (enemy-1)*(E8*d+G8)+(2-enemy)*INT(99.9*(U49/horseCB2))
       &amp; LEFT(" "&amp;CHAR(34+3*enemy)&amp;H8,3*enemy-1)&amp;CHAR(41951*(2-enemy) + 41*(enemy-1)),
       ""
     )
)</f>
        <v>0</v>
      </c>
      <c r="N8" s="149"/>
      <c r="P8" s="22">
        <v>4</v>
      </c>
      <c r="Q8" s="19" t="s">
        <v>98</v>
      </c>
      <c r="R8" s="19" t="s">
        <v>46</v>
      </c>
      <c r="S8" s="19" t="s">
        <v>99</v>
      </c>
      <c r="T8" s="28" t="s">
        <v>49</v>
      </c>
      <c r="U8" s="28" t="s">
        <v>50</v>
      </c>
      <c r="V8" s="16">
        <f t="shared" si="3"/>
        <v>-3</v>
      </c>
      <c r="X8" s="55">
        <v>2.2000000000000002</v>
      </c>
      <c r="Y8" s="55">
        <v>0</v>
      </c>
      <c r="Z8" s="75">
        <f t="shared" si="4"/>
        <v>56689.217009575557</v>
      </c>
      <c r="AA8" s="60">
        <f t="shared" si="0"/>
        <v>8</v>
      </c>
      <c r="AB8" s="59">
        <f t="shared" si="5"/>
        <v>1</v>
      </c>
      <c r="AC8" s="61">
        <v>7</v>
      </c>
      <c r="AD8" s="61">
        <v>11</v>
      </c>
      <c r="AE8" s="56">
        <f t="shared" si="6"/>
        <v>0</v>
      </c>
      <c r="AF8" s="58">
        <f t="shared" si="1"/>
        <v>11</v>
      </c>
      <c r="AG8" s="75">
        <f t="shared" si="2"/>
        <v>50187.207606799609</v>
      </c>
      <c r="AH8" s="55">
        <v>2</v>
      </c>
      <c r="AI8" s="55">
        <v>0</v>
      </c>
      <c r="AK8" s="87"/>
      <c r="AL8" s="87"/>
    </row>
    <row r="9" spans="1:38" ht="17.100000000000001" customHeight="1">
      <c r="B9" s="173" t="s">
        <v>6</v>
      </c>
      <c r="C9" s="99">
        <v>5</v>
      </c>
      <c r="D9" s="64">
        <v>1</v>
      </c>
      <c r="E9" s="65">
        <v>-1</v>
      </c>
      <c r="F9" s="66"/>
      <c r="G9" s="67"/>
      <c r="H9" s="97">
        <f>cond5</f>
        <v>-2</v>
      </c>
      <c r="I9" s="178"/>
      <c r="J9" s="282" t="str">
        <f>IF(
  (D9+F9*d)*OR(I9=1,AND(I9="",runS&lt;&gt;1))&gt;d-1,
  (D9+F9*d)*OR(I9=1,AND(I9="",runS&lt;&gt;1)),
     IF(
       enemy^(2-enemy)*run*OR(R50&gt;runCB,INT(0.4+R50/runCB)),
       CHAR(200*(2-enemy) + 41454*(enemy-1)) &amp; "  "
       &amp; (enemy-1)*(D9+F9*d)+(2-enemy)*INT(99.9*(R50/runCB))
       &amp; LEFT(" "&amp;CHAR(34+3*enemy)&amp;H9,3*enemy-1)&amp;CHAR(41951*(2-enemy) + 41*(enemy-1)),
       ""
     )
)</f>
        <v/>
      </c>
      <c r="K9" s="185" t="str">
        <f>IF(
  (D9*d+F9)*OR(I9=2,AND(I9="",obstaS&lt;&gt;1))&gt;d-1,
  (D9*d+F9)*OR(I9=2,AND(I9="",obstaS&lt;&gt;1)),
     IF(
       enemy^(2-enemy)*obsta*OR(S50&gt;obstaCB,INT(0.4+S50/obstaCB)),
       CHAR(200*(2-enemy) + 41454*(enemy-1)) &amp; "  "
       &amp; (enemy-1)*(D9*d+F9)+(2-enemy)*INT(99.9*(S50/obstaCB))
       &amp; LEFT(" "&amp;CHAR(34+3*enemy)&amp;H9,3*enemy-1)&amp;CHAR(41951*(2-enemy) + 41*(enemy-1)),
       ""
     )
)</f>
        <v/>
      </c>
      <c r="L9" s="186" t="str">
        <f>IF(
  (F9*d+G9)*OR(I9=3,AND(I9="",tri&lt;&gt;2))&gt;d-1,
  (F9*d+G9)*OR(I9=3,AND(I9="",tri&lt;&gt;2)),
     IF(
       enemy^(2-enemy)*INT(tri/2)*OR(T50&gt;triCB2,INT(0.7+T50/triCB2)),
       CHAR(200*(2-enemy) + 41454*(enemy-1)) &amp; "  "
       &amp; (enemy-1)*(F9*d+G9)+(2-enemy)*INT(99.9*(T50/triCB2))
       &amp; LEFT(" "&amp;CHAR(34+3*enemy)&amp;H9,3*enemy-1)&amp;CHAR(41951*(2-enemy) + 41*(enemy-1)),
       ""
     )
)</f>
        <v/>
      </c>
      <c r="M9" s="187">
        <f>IF(
  OR(E9+G9=-1,(E9*d+G9)*OR(I9=4,AND(I9="",horse&lt;&gt;3))&gt;d-1),
  (E9*(INT((E9+2)/2)*(d-1)+1)+G9)*OR(I9=4,AND(I9="",horse&lt;&gt;3)),
     IF(
       enemy^(2-enemy)*INT(horse/3)*OR(U50&gt;horseCB2,INT(0.81+U50/horseCB2)),
       CHAR(200*(2-enemy) + 41454*(enemy-1)) &amp; "  "
       &amp; (enemy-1)*(E9*d+G9)+(2-enemy)*INT(99.9*(U50/horseCB2))
       &amp; LEFT(" "&amp;CHAR(34+3*enemy)&amp;H9,3*enemy-1)&amp;CHAR(41951*(2-enemy) + 41*(enemy-1)),
       ""
     )
)</f>
        <v>0</v>
      </c>
      <c r="N9" s="149"/>
      <c r="P9" s="22">
        <v>5</v>
      </c>
      <c r="Q9" s="19" t="s">
        <v>95</v>
      </c>
      <c r="R9" s="19" t="s">
        <v>35</v>
      </c>
      <c r="S9" s="19" t="s">
        <v>16</v>
      </c>
      <c r="T9" s="19" t="s">
        <v>6</v>
      </c>
      <c r="U9" s="19"/>
      <c r="V9" s="16">
        <f t="shared" si="3"/>
        <v>-2</v>
      </c>
      <c r="X9" s="55">
        <v>1.2</v>
      </c>
      <c r="Y9" s="55">
        <v>2</v>
      </c>
      <c r="Z9" s="75">
        <f t="shared" si="4"/>
        <v>55585.472797420611</v>
      </c>
      <c r="AA9" s="60">
        <f t="shared" si="0"/>
        <v>9</v>
      </c>
      <c r="AB9" s="59">
        <f t="shared" si="5"/>
        <v>0</v>
      </c>
      <c r="AC9" s="61">
        <v>9</v>
      </c>
      <c r="AD9" s="61">
        <v>13</v>
      </c>
      <c r="AE9" s="56">
        <f t="shared" si="6"/>
        <v>0</v>
      </c>
      <c r="AF9" s="58">
        <f t="shared" si="1"/>
        <v>13</v>
      </c>
      <c r="AG9" s="75">
        <f t="shared" si="2"/>
        <v>45501.448000301541</v>
      </c>
      <c r="AH9" s="55">
        <v>1</v>
      </c>
      <c r="AI9" s="55">
        <v>2</v>
      </c>
      <c r="AK9" s="87"/>
      <c r="AL9" s="87"/>
    </row>
    <row r="10" spans="1:38" ht="17.100000000000001" customHeight="1">
      <c r="B10" s="173" t="s">
        <v>27</v>
      </c>
      <c r="C10" s="99">
        <v>5</v>
      </c>
      <c r="D10" s="64">
        <v>1</v>
      </c>
      <c r="E10" s="65">
        <v>-1</v>
      </c>
      <c r="F10" s="66"/>
      <c r="G10" s="67"/>
      <c r="H10" s="97">
        <f>cond5</f>
        <v>-2</v>
      </c>
      <c r="I10" s="178"/>
      <c r="J10" s="282" t="str">
        <f>IF(
  (D10+F10*d)*OR(I10=1,AND(I10="",runS&lt;&gt;1))&gt;d-1,
  (D10+F10*d)*OR(I10=1,AND(I10="",runS&lt;&gt;1)),
     IF(
       enemy^(2-enemy)*run*OR(R51&gt;runCB,INT(0.4+R51/runCB)),
       CHAR(200*(2-enemy) + 41454*(enemy-1)) &amp; "  "
       &amp; (enemy-1)*(D10+F10*d)+(2-enemy)*INT(99.9*(R51/runCB))
       &amp; LEFT(" "&amp;CHAR(34+3*enemy)&amp;H10,3*enemy-1)&amp;CHAR(41951*(2-enemy) + 41*(enemy-1)),
       ""
     )
)</f>
        <v/>
      </c>
      <c r="K10" s="185" t="str">
        <f>IF(
  (D10*d+F10)*OR(I10=2,AND(I10="",obstaS&lt;&gt;1))&gt;d-1,
  (D10*d+F10)*OR(I10=2,AND(I10="",obstaS&lt;&gt;1)),
     IF(
       enemy^(2-enemy)*obsta*OR(S51&gt;obstaCB,INT(0.4+S51/obstaCB)),
       CHAR(200*(2-enemy) + 41454*(enemy-1)) &amp; "  "
       &amp; (enemy-1)*(D10*d+F10)+(2-enemy)*INT(99.9*(S51/obstaCB))
       &amp; LEFT(" "&amp;CHAR(34+3*enemy)&amp;H10,3*enemy-1)&amp;CHAR(41951*(2-enemy) + 41*(enemy-1)),
       ""
     )
)</f>
        <v/>
      </c>
      <c r="L10" s="186" t="str">
        <f>IF(
  (F10*d+G10)*OR(I10=3,AND(I10="",tri&lt;&gt;2))&gt;d-1,
  (F10*d+G10)*OR(I10=3,AND(I10="",tri&lt;&gt;2)),
     IF(
       enemy^(2-enemy)*INT(tri/2)*OR(T51&gt;triCB2,INT(0.7+T51/triCB2)),
       CHAR(200*(2-enemy) + 41454*(enemy-1)) &amp; "  "
       &amp; (enemy-1)*(F10*d+G10)+(2-enemy)*INT(99.9*(T51/triCB2))
       &amp; LEFT(" "&amp;CHAR(34+3*enemy)&amp;H10,3*enemy-1)&amp;CHAR(41951*(2-enemy) + 41*(enemy-1)),
       ""
     )
)</f>
        <v/>
      </c>
      <c r="M10" s="187">
        <f>IF(
  OR(E10+G10=-1,(E10*d+G10)*OR(I10=4,AND(I10="",horse&lt;&gt;3))&gt;d-1),
  (E10*(INT((E10+2)/2)*(d-1)+1)+G10)*OR(I10=4,AND(I10="",horse&lt;&gt;3)),
     IF(
       enemy^(2-enemy)*INT(horse/3)*OR(U51&gt;horseCB2,INT(0.81+U51/horseCB2)),
       CHAR(200*(2-enemy) + 41454*(enemy-1)) &amp; "  "
       &amp; (enemy-1)*(E10*d+G10)+(2-enemy)*INT(99.9*(U51/horseCB2))
       &amp; LEFT(" "&amp;CHAR(34+3*enemy)&amp;H10,3*enemy-1)&amp;CHAR(41951*(2-enemy) + 41*(enemy-1)),
       ""
     )
)</f>
        <v>0</v>
      </c>
      <c r="N10" s="149"/>
      <c r="P10" s="22">
        <v>6</v>
      </c>
      <c r="Q10" s="19" t="s">
        <v>26</v>
      </c>
      <c r="R10" s="19" t="s">
        <v>20</v>
      </c>
      <c r="S10" s="19" t="s">
        <v>13</v>
      </c>
      <c r="T10" s="19" t="s">
        <v>66</v>
      </c>
      <c r="U10" s="19"/>
      <c r="V10" s="16">
        <f t="shared" si="3"/>
        <v>-1</v>
      </c>
      <c r="X10" s="55">
        <v>2.2000000000000002</v>
      </c>
      <c r="Y10" s="55">
        <v>-1</v>
      </c>
      <c r="Z10" s="75">
        <f t="shared" si="4"/>
        <v>45450.667395060431</v>
      </c>
      <c r="AA10" s="60">
        <f t="shared" si="0"/>
        <v>14</v>
      </c>
      <c r="AB10" s="59">
        <f t="shared" si="5"/>
        <v>0</v>
      </c>
      <c r="AC10" s="61">
        <v>14</v>
      </c>
      <c r="AD10" s="61">
        <v>15</v>
      </c>
      <c r="AE10" s="56">
        <f t="shared" si="6"/>
        <v>1</v>
      </c>
      <c r="AF10" s="58">
        <f t="shared" si="1"/>
        <v>16</v>
      </c>
      <c r="AG10" s="75">
        <f t="shared" si="2"/>
        <v>41317.840867550076</v>
      </c>
      <c r="AH10" s="93">
        <v>2</v>
      </c>
      <c r="AI10" s="93">
        <v>-1</v>
      </c>
      <c r="AK10" s="87"/>
      <c r="AL10" s="87"/>
    </row>
    <row r="11" spans="1:38" ht="17.100000000000001" customHeight="1">
      <c r="B11" s="173" t="s">
        <v>11</v>
      </c>
      <c r="C11" s="99">
        <v>6</v>
      </c>
      <c r="D11" s="64">
        <v>-1</v>
      </c>
      <c r="E11" s="65">
        <v>1</v>
      </c>
      <c r="F11" s="66"/>
      <c r="G11" s="67">
        <v>1</v>
      </c>
      <c r="H11" s="97">
        <f>cond6</f>
        <v>-1</v>
      </c>
      <c r="I11" s="178">
        <v>4</v>
      </c>
      <c r="J11" s="282" t="str">
        <f>IF(
  (D11+F11*d)*OR(I11=1,AND(I11="",runS&lt;&gt;1))&gt;d-1,
  (D11+F11*d)*OR(I11=1,AND(I11="",runS&lt;&gt;1)),
     IF(
       enemy^(2-enemy)*run*OR(R52&gt;runCB,INT(0.4+R52/runCB)),
       CHAR(200*(2-enemy) + 41454*(enemy-1)) &amp; "  "
       &amp; (enemy-1)*(D11+F11*d)+(2-enemy)*INT(99.9*(R52/runCB))
       &amp; LEFT(" "&amp;CHAR(34+3*enemy)&amp;H11,3*enemy-1)&amp;CHAR(41951*(2-enemy) + 41*(enemy-1)),
       ""
     )
)</f>
        <v/>
      </c>
      <c r="K11" s="185" t="str">
        <f>IF(
  (D11*d+F11)*OR(I11=2,AND(I11="",obstaS&lt;&gt;1))&gt;d-1,
  (D11*d+F11)*OR(I11=2,AND(I11="",obstaS&lt;&gt;1)),
     IF(
       enemy^(2-enemy)*obsta*OR(S52&gt;obstaCB,INT(0.4+S52/obstaCB)),
       CHAR(200*(2-enemy) + 41454*(enemy-1)) &amp; "  "
       &amp; (enemy-1)*(D11*d+F11)+(2-enemy)*INT(99.9*(S52/obstaCB))
       &amp; LEFT(" "&amp;CHAR(34+3*enemy)&amp;H11,3*enemy-1)&amp;CHAR(41951*(2-enemy) + 41*(enemy-1)),
       ""
     )
)</f>
        <v/>
      </c>
      <c r="L11" s="186" t="str">
        <f>IF(
  (F11*d+G11)*OR(I11=3,AND(I11="",tri&lt;&gt;2))&gt;d-1,
  (F11*d+G11)*OR(I11=3,AND(I11="",tri&lt;&gt;2)),
     IF(
       enemy^(2-enemy)*INT(tri/2)*OR(T52&gt;triCB2,INT(0.7+T52/triCB2)),
       CHAR(200*(2-enemy) + 41454*(enemy-1)) &amp; "  "
       &amp; (enemy-1)*(F11*d+G11)+(2-enemy)*INT(99.9*(T52/triCB2))
       &amp; LEFT(" "&amp;CHAR(34+3*enemy)&amp;H11,3*enemy-1)&amp;CHAR(41951*(2-enemy) + 41*(enemy-1)),
       ""
     )
)</f>
        <v/>
      </c>
      <c r="M11" s="188">
        <f>IF(
  OR(E11+G11=-1,(E11*d+G11)*OR(I11=4,AND(I11="",horse&lt;&gt;3))&gt;d-1),
  (E11*(INT((E11+2)/2)*(d-1)+1)+G11)*OR(I11=4,AND(I11="",horse&lt;&gt;3)),
     IF(
       enemy^(2-enemy)*INT(horse/3)*OR(U52&gt;horseCB2,INT(0.81+U52/horseCB2)),
       CHAR(200*(2-enemy) + 41454*(enemy-1)) &amp; "  "
       &amp; (enemy-1)*(E11*d+G11)+(2-enemy)*INT(99.9*(U52/horseCB2))
       &amp; LEFT(" "&amp;CHAR(34+3*enemy)&amp;H11,3*enemy-1)&amp;CHAR(41951*(2-enemy) + 41*(enemy-1)),
       ""
     )
)</f>
        <v>2.1</v>
      </c>
      <c r="N11" s="149"/>
      <c r="X11" s="55">
        <v>1.2</v>
      </c>
      <c r="Y11" s="55">
        <v>1</v>
      </c>
      <c r="Z11" s="75">
        <f t="shared" si="4"/>
        <v>47696.136683994147</v>
      </c>
      <c r="AA11" s="60">
        <f t="shared" si="0"/>
        <v>12</v>
      </c>
      <c r="AB11" s="59">
        <f t="shared" si="5"/>
        <v>0</v>
      </c>
      <c r="AC11" s="61">
        <v>12</v>
      </c>
      <c r="AD11" s="61">
        <v>19</v>
      </c>
      <c r="AE11" s="56">
        <f t="shared" si="6"/>
        <v>1</v>
      </c>
      <c r="AF11" s="58">
        <f t="shared" si="1"/>
        <v>18</v>
      </c>
      <c r="AG11" s="75">
        <f t="shared" si="2"/>
        <v>39553.976682247281</v>
      </c>
      <c r="AH11" s="55">
        <v>1</v>
      </c>
      <c r="AI11" s="55">
        <v>1</v>
      </c>
      <c r="AK11" s="87"/>
      <c r="AL11" s="87"/>
    </row>
    <row r="12" spans="1:38" ht="17.100000000000001" customHeight="1">
      <c r="B12" s="173" t="s">
        <v>26</v>
      </c>
      <c r="C12" s="99">
        <v>6</v>
      </c>
      <c r="D12" s="64">
        <v>1</v>
      </c>
      <c r="E12" s="65">
        <v>-1</v>
      </c>
      <c r="F12" s="66"/>
      <c r="G12" s="67">
        <v>1</v>
      </c>
      <c r="H12" s="97">
        <f>cond6</f>
        <v>-1</v>
      </c>
      <c r="I12" s="178"/>
      <c r="J12" s="282" t="str">
        <f>IF(
  (D12+F12*d)*OR(I12=1,AND(I12="",runS&lt;&gt;1))&gt;d-1,
  (D12+F12*d)*OR(I12=1,AND(I12="",runS&lt;&gt;1)),
     IF(
       enemy^(2-enemy)*run*OR(R53&gt;runCB,INT(0.4+R53/runCB)),
       CHAR(200*(2-enemy) + 41454*(enemy-1)) &amp; "  "
       &amp; (enemy-1)*(D12+F12*d)+(2-enemy)*INT(99.9*(R53/runCB))
       &amp; LEFT(" "&amp;CHAR(34+3*enemy)&amp;H12,3*enemy-1)&amp;CHAR(41951*(2-enemy) + 41*(enemy-1)),
       ""
     )
)</f>
        <v/>
      </c>
      <c r="K12" s="185" t="str">
        <f>IF(
  (D12*d+F12)*OR(I12=2,AND(I12="",obstaS&lt;&gt;1))&gt;d-1,
  (D12*d+F12)*OR(I12=2,AND(I12="",obstaS&lt;&gt;1)),
     IF(
       enemy^(2-enemy)*obsta*OR(S53&gt;obstaCB,INT(0.4+S53/obstaCB)),
       CHAR(200*(2-enemy) + 41454*(enemy-1)) &amp; "  "
       &amp; (enemy-1)*(D12*d+F12)+(2-enemy)*INT(99.9*(S53/obstaCB))
       &amp; LEFT(" "&amp;CHAR(34+3*enemy)&amp;H12,3*enemy-1)&amp;CHAR(41951*(2-enemy) + 41*(enemy-1)),
       ""
     )
)</f>
        <v/>
      </c>
      <c r="L12" s="186" t="str">
        <f>IF(
  (F12*d+G12)*OR(I12=3,AND(I12="",tri&lt;&gt;2))&gt;d-1,
  (F12*d+G12)*OR(I12=3,AND(I12="",tri&lt;&gt;2)),
     IF(
       enemy^(2-enemy)*INT(tri/2)*OR(T53&gt;triCB2,INT(0.7+T53/triCB2)),
       CHAR(200*(2-enemy) + 41454*(enemy-1)) &amp; "  "
       &amp; (enemy-1)*(F12*d+G12)+(2-enemy)*INT(99.9*(T53/triCB2))
       &amp; LEFT(" "&amp;CHAR(34+3*enemy)&amp;H12,3*enemy-1)&amp;CHAR(41951*(2-enemy) + 41*(enemy-1)),
       ""
     )
)</f>
        <v>√  1 (-1)</v>
      </c>
      <c r="M12" s="187" t="str">
        <f>IF(
  OR(E12+G12=-1,(E12*d+G12)*OR(I12=4,AND(I12="",horse&lt;&gt;3))&gt;d-1),
  (E12*(INT((E12+2)/2)*(d-1)+1)+G12)*OR(I12=4,AND(I12="",horse&lt;&gt;3)),
     IF(
       enemy^(2-enemy)*INT(horse/3)*OR(U53&gt;horseCB2,INT(0.81+U53/horseCB2)),
       CHAR(200*(2-enemy) + 41454*(enemy-1)) &amp; "  "
       &amp; (enemy-1)*(E12*d+G12)+(2-enemy)*INT(99.9*(U53/horseCB2))
       &amp; LEFT(" "&amp;CHAR(34+3*enemy)&amp;H12,3*enemy-1)&amp;CHAR(41951*(2-enemy) + 41*(enemy-1)),
       ""
     )
)</f>
        <v/>
      </c>
      <c r="N12" s="149"/>
      <c r="X12" s="93">
        <v>1.2</v>
      </c>
      <c r="Y12" s="93">
        <v>0</v>
      </c>
      <c r="Z12" s="75">
        <f t="shared" si="4"/>
        <v>39817.625663789688</v>
      </c>
      <c r="AA12" s="60">
        <f t="shared" si="0"/>
        <v>17</v>
      </c>
      <c r="AB12" s="59">
        <f t="shared" si="5"/>
        <v>1</v>
      </c>
      <c r="AC12" s="61">
        <v>16</v>
      </c>
      <c r="AD12" s="61">
        <v>22</v>
      </c>
      <c r="AE12" s="56">
        <f t="shared" si="6"/>
        <v>1</v>
      </c>
      <c r="AF12" s="58">
        <f t="shared" si="1"/>
        <v>21</v>
      </c>
      <c r="AG12" s="75">
        <f t="shared" si="2"/>
        <v>33621.508220961456</v>
      </c>
      <c r="AH12" s="55">
        <v>1</v>
      </c>
      <c r="AI12" s="55">
        <v>0</v>
      </c>
      <c r="AK12" s="87"/>
      <c r="AL12" s="87"/>
    </row>
    <row r="13" spans="1:38" ht="17.100000000000001" customHeight="1">
      <c r="B13" s="173" t="s">
        <v>8</v>
      </c>
      <c r="C13" s="99">
        <v>4</v>
      </c>
      <c r="D13" s="64">
        <v>1</v>
      </c>
      <c r="E13" s="65"/>
      <c r="F13" s="66"/>
      <c r="G13" s="67">
        <v>1</v>
      </c>
      <c r="H13" s="97">
        <f>cond4</f>
        <v>-3</v>
      </c>
      <c r="I13" s="178"/>
      <c r="J13" s="282" t="str">
        <f>IF(
  (D13+F13*d)*OR(I13=1,AND(I13="",runS&lt;&gt;1))&gt;d-1,
  (D13+F13*d)*OR(I13=1,AND(I13="",runS&lt;&gt;1)),
     IF(
       enemy^(2-enemy)*run*OR(R54&gt;runCB,INT(0.4+R54/runCB)),
       CHAR(200*(2-enemy) + 41454*(enemy-1)) &amp; "  "
       &amp; (enemy-1)*(D13+F13*d)+(2-enemy)*INT(99.9*(R54/runCB))
       &amp; LEFT(" "&amp;CHAR(34+3*enemy)&amp;H13,3*enemy-1)&amp;CHAR(41951*(2-enemy) + 41*(enemy-1)),
       ""
     )
)</f>
        <v/>
      </c>
      <c r="K13" s="185" t="str">
        <f>IF(
  (D13*d+F13)*OR(I13=2,AND(I13="",obstaS&lt;&gt;1))&gt;d-1,
  (D13*d+F13)*OR(I13=2,AND(I13="",obstaS&lt;&gt;1)),
     IF(
       enemy^(2-enemy)*obsta*OR(S54&gt;obstaCB,INT(0.4+S54/obstaCB)),
       CHAR(200*(2-enemy) + 41454*(enemy-1)) &amp; "  "
       &amp; (enemy-1)*(D13*d+F13)+(2-enemy)*INT(99.9*(S54/obstaCB))
       &amp; LEFT(" "&amp;CHAR(34+3*enemy)&amp;H13,3*enemy-1)&amp;CHAR(41951*(2-enemy) + 41*(enemy-1)),
       ""
     )
)</f>
        <v/>
      </c>
      <c r="L13" s="186" t="str">
        <f>IF(
  (F13*d+G13)*OR(I13=3,AND(I13="",tri&lt;&gt;2))&gt;d-1,
  (F13*d+G13)*OR(I13=3,AND(I13="",tri&lt;&gt;2)),
     IF(
       enemy^(2-enemy)*INT(tri/2)*OR(T54&gt;triCB2,INT(0.7+T54/triCB2)),
       CHAR(200*(2-enemy) + 41454*(enemy-1)) &amp; "  "
       &amp; (enemy-1)*(F13*d+G13)+(2-enemy)*INT(99.9*(T54/triCB2))
       &amp; LEFT(" "&amp;CHAR(34+3*enemy)&amp;H13,3*enemy-1)&amp;CHAR(41951*(2-enemy) + 41*(enemy-1)),
       ""
     )
)</f>
        <v/>
      </c>
      <c r="M13" s="187" t="str">
        <f>IF(
  OR(E13+G13=-1,(E13*d+G13)*OR(I13=4,AND(I13="",horse&lt;&gt;3))&gt;d-1),
  (E13*(INT((E13+2)/2)*(d-1)+1)+G13)*OR(I13=4,AND(I13="",horse&lt;&gt;3)),
     IF(
       enemy^(2-enemy)*INT(horse/3)*OR(U54&gt;horseCB2,INT(0.81+U54/horseCB2)),
       CHAR(200*(2-enemy) + 41454*(enemy-1)) &amp; "  "
       &amp; (enemy-1)*(E13*d+G13)+(2-enemy)*INT(99.9*(U54/horseCB2))
       &amp; LEFT(" "&amp;CHAR(34+3*enemy)&amp;H13,3*enemy-1)&amp;CHAR(41951*(2-enemy) + 41*(enemy-1)),
       ""
     )
)</f>
        <v/>
      </c>
      <c r="N13" s="149"/>
      <c r="P13" s="240" t="s">
        <v>223</v>
      </c>
      <c r="Q13" s="240"/>
      <c r="R13" s="240"/>
      <c r="S13" s="240"/>
      <c r="T13" s="240"/>
      <c r="U13" s="240"/>
      <c r="V13" s="240"/>
      <c r="X13" s="93">
        <v>0.2</v>
      </c>
      <c r="Y13" s="93">
        <v>3</v>
      </c>
      <c r="Z13" s="75">
        <f t="shared" si="4"/>
        <v>42586.724402331041</v>
      </c>
      <c r="AA13" s="60">
        <f t="shared" ref="AA13:AA18" si="7">_xlfn.RANK.EQ(Z13,combat,0)</f>
        <v>15</v>
      </c>
      <c r="AB13" s="59">
        <f>ABS(AA13-AC13)</f>
        <v>2</v>
      </c>
      <c r="AC13" s="61">
        <v>17</v>
      </c>
      <c r="AD13" s="61">
        <v>18</v>
      </c>
      <c r="AE13" s="56">
        <f>ABS(AF13-AD13)</f>
        <v>4</v>
      </c>
      <c r="AF13" s="58">
        <f t="shared" ref="AF13:AF18" si="8">_xlfn.RANK.EQ(AG13,combat,0)</f>
        <v>22</v>
      </c>
      <c r="AG13" s="75">
        <f t="shared" si="2"/>
        <v>32464.625567002222</v>
      </c>
      <c r="AH13" s="55">
        <v>0</v>
      </c>
      <c r="AI13" s="55">
        <v>3</v>
      </c>
      <c r="AK13" s="87"/>
      <c r="AL13" s="87"/>
    </row>
    <row r="14" spans="1:38" ht="17.100000000000001" customHeight="1">
      <c r="B14" s="173" t="s">
        <v>14</v>
      </c>
      <c r="C14" s="99">
        <v>1</v>
      </c>
      <c r="D14" s="64">
        <v>1</v>
      </c>
      <c r="E14" s="65"/>
      <c r="F14" s="66"/>
      <c r="G14" s="67">
        <v>1</v>
      </c>
      <c r="H14" s="97">
        <f>cond1</f>
        <v>1</v>
      </c>
      <c r="I14" s="178"/>
      <c r="J14" s="282" t="str">
        <f>IF(
  (D14+F14*d)*OR(I14=1,AND(I14="",runS&lt;&gt;1))&gt;d-1,
  (D14+F14*d)*OR(I14=1,AND(I14="",runS&lt;&gt;1)),
     IF(
       enemy^(2-enemy)*run*OR(R55&gt;runCB,INT(0.4+R55/runCB)),
       CHAR(200*(2-enemy) + 41454*(enemy-1)) &amp; "  "
       &amp; (enemy-1)*(D14+F14*d)+(2-enemy)*INT(99.9*(R55/runCB))
       &amp; LEFT(" "&amp;CHAR(34+3*enemy)&amp;H14,3*enemy-1)&amp;CHAR(41951*(2-enemy) + 41*(enemy-1)),
       ""
     )
)</f>
        <v>√  1 (1)</v>
      </c>
      <c r="K14" s="185" t="str">
        <f>IF(
  (D14*d+F14)*OR(I14=2,AND(I14="",obstaS&lt;&gt;1))&gt;d-1,
  (D14*d+F14)*OR(I14=2,AND(I14="",obstaS&lt;&gt;1)),
     IF(
       enemy^(2-enemy)*obsta*OR(S55&gt;obstaCB,INT(0.4+S55/obstaCB)),
       CHAR(200*(2-enemy) + 41454*(enemy-1)) &amp; "  "
       &amp; (enemy-1)*(D14*d+F14)+(2-enemy)*INT(99.9*(S55/obstaCB))
       &amp; LEFT(" "&amp;CHAR(34+3*enemy)&amp;H14,3*enemy-1)&amp;CHAR(41951*(2-enemy) + 41*(enemy-1)),
       ""
     )
)</f>
        <v>√  1.1 (1)</v>
      </c>
      <c r="L14" s="186" t="str">
        <f>IF(
  (F14*d+G14)*OR(I14=3,AND(I14="",tri&lt;&gt;2))&gt;d-1,
  (F14*d+G14)*OR(I14=3,AND(I14="",tri&lt;&gt;2)),
     IF(
       enemy^(2-enemy)*INT(tri/2)*OR(T55&gt;triCB2,INT(0.7+T55/triCB2)),
       CHAR(200*(2-enemy) + 41454*(enemy-1)) &amp; "  "
       &amp; (enemy-1)*(F14*d+G14)+(2-enemy)*INT(99.9*(T55/triCB2))
       &amp; LEFT(" "&amp;CHAR(34+3*enemy)&amp;H14,3*enemy-1)&amp;CHAR(41951*(2-enemy) + 41*(enemy-1)),
       ""
     )
)</f>
        <v>√  1 (1)</v>
      </c>
      <c r="M14" s="187" t="str">
        <f>IF(
  OR(E14+G14=-1,(E14*d+G14)*OR(I14=4,AND(I14="",horse&lt;&gt;3))&gt;d-1),
  (E14*(INT((E14+2)/2)*(d-1)+1)+G14)*OR(I14=4,AND(I14="",horse&lt;&gt;3)),
     IF(
       enemy^(2-enemy)*INT(horse/3)*OR(U55&gt;horseCB2,INT(0.81+U55/horseCB2)),
       CHAR(200*(2-enemy) + 41454*(enemy-1)) &amp; "  "
       &amp; (enemy-1)*(E14*d+G14)+(2-enemy)*INT(99.9*(U55/horseCB2))
       &amp; LEFT(" "&amp;CHAR(34+3*enemy)&amp;H14,3*enemy-1)&amp;CHAR(41951*(2-enemy) + 41*(enemy-1)),
       ""
     )
)</f>
        <v>√  1 (1)</v>
      </c>
      <c r="N14" s="149"/>
      <c r="P14" s="23" t="s">
        <v>106</v>
      </c>
      <c r="Q14" s="212" t="s">
        <v>116</v>
      </c>
      <c r="R14" s="213"/>
      <c r="S14" s="213"/>
      <c r="T14" s="213"/>
      <c r="U14" s="213"/>
      <c r="V14" s="214"/>
      <c r="X14" s="55">
        <v>2.2000000000000002</v>
      </c>
      <c r="Y14" s="55">
        <v>-2</v>
      </c>
      <c r="Z14" s="75">
        <f t="shared" si="4"/>
        <v>34159.693841562992</v>
      </c>
      <c r="AA14" s="60">
        <f t="shared" si="7"/>
        <v>20</v>
      </c>
      <c r="AB14" s="59">
        <f t="shared" ref="AB14:AB15" si="9">ABS(AA14-AC14)</f>
        <v>0</v>
      </c>
      <c r="AC14" s="61">
        <v>20</v>
      </c>
      <c r="AD14" s="61">
        <v>24</v>
      </c>
      <c r="AE14" s="56">
        <f t="shared" ref="AE14:AE15" si="10">ABS(AF14-AD14)</f>
        <v>1</v>
      </c>
      <c r="AF14" s="58">
        <f t="shared" si="8"/>
        <v>23</v>
      </c>
      <c r="AG14" s="75">
        <f t="shared" si="2"/>
        <v>32405.066635947525</v>
      </c>
      <c r="AH14" s="55">
        <v>2</v>
      </c>
      <c r="AI14" s="55">
        <v>-2</v>
      </c>
      <c r="AK14" s="87"/>
      <c r="AL14" s="87"/>
    </row>
    <row r="15" spans="1:38" ht="17.100000000000001" customHeight="1">
      <c r="B15" s="173" t="s">
        <v>17</v>
      </c>
      <c r="C15" s="99">
        <v>4</v>
      </c>
      <c r="D15" s="64">
        <v>1</v>
      </c>
      <c r="E15" s="65"/>
      <c r="F15" s="66"/>
      <c r="G15" s="67">
        <v>1</v>
      </c>
      <c r="H15" s="97">
        <f>cond4</f>
        <v>-3</v>
      </c>
      <c r="I15" s="178"/>
      <c r="J15" s="282" t="str">
        <f>IF(
  (D15+F15*d)*OR(I15=1,AND(I15="",runS&lt;&gt;1))&gt;d-1,
  (D15+F15*d)*OR(I15=1,AND(I15="",runS&lt;&gt;1)),
     IF(
       enemy^(2-enemy)*run*OR(R56&gt;runCB,INT(0.4+R56/runCB)),
       CHAR(200*(2-enemy) + 41454*(enemy-1)) &amp; "  "
       &amp; (enemy-1)*(D15+F15*d)+(2-enemy)*INT(99.9*(R56/runCB))
       &amp; LEFT(" "&amp;CHAR(34+3*enemy)&amp;H15,3*enemy-1)&amp;CHAR(41951*(2-enemy) + 41*(enemy-1)),
       ""
     )
)</f>
        <v/>
      </c>
      <c r="K15" s="185" t="str">
        <f>IF(
  (D15*d+F15)*OR(I15=2,AND(I15="",obstaS&lt;&gt;1))&gt;d-1,
  (D15*d+F15)*OR(I15=2,AND(I15="",obstaS&lt;&gt;1)),
     IF(
       enemy^(2-enemy)*obsta*OR(S56&gt;obstaCB,INT(0.4+S56/obstaCB)),
       CHAR(200*(2-enemy) + 41454*(enemy-1)) &amp; "  "
       &amp; (enemy-1)*(D15*d+F15)+(2-enemy)*INT(99.9*(S56/obstaCB))
       &amp; LEFT(" "&amp;CHAR(34+3*enemy)&amp;H15,3*enemy-1)&amp;CHAR(41951*(2-enemy) + 41*(enemy-1)),
       ""
     )
)</f>
        <v/>
      </c>
      <c r="L15" s="186" t="str">
        <f>IF(
  (F15*d+G15)*OR(I15=3,AND(I15="",tri&lt;&gt;2))&gt;d-1,
  (F15*d+G15)*OR(I15=3,AND(I15="",tri&lt;&gt;2)),
     IF(
       enemy^(2-enemy)*INT(tri/2)*OR(T56&gt;triCB2,INT(0.7+T56/triCB2)),
       CHAR(200*(2-enemy) + 41454*(enemy-1)) &amp; "  "
       &amp; (enemy-1)*(F15*d+G15)+(2-enemy)*INT(99.9*(T56/triCB2))
       &amp; LEFT(" "&amp;CHAR(34+3*enemy)&amp;H15,3*enemy-1)&amp;CHAR(41951*(2-enemy) + 41*(enemy-1)),
       ""
     )
)</f>
        <v/>
      </c>
      <c r="M15" s="187" t="str">
        <f>IF(
  OR(E15+G15=-1,(E15*d+G15)*OR(I15=4,AND(I15="",horse&lt;&gt;3))&gt;d-1),
  (E15*(INT((E15+2)/2)*(d-1)+1)+G15)*OR(I15=4,AND(I15="",horse&lt;&gt;3)),
     IF(
       enemy^(2-enemy)*INT(horse/3)*OR(U56&gt;horseCB2,INT(0.81+U56/horseCB2)),
       CHAR(200*(2-enemy) + 41454*(enemy-1)) &amp; "  "
       &amp; (enemy-1)*(E15*d+G15)+(2-enemy)*INT(99.9*(U56/horseCB2))
       &amp; LEFT(" "&amp;CHAR(34+3*enemy)&amp;H15,3*enemy-1)&amp;CHAR(41951*(2-enemy) + 41*(enemy-1)),
       ""
     )
)</f>
        <v/>
      </c>
      <c r="N15" s="149"/>
      <c r="P15" s="31">
        <v>3</v>
      </c>
      <c r="Q15" s="25" t="s">
        <v>117</v>
      </c>
      <c r="R15" s="26"/>
      <c r="S15" s="26"/>
      <c r="T15" s="26"/>
      <c r="U15" s="26"/>
      <c r="V15" s="27"/>
      <c r="X15" s="55">
        <v>1.2</v>
      </c>
      <c r="Y15" s="55">
        <v>-1</v>
      </c>
      <c r="Z15" s="75">
        <f t="shared" si="4"/>
        <v>31923.24239543339</v>
      </c>
      <c r="AA15" s="60">
        <f t="shared" si="7"/>
        <v>25</v>
      </c>
      <c r="AB15" s="59">
        <f t="shared" si="9"/>
        <v>1</v>
      </c>
      <c r="AC15" s="61">
        <v>26</v>
      </c>
      <c r="AD15" s="61">
        <v>31</v>
      </c>
      <c r="AE15" s="56">
        <f t="shared" si="10"/>
        <v>4</v>
      </c>
      <c r="AF15" s="58">
        <f t="shared" si="8"/>
        <v>27</v>
      </c>
      <c r="AG15" s="75">
        <f t="shared" si="2"/>
        <v>27678.405112440771</v>
      </c>
      <c r="AH15" s="55">
        <v>1</v>
      </c>
      <c r="AI15" s="55">
        <v>-1</v>
      </c>
      <c r="AK15" s="87"/>
      <c r="AL15" s="87"/>
    </row>
    <row r="16" spans="1:38" ht="17.100000000000001" customHeight="1">
      <c r="B16" s="173" t="s">
        <v>19</v>
      </c>
      <c r="C16" s="99">
        <v>3</v>
      </c>
      <c r="D16" s="64">
        <v>1</v>
      </c>
      <c r="E16" s="65"/>
      <c r="F16" s="66"/>
      <c r="G16" s="67">
        <v>1</v>
      </c>
      <c r="H16" s="97">
        <f>cond3</f>
        <v>3</v>
      </c>
      <c r="I16" s="178">
        <v>3</v>
      </c>
      <c r="J16" s="282" t="str">
        <f>IF(
  (D16+F16*d)*OR(I16=1,AND(I16="",runS&lt;&gt;1))&gt;d-1,
  (D16+F16*d)*OR(I16=1,AND(I16="",runS&lt;&gt;1)),
     IF(
       enemy^(2-enemy)*run*OR(R57&gt;runCB,INT(0.4+R57/runCB)),
       CHAR(200*(2-enemy) + 41454*(enemy-1)) &amp; "  "
       &amp; (enemy-1)*(D16+F16*d)+(2-enemy)*INT(99.9*(R57/runCB))
       &amp; LEFT(" "&amp;CHAR(34+3*enemy)&amp;H16,3*enemy-1)&amp;CHAR(41951*(2-enemy) + 41*(enemy-1)),
       ""
     )
)</f>
        <v/>
      </c>
      <c r="K16" s="185" t="str">
        <f>IF(
  (D16*d+F16)*OR(I16=2,AND(I16="",obstaS&lt;&gt;1))&gt;d-1,
  (D16*d+F16)*OR(I16=2,AND(I16="",obstaS&lt;&gt;1)),
     IF(
       enemy^(2-enemy)*obsta*OR(S57&gt;obstaCB,INT(0.4+S57/obstaCB)),
       CHAR(200*(2-enemy) + 41454*(enemy-1)) &amp; "  "
       &amp; (enemy-1)*(D16*d+F16)+(2-enemy)*INT(99.9*(S57/obstaCB))
       &amp; LEFT(" "&amp;CHAR(34+3*enemy)&amp;H16,3*enemy-1)&amp;CHAR(41951*(2-enemy) + 41*(enemy-1)),
       ""
     )
)</f>
        <v/>
      </c>
      <c r="L16" s="186">
        <f>IF(
  (F16*d+G16)*OR(I16=3,AND(I16="",tri&lt;&gt;2))&gt;d-1,
  (F16*d+G16)*OR(I16=3,AND(I16="",tri&lt;&gt;2)),
     IF(
       enemy^(2-enemy)*INT(tri/2)*OR(T57&gt;triCB2,INT(0.7+T57/triCB2)),
       CHAR(200*(2-enemy) + 41454*(enemy-1)) &amp; "  "
       &amp; (enemy-1)*(F16*d+G16)+(2-enemy)*INT(99.9*(T57/triCB2))
       &amp; LEFT(" "&amp;CHAR(34+3*enemy)&amp;H16,3*enemy-1)&amp;CHAR(41951*(2-enemy) + 41*(enemy-1)),
       ""
     )
)</f>
        <v>1</v>
      </c>
      <c r="M16" s="187" t="str">
        <f>IF(
  OR(E16+G16=-1,(E16*d+G16)*OR(I16=4,AND(I16="",horse&lt;&gt;3))&gt;d-1),
  (E16*(INT((E16+2)/2)*(d-1)+1)+G16)*OR(I16=4,AND(I16="",horse&lt;&gt;3)),
     IF(
       enemy^(2-enemy)*INT(horse/3)*OR(U57&gt;horseCB2,INT(0.81+U57/horseCB2)),
       CHAR(200*(2-enemy) + 41454*(enemy-1)) &amp; "  "
       &amp; (enemy-1)*(E16*d+G16)+(2-enemy)*INT(99.9*(U57/horseCB2))
       &amp; LEFT(" "&amp;CHAR(34+3*enemy)&amp;H16,3*enemy-1)&amp;CHAR(41951*(2-enemy) + 41*(enemy-1)),
       ""
     )
)</f>
        <v/>
      </c>
      <c r="N16" s="150"/>
      <c r="P16" s="31">
        <v>2</v>
      </c>
      <c r="Q16" s="25" t="s">
        <v>118</v>
      </c>
      <c r="R16" s="26"/>
      <c r="S16" s="26"/>
      <c r="T16" s="26"/>
      <c r="U16" s="26"/>
      <c r="V16" s="27"/>
      <c r="X16" s="55">
        <v>0.2</v>
      </c>
      <c r="Y16" s="55">
        <v>2</v>
      </c>
      <c r="Z16" s="75">
        <f t="shared" si="4"/>
        <v>37251.787440459513</v>
      </c>
      <c r="AA16" s="60">
        <f t="shared" si="7"/>
        <v>19</v>
      </c>
      <c r="AB16" s="59">
        <f>ABS(AA16-AC16)</f>
        <v>2</v>
      </c>
      <c r="AC16" s="61">
        <v>21</v>
      </c>
      <c r="AD16" s="61">
        <v>25</v>
      </c>
      <c r="AE16" s="56">
        <f>ABS(AF16-AD16)</f>
        <v>1</v>
      </c>
      <c r="AF16" s="58">
        <f t="shared" si="8"/>
        <v>26</v>
      </c>
      <c r="AG16" s="75">
        <f t="shared" si="2"/>
        <v>28665.821481239458</v>
      </c>
      <c r="AH16" s="55">
        <v>0</v>
      </c>
      <c r="AI16" s="55">
        <v>2</v>
      </c>
      <c r="AK16" s="87"/>
      <c r="AL16" s="87"/>
    </row>
    <row r="17" spans="2:40" ht="17.100000000000001" customHeight="1">
      <c r="B17" s="173" t="s">
        <v>20</v>
      </c>
      <c r="C17" s="99">
        <v>6</v>
      </c>
      <c r="D17" s="64">
        <v>1</v>
      </c>
      <c r="E17" s="65"/>
      <c r="F17" s="66"/>
      <c r="G17" s="67">
        <v>1</v>
      </c>
      <c r="H17" s="97">
        <f>cond6</f>
        <v>-1</v>
      </c>
      <c r="I17" s="178"/>
      <c r="J17" s="282" t="str">
        <f>IF(
  (D17+F17*d)*OR(I17=1,AND(I17="",runS&lt;&gt;1))&gt;d-1,
  (D17+F17*d)*OR(I17=1,AND(I17="",runS&lt;&gt;1)),
     IF(
       enemy^(2-enemy)*run*OR(R58&gt;runCB,INT(0.4+R58/runCB)),
       CHAR(200*(2-enemy) + 41454*(enemy-1)) &amp; "  "
       &amp; (enemy-1)*(D17+F17*d)+(2-enemy)*INT(99.9*(R58/runCB))
       &amp; LEFT(" "&amp;CHAR(34+3*enemy)&amp;H17,3*enemy-1)&amp;CHAR(41951*(2-enemy) + 41*(enemy-1)),
       ""
     )
)</f>
        <v/>
      </c>
      <c r="K17" s="185" t="str">
        <f>IF(
  (D17*d+F17)*OR(I17=2,AND(I17="",obstaS&lt;&gt;1))&gt;d-1,
  (D17*d+F17)*OR(I17=2,AND(I17="",obstaS&lt;&gt;1)),
     IF(
       enemy^(2-enemy)*obsta*OR(S58&gt;obstaCB,INT(0.4+S58/obstaCB)),
       CHAR(200*(2-enemy) + 41454*(enemy-1)) &amp; "  "
       &amp; (enemy-1)*(D17*d+F17)+(2-enemy)*INT(99.9*(S58/obstaCB))
       &amp; LEFT(" "&amp;CHAR(34+3*enemy)&amp;H17,3*enemy-1)&amp;CHAR(41951*(2-enemy) + 41*(enemy-1)),
       ""
     )
)</f>
        <v/>
      </c>
      <c r="L17" s="186" t="str">
        <f>IF(
  (F17*d+G17)*OR(I17=3,AND(I17="",tri&lt;&gt;2))&gt;d-1,
  (F17*d+G17)*OR(I17=3,AND(I17="",tri&lt;&gt;2)),
     IF(
       enemy^(2-enemy)*INT(tri/2)*OR(T58&gt;triCB2,INT(0.7+T58/triCB2)),
       CHAR(200*(2-enemy) + 41454*(enemy-1)) &amp; "  "
       &amp; (enemy-1)*(F17*d+G17)+(2-enemy)*INT(99.9*(T58/triCB2))
       &amp; LEFT(" "&amp;CHAR(34+3*enemy)&amp;H17,3*enemy-1)&amp;CHAR(41951*(2-enemy) + 41*(enemy-1)),
       ""
     )
)</f>
        <v>√  1 (-1)</v>
      </c>
      <c r="M17" s="187" t="str">
        <f>IF(
  OR(E17+G17=-1,(E17*d+G17)*OR(I17=4,AND(I17="",horse&lt;&gt;3))&gt;d-1),
  (E17*(INT((E17+2)/2)*(d-1)+1)+G17)*OR(I17=4,AND(I17="",horse&lt;&gt;3)),
     IF(
       enemy^(2-enemy)*INT(horse/3)*OR(U58&gt;horseCB2,INT(0.81+U58/horseCB2)),
       CHAR(200*(2-enemy) + 41454*(enemy-1)) &amp; "  "
       &amp; (enemy-1)*(E17*d+G17)+(2-enemy)*INT(99.9*(U58/horseCB2))
       &amp; LEFT(" "&amp;CHAR(34+3*enemy)&amp;H17,3*enemy-1)&amp;CHAR(41951*(2-enemy) + 41*(enemy-1)),
       ""
     )
)</f>
        <v>√  1 (-1)</v>
      </c>
      <c r="N17" s="150"/>
      <c r="P17" s="31">
        <v>1</v>
      </c>
      <c r="Q17" s="25" t="s">
        <v>119</v>
      </c>
      <c r="R17" s="26"/>
      <c r="S17" s="26"/>
      <c r="T17" s="26"/>
      <c r="U17" s="26"/>
      <c r="V17" s="27"/>
      <c r="X17" s="55">
        <v>0.2</v>
      </c>
      <c r="Y17" s="55">
        <v>1</v>
      </c>
      <c r="Z17" s="75">
        <f t="shared" si="4"/>
        <v>31957.306411347643</v>
      </c>
      <c r="AA17" s="57">
        <f t="shared" si="7"/>
        <v>24</v>
      </c>
      <c r="AB17" s="59">
        <f>ABS(AA17-AC17)</f>
        <v>1</v>
      </c>
      <c r="AC17" s="61">
        <v>23</v>
      </c>
      <c r="AD17" s="61">
        <v>28</v>
      </c>
      <c r="AE17" s="56">
        <f>ABS(AF17-AD17)</f>
        <v>1</v>
      </c>
      <c r="AF17" s="58">
        <f t="shared" si="8"/>
        <v>29</v>
      </c>
      <c r="AG17" s="75">
        <f t="shared" si="2"/>
        <v>24910.107764913744</v>
      </c>
      <c r="AH17" s="55">
        <v>0</v>
      </c>
      <c r="AI17" s="55">
        <v>1</v>
      </c>
      <c r="AK17" s="87"/>
      <c r="AL17" s="87"/>
    </row>
    <row r="18" spans="2:40" ht="17.100000000000001" customHeight="1">
      <c r="B18" s="173" t="s">
        <v>25</v>
      </c>
      <c r="C18" s="99">
        <v>2</v>
      </c>
      <c r="D18" s="64">
        <v>1</v>
      </c>
      <c r="E18" s="65"/>
      <c r="F18" s="66"/>
      <c r="G18" s="67">
        <v>1</v>
      </c>
      <c r="H18" s="97">
        <f>cond2</f>
        <v>2</v>
      </c>
      <c r="I18" s="178">
        <v>4</v>
      </c>
      <c r="J18" s="282" t="str">
        <f>IF(
  (D18+F18*d)*OR(I18=1,AND(I18="",runS&lt;&gt;1))&gt;d-1,
  (D18+F18*d)*OR(I18=1,AND(I18="",runS&lt;&gt;1)),
     IF(
       enemy^(2-enemy)*run*OR(R59&gt;runCB,INT(0.4+R59/runCB)),
       CHAR(200*(2-enemy) + 41454*(enemy-1)) &amp; "  "
       &amp; (enemy-1)*(D18+F18*d)+(2-enemy)*INT(99.9*(R59/runCB))
       &amp; LEFT(" "&amp;CHAR(34+3*enemy)&amp;H18,3*enemy-1)&amp;CHAR(41951*(2-enemy) + 41*(enemy-1)),
       ""
     )
)</f>
        <v/>
      </c>
      <c r="K18" s="185" t="str">
        <f>IF(
  (D18*d+F18)*OR(I18=2,AND(I18="",obstaS&lt;&gt;1))&gt;d-1,
  (D18*d+F18)*OR(I18=2,AND(I18="",obstaS&lt;&gt;1)),
     IF(
       enemy^(2-enemy)*obsta*OR(S59&gt;obstaCB,INT(0.4+S59/obstaCB)),
       CHAR(200*(2-enemy) + 41454*(enemy-1)) &amp; "  "
       &amp; (enemy-1)*(D18*d+F18)+(2-enemy)*INT(99.9*(S59/obstaCB))
       &amp; LEFT(" "&amp;CHAR(34+3*enemy)&amp;H18,3*enemy-1)&amp;CHAR(41951*(2-enemy) + 41*(enemy-1)),
       ""
     )
)</f>
        <v/>
      </c>
      <c r="L18" s="186" t="str">
        <f>IF(
  (F18*d+G18)*OR(I18=3,AND(I18="",tri&lt;&gt;2))&gt;d-1,
  (F18*d+G18)*OR(I18=3,AND(I18="",tri&lt;&gt;2)),
     IF(
       enemy^(2-enemy)*INT(tri/2)*OR(T59&gt;triCB2,INT(0.7+T59/triCB2)),
       CHAR(200*(2-enemy) + 41454*(enemy-1)) &amp; "  "
       &amp; (enemy-1)*(F18*d+G18)+(2-enemy)*INT(99.9*(T59/triCB2))
       &amp; LEFT(" "&amp;CHAR(34+3*enemy)&amp;H18,3*enemy-1)&amp;CHAR(41951*(2-enemy) + 41*(enemy-1)),
       ""
     )
)</f>
        <v/>
      </c>
      <c r="M18" s="187">
        <f>IF(
  OR(E18+G18=-1,(E18*d+G18)*OR(I18=4,AND(I18="",horse&lt;&gt;3))&gt;d-1),
  (E18*(INT((E18+2)/2)*(d-1)+1)+G18)*OR(I18=4,AND(I18="",horse&lt;&gt;3)),
     IF(
       enemy^(2-enemy)*INT(horse/3)*OR(U59&gt;horseCB2,INT(0.81+U59/horseCB2)),
       CHAR(200*(2-enemy) + 41454*(enemy-1)) &amp; "  "
       &amp; (enemy-1)*(E18*d+G18)+(2-enemy)*INT(99.9*(U59/horseCB2))
       &amp; LEFT(" "&amp;CHAR(34+3*enemy)&amp;H18,3*enemy-1)&amp;CHAR(41951*(2-enemy) + 41*(enemy-1)),
       ""
     )
)</f>
        <v>1</v>
      </c>
      <c r="N18" s="150"/>
      <c r="P18" s="31">
        <v>0</v>
      </c>
      <c r="Q18" s="25" t="s">
        <v>120</v>
      </c>
      <c r="R18" s="26"/>
      <c r="S18" s="26"/>
      <c r="T18" s="26"/>
      <c r="U18" s="26"/>
      <c r="V18" s="27"/>
      <c r="X18" s="55">
        <v>0.2</v>
      </c>
      <c r="Y18" s="55">
        <v>0</v>
      </c>
      <c r="Z18" s="75">
        <f t="shared" si="4"/>
        <v>26677.999223984112</v>
      </c>
      <c r="AA18" s="57">
        <f t="shared" si="7"/>
        <v>28</v>
      </c>
      <c r="AB18" s="59">
        <f>ABS(AA18-AC18)</f>
        <v>1</v>
      </c>
      <c r="AC18" s="61">
        <v>27</v>
      </c>
      <c r="AD18" s="61">
        <v>30</v>
      </c>
      <c r="AE18" s="56">
        <f>ABS(AF18-AD18)</f>
        <v>0</v>
      </c>
      <c r="AF18" s="58">
        <f t="shared" si="8"/>
        <v>30</v>
      </c>
      <c r="AG18" s="75">
        <f t="shared" si="2"/>
        <v>21172.728209118584</v>
      </c>
      <c r="AH18" s="55">
        <v>0</v>
      </c>
      <c r="AI18" s="55">
        <v>0</v>
      </c>
      <c r="AK18" s="87"/>
      <c r="AL18" s="87"/>
    </row>
    <row r="19" spans="2:40" ht="17.100000000000001" customHeight="1">
      <c r="B19" s="174" t="s">
        <v>240</v>
      </c>
      <c r="C19" s="100">
        <v>4</v>
      </c>
      <c r="D19" s="64">
        <v>1</v>
      </c>
      <c r="E19" s="65"/>
      <c r="F19" s="66"/>
      <c r="G19" s="67">
        <v>1</v>
      </c>
      <c r="H19" s="98">
        <f>cond4</f>
        <v>-3</v>
      </c>
      <c r="I19" s="178"/>
      <c r="J19" s="279" t="str">
        <f>IF(
  (D19+F19*d)*OR(I19=1,AND(I19="",runS&lt;&gt;1))*INT(1-I20/5)&gt;d-1,
  (D19+F19*d)*OR(I19=1,AND(I19="",runS&lt;&gt;1)),
     IF(
       enemy^(2-enemy)*run*OR(R60&gt;runCB,INT(0.4+R60/runCB))*INT(1-I20/5),
       CHAR(200*(2-enemy) + 41454*(enemy-1)) &amp; "  "
       &amp; (enemy-1)*(D19+F19*d)+(2-enemy)*INT(99.9*(R60/runCB))
       &amp; LEFT(" "&amp;CHAR(34+3*enemy)&amp;H19,3*enemy-1)&amp;CHAR(41951*(2-enemy) + 41*(enemy-1)),
       ""
     )
)</f>
        <v/>
      </c>
      <c r="K19" s="279" t="str">
        <f>IF(
  (D19*d+F19)*OR(I19=2,AND(I19="",obstaS&lt;&gt;1))*INT(1-I20/5)&gt;d-1,
  (D19*d+F19)*OR(I19=2,AND(I19="",obstaS&lt;&gt;1)),
     IF(
       enemy^(2-enemy)*obsta*OR(S60&gt;obstaCB,INT(0.4+S60/obstaCB))*INT(1-I20/5),
       CHAR(200*(2-enemy) + 41454*(enemy-1)) &amp; "  "
       &amp; (enemy-1)*(D19*d+F19)+(2-enemy)*INT(99.9*(S60/obstaCB))
       &amp; LEFT(" "&amp;CHAR(34+3*enemy)&amp;H19,3*enemy-1)&amp;CHAR(41951*(2-enemy) + 41*(enemy-1)),
       ""
     )
)</f>
        <v/>
      </c>
      <c r="L19" s="279" t="str">
        <f>IF(
  (F19*d+G19)*OR(I19=3,AND(I19="",tri&lt;&gt;2))*INT(1-I20/5)&gt;d-1,
  (F19*d+G19)*OR(I19=3,AND(I19="",tri&lt;&gt;2)),
     IF(
       enemy^(2-enemy)*INT(tri/2)*OR(T60&gt;triCB2,INT(0.7+T60/triCB2))*INT(1-I20/5),
       CHAR(200*(2-enemy) + 41454*(enemy-1)) &amp; "  "
       &amp; (enemy-1)*(F19*d+G19)+(2-enemy)*INT(99.9*(T60/triCB2))
       &amp; LEFT(" "&amp;CHAR(34+3*enemy)&amp;H19,3*enemy-1)&amp;CHAR(41951*(2-enemy) + 41*(enemy-1)),
       ""
     )
)</f>
        <v/>
      </c>
      <c r="M19" s="280" t="str">
        <f>IF(
  OR(E19+G19=-1,(E19*d+G19)*OR(I19=4,AND(I19="",horse&lt;&gt;3))&gt;d-1)*INT(1-I20/5),
  (E19*(INT((E19+2)/2)*(d-1)+1)+G19)*OR(I19=4,AND(I19="",horse&lt;&gt;3)),
     IF(
       enemy^(2-enemy)*INT(horse/3)*OR(U60&gt;horseCB2,INT(0.81+U60/horseCB2))*INT(1-I20/5),
       CHAR(200*(2-enemy) + 41454*(enemy-1)) &amp; "  "
       &amp; (enemy-1)*(E19*d+G19)+(2-enemy)*INT(99.9*(U60/horseCB2))
       &amp; LEFT(" "&amp;CHAR(34+3*enemy)&amp;H19,3*enemy-1)&amp;CHAR(41951*(2-enemy) + 41*(enemy-1)),
       ""
     )
)</f>
        <v/>
      </c>
      <c r="N19" s="191" t="s">
        <v>241</v>
      </c>
      <c r="P19" s="24">
        <v>-1</v>
      </c>
      <c r="Q19" s="25" t="s">
        <v>121</v>
      </c>
      <c r="R19" s="26"/>
      <c r="S19" s="26"/>
      <c r="T19" s="26"/>
      <c r="U19" s="26"/>
      <c r="V19" s="27"/>
      <c r="X19" s="242" t="str">
        <f>"차이 합 = " &amp;SUM(AB4:AB19,AE4:AE19)</f>
        <v>차이 합 = 24</v>
      </c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44"/>
      <c r="AK19" s="207"/>
      <c r="AL19" s="203"/>
    </row>
    <row r="20" spans="2:40" ht="17.100000000000001" customHeight="1" thickBot="1">
      <c r="B20" s="175" t="s">
        <v>240</v>
      </c>
      <c r="C20" s="99">
        <v>1</v>
      </c>
      <c r="D20" s="64">
        <v>1</v>
      </c>
      <c r="E20" s="65">
        <v>-1</v>
      </c>
      <c r="F20" s="66">
        <v>1</v>
      </c>
      <c r="G20" s="67"/>
      <c r="H20" s="97">
        <f>cond1</f>
        <v>1</v>
      </c>
      <c r="I20" s="178">
        <v>1</v>
      </c>
      <c r="J20" s="281">
        <f>IF(
  (D20+F20*d)*OR(I20=1,AND(I20="",runS&lt;&gt;1))*INT(1-I19/5)&gt;d-1,
  (D20+F20*d)*OR(I20=1,AND(I20="",runS&lt;&gt;1)),
     IF(
       enemy^(2-enemy)*run*OR(R61&gt;runCB,INT(0.4+R61/runCB))*INT(1-I19/5),
       CHAR(200*(2-enemy) + 41454*(enemy-1)) &amp; "  "
       &amp; (enemy-1)*(D20+F20*d)+(2-enemy)*INT(99.9*(R61/runCB))
       &amp; LEFT(" "&amp;CHAR(34+3*enemy)&amp;H20,3*enemy-1)&amp;CHAR(41951*(2-enemy) + 41*(enemy-1)),
       ""
     )
)</f>
        <v>2.1</v>
      </c>
      <c r="K20" s="172" t="str">
        <f>IF(
  (D20*d+F20)*OR(I20=2,AND(I20="",obstaS&lt;&gt;1))*INT(1-I19/5)&gt;d-1,
  (D20*d+F20)*OR(I20=2,AND(I20="",obstaS&lt;&gt;1)),
     IF(
       enemy^(2-enemy)*obsta*OR(S61&gt;obstaCB,INT(0.4+S61/obstaCB))*INT(1-I19/5),
       CHAR(200*(2-enemy) + 41454*(enemy-1)) &amp; "  "
       &amp; (enemy-1)*(D20*d+F20)+(2-enemy)*INT(99.9*(S61/obstaCB))
       &amp; LEFT(" "&amp;CHAR(34+3*enemy)&amp;H20,3*enemy-1)&amp;CHAR(41951*(2-enemy) + 41*(enemy-1)),
       ""
     )
)</f>
        <v/>
      </c>
      <c r="L20" s="186" t="str">
        <f>IF(
  (F20*d+G20)*OR(I20=3,AND(I20="",tri&lt;&gt;2))*INT(1-I19/5)&gt;d-1,
  (F20*d+G20)*OR(I20=3,AND(I20="",tri&lt;&gt;2)),
     IF(
       enemy^(2-enemy)*INT(tri/2)*OR(T61&gt;triCB2,INT(0.7+T61/triCB2))*INT(1-I19/5),
       CHAR(200*(2-enemy) + 41454*(enemy-1)) &amp; "  "
       &amp; (enemy-1)*(F20*d+G20)+(2-enemy)*INT(99.9*(T61/triCB2))
       &amp; LEFT(" "&amp;CHAR(34+3*enemy)&amp;H20,3*enemy-1)&amp;CHAR(41951*(2-enemy) + 41*(enemy-1)),
       ""
     )
)</f>
        <v/>
      </c>
      <c r="M20" s="187">
        <f>IF(
  OR(E20+G20=-1,(E20*d+G20)*OR(I20=4,AND(I20="",horse&lt;&gt;3))&gt;d-1)*INT(1-I19/5),
  (E20*(INT((E20+2)/2)*(d-1)+1)+G20)*OR(I20=4,AND(I20="",horse&lt;&gt;3)),
     IF(
       enemy^(2-enemy)*INT(horse/3)*OR(U61&gt;horseCB2,INT(0.81+U61/horseCB2))*INT(1-I19/5),
       CHAR(200*(2-enemy) + 41454*(enemy-1)) &amp; "  "
       &amp; (enemy-1)*(E20*d+G20)+(2-enemy)*INT(99.9*(U61/horseCB2))
       &amp; LEFT(" "&amp;CHAR(34+3*enemy)&amp;H20,3*enemy-1)&amp;CHAR(41951*(2-enemy) + 41*(enemy-1)),
       ""
     )
)</f>
        <v>0</v>
      </c>
      <c r="N20" s="191" t="s">
        <v>241</v>
      </c>
      <c r="P20" s="24">
        <v>-2</v>
      </c>
      <c r="Q20" s="25" t="s">
        <v>122</v>
      </c>
      <c r="R20" s="26"/>
      <c r="S20" s="26"/>
      <c r="T20" s="26"/>
      <c r="U20" s="26"/>
      <c r="V20" s="27"/>
    </row>
    <row r="21" spans="2:40" ht="17.100000000000001" customHeight="1">
      <c r="B21" s="173" t="s">
        <v>29</v>
      </c>
      <c r="C21" s="99">
        <v>7</v>
      </c>
      <c r="D21" s="64">
        <v>1</v>
      </c>
      <c r="E21" s="65"/>
      <c r="F21" s="66"/>
      <c r="G21" s="67">
        <v>1</v>
      </c>
      <c r="H21" s="97">
        <f>cond7</f>
        <v>0</v>
      </c>
      <c r="I21" s="178"/>
      <c r="J21" s="282" t="str">
        <f>IF(
  (D21+F21*d)*OR(I21=1,AND(I21="",runS&lt;&gt;1))&gt;d-1,
  (D21+F21*d)*OR(I21=1,AND(I21="",runS&lt;&gt;1)),
     IF(
       enemy^(2-enemy)*run*OR(R62&gt;runCB,INT(0.4+R62/runCB)),
       CHAR(200*(2-enemy) + 41454*(enemy-1)) &amp; "  "
       &amp; (enemy-1)*(D21+F21*d)+(2-enemy)*INT(99.9*(R62/runCB))
       &amp; LEFT(" "&amp;CHAR(34+3*enemy)&amp;H21,3*enemy-1)&amp;CHAR(41951*(2-enemy) + 41*(enemy-1)),
       ""
     )
)</f>
        <v/>
      </c>
      <c r="K21" s="185" t="str">
        <f>IF(
  (D21*d+F21)*OR(I21=2,AND(I21="",obstaS&lt;&gt;1))&gt;d-1,
  (D21*d+F21)*OR(I21=2,AND(I21="",obstaS&lt;&gt;1)),
     IF(
       enemy^(2-enemy)*obsta*OR(S62&gt;obstaCB,INT(0.4+S62/obstaCB)),
       CHAR(200*(2-enemy) + 41454*(enemy-1)) &amp; "  "
       &amp; (enemy-1)*(D21*d+F21)+(2-enemy)*INT(99.9*(S62/obstaCB))
       &amp; LEFT(" "&amp;CHAR(34+3*enemy)&amp;H21,3*enemy-1)&amp;CHAR(41951*(2-enemy) + 41*(enemy-1)),
       ""
     )
)</f>
        <v>√  1.1 (0)</v>
      </c>
      <c r="L21" s="186" t="str">
        <f>IF(
  (F21*d+G21)*OR(I21=3,AND(I21="",tri&lt;&gt;2))&gt;d-1,
  (F21*d+G21)*OR(I21=3,AND(I21="",tri&lt;&gt;2)),
     IF(
       enemy^(2-enemy)*INT(tri/2)*OR(T62&gt;triCB2,INT(0.7+T62/triCB2)),
       CHAR(200*(2-enemy) + 41454*(enemy-1)) &amp; "  "
       &amp; (enemy-1)*(F21*d+G21)+(2-enemy)*INT(99.9*(T62/triCB2))
       &amp; LEFT(" "&amp;CHAR(34+3*enemy)&amp;H21,3*enemy-1)&amp;CHAR(41951*(2-enemy) + 41*(enemy-1)),
       ""
     )
)</f>
        <v>√  1 (0)</v>
      </c>
      <c r="M21" s="187" t="str">
        <f>IF(
  OR(E21+G21=-1,(E21*d+G21)*OR(I21=4,AND(I21="",horse&lt;&gt;3))&gt;d-1),
  (E21*(INT((E21+2)/2)*(d-1)+1)+G21)*OR(I21=4,AND(I21="",horse&lt;&gt;3)),
     IF(
       enemy^(2-enemy)*INT(horse/3)*OR(U62&gt;horseCB2,INT(0.81+U62/horseCB2)),
       CHAR(200*(2-enemy) + 41454*(enemy-1)) &amp; "  "
       &amp; (enemy-1)*(E21*d+G21)+(2-enemy)*INT(99.9*(U62/horseCB2))
       &amp; LEFT(" "&amp;CHAR(34+3*enemy)&amp;H21,3*enemy-1)&amp;CHAR(41951*(2-enemy) + 41*(enemy-1)),
       ""
     )
)</f>
        <v>√  1 (0)</v>
      </c>
      <c r="N21" s="149"/>
      <c r="P21" s="24">
        <v>-3</v>
      </c>
      <c r="Q21" s="25" t="s">
        <v>123</v>
      </c>
      <c r="R21" s="26"/>
      <c r="S21" s="26"/>
      <c r="T21" s="26"/>
      <c r="U21" s="26"/>
      <c r="V21" s="27"/>
      <c r="X21" s="82" t="s">
        <v>185</v>
      </c>
      <c r="Y21" s="83" t="s">
        <v>186</v>
      </c>
      <c r="Z21" s="84" t="s">
        <v>187</v>
      </c>
      <c r="AA21" s="85" t="s">
        <v>188</v>
      </c>
      <c r="AB21" s="83" t="s">
        <v>189</v>
      </c>
      <c r="AC21" s="83" t="s">
        <v>196</v>
      </c>
      <c r="AD21" s="84" t="s">
        <v>197</v>
      </c>
      <c r="AE21" s="85" t="s">
        <v>194</v>
      </c>
      <c r="AF21" s="83" t="s">
        <v>193</v>
      </c>
      <c r="AG21" s="83" t="s">
        <v>198</v>
      </c>
      <c r="AH21" s="86" t="s">
        <v>199</v>
      </c>
    </row>
    <row r="22" spans="2:40" ht="17.100000000000001" customHeight="1" thickBot="1">
      <c r="B22" s="173" t="s">
        <v>35</v>
      </c>
      <c r="C22" s="99">
        <v>5</v>
      </c>
      <c r="D22" s="64">
        <v>-1</v>
      </c>
      <c r="E22" s="65">
        <v>1</v>
      </c>
      <c r="F22" s="66">
        <v>1</v>
      </c>
      <c r="G22" s="67"/>
      <c r="H22" s="97">
        <f>cond5</f>
        <v>-2</v>
      </c>
      <c r="I22" s="178"/>
      <c r="J22" s="282" t="str">
        <f>IF(
  (D22+F22*d)*OR(I22=1,AND(I22="",runS&lt;&gt;1))&gt;d-1,
  (D22+F22*d)*OR(I22=1,AND(I22="",runS&lt;&gt;1)),
     IF(
       enemy^(2-enemy)*run*OR(R63&gt;runCB,INT(0.4+R63/runCB)),
       CHAR(200*(2-enemy) + 41454*(enemy-1)) &amp; "  "
       &amp; (enemy-1)*(D22+F22*d)+(2-enemy)*INT(99.9*(R63/runCB))
       &amp; LEFT(" "&amp;CHAR(34+3*enemy)&amp;H22,3*enemy-1)&amp;CHAR(41951*(2-enemy) + 41*(enemy-1)),
       ""
     )
)</f>
        <v/>
      </c>
      <c r="K22" s="185" t="str">
        <f>IF(
  (D22*d+F22)*OR(I22=2,AND(I22="",obstaS&lt;&gt;1))&gt;d-1,
  (D22*d+F22)*OR(I22=2,AND(I22="",obstaS&lt;&gt;1)),
     IF(
       enemy^(2-enemy)*obsta*OR(S63&gt;obstaCB,INT(0.4+S63/obstaCB)),
       CHAR(200*(2-enemy) + 41454*(enemy-1)) &amp; "  "
       &amp; (enemy-1)*(D22*d+F22)+(2-enemy)*INT(99.9*(S63/obstaCB))
       &amp; LEFT(" "&amp;CHAR(34+3*enemy)&amp;H22,3*enemy-1)&amp;CHAR(41951*(2-enemy) + 41*(enemy-1)),
       ""
     )
)</f>
        <v/>
      </c>
      <c r="L22" s="186" t="str">
        <f>IF(
  (F22*d+G22)*OR(I22=3,AND(I22="",tri&lt;&gt;2))&gt;d-1,
  (F22*d+G22)*OR(I22=3,AND(I22="",tri&lt;&gt;2)),
     IF(
       enemy^(2-enemy)*INT(tri/2)*OR(T63&gt;triCB2,INT(0.7+T63/triCB2)),
       CHAR(200*(2-enemy) + 41454*(enemy-1)) &amp; "  "
       &amp; (enemy-1)*(F22*d+G22)+(2-enemy)*INT(99.9*(T63/triCB2))
       &amp; LEFT(" "&amp;CHAR(34+3*enemy)&amp;H22,3*enemy-1)&amp;CHAR(41951*(2-enemy) + 41*(enemy-1)),
       ""
     )
)</f>
        <v/>
      </c>
      <c r="M22" s="187" t="str">
        <f>IF(
  OR(E22+G22=-1,(E22*d+G22)*OR(I22=4,AND(I22="",horse&lt;&gt;3))&gt;d-1),
  (E22*(INT((E22+2)/2)*(d-1)+1)+G22)*OR(I22=4,AND(I22="",horse&lt;&gt;3)),
     IF(
       enemy^(2-enemy)*INT(horse/3)*OR(U63&gt;horseCB2,INT(0.81+U63/horseCB2)),
       CHAR(200*(2-enemy) + 41454*(enemy-1)) &amp; "  "
       &amp; (enemy-1)*(E22*d+G22)+(2-enemy)*INT(99.9*(U63/horseCB2))
       &amp; LEFT(" "&amp;CHAR(34+3*enemy)&amp;H22,3*enemy-1)&amp;CHAR(41951*(2-enemy) + 41*(enemy-1)),
       ""
     )
)</f>
        <v/>
      </c>
      <c r="N22" s="149"/>
      <c r="X22" s="88">
        <v>6</v>
      </c>
      <c r="Y22" s="89">
        <v>1</v>
      </c>
      <c r="Z22" s="90">
        <v>3</v>
      </c>
      <c r="AA22" s="88">
        <v>-25</v>
      </c>
      <c r="AB22" s="89">
        <v>41</v>
      </c>
      <c r="AC22" s="89">
        <v>0.99</v>
      </c>
      <c r="AD22" s="90">
        <v>230</v>
      </c>
      <c r="AE22" s="88">
        <v>-0.05</v>
      </c>
      <c r="AF22" s="89">
        <v>10</v>
      </c>
      <c r="AG22" s="91">
        <v>0.45</v>
      </c>
      <c r="AH22" s="92">
        <v>-4000</v>
      </c>
    </row>
    <row r="23" spans="2:40" ht="17.100000000000001" customHeight="1">
      <c r="B23" s="173" t="s">
        <v>36</v>
      </c>
      <c r="C23" s="99">
        <v>4</v>
      </c>
      <c r="D23" s="64">
        <v>-1</v>
      </c>
      <c r="E23" s="65">
        <v>1</v>
      </c>
      <c r="F23" s="66">
        <v>1</v>
      </c>
      <c r="G23" s="67"/>
      <c r="H23" s="97">
        <f>cond4</f>
        <v>-3</v>
      </c>
      <c r="I23" s="178"/>
      <c r="J23" s="282" t="str">
        <f>IF(
  (D23+F23*d)*OR(I23=1,AND(I23="",runS&lt;&gt;1))&gt;d-1,
  (D23+F23*d)*OR(I23=1,AND(I23="",runS&lt;&gt;1)),
     IF(
       enemy^(2-enemy)*run*OR(R64&gt;runCB,INT(0.4+R64/runCB)),
       CHAR(200*(2-enemy) + 41454*(enemy-1)) &amp; "  "
       &amp; (enemy-1)*(D23+F23*d)+(2-enemy)*INT(99.9*(R64/runCB))
       &amp; LEFT(" "&amp;CHAR(34+3*enemy)&amp;H23,3*enemy-1)&amp;CHAR(41951*(2-enemy) + 41*(enemy-1)),
       ""
     )
)</f>
        <v/>
      </c>
      <c r="K23" s="185" t="str">
        <f>IF(
  (D23*d+F23)*OR(I23=2,AND(I23="",obstaS&lt;&gt;1))&gt;d-1,
  (D23*d+F23)*OR(I23=2,AND(I23="",obstaS&lt;&gt;1)),
     IF(
       enemy^(2-enemy)*obsta*OR(S64&gt;obstaCB,INT(0.4+S64/obstaCB)),
       CHAR(200*(2-enemy) + 41454*(enemy-1)) &amp; "  "
       &amp; (enemy-1)*(D23*d+F23)+(2-enemy)*INT(99.9*(S64/obstaCB))
       &amp; LEFT(" "&amp;CHAR(34+3*enemy)&amp;H23,3*enemy-1)&amp;CHAR(41951*(2-enemy) + 41*(enemy-1)),
       ""
     )
)</f>
        <v/>
      </c>
      <c r="L23" s="186" t="str">
        <f>IF(
  (F23*d+G23)*OR(I23=3,AND(I23="",tri&lt;&gt;2))&gt;d-1,
  (F23*d+G23)*OR(I23=3,AND(I23="",tri&lt;&gt;2)),
     IF(
       enemy^(2-enemy)*INT(tri/2)*OR(T64&gt;triCB2,INT(0.7+T64/triCB2)),
       CHAR(200*(2-enemy) + 41454*(enemy-1)) &amp; "  "
       &amp; (enemy-1)*(F23*d+G23)+(2-enemy)*INT(99.9*(T64/triCB2))
       &amp; LEFT(" "&amp;CHAR(34+3*enemy)&amp;H23,3*enemy-1)&amp;CHAR(41951*(2-enemy) + 41*(enemy-1)),
       ""
     )
)</f>
        <v/>
      </c>
      <c r="M23" s="187" t="str">
        <f>IF(
  OR(E23+G23=-1,(E23*d+G23)*OR(I23=4,AND(I23="",horse&lt;&gt;3))&gt;d-1),
  (E23*(INT((E23+2)/2)*(d-1)+1)+G23)*OR(I23=4,AND(I23="",horse&lt;&gt;3)),
     IF(
       enemy^(2-enemy)*INT(horse/3)*OR(U64&gt;horseCB2,INT(0.81+U64/horseCB2)),
       CHAR(200*(2-enemy) + 41454*(enemy-1)) &amp; "  "
       &amp; (enemy-1)*(E23*d+G23)+(2-enemy)*INT(99.9*(U64/horseCB2))
       &amp; LEFT(" "&amp;CHAR(34+3*enemy)&amp;H23,3*enemy-1)&amp;CHAR(41951*(2-enemy) + 41*(enemy-1)),
       ""
     )
)</f>
        <v/>
      </c>
      <c r="N23" s="149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</row>
    <row r="24" spans="2:40" ht="17.100000000000001" customHeight="1">
      <c r="B24" s="173" t="s">
        <v>5</v>
      </c>
      <c r="C24" s="99">
        <v>2</v>
      </c>
      <c r="D24" s="64">
        <v>-1</v>
      </c>
      <c r="E24" s="65">
        <v>1</v>
      </c>
      <c r="F24" s="66"/>
      <c r="G24" s="67"/>
      <c r="H24" s="97">
        <f>cond2</f>
        <v>2</v>
      </c>
      <c r="I24" s="178">
        <v>4</v>
      </c>
      <c r="J24" s="282" t="str">
        <f>IF(
  (D24+F24*d)*OR(I24=1,AND(I24="",runS&lt;&gt;1))&gt;d-1,
  (D24+F24*d)*OR(I24=1,AND(I24="",runS&lt;&gt;1)),
     IF(
       enemy^(2-enemy)*run*OR(R65&gt;runCB,INT(0.4+R65/runCB)),
       CHAR(200*(2-enemy) + 41454*(enemy-1)) &amp; "  "
       &amp; (enemy-1)*(D24+F24*d)+(2-enemy)*INT(99.9*(R65/runCB))
       &amp; LEFT(" "&amp;CHAR(34+3*enemy)&amp;H24,3*enemy-1)&amp;CHAR(41951*(2-enemy) + 41*(enemy-1)),
       ""
     )
)</f>
        <v/>
      </c>
      <c r="K24" s="185" t="str">
        <f>IF(
  (D24*d+F24)*OR(I24=2,AND(I24="",obstaS&lt;&gt;1))&gt;d-1,
  (D24*d+F24)*OR(I24=2,AND(I24="",obstaS&lt;&gt;1)),
     IF(
       enemy^(2-enemy)*obsta*OR(S65&gt;obstaCB,INT(0.4+S65/obstaCB)),
       CHAR(200*(2-enemy) + 41454*(enemy-1)) &amp; "  "
       &amp; (enemy-1)*(D24*d+F24)+(2-enemy)*INT(99.9*(S65/obstaCB))
       &amp; LEFT(" "&amp;CHAR(34+3*enemy)&amp;H24,3*enemy-1)&amp;CHAR(41951*(2-enemy) + 41*(enemy-1)),
       ""
     )
)</f>
        <v/>
      </c>
      <c r="L24" s="186" t="str">
        <f>IF(
  (F24*d+G24)*OR(I24=3,AND(I24="",tri&lt;&gt;2))&gt;d-1,
  (F24*d+G24)*OR(I24=3,AND(I24="",tri&lt;&gt;2)),
     IF(
       enemy^(2-enemy)*INT(tri/2)*OR(T65&gt;triCB2,INT(0.7+T65/triCB2)),
       CHAR(200*(2-enemy) + 41454*(enemy-1)) &amp; "  "
       &amp; (enemy-1)*(F24*d+G24)+(2-enemy)*INT(99.9*(T65/triCB2))
       &amp; LEFT(" "&amp;CHAR(34+3*enemy)&amp;H24,3*enemy-1)&amp;CHAR(41951*(2-enemy) + 41*(enemy-1)),
       ""
     )
)</f>
        <v/>
      </c>
      <c r="M24" s="187">
        <f>IF(
  OR(E24+G24=-1,(E24*d+G24)*OR(I24=4,AND(I24="",horse&lt;&gt;3))&gt;d-1),
  (E24*(INT((E24+2)/2)*(d-1)+1)+G24)*OR(I24=4,AND(I24="",horse&lt;&gt;3)),
     IF(
       enemy^(2-enemy)*INT(horse/3)*OR(U65&gt;horseCB2,INT(0.81+U65/horseCB2)),
       CHAR(200*(2-enemy) + 41454*(enemy-1)) &amp; "  "
       &amp; (enemy-1)*(E24*d+G24)+(2-enemy)*INT(99.9*(U65/horseCB2))
       &amp; LEFT(" "&amp;CHAR(34+3*enemy)&amp;H24,3*enemy-1)&amp;CHAR(41951*(2-enemy) + 41*(enemy-1)),
       ""
     )
)</f>
        <v>1.1000000000000001</v>
      </c>
      <c r="N24" s="149"/>
      <c r="P24" s="33">
        <v>2</v>
      </c>
      <c r="Q24" s="209" t="s">
        <v>251</v>
      </c>
      <c r="R24" s="210"/>
      <c r="S24" s="210"/>
      <c r="T24" s="210"/>
      <c r="U24" s="210"/>
      <c r="V24" s="211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</row>
    <row r="25" spans="2:40" ht="15" customHeight="1">
      <c r="B25" s="101" t="s">
        <v>12</v>
      </c>
      <c r="C25" s="102">
        <v>3</v>
      </c>
      <c r="D25" s="103"/>
      <c r="E25" s="104"/>
      <c r="F25" s="105"/>
      <c r="G25" s="106">
        <v>-1</v>
      </c>
      <c r="H25" s="107">
        <f>cond3</f>
        <v>3</v>
      </c>
      <c r="I25" s="179"/>
      <c r="J25" s="166" t="str">
        <f>IF(
  (D25+F25*d)*OR(I25=1,AND(I25="",runS&lt;&gt;1))&gt;d-1,
  (D25+F25*d)*OR(I25=1,AND(I25="",runS&lt;&gt;1)),
     IF(
       enemy^(2-enemy)*run*OR(R66&gt;runCB,INT(0.4+R66/runCB)),
       CHAR(200*(2-enemy) + 41454*(enemy-1)) &amp; "  "
       &amp; (enemy-1)*(D25+F25*d)+(2-enemy)*INT(99.9*(R66/runCB))
       &amp; LEFT(" "&amp;CHAR(34+3*enemy)&amp;H25,3*enemy-1)&amp;CHAR(41951*(2-enemy) + 41*(enemy-1)),
       ""
     )
)</f>
        <v/>
      </c>
      <c r="K25" s="166" t="str">
        <f>IF(
  (D25*d+F25)*OR(I25=2,AND(I25="",obstaS&lt;&gt;1))&gt;d-1,
  (D25*d+F25)*OR(I25=2,AND(I25="",obstaS&lt;&gt;1)),
     IF(
       enemy^(2-enemy)*obsta*OR(S66&gt;obstaCB,INT(0.4+S66/obstaCB)),
       CHAR(200*(2-enemy) + 41454*(enemy-1)) &amp; "  "
       &amp; (enemy-1)*(D25*d+F25)+(2-enemy)*INT(99.9*(S66/obstaCB))
       &amp; LEFT(" "&amp;CHAR(34+3*enemy)&amp;H25,3*enemy-1)&amp;CHAR(41951*(2-enemy) + 41*(enemy-1)),
       ""
     )
)</f>
        <v>√  0 (3)</v>
      </c>
      <c r="L25" s="166" t="str">
        <f>IF(
  (F25*d+G25)*OR(I25=3,AND(I25="",tri&lt;&gt;2))&gt;d-1,
  (F25*d+G25)*OR(I25=3,AND(I25="",tri&lt;&gt;2)),
     IF(
       enemy^(2-enemy)*INT(tri/2)*OR(T66&gt;triCB2,INT(0.7+T66/triCB2)),
       CHAR(200*(2-enemy) + 41454*(enemy-1)) &amp; "  "
       &amp; (enemy-1)*(F25*d+G25)+(2-enemy)*INT(99.9*(T66/triCB2))
       &amp; LEFT(" "&amp;CHAR(34+3*enemy)&amp;H25,3*enemy-1)&amp;CHAR(41951*(2-enemy) + 41*(enemy-1)),
       ""
     )
)</f>
        <v/>
      </c>
      <c r="M25" s="176" t="str">
        <f>IF(
  (E25*d+G25)*OR(I25=4,AND(I25="",horse&lt;&gt;3))&gt;d-1,
  (E25*d+G25)*OR(I25=4,AND(I25="",horse&lt;&gt;3)),
     IF(
       enemy^(2-enemy)*INT(horse/3)*OR(U66&gt;horseCB2,INT(0.81+U66/horseCB2)),
       CHAR(200*(2-enemy) + 41454*(enemy-1)) &amp; "  "
       &amp; (enemy-1)*(E25*d+G25)+(2-enemy)*INT(99.9*(U66/horseCB2))
       &amp; LEFT(" "&amp;CHAR(34+3*enemy)&amp;H25,3*enemy-1)&amp;CHAR(41951*(2-enemy) + 41*(enemy-1)),
       ""
     )
)</f>
        <v/>
      </c>
      <c r="N25" s="151"/>
      <c r="P25" s="22" t="s">
        <v>124</v>
      </c>
      <c r="Q25" s="246" t="s">
        <v>116</v>
      </c>
      <c r="R25" s="247"/>
      <c r="S25" s="247"/>
      <c r="T25" s="247"/>
      <c r="U25" s="247"/>
      <c r="V25" s="248"/>
    </row>
    <row r="26" spans="2:40" ht="15" customHeight="1">
      <c r="B26" s="101" t="s">
        <v>7</v>
      </c>
      <c r="C26" s="108">
        <v>4</v>
      </c>
      <c r="D26" s="109">
        <v>1</v>
      </c>
      <c r="E26" s="110">
        <v>-1</v>
      </c>
      <c r="F26" s="111">
        <v>-1</v>
      </c>
      <c r="G26" s="112">
        <v>1</v>
      </c>
      <c r="H26" s="113">
        <f>cond4</f>
        <v>-3</v>
      </c>
      <c r="I26" s="180"/>
      <c r="J26" s="166" t="str">
        <f>IF(
  (D26+F26*d)*OR(I26=1,AND(I26="",runS&lt;&gt;1))&gt;d-1,
  (D26+F26*d)*OR(I26=1,AND(I26="",runS&lt;&gt;1)),
     IF(
       enemy^(2-enemy)*run*OR(R67&gt;runCB,INT(0.4+R67/runCB)),
       CHAR(200*(2-enemy) + 41454*(enemy-1)) &amp; "  "
       &amp; (enemy-1)*(D26+F26*d)+(2-enemy)*INT(99.9*(R67/runCB))
       &amp; LEFT(" "&amp;CHAR(34+3*enemy)&amp;H26,3*enemy-1)&amp;CHAR(41951*(2-enemy) + 41*(enemy-1)),
       ""
     )
)</f>
        <v/>
      </c>
      <c r="K26" s="166" t="str">
        <f>IF(
  (D26*d+F26)*OR(I26=2,AND(I26="",obstaS&lt;&gt;1))&gt;d-1,
  (D26*d+F26)*OR(I26=2,AND(I26="",obstaS&lt;&gt;1)),
     IF(
       enemy^(2-enemy)*obsta*OR(S67&gt;obstaCB,INT(0.4+S67/obstaCB)),
       CHAR(200*(2-enemy) + 41454*(enemy-1)) &amp; "  "
       &amp; (enemy-1)*(D26*d+F26)+(2-enemy)*INT(99.9*(S67/obstaCB))
       &amp; LEFT(" "&amp;CHAR(34+3*enemy)&amp;H26,3*enemy-1)&amp;CHAR(41951*(2-enemy) + 41*(enemy-1)),
       ""
     )
)</f>
        <v/>
      </c>
      <c r="L26" s="166" t="str">
        <f>IF(
  (F26*d+G26)*OR(I26=3,AND(I26="",tri&lt;&gt;2))&gt;d-1,
  (F26*d+G26)*OR(I26=3,AND(I26="",tri&lt;&gt;2)),
     IF(
       enemy^(2-enemy)*INT(tri/2)*OR(T67&gt;triCB2,INT(0.7+T67/triCB2)),
       CHAR(200*(2-enemy) + 41454*(enemy-1)) &amp; "  "
       &amp; (enemy-1)*(F26*d+G26)+(2-enemy)*INT(99.9*(T67/triCB2))
       &amp; LEFT(" "&amp;CHAR(34+3*enemy)&amp;H26,3*enemy-1)&amp;CHAR(41951*(2-enemy) + 41*(enemy-1)),
       ""
     )
)</f>
        <v/>
      </c>
      <c r="M26" s="176" t="str">
        <f>IF(
  (E26*d+G26)*OR(I26=4,AND(I26="",horse&lt;&gt;3))&gt;d-1,
  (E26*d+G26)*OR(I26=4,AND(I26="",horse&lt;&gt;3)),
     IF(
       enemy^(2-enemy)*INT(horse/3)*OR(U67&gt;horseCB2,INT(0.81+U67/horseCB2)),
       CHAR(200*(2-enemy) + 41454*(enemy-1)) &amp; "  "
       &amp; (enemy-1)*(E26*d+G26)+(2-enemy)*INT(99.9*(U67/horseCB2))
       &amp; LEFT(" "&amp;CHAR(34+3*enemy)&amp;H26,3*enemy-1)&amp;CHAR(41951*(2-enemy) + 41*(enemy-1)),
       ""
     )
)</f>
        <v/>
      </c>
      <c r="N26" s="151"/>
      <c r="P26" s="220" t="s">
        <v>126</v>
      </c>
      <c r="Q26" s="35" t="s">
        <v>129</v>
      </c>
      <c r="R26" s="36"/>
      <c r="S26" s="36"/>
      <c r="T26" s="36"/>
      <c r="U26" s="36"/>
      <c r="V26" s="37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</row>
    <row r="27" spans="2:40" ht="15" customHeight="1">
      <c r="B27" s="101" t="s">
        <v>23</v>
      </c>
      <c r="C27" s="114">
        <v>3</v>
      </c>
      <c r="D27" s="115">
        <v>-1</v>
      </c>
      <c r="E27" s="116">
        <v>1</v>
      </c>
      <c r="F27" s="117">
        <v>1</v>
      </c>
      <c r="G27" s="118">
        <v>-1</v>
      </c>
      <c r="H27" s="119">
        <f>cond3</f>
        <v>3</v>
      </c>
      <c r="I27" s="179"/>
      <c r="J27" s="166" t="str">
        <f>IF(
  (D27+F27*d)*OR(I27=1,AND(I27="",runS&lt;&gt;1))&gt;d-1,
  (D27+F27*d)*OR(I27=1,AND(I27="",runS&lt;&gt;1)),
     IF(
       enemy^(2-enemy)*run*OR(R68&gt;runCB,INT(0.4+R68/runCB)),
       CHAR(200*(2-enemy) + 41454*(enemy-1)) &amp; "  "
       &amp; (enemy-1)*(D27+F27*d)+(2-enemy)*INT(99.9*(R68/runCB))
       &amp; LEFT(" "&amp;CHAR(34+3*enemy)&amp;H27,3*enemy-1)&amp;CHAR(41951*(2-enemy) + 41*(enemy-1)),
       ""
     )
)</f>
        <v/>
      </c>
      <c r="K27" s="166" t="str">
        <f>IF(
  (D27*d+F27)*OR(I27=2,AND(I27="",obstaS&lt;&gt;1))&gt;d-1,
  (D27*d+F27)*OR(I27=2,AND(I27="",obstaS&lt;&gt;1)),
     IF(
       enemy^(2-enemy)*obsta*OR(S68&gt;obstaCB,INT(0.4+S68/obstaCB)),
       CHAR(200*(2-enemy) + 41454*(enemy-1)) &amp; "  "
       &amp; (enemy-1)*(D27*d+F27)+(2-enemy)*INT(99.9*(S68/obstaCB))
       &amp; LEFT(" "&amp;CHAR(34+3*enemy)&amp;H27,3*enemy-1)&amp;CHAR(41951*(2-enemy) + 41*(enemy-1)),
       ""
     )
)</f>
        <v/>
      </c>
      <c r="L27" s="166" t="str">
        <f>IF(
  (F27*d+G27)*OR(I27=3,AND(I27="",tri&lt;&gt;2))&gt;d-1,
  (F27*d+G27)*OR(I27=3,AND(I27="",tri&lt;&gt;2)),
     IF(
       enemy^(2-enemy)*INT(tri/2)*OR(T68&gt;triCB2,INT(0.7+T68/triCB2)),
       CHAR(200*(2-enemy) + 41454*(enemy-1)) &amp; "  "
       &amp; (enemy-1)*(F27*d+G27)+(2-enemy)*INT(99.9*(T68/triCB2))
       &amp; LEFT(" "&amp;CHAR(34+3*enemy)&amp;H27,3*enemy-1)&amp;CHAR(41951*(2-enemy) + 41*(enemy-1)),
       ""
     )
)</f>
        <v>√  0.1 (3)</v>
      </c>
      <c r="M27" s="176" t="str">
        <f>IF(
  (E27*d+G27)*OR(I27=4,AND(I27="",horse&lt;&gt;3))&gt;d-1,
  (E27*d+G27)*OR(I27=4,AND(I27="",horse&lt;&gt;3)),
     IF(
       enemy^(2-enemy)*INT(horse/3)*OR(U68&gt;horseCB2,INT(0.81+U68/horseCB2)),
       CHAR(200*(2-enemy) + 41454*(enemy-1)) &amp; "  "
       &amp; (enemy-1)*(E27*d+G27)+(2-enemy)*INT(99.9*(U68/horseCB2))
       &amp; LEFT(" "&amp;CHAR(34+3*enemy)&amp;H27,3*enemy-1)&amp;CHAR(41951*(2-enemy) + 41*(enemy-1)),
       ""
     )
)</f>
        <v>√  0.1 (3)</v>
      </c>
      <c r="N27" s="151"/>
      <c r="P27" s="221"/>
      <c r="Q27" s="35" t="s">
        <v>133</v>
      </c>
      <c r="R27" s="36"/>
      <c r="S27" s="36"/>
      <c r="T27" s="36"/>
      <c r="U27" s="36"/>
      <c r="V27" s="37"/>
    </row>
    <row r="28" spans="2:40" ht="15" customHeight="1">
      <c r="B28" s="101" t="s">
        <v>9</v>
      </c>
      <c r="C28" s="114">
        <v>7</v>
      </c>
      <c r="D28" s="115">
        <v>-1</v>
      </c>
      <c r="E28" s="116"/>
      <c r="F28" s="117">
        <v>1</v>
      </c>
      <c r="G28" s="118">
        <v>-1</v>
      </c>
      <c r="H28" s="119">
        <f>cond7</f>
        <v>0</v>
      </c>
      <c r="I28" s="179"/>
      <c r="J28" s="166" t="str">
        <f>IF(
  (D28+F28*d)*OR(I28=1,AND(I28="",runS&lt;&gt;1))&gt;d-1,
  (D28+F28*d)*OR(I28=1,AND(I28="",runS&lt;&gt;1)),
     IF(
       enemy^(2-enemy)*run*OR(R69&gt;runCB,INT(0.4+R69/runCB)),
       CHAR(200*(2-enemy) + 41454*(enemy-1)) &amp; "  "
       &amp; (enemy-1)*(D28+F28*d)+(2-enemy)*INT(99.9*(R69/runCB))
       &amp; LEFT(" "&amp;CHAR(34+3*enemy)&amp;H28,3*enemy-1)&amp;CHAR(41951*(2-enemy) + 41*(enemy-1)),
       ""
     )
)</f>
        <v/>
      </c>
      <c r="K28" s="166" t="str">
        <f>IF(
  (D28*d+F28)*OR(I28=2,AND(I28="",obstaS&lt;&gt;1))&gt;d-1,
  (D28*d+F28)*OR(I28=2,AND(I28="",obstaS&lt;&gt;1)),
     IF(
       enemy^(2-enemy)*obsta*OR(S69&gt;obstaCB,INT(0.4+S69/obstaCB)),
       CHAR(200*(2-enemy) + 41454*(enemy-1)) &amp; "  "
       &amp; (enemy-1)*(D28*d+F28)+(2-enemy)*INT(99.9*(S69/obstaCB))
       &amp; LEFT(" "&amp;CHAR(34+3*enemy)&amp;H28,3*enemy-1)&amp;CHAR(41951*(2-enemy) + 41*(enemy-1)),
       ""
     )
)</f>
        <v/>
      </c>
      <c r="L28" s="166" t="str">
        <f>IF(
  (F28*d+G28)*OR(I28=3,AND(I28="",tri&lt;&gt;2))&gt;d-1,
  (F28*d+G28)*OR(I28=3,AND(I28="",tri&lt;&gt;2)),
     IF(
       enemy^(2-enemy)*INT(tri/2)*OR(T69&gt;triCB2,INT(0.7+T69/triCB2)),
       CHAR(200*(2-enemy) + 41454*(enemy-1)) &amp; "  "
       &amp; (enemy-1)*(F28*d+G28)+(2-enemy)*INT(99.9*(T69/triCB2))
       &amp; LEFT(" "&amp;CHAR(34+3*enemy)&amp;H28,3*enemy-1)&amp;CHAR(41951*(2-enemy) + 41*(enemy-1)),
       ""
     )
)</f>
        <v/>
      </c>
      <c r="M28" s="176" t="str">
        <f>IF(
  (E28*d+G28)*OR(I28=4,AND(I28="",horse&lt;&gt;3))&gt;d-1,
  (E28*d+G28)*OR(I28=4,AND(I28="",horse&lt;&gt;3)),
     IF(
       enemy^(2-enemy)*INT(horse/3)*OR(U69&gt;horseCB2,INT(0.81+U69/horseCB2)),
       CHAR(200*(2-enemy) + 41454*(enemy-1)) &amp; "  "
       &amp; (enemy-1)*(E28*d+G28)+(2-enemy)*INT(99.9*(U69/horseCB2))
       &amp; LEFT(" "&amp;CHAR(34+3*enemy)&amp;H28,3*enemy-1)&amp;CHAR(41951*(2-enemy) + 41*(enemy-1)),
       ""
     )
)</f>
        <v/>
      </c>
      <c r="N28" s="151"/>
      <c r="P28" s="220" t="s">
        <v>127</v>
      </c>
      <c r="Q28" s="35" t="s">
        <v>130</v>
      </c>
      <c r="R28" s="36"/>
      <c r="S28" s="36"/>
      <c r="T28" s="36"/>
      <c r="U28" s="36"/>
      <c r="V28" s="37"/>
    </row>
    <row r="29" spans="2:40" ht="15" customHeight="1">
      <c r="B29" s="101" t="s">
        <v>22</v>
      </c>
      <c r="C29" s="114">
        <v>1</v>
      </c>
      <c r="D29" s="115">
        <v>-1</v>
      </c>
      <c r="E29" s="116"/>
      <c r="F29" s="117">
        <v>1</v>
      </c>
      <c r="G29" s="118">
        <v>-1</v>
      </c>
      <c r="H29" s="119">
        <f>cond1</f>
        <v>1</v>
      </c>
      <c r="I29" s="179"/>
      <c r="J29" s="166" t="str">
        <f>IF(
  (D29+F29*d)*OR(I29=1,AND(I29="",runS&lt;&gt;1))&gt;d-1,
  (D29+F29*d)*OR(I29=1,AND(I29="",runS&lt;&gt;1)),
     IF(
       enemy^(2-enemy)*run*OR(R70&gt;runCB,INT(0.4+R70/runCB)),
       CHAR(200*(2-enemy) + 41454*(enemy-1)) &amp; "  "
       &amp; (enemy-1)*(D29+F29*d)+(2-enemy)*INT(99.9*(R70/runCB))
       &amp; LEFT(" "&amp;CHAR(34+3*enemy)&amp;H29,3*enemy-1)&amp;CHAR(41951*(2-enemy) + 41*(enemy-1)),
       ""
     )
)</f>
        <v/>
      </c>
      <c r="K29" s="166" t="str">
        <f>IF(
  (D29*d+F29)*OR(I29=2,AND(I29="",obstaS&lt;&gt;1))&gt;d-1,
  (D29*d+F29)*OR(I29=2,AND(I29="",obstaS&lt;&gt;1)),
     IF(
       enemy^(2-enemy)*obsta*OR(S70&gt;obstaCB,INT(0.4+S70/obstaCB)),
       CHAR(200*(2-enemy) + 41454*(enemy-1)) &amp; "  "
       &amp; (enemy-1)*(D29*d+F29)+(2-enemy)*INT(99.9*(S70/obstaCB))
       &amp; LEFT(" "&amp;CHAR(34+3*enemy)&amp;H29,3*enemy-1)&amp;CHAR(41951*(2-enemy) + 41*(enemy-1)),
       ""
     )
)</f>
        <v/>
      </c>
      <c r="L29" s="166" t="str">
        <f>IF(
  (F29*d+G29)*OR(I29=3,AND(I29="",tri&lt;&gt;2))&gt;d-1,
  (F29*d+G29)*OR(I29=3,AND(I29="",tri&lt;&gt;2)),
     IF(
       enemy^(2-enemy)*INT(tri/2)*OR(T70&gt;triCB2,INT(0.7+T70/triCB2)),
       CHAR(200*(2-enemy) + 41454*(enemy-1)) &amp; "  "
       &amp; (enemy-1)*(F29*d+G29)+(2-enemy)*INT(99.9*(T70/triCB2))
       &amp; LEFT(" "&amp;CHAR(34+3*enemy)&amp;H29,3*enemy-1)&amp;CHAR(41951*(2-enemy) + 41*(enemy-1)),
       ""
     )
)</f>
        <v/>
      </c>
      <c r="M29" s="176" t="str">
        <f>IF(
  (E29*d+G29)*OR(I29=4,AND(I29="",horse&lt;&gt;3))&gt;d-1,
  (E29*d+G29)*OR(I29=4,AND(I29="",horse&lt;&gt;3)),
     IF(
       enemy^(2-enemy)*INT(horse/3)*OR(U70&gt;horseCB2,INT(0.81+U70/horseCB2)),
       CHAR(200*(2-enemy) + 41454*(enemy-1)) &amp; "  "
       &amp; (enemy-1)*(E29*d+G29)+(2-enemy)*INT(99.9*(U70/horseCB2))
       &amp; LEFT(" "&amp;CHAR(34+3*enemy)&amp;H29,3*enemy-1)&amp;CHAR(41951*(2-enemy) + 41*(enemy-1)),
       ""
     )
)</f>
        <v/>
      </c>
      <c r="N29" s="151"/>
      <c r="P29" s="221"/>
      <c r="Q29" s="35" t="s">
        <v>134</v>
      </c>
      <c r="R29" s="36"/>
      <c r="S29" s="36"/>
      <c r="T29" s="36"/>
      <c r="U29" s="36"/>
      <c r="V29" s="37"/>
    </row>
    <row r="30" spans="2:40" ht="15" customHeight="1">
      <c r="B30" s="101" t="s">
        <v>24</v>
      </c>
      <c r="C30" s="114">
        <v>7</v>
      </c>
      <c r="D30" s="115">
        <v>-1</v>
      </c>
      <c r="E30" s="116"/>
      <c r="F30" s="117">
        <v>1</v>
      </c>
      <c r="G30" s="118">
        <v>-1</v>
      </c>
      <c r="H30" s="119">
        <f>cond7</f>
        <v>0</v>
      </c>
      <c r="I30" s="179"/>
      <c r="J30" s="166" t="str">
        <f>IF(
  (D30+F30*d)*OR(I30=1,AND(I30="",runS&lt;&gt;1))&gt;d-1,
  (D30+F30*d)*OR(I30=1,AND(I30="",runS&lt;&gt;1)),
     IF(
       enemy^(2-enemy)*run*OR(R71&gt;runCB,INT(0.4+R71/runCB)),
       CHAR(200*(2-enemy) + 41454*(enemy-1)) &amp; "  "
       &amp; (enemy-1)*(D30+F30*d)+(2-enemy)*INT(99.9*(R71/runCB))
       &amp; LEFT(" "&amp;CHAR(34+3*enemy)&amp;H30,3*enemy-1)&amp;CHAR(41951*(2-enemy) + 41*(enemy-1)),
       ""
     )
)</f>
        <v/>
      </c>
      <c r="K30" s="166" t="str">
        <f>IF(
  (D30*d+F30)*OR(I30=2,AND(I30="",obstaS&lt;&gt;1))&gt;d-1,
  (D30*d+F30)*OR(I30=2,AND(I30="",obstaS&lt;&gt;1)),
     IF(
       enemy^(2-enemy)*obsta*OR(S71&gt;obstaCB,INT(0.4+S71/obstaCB)),
       CHAR(200*(2-enemy) + 41454*(enemy-1)) &amp; "  "
       &amp; (enemy-1)*(D30*d+F30)+(2-enemy)*INT(99.9*(S71/obstaCB))
       &amp; LEFT(" "&amp;CHAR(34+3*enemy)&amp;H30,3*enemy-1)&amp;CHAR(41951*(2-enemy) + 41*(enemy-1)),
       ""
     )
)</f>
        <v/>
      </c>
      <c r="L30" s="166" t="str">
        <f>IF(
  (F30*d+G30)*OR(I30=3,AND(I30="",tri&lt;&gt;2))&gt;d-1,
  (F30*d+G30)*OR(I30=3,AND(I30="",tri&lt;&gt;2)),
     IF(
       enemy^(2-enemy)*INT(tri/2)*OR(T71&gt;triCB2,INT(0.7+T71/triCB2)),
       CHAR(200*(2-enemy) + 41454*(enemy-1)) &amp; "  "
       &amp; (enemy-1)*(F30*d+G30)+(2-enemy)*INT(99.9*(T71/triCB2))
       &amp; LEFT(" "&amp;CHAR(34+3*enemy)&amp;H30,3*enemy-1)&amp;CHAR(41951*(2-enemy) + 41*(enemy-1)),
       ""
     )
)</f>
        <v/>
      </c>
      <c r="M30" s="176" t="str">
        <f>IF(
  (E30*d+G30)*OR(I30=4,AND(I30="",horse&lt;&gt;3))&gt;d-1,
  (E30*d+G30)*OR(I30=4,AND(I30="",horse&lt;&gt;3)),
     IF(
       enemy^(2-enemy)*INT(horse/3)*OR(U71&gt;horseCB2,INT(0.81+U71/horseCB2)),
       CHAR(200*(2-enemy) + 41454*(enemy-1)) &amp; "  "
       &amp; (enemy-1)*(E30*d+G30)+(2-enemy)*INT(99.9*(U71/horseCB2))
       &amp; LEFT(" "&amp;CHAR(34+3*enemy)&amp;H30,3*enemy-1)&amp;CHAR(41951*(2-enemy) + 41*(enemy-1)),
       ""
     )
)</f>
        <v/>
      </c>
      <c r="N30" s="151"/>
      <c r="P30" s="222" t="s">
        <v>128</v>
      </c>
      <c r="Q30" s="35" t="s">
        <v>131</v>
      </c>
      <c r="R30" s="36"/>
      <c r="S30" s="36"/>
      <c r="T30" s="36"/>
      <c r="U30" s="36"/>
      <c r="V30" s="37"/>
    </row>
    <row r="31" spans="2:40" ht="15" customHeight="1">
      <c r="B31" s="101" t="s">
        <v>10</v>
      </c>
      <c r="C31" s="114">
        <v>3</v>
      </c>
      <c r="D31" s="115">
        <v>-1</v>
      </c>
      <c r="E31" s="116">
        <v>1</v>
      </c>
      <c r="F31" s="117"/>
      <c r="G31" s="118">
        <v>-1</v>
      </c>
      <c r="H31" s="119">
        <f>cond3</f>
        <v>3</v>
      </c>
      <c r="I31" s="179"/>
      <c r="J31" s="166" t="str">
        <f>IF(
  (D31+F31*d)*OR(I31=1,AND(I31="",runS&lt;&gt;1))&gt;d-1,
  (D31+F31*d)*OR(I31=1,AND(I31="",runS&lt;&gt;1)),
     IF(
       enemy^(2-enemy)*run*OR(R72&gt;runCB,INT(0.4+R72/runCB)),
       CHAR(200*(2-enemy) + 41454*(enemy-1)) &amp; "  "
       &amp; (enemy-1)*(D31+F31*d)+(2-enemy)*INT(99.9*(R72/runCB))
       &amp; LEFT(" "&amp;CHAR(34+3*enemy)&amp;H31,3*enemy-1)&amp;CHAR(41951*(2-enemy) + 41*(enemy-1)),
       ""
     )
)</f>
        <v/>
      </c>
      <c r="K31" s="166" t="str">
        <f>IF(
  (D31*d+F31)*OR(I31=2,AND(I31="",obstaS&lt;&gt;1))&gt;d-1,
  (D31*d+F31)*OR(I31=2,AND(I31="",obstaS&lt;&gt;1)),
     IF(
       enemy^(2-enemy)*obsta*OR(S72&gt;obstaCB,INT(0.4+S72/obstaCB)),
       CHAR(200*(2-enemy) + 41454*(enemy-1)) &amp; "  "
       &amp; (enemy-1)*(D31*d+F31)+(2-enemy)*INT(99.9*(S72/obstaCB))
       &amp; LEFT(" "&amp;CHAR(34+3*enemy)&amp;H31,3*enemy-1)&amp;CHAR(41951*(2-enemy) + 41*(enemy-1)),
       ""
     )
)</f>
        <v/>
      </c>
      <c r="L31" s="166" t="str">
        <f>IF(
  (F31*d+G31)*OR(I31=3,AND(I31="",tri&lt;&gt;2))&gt;d-1,
  (F31*d+G31)*OR(I31=3,AND(I31="",tri&lt;&gt;2)),
     IF(
       enemy^(2-enemy)*INT(tri/2)*OR(T72&gt;triCB2,INT(0.7+T72/triCB2)),
       CHAR(200*(2-enemy) + 41454*(enemy-1)) &amp; "  "
       &amp; (enemy-1)*(F31*d+G31)+(2-enemy)*INT(99.9*(T72/triCB2))
       &amp; LEFT(" "&amp;CHAR(34+3*enemy)&amp;H31,3*enemy-1)&amp;CHAR(41951*(2-enemy) + 41*(enemy-1)),
       ""
     )
)</f>
        <v/>
      </c>
      <c r="M31" s="176" t="str">
        <f>IF(
  (E31*d+G31)*OR(I31=4,AND(I31="",horse&lt;&gt;3))&gt;d-1,
  (E31*d+G31)*OR(I31=4,AND(I31="",horse&lt;&gt;3)),
     IF(
       enemy^(2-enemy)*INT(horse/3)*OR(U72&gt;horseCB2,INT(0.81+U72/horseCB2)),
       CHAR(200*(2-enemy) + 41454*(enemy-1)) &amp; "  "
       &amp; (enemy-1)*(E31*d+G31)+(2-enemy)*INT(99.9*(U72/horseCB2))
       &amp; LEFT(" "&amp;CHAR(34+3*enemy)&amp;H31,3*enemy-1)&amp;CHAR(41951*(2-enemy) + 41*(enemy-1)),
       ""
     )
)</f>
        <v>√  0.1 (3)</v>
      </c>
      <c r="N31" s="151"/>
      <c r="P31" s="223"/>
      <c r="Q31" s="35" t="s">
        <v>135</v>
      </c>
      <c r="R31" s="36"/>
      <c r="S31" s="36"/>
      <c r="T31" s="36"/>
      <c r="U31" s="36"/>
      <c r="V31" s="37"/>
    </row>
    <row r="32" spans="2:40" ht="15" customHeight="1">
      <c r="B32" s="101" t="s">
        <v>13</v>
      </c>
      <c r="C32" s="114">
        <v>6</v>
      </c>
      <c r="D32" s="115"/>
      <c r="E32" s="116">
        <v>-1</v>
      </c>
      <c r="F32" s="117">
        <v>-1</v>
      </c>
      <c r="G32" s="118"/>
      <c r="H32" s="119">
        <f>cond6</f>
        <v>-1</v>
      </c>
      <c r="I32" s="179"/>
      <c r="J32" s="166" t="str">
        <f>IF(
  (D32+F32*d)*OR(I32=1,AND(I32="",runS&lt;&gt;1))&gt;d-1,
  (D32+F32*d)*OR(I32=1,AND(I32="",runS&lt;&gt;1)),
     IF(
       enemy^(2-enemy)*run*OR(R73&gt;runCB,INT(0.4+R73/runCB)),
       CHAR(200*(2-enemy) + 41454*(enemy-1)) &amp; "  "
       &amp; (enemy-1)*(D32+F32*d)+(2-enemy)*INT(99.9*(R73/runCB))
       &amp; LEFT(" "&amp;CHAR(34+3*enemy)&amp;H32,3*enemy-1)&amp;CHAR(41951*(2-enemy) + 41*(enemy-1)),
       ""
     )
)</f>
        <v/>
      </c>
      <c r="K32" s="166" t="str">
        <f>IF(
  (D32*d+F32)*OR(I32=2,AND(I32="",obstaS&lt;&gt;1))&gt;d-1,
  (D32*d+F32)*OR(I32=2,AND(I32="",obstaS&lt;&gt;1)),
     IF(
       enemy^(2-enemy)*obsta*OR(S73&gt;obstaCB,INT(0.4+S73/obstaCB)),
       CHAR(200*(2-enemy) + 41454*(enemy-1)) &amp; "  "
       &amp; (enemy-1)*(D32*d+F32)+(2-enemy)*INT(99.9*(S73/obstaCB))
       &amp; LEFT(" "&amp;CHAR(34+3*enemy)&amp;H32,3*enemy-1)&amp;CHAR(41951*(2-enemy) + 41*(enemy-1)),
       ""
     )
)</f>
        <v/>
      </c>
      <c r="L32" s="166" t="str">
        <f>IF(
  (F32*d+G32)*OR(I32=3,AND(I32="",tri&lt;&gt;2))&gt;d-1,
  (F32*d+G32)*OR(I32=3,AND(I32="",tri&lt;&gt;2)),
     IF(
       enemy^(2-enemy)*INT(tri/2)*OR(T73&gt;triCB2,INT(0.7+T73/triCB2)),
       CHAR(200*(2-enemy) + 41454*(enemy-1)) &amp; "  "
       &amp; (enemy-1)*(F32*d+G32)+(2-enemy)*INT(99.9*(T73/triCB2))
       &amp; LEFT(" "&amp;CHAR(34+3*enemy)&amp;H32,3*enemy-1)&amp;CHAR(41951*(2-enemy) + 41*(enemy-1)),
       ""
     )
)</f>
        <v/>
      </c>
      <c r="M32" s="176" t="str">
        <f>IF(
  (E32*d+G32)*OR(I32=4,AND(I32="",horse&lt;&gt;3))&gt;d-1,
  (E32*d+G32)*OR(I32=4,AND(I32="",horse&lt;&gt;3)),
     IF(
       enemy^(2-enemy)*INT(horse/3)*OR(U73&gt;horseCB2,INT(0.81+U73/horseCB2)),
       CHAR(200*(2-enemy) + 41454*(enemy-1)) &amp; "  "
       &amp; (enemy-1)*(E32*d+G32)+(2-enemy)*INT(99.9*(U73/horseCB2))
       &amp; LEFT(" "&amp;CHAR(34+3*enemy)&amp;H32,3*enemy-1)&amp;CHAR(41951*(2-enemy) + 41*(enemy-1)),
       ""
     )
)</f>
        <v/>
      </c>
      <c r="N32" s="151"/>
      <c r="P32" s="220" t="s">
        <v>125</v>
      </c>
      <c r="Q32" s="35" t="s">
        <v>132</v>
      </c>
      <c r="R32" s="36"/>
      <c r="S32" s="36"/>
      <c r="T32" s="36"/>
      <c r="U32" s="36"/>
      <c r="V32" s="37"/>
    </row>
    <row r="33" spans="2:33" ht="15" customHeight="1">
      <c r="B33" s="101" t="s">
        <v>15</v>
      </c>
      <c r="C33" s="114">
        <v>2</v>
      </c>
      <c r="D33" s="115">
        <v>-1</v>
      </c>
      <c r="E33" s="116"/>
      <c r="F33" s="117"/>
      <c r="G33" s="118">
        <v>-1</v>
      </c>
      <c r="H33" s="119">
        <f>cond2</f>
        <v>2</v>
      </c>
      <c r="I33" s="179"/>
      <c r="J33" s="166" t="str">
        <f>IF(
  (D33+F33*d)*OR(I33=1,AND(I33="",runS&lt;&gt;1))&gt;d-1,
  (D33+F33*d)*OR(I33=1,AND(I33="",runS&lt;&gt;1)),
     IF(
       enemy^(2-enemy)*run*OR(R74&gt;runCB,INT(0.4+R74/runCB)),
       CHAR(200*(2-enemy) + 41454*(enemy-1)) &amp; "  "
       &amp; (enemy-1)*(D33+F33*d)+(2-enemy)*INT(99.9*(R74/runCB))
       &amp; LEFT(" "&amp;CHAR(34+3*enemy)&amp;H33,3*enemy-1)&amp;CHAR(41951*(2-enemy) + 41*(enemy-1)),
       ""
     )
)</f>
        <v/>
      </c>
      <c r="K33" s="166" t="str">
        <f>IF(
  (D33*d+F33)*OR(I33=2,AND(I33="",obstaS&lt;&gt;1))&gt;d-1,
  (D33*d+F33)*OR(I33=2,AND(I33="",obstaS&lt;&gt;1)),
     IF(
       enemy^(2-enemy)*obsta*OR(S74&gt;obstaCB,INT(0.4+S74/obstaCB)),
       CHAR(200*(2-enemy) + 41454*(enemy-1)) &amp; "  "
       &amp; (enemy-1)*(D33*d+F33)+(2-enemy)*INT(99.9*(S74/obstaCB))
       &amp; LEFT(" "&amp;CHAR(34+3*enemy)&amp;H33,3*enemy-1)&amp;CHAR(41951*(2-enemy) + 41*(enemy-1)),
       ""
     )
)</f>
        <v/>
      </c>
      <c r="L33" s="166" t="str">
        <f>IF(
  (F33*d+G33)*OR(I33=3,AND(I33="",tri&lt;&gt;2))&gt;d-1,
  (F33*d+G33)*OR(I33=3,AND(I33="",tri&lt;&gt;2)),
     IF(
       enemy^(2-enemy)*INT(tri/2)*OR(T74&gt;triCB2,INT(0.7+T74/triCB2)),
       CHAR(200*(2-enemy) + 41454*(enemy-1)) &amp; "  "
       &amp; (enemy-1)*(F33*d+G33)+(2-enemy)*INT(99.9*(T74/triCB2))
       &amp; LEFT(" "&amp;CHAR(34+3*enemy)&amp;H33,3*enemy-1)&amp;CHAR(41951*(2-enemy) + 41*(enemy-1)),
       ""
     )
)</f>
        <v/>
      </c>
      <c r="M33" s="176" t="str">
        <f>IF(
  (E33*d+G33)*OR(I33=4,AND(I33="",horse&lt;&gt;3))&gt;d-1,
  (E33*d+G33)*OR(I33=4,AND(I33="",horse&lt;&gt;3)),
     IF(
       enemy^(2-enemy)*INT(horse/3)*OR(U74&gt;horseCB2,INT(0.81+U74/horseCB2)),
       CHAR(200*(2-enemy) + 41454*(enemy-1)) &amp; "  "
       &amp; (enemy-1)*(E33*d+G33)+(2-enemy)*INT(99.9*(U74/horseCB2))
       &amp; LEFT(" "&amp;CHAR(34+3*enemy)&amp;H33,3*enemy-1)&amp;CHAR(41951*(2-enemy) + 41*(enemy-1)),
       ""
     )
)</f>
        <v/>
      </c>
      <c r="N33" s="151"/>
      <c r="P33" s="221"/>
      <c r="Q33" s="35" t="s">
        <v>136</v>
      </c>
      <c r="R33" s="36"/>
      <c r="S33" s="36"/>
      <c r="T33" s="36"/>
      <c r="U33" s="36"/>
      <c r="V33" s="37"/>
    </row>
    <row r="34" spans="2:33" ht="15" customHeight="1">
      <c r="B34" s="120" t="s">
        <v>16</v>
      </c>
      <c r="C34" s="121">
        <v>5</v>
      </c>
      <c r="D34" s="122">
        <v>-1</v>
      </c>
      <c r="E34" s="123"/>
      <c r="F34" s="124"/>
      <c r="G34" s="125">
        <v>-1</v>
      </c>
      <c r="H34" s="126">
        <f>cond5</f>
        <v>-2</v>
      </c>
      <c r="I34" s="181"/>
      <c r="J34" s="166" t="str">
        <f>IF(
  (D34+F34*d)*OR(I34=1,AND(I34="",runS&lt;&gt;1))&gt;d-1,
  (D34+F34*d)*OR(I34=1,AND(I34="",runS&lt;&gt;1)),
     IF(
       enemy^(2-enemy)*run*OR(R75&gt;runCB,INT(0.4+R75/runCB)),
       CHAR(200*(2-enemy) + 41454*(enemy-1)) &amp; "  "
       &amp; (enemy-1)*(D34+F34*d)+(2-enemy)*INT(99.9*(R75/runCB))
       &amp; LEFT(" "&amp;CHAR(34+3*enemy)&amp;H34,3*enemy-1)&amp;CHAR(41951*(2-enemy) + 41*(enemy-1)),
       ""
     )
)</f>
        <v/>
      </c>
      <c r="K34" s="166" t="str">
        <f>IF(
  (D34*d+F34)*OR(I34=2,AND(I34="",obstaS&lt;&gt;1))&gt;d-1,
  (D34*d+F34)*OR(I34=2,AND(I34="",obstaS&lt;&gt;1)),
     IF(
       enemy^(2-enemy)*obsta*OR(S75&gt;obstaCB,INT(0.4+S75/obstaCB)),
       CHAR(200*(2-enemy) + 41454*(enemy-1)) &amp; "  "
       &amp; (enemy-1)*(D34*d+F34)+(2-enemy)*INT(99.9*(S75/obstaCB))
       &amp; LEFT(" "&amp;CHAR(34+3*enemy)&amp;H34,3*enemy-1)&amp;CHAR(41951*(2-enemy) + 41*(enemy-1)),
       ""
     )
)</f>
        <v/>
      </c>
      <c r="L34" s="166" t="str">
        <f>IF(
  (F34*d+G34)*OR(I34=3,AND(I34="",tri&lt;&gt;2))&gt;d-1,
  (F34*d+G34)*OR(I34=3,AND(I34="",tri&lt;&gt;2)),
     IF(
       enemy^(2-enemy)*INT(tri/2)*OR(T75&gt;triCB2,INT(0.7+T75/triCB2)),
       CHAR(200*(2-enemy) + 41454*(enemy-1)) &amp; "  "
       &amp; (enemy-1)*(F34*d+G34)+(2-enemy)*INT(99.9*(T75/triCB2))
       &amp; LEFT(" "&amp;CHAR(34+3*enemy)&amp;H34,3*enemy-1)&amp;CHAR(41951*(2-enemy) + 41*(enemy-1)),
       ""
     )
)</f>
        <v/>
      </c>
      <c r="M34" s="176" t="str">
        <f>IF(
  (E34*d+G34)*OR(I34=4,AND(I34="",horse&lt;&gt;3))&gt;d-1,
  (E34*d+G34)*OR(I34=4,AND(I34="",horse&lt;&gt;3)),
     IF(
       enemy^(2-enemy)*INT(horse/3)*OR(U75&gt;horseCB2,INT(0.81+U75/horseCB2)),
       CHAR(200*(2-enemy) + 41454*(enemy-1)) &amp; "  "
       &amp; (enemy-1)*(E34*d+G34)+(2-enemy)*INT(99.9*(U75/horseCB2))
       &amp; LEFT(" "&amp;CHAR(34+3*enemy)&amp;H34,3*enemy-1)&amp;CHAR(41951*(2-enemy) + 41*(enemy-1)),
       ""
     )
)</f>
        <v/>
      </c>
      <c r="N34" s="152"/>
      <c r="P34" s="23" t="s">
        <v>137</v>
      </c>
      <c r="Q34" s="35" t="s">
        <v>138</v>
      </c>
      <c r="R34" s="36"/>
      <c r="S34" s="36"/>
      <c r="T34" s="36"/>
      <c r="U34" s="36"/>
      <c r="V34" s="37"/>
    </row>
    <row r="35" spans="2:33" ht="15" customHeight="1" thickBot="1">
      <c r="B35" s="127" t="s">
        <v>21</v>
      </c>
      <c r="C35" s="128">
        <v>2</v>
      </c>
      <c r="D35" s="129">
        <v>-1</v>
      </c>
      <c r="E35" s="130"/>
      <c r="F35" s="131"/>
      <c r="G35" s="132">
        <v>-1</v>
      </c>
      <c r="H35" s="133">
        <f>cond2</f>
        <v>2</v>
      </c>
      <c r="I35" s="182"/>
      <c r="J35" s="167" t="str">
        <f>IF(
  (D35+F35*d)*OR(I35=1,AND(I35="",runS&lt;&gt;1))&gt;d-1,
  (D35+F35*d)*OR(I35=1,AND(I35="",runS&lt;&gt;1)),
     IF(
       enemy^(2-enemy)*run*OR(R76&gt;runCB,INT(0.4+R76/runCB)),
       CHAR(200*(2-enemy) + 41454*(enemy-1)) &amp; "  "
       &amp; (enemy-1)*(D35+F35*d)+(2-enemy)*INT(99.9*(R76/runCB))
       &amp; LEFT(" "&amp;CHAR(34+3*enemy)&amp;H35,3*enemy-1)&amp;CHAR(41951*(2-enemy) + 41*(enemy-1)),
       ""
     )
)</f>
        <v/>
      </c>
      <c r="K35" s="167" t="str">
        <f>IF(
  (D35*d+F35)*OR(I35=2,AND(I35="",obstaS&lt;&gt;1))&gt;d-1,
  (D35*d+F35)*OR(I35=2,AND(I35="",obstaS&lt;&gt;1)),
     IF(
       enemy^(2-enemy)*obsta*OR(S76&gt;obstaCB,INT(0.4+S76/obstaCB)),
       CHAR(200*(2-enemy) + 41454*(enemy-1)) &amp; "  "
       &amp; (enemy-1)*(D35*d+F35)+(2-enemy)*INT(99.9*(S76/obstaCB))
       &amp; LEFT(" "&amp;CHAR(34+3*enemy)&amp;H35,3*enemy-1)&amp;CHAR(41951*(2-enemy) + 41*(enemy-1)),
       ""
     )
)</f>
        <v/>
      </c>
      <c r="L35" s="167" t="str">
        <f>IF(
  (F35*d+G35)*OR(I35=3,AND(I35="",tri&lt;&gt;2))&gt;d-1,
  (F35*d+G35)*OR(I35=3,AND(I35="",tri&lt;&gt;2)),
     IF(
       enemy^(2-enemy)*INT(tri/2)*OR(T76&gt;triCB2,INT(0.7+T76/triCB2)),
       CHAR(200*(2-enemy) + 41454*(enemy-1)) &amp; "  "
       &amp; (enemy-1)*(F35*d+G35)+(2-enemy)*INT(99.9*(T76/triCB2))
       &amp; LEFT(" "&amp;CHAR(34+3*enemy)&amp;H35,3*enemy-1)&amp;CHAR(41951*(2-enemy) + 41*(enemy-1)),
       ""
     )
)</f>
        <v/>
      </c>
      <c r="M35" s="177" t="str">
        <f>IF(
  (E35*d+G35)*OR(I35=4,AND(I35="",horse&lt;&gt;3))&gt;d-1,
  (E35*d+G35)*OR(I35=4,AND(I35="",horse&lt;&gt;3)),
     IF(
       enemy^(2-enemy)*INT(horse/3)*OR(U76&gt;horseCB2,INT(0.81+U76/horseCB2)),
       CHAR(200*(2-enemy) + 41454*(enemy-1)) &amp; "  "
       &amp; (enemy-1)*(E35*d+G35)+(2-enemy)*INT(99.9*(U76/horseCB2))
       &amp; LEFT(" "&amp;CHAR(34+3*enemy)&amp;H35,3*enemy-1)&amp;CHAR(41951*(2-enemy) + 41*(enemy-1)),
       ""
     )
)</f>
        <v/>
      </c>
      <c r="N35" s="152"/>
    </row>
    <row r="36" spans="2:33" ht="20.100000000000001" customHeight="1">
      <c r="B36" s="68" t="s">
        <v>163</v>
      </c>
      <c r="C36" s="216" t="str">
        <f>W76</f>
        <v xml:space="preserve">샤말라    </v>
      </c>
      <c r="D36" s="217"/>
      <c r="E36" s="217"/>
      <c r="F36" s="217"/>
      <c r="G36" s="217"/>
      <c r="H36" s="217"/>
      <c r="I36" s="217"/>
      <c r="J36" s="218"/>
      <c r="K36" s="218"/>
      <c r="L36" s="218"/>
      <c r="M36" s="218"/>
      <c r="N36" s="219"/>
    </row>
    <row r="37" spans="2:33" ht="20.100000000000001" customHeight="1">
      <c r="B37" s="69" t="s">
        <v>164</v>
      </c>
      <c r="C37" s="225" t="str">
        <f>X76</f>
        <v xml:space="preserve">그라나트    </v>
      </c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7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</row>
    <row r="38" spans="2:33" ht="20.100000000000001" customHeight="1">
      <c r="B38" s="69" t="s">
        <v>165</v>
      </c>
      <c r="C38" s="225" t="str">
        <f>Y76</f>
        <v xml:space="preserve">아이데른    카르펜    </v>
      </c>
      <c r="D38" s="226"/>
      <c r="E38" s="226"/>
      <c r="F38" s="226"/>
      <c r="G38" s="226"/>
      <c r="H38" s="226"/>
      <c r="I38" s="226"/>
      <c r="J38" s="226"/>
      <c r="K38" s="226"/>
      <c r="L38" s="226"/>
      <c r="M38" s="226"/>
      <c r="N38" s="227"/>
      <c r="X38" s="200"/>
      <c r="Y38" s="200"/>
      <c r="Z38" s="200"/>
      <c r="AA38" s="200"/>
      <c r="AB38" s="200"/>
      <c r="AC38" s="200"/>
      <c r="AD38" s="200"/>
      <c r="AE38" s="200"/>
    </row>
    <row r="39" spans="2:33" ht="20.100000000000001" customHeight="1" thickBot="1">
      <c r="B39" s="70" t="s">
        <v>166</v>
      </c>
      <c r="C39" s="228" t="str">
        <f>Z76</f>
        <v xml:space="preserve">스튜어트    키리네    라사    </v>
      </c>
      <c r="D39" s="228"/>
      <c r="E39" s="228"/>
      <c r="F39" s="228"/>
      <c r="G39" s="228"/>
      <c r="H39" s="228"/>
      <c r="I39" s="228"/>
      <c r="J39" s="228"/>
      <c r="K39" s="228"/>
      <c r="L39" s="228"/>
      <c r="M39" s="228"/>
      <c r="N39" s="229"/>
      <c r="X39" s="200"/>
      <c r="Y39" s="200"/>
      <c r="Z39" s="200"/>
      <c r="AA39" s="200"/>
      <c r="AB39" s="200"/>
      <c r="AC39" s="200"/>
      <c r="AD39" s="200"/>
      <c r="AE39" s="200"/>
    </row>
    <row r="40" spans="2:33" ht="17.100000000000001" customHeight="1">
      <c r="X40" s="200"/>
      <c r="Y40" s="200"/>
      <c r="Z40" s="200"/>
      <c r="AA40" s="200"/>
      <c r="AB40" s="200"/>
      <c r="AC40" s="200"/>
      <c r="AD40" s="200"/>
      <c r="AE40" s="200"/>
    </row>
    <row r="41" spans="2:33">
      <c r="K41" s="165"/>
      <c r="L41" s="165"/>
    </row>
    <row r="42" spans="2:33">
      <c r="J42" s="165"/>
    </row>
    <row r="43" spans="2:33">
      <c r="D43" s="165" t="s">
        <v>167</v>
      </c>
      <c r="I43" s="165" t="s">
        <v>167</v>
      </c>
    </row>
    <row r="44" spans="2:33">
      <c r="D44" s="165" t="s">
        <v>143</v>
      </c>
      <c r="I44" s="165" t="s">
        <v>144</v>
      </c>
      <c r="J44" s="165"/>
      <c r="M44" s="3"/>
      <c r="N44" s="39" t="s">
        <v>157</v>
      </c>
      <c r="R44" s="4" t="s">
        <v>216</v>
      </c>
      <c r="W44" s="165" t="s">
        <v>217</v>
      </c>
    </row>
    <row r="45" spans="2:33">
      <c r="D45" s="230" t="s">
        <v>172</v>
      </c>
      <c r="E45" s="231"/>
      <c r="F45" s="231"/>
      <c r="G45" s="232"/>
      <c r="H45" s="44"/>
      <c r="I45" s="230" t="s">
        <v>214</v>
      </c>
      <c r="J45" s="231"/>
      <c r="K45" s="231"/>
      <c r="L45" s="232"/>
      <c r="M45" s="3"/>
      <c r="R45" s="204" t="s">
        <v>219</v>
      </c>
      <c r="S45" s="204"/>
      <c r="T45" s="204"/>
      <c r="U45" s="204"/>
      <c r="W45" s="206" t="s">
        <v>220</v>
      </c>
      <c r="X45" s="206"/>
      <c r="Y45" s="206"/>
      <c r="Z45" s="206"/>
    </row>
    <row r="46" spans="2:33">
      <c r="D46" s="10">
        <f>1-INT((10-(1-I5)^2)/10)</f>
        <v>1</v>
      </c>
      <c r="E46" s="10">
        <f>1-INT((10-(2-I5)^2)/10)</f>
        <v>0</v>
      </c>
      <c r="F46" s="10">
        <f>INT((3-ABS(3-I5))/3)</f>
        <v>0</v>
      </c>
      <c r="G46" s="10">
        <f>INT((4-ABS(4-I5))/4)</f>
        <v>0</v>
      </c>
      <c r="I46" s="10">
        <f>(1-D46)*H5</f>
        <v>0</v>
      </c>
      <c r="J46" s="10">
        <f>(1-E46)*H5</f>
        <v>0</v>
      </c>
      <c r="K46" s="137">
        <f>F46*H5</f>
        <v>0</v>
      </c>
      <c r="L46" s="137">
        <f>G46*H5</f>
        <v>0</v>
      </c>
      <c r="M46" s="3"/>
      <c r="R46" s="148">
        <f>(-1)*(1-D46)*
((sc_3+sc_1*INT((10+D5+F5)/(INT(10+D5+F5))-epsi))*(s_1+INT(D5+F5)+s_2*INT((10+D5+F5)/(INT(10+D5+F5))-epsi))^(s_3)*(c_4+c_1*INT((10+D5+F5)/(INT(10+D5+F5))-epsi)+c_2*H5)^(c_3)+sc_2*INT((10+D5+F5)/(INT(10+D5+F5))-epsi)-sc_4*(H5/10)^3)
+D46*E46*(1-F46)*(1-G46)*
((sc_3+sc_1*INT((10+D5+F5*d)/(INT(10+D5+F5*d))-epsi))*(s_1+INT(D5+F5*d)+s_2*INT((10+D5+F5*d)/(INT(10+D5+F5*d))-epsi))^(s_3)*(c_4+c_1*INT((10+D5+F5*d)/(INT(10+D5+F5*d))-epsi)+c_2*H5)^(c_3)+sc_2*INT((10+D5+F5*d)/(INT(10+D5+F5*d))-epsi)-sc_4*(H5/10)^3)</f>
        <v>0</v>
      </c>
      <c r="S46" s="148">
        <f>-1*(1-E46)*
((sc_3+sc_1*INT((10+D5+F5)/(INT(10+D5+F5))-epsi))*(s_1+INT(D5+F5)+s_2*INT((10+D5+F5)/(INT(10+D5+F5))-epsi))^(s_3)*(c_4+c_1*INT((10+D5+F5)/(INT(10+D5+F5))-epsi)+c_2*H5)^(c_3)+sc_2*INT((10+D5+F5)/(INT(10+D5+F5))-epsi)-sc_4*(H5/10)^3)
+D46*E46*(1-F46)*(1-G46)*
((sc_3+sc_1*INT((10+D5*d+F5)/(INT(10+D5*d+F5))-epsi))*(s_1+INT(D5*d+F5)+s_2*INT((10+D5*d+F5)/(INT(10+D5*d+F5))-epsi))^(s_3)*(c_4+c_1*INT((10+D5*d+F5)/(INT(10+D5*d+F5))-epsi)+c_2*H5)^(c_3)+sc_2*INT((10+D5*d+F5)/(INT(10+D5*d+F5))-epsi)-sc_4*(H5/10)^3)</f>
        <v>-50187.207606799609</v>
      </c>
      <c r="T46" s="148">
        <f>-1*(F46)*
((sc_3+sc_1*INT((10+G5+F5)/(INT(10+G5+F5))-epsi))*(s_1+INT(G5+F5)+s_2*INT((10+G5+F5)/(INT(10+G5+F5))-epsi))^(s_3)*(c_4+c_1*INT((10+G5+F5)/(INT(10+G5+F5))-epsi)+c_2*H5)^(c_3)+sc_2*INT((10+G5+F5)/(INT(10+G5+F5))-epsi)-sc_4*(H5/10)^3)
+D46*E46*(1-F46)*(1-G46)*
((sc_3+sc_1*INT((10+G5+F5*d)/(INT(10+G5+F5*d))-epsi))*(s_1+INT(G5+F5*d)+s_2*INT((10+G5+F5*d)/(INT(10+G5+F5*d))-epsi))^(s_3)*(c_4+c_1*INT((10+G5+F5*d)/(INT(10+G5+F5*d))-epsi)+c_2*H5)^(c_3)+sc_2*INT((10+G5+F5*d)/(INT(10+G5+F5*d))-epsi)-sc_4*(H5/10)^3)</f>
        <v>0</v>
      </c>
      <c r="U46" s="148">
        <f>-1*(G46)*
((sc_3+sc_1*INT((10+G5+E5)/(INT(10+G5+E5))-epsi))*(s_1+INT(G5+E5)+s_2*INT((10+G5+E5)/(INT(10+G5+E5))-epsi))^(s_3)*(c_4+c_1*INT((10+G5+E5)/(INT(10+G5+E5))-epsi)+c_2*H5)^(c_3)+sc_2*INT((10+G5+E5)/(INT(10+G5+E5))-epsi)-sc_4*(H5/10)^3)
+D46*E46*(1-F46)*(1-G46)*
((sc_3+sc_1*INT((10+G5+E5*d)/(INT(10+G5+E5*d))-epsi))*(s_1+INT(G5+E5*d)+s_2*INT((10+G5+E5*d)/(INT(10+G5+E5*d))-epsi))^(s_3)*(c_4+c_1*INT((10+G5+E5*d)/(INT(10+G5+E5*d))-epsi)+c_2*H5)^(c_3)+sc_2*INT((10+G5+E5*d)/(INT(10+G5+E5*d))-epsi)-sc_4*(H5/10)^3)</f>
        <v>0</v>
      </c>
      <c r="W46" s="10" t="str">
        <f>IF(1-D46,B5&amp;"    ","")</f>
        <v/>
      </c>
      <c r="X46" s="10" t="str">
        <f>IF(1-E46,B5&amp;"    ","")</f>
        <v xml:space="preserve">그라나트    </v>
      </c>
      <c r="Y46" s="10" t="str">
        <f>IF(F46,B5&amp;"    ","")</f>
        <v/>
      </c>
      <c r="Z46" s="10" t="str">
        <f>IF(G46,B5&amp;"    ","")</f>
        <v/>
      </c>
    </row>
    <row r="47" spans="2:33">
      <c r="D47" s="10">
        <f>1-INT((10-(1-I6)^2)/10)</f>
        <v>1</v>
      </c>
      <c r="E47" s="10">
        <f>1-INT((10-(2-I6)^2)/10)</f>
        <v>1</v>
      </c>
      <c r="F47" s="10">
        <f>INT((3-ABS(3-I6))/3)</f>
        <v>0</v>
      </c>
      <c r="G47" s="10">
        <f>INT((4-ABS(4-I6))/4)</f>
        <v>0</v>
      </c>
      <c r="I47" s="10">
        <f>(1-D47)*H6</f>
        <v>0</v>
      </c>
      <c r="J47" s="10">
        <f>(1-E47)*H6</f>
        <v>0</v>
      </c>
      <c r="K47" s="137">
        <f>F47*H6</f>
        <v>0</v>
      </c>
      <c r="L47" s="137">
        <f>G47*H6</f>
        <v>0</v>
      </c>
      <c r="M47" s="3"/>
      <c r="R47" s="148">
        <f>(-1)*(1-D47)*
((sc_3+sc_1*INT((10+D6+F6)/(INT(10+D6+F6))-epsi))*(s_1+INT(D6+F6)+s_2*INT((10+D6+F6)/(INT(10+D6+F6))-epsi))^(s_3)*(c_4+c_1*INT((10+D6+F6)/(INT(10+D6+F6))-epsi)+c_2*H6)^(c_3)+sc_2*INT((10+D6+F6)/(INT(10+D6+F6))-epsi)-sc_4*(H6/10)^3)
+D47*E47*(1-F47)*(1-G47)*
((sc_3+sc_1*INT((10+D6+F6*d)/(INT(10+D6+F6*d))-epsi))*(s_1+INT(D6+F6*d)+s_2*INT((10+D6+F6*d)/(INT(10+D6+F6*d))-epsi))^(s_3)*(c_4+c_1*INT((10+D6+F6*d)/(INT(10+D6+F6*d))-epsi)+c_2*H6)^(c_3)+sc_2*INT((10+D6+F6*d)/(INT(10+D6+F6*d))-epsi)-sc_4*(H6/10)^3)</f>
        <v>23419.317573320797</v>
      </c>
      <c r="S47" s="148">
        <f>-1*(1-E47)*
((sc_3+sc_1*INT((10+D6+F6)/(INT(10+D6+F6))-epsi))*(s_1+INT(D6+F6)+s_2*INT((10+D6+F6)/(INT(10+D6+F6))-epsi))^(s_3)*(c_4+c_1*INT((10+D6+F6)/(INT(10+D6+F6))-epsi)+c_2*H6)^(c_3)+sc_2*INT((10+D6+F6)/(INT(10+D6+F6))-epsi)-sc_4*(H6/10)^3)
+D47*E47*(1-F47)*(1-G47)*
((sc_3+sc_1*INT((10+D6*d+F6)/(INT(10+D6*d+F6))-epsi))*(s_1+INT(D6*d+F6)+s_2*INT((10+D6*d+F6)/(INT(10+D6*d+F6))-epsi))^(s_3)*(c_4+c_1*INT((10+D6*d+F6)/(INT(10+D6*d+F6))-epsi)+c_2*H6)^(c_3)+sc_2*INT((10+D6*d+F6)/(INT(10+D6*d+F6))-epsi)-sc_4*(H6/10)^3)</f>
        <v>23419.317573320797</v>
      </c>
      <c r="T47" s="148">
        <f>-1*(F47)*
((sc_3+sc_1*INT((10+G6+F6)/(INT(10+G6+F6))-epsi))*(s_1+INT(G6+F6)+s_2*INT((10+G6+F6)/(INT(10+G6+F6))-epsi))^(s_3)*(c_4+c_1*INT((10+G6+F6)/(INT(10+G6+F6))-epsi)+c_2*H6)^(c_3)+sc_2*INT((10+G6+F6)/(INT(10+G6+F6))-epsi)-sc_4*(H6/10)^3)
+D47*E47*(1-F47)*(1-G47)*
((sc_3+sc_1*INT((10+G6+F6*d)/(INT(10+G6+F6*d))-epsi))*(s_1+INT(G6+F6*d)+s_2*INT((10+G6+F6*d)/(INT(10+G6+F6*d))-epsi))^(s_3)*(c_4+c_1*INT((10+G6+F6*d)/(INT(10+G6+F6*d))-epsi)+c_2*H6)^(c_3)+sc_2*INT((10+G6+F6*d)/(INT(10+G6+F6*d))-epsi)-sc_4*(H6/10)^3)</f>
        <v>15653.464702439516</v>
      </c>
      <c r="U47" s="148">
        <f>-1*(G47)*
((sc_3+sc_1*INT((10+G6+E6)/(INT(10+G6+E6))-epsi))*(s_1+INT(G6+E6)+s_2*INT((10+G6+E6)/(INT(10+G6+E6))-epsi))^(s_3)*(c_4+c_1*INT((10+G6+E6)/(INT(10+G6+E6))-epsi)+c_2*H6)^(c_3)+sc_2*INT((10+G6+E6)/(INT(10+G6+E6))-epsi)-sc_4*(H6/10)^3)
+D47*E47*(1-F47)*(1-G47)*
((sc_3+sc_1*INT((10+G6+E6*d)/(INT(10+G6+E6*d))-epsi))*(s_1+INT(G6+E6*d)+s_2*INT((10+G6+E6*d)/(INT(10+G6+E6*d))-epsi))^(s_3)*(c_4+c_1*INT((10+G6+E6*d)/(INT(10+G6+E6*d))-epsi)+c_2*H6)^(c_3)+sc_2*INT((10+G6+E6*d)/(INT(10+G6+E6*d))-epsi)-sc_4*(H6/10)^3)</f>
        <v>3825.2476040755932</v>
      </c>
      <c r="W47" s="10" t="str">
        <f>W46 &amp; IF(1-D47,B6&amp;"    ","")</f>
        <v/>
      </c>
      <c r="X47" s="10" t="str">
        <f>X46&amp;IF(1-E47,B6&amp;"    ","")</f>
        <v xml:space="preserve">그라나트    </v>
      </c>
      <c r="Y47" s="10" t="str">
        <f>Y46&amp;IF(F47,B6&amp;"    ","")</f>
        <v/>
      </c>
      <c r="Z47" s="10" t="str">
        <f>Z46&amp;IF(G47,B6&amp;"    ","")</f>
        <v/>
      </c>
    </row>
    <row r="48" spans="2:33">
      <c r="D48" s="10">
        <f>1-INT((10-(1-I7)^2)/10)</f>
        <v>1</v>
      </c>
      <c r="E48" s="10">
        <f>1-INT((10-(2-I7)^2)/10)</f>
        <v>1</v>
      </c>
      <c r="F48" s="10">
        <f>INT((3-ABS(3-I7))/3)</f>
        <v>1</v>
      </c>
      <c r="G48" s="10">
        <f>INT((4-ABS(4-I7))/4)</f>
        <v>0</v>
      </c>
      <c r="I48" s="10">
        <f>(1-D48)*H7</f>
        <v>0</v>
      </c>
      <c r="J48" s="10">
        <f>(1-E48)*H7</f>
        <v>0</v>
      </c>
      <c r="K48" s="137">
        <f>F48*H7</f>
        <v>0</v>
      </c>
      <c r="L48" s="137">
        <f>G48*H7</f>
        <v>0</v>
      </c>
      <c r="M48" s="3"/>
      <c r="R48" s="148">
        <f>(-1)*(1-D48)*
((sc_3+sc_1*INT((10+D7+F7)/(INT(10+D7+F7))-epsi))*(s_1+INT(D7+F7)+s_2*INT((10+D7+F7)/(INT(10+D7+F7))-epsi))^(s_3)*(c_4+c_1*INT((10+D7+F7)/(INT(10+D7+F7))-epsi)+c_2*H7)^(c_3)+sc_2*INT((10+D7+F7)/(INT(10+D7+F7))-epsi)-sc_4*(H7/10)^3)
+D48*E48*(1-F48)*(1-G48)*
((sc_3+sc_1*INT((10+D7+F7*d)/(INT(10+D7+F7*d))-epsi))*(s_1+INT(D7+F7*d)+s_2*INT((10+D7+F7*d)/(INT(10+D7+F7*d))-epsi))^(s_3)*(c_4+c_1*INT((10+D7+F7*d)/(INT(10+D7+F7*d))-epsi)+c_2*H7)^(c_3)+sc_2*INT((10+D7+F7*d)/(INT(10+D7+F7*d))-epsi)-sc_4*(H7/10)^3)</f>
        <v>0</v>
      </c>
      <c r="S48" s="148">
        <f>-1*(1-E48)*
((sc_3+sc_1*INT((10+D7+F7)/(INT(10+D7+F7))-epsi))*(s_1+INT(D7+F7)+s_2*INT((10+D7+F7)/(INT(10+D7+F7))-epsi))^(s_3)*(c_4+c_1*INT((10+D7+F7)/(INT(10+D7+F7))-epsi)+c_2*H7)^(c_3)+sc_2*INT((10+D7+F7)/(INT(10+D7+F7))-epsi)-sc_4*(H7/10)^3)
+D48*E48*(1-F48)*(1-G48)*
((sc_3+sc_1*INT((10+D7*d+F7)/(INT(10+D7*d+F7))-epsi))*(s_1+INT(D7*d+F7)+s_2*INT((10+D7*d+F7)/(INT(10+D7*d+F7))-epsi))^(s_3)*(c_4+c_1*INT((10+D7*d+F7)/(INT(10+D7*d+F7))-epsi)+c_2*H7)^(c_3)+sc_2*INT((10+D7*d+F7)/(INT(10+D7*d+F7))-epsi)-sc_4*(H7/10)^3)</f>
        <v>0</v>
      </c>
      <c r="T48" s="148">
        <f>-1*(F48)*
((sc_3+sc_1*INT((10+G7+F7)/(INT(10+G7+F7))-epsi))*(s_1+INT(G7+F7)+s_2*INT((10+G7+F7)/(INT(10+G7+F7))-epsi))^(s_3)*(c_4+c_1*INT((10+G7+F7)/(INT(10+G7+F7))-epsi)+c_2*H7)^(c_3)+sc_2*INT((10+G7+F7)/(INT(10+G7+F7))-epsi)-sc_4*(H7/10)^3)
+D48*E48*(1-F48)*(1-G48)*
((sc_3+sc_1*INT((10+G7+F7*d)/(INT(10+G7+F7*d))-epsi))*(s_1+INT(G7+F7*d)+s_2*INT((10+G7+F7*d)/(INT(10+G7+F7*d))-epsi))^(s_3)*(c_4+c_1*INT((10+G7+F7*d)/(INT(10+G7+F7*d))-epsi)+c_2*H7)^(c_3)+sc_2*INT((10+G7+F7*d)/(INT(10+G7+F7*d))-epsi)-sc_4*(H7/10)^3)</f>
        <v>-33621.508220961456</v>
      </c>
      <c r="U48" s="148">
        <f>-1*(G48)*
((sc_3+sc_1*INT((10+G7+E7)/(INT(10+G7+E7))-epsi))*(s_1+INT(G7+E7)+s_2*INT((10+G7+E7)/(INT(10+G7+E7))-epsi))^(s_3)*(c_4+c_1*INT((10+G7+E7)/(INT(10+G7+E7))-epsi)+c_2*H7)^(c_3)+sc_2*INT((10+G7+E7)/(INT(10+G7+E7))-epsi)-sc_4*(H7/10)^3)
+D48*E48*(1-F48)*(1-G48)*
((sc_3+sc_1*INT((10+G7+E7*d)/(INT(10+G7+E7*d))-epsi))*(s_1+INT(G7+E7*d)+s_2*INT((10+G7+E7*d)/(INT(10+G7+E7*d))-epsi))^(s_3)*(c_4+c_1*INT((10+G7+E7*d)/(INT(10+G7+E7*d))-epsi)+c_2*H7)^(c_3)+sc_2*INT((10+G7+E7*d)/(INT(10+G7+E7*d))-epsi)-sc_4*(H7/10)^3)</f>
        <v>0</v>
      </c>
      <c r="W48" s="10" t="str">
        <f>W47 &amp; IF(1-D48,B7&amp;"    ","")</f>
        <v/>
      </c>
      <c r="X48" s="10" t="str">
        <f>X47&amp;IF(1-E48,B7&amp;"    ","")</f>
        <v xml:space="preserve">그라나트    </v>
      </c>
      <c r="Y48" s="10" t="str">
        <f>Y47&amp;IF(F48,B7&amp;"    ","")</f>
        <v xml:space="preserve">아이데른    </v>
      </c>
      <c r="Z48" s="10" t="str">
        <f>Z47&amp;IF(G48,B7&amp;"    ","")</f>
        <v/>
      </c>
    </row>
    <row r="49" spans="4:26">
      <c r="D49" s="10">
        <f>1-INT((10-(1-I8)^2)/10)</f>
        <v>1</v>
      </c>
      <c r="E49" s="10">
        <f>1-INT((10-(2-I8)^2)/10)</f>
        <v>1</v>
      </c>
      <c r="F49" s="10">
        <f>INT((3-ABS(3-I8))/3)</f>
        <v>0</v>
      </c>
      <c r="G49" s="10">
        <f>INT((4-ABS(4-I8))/4)</f>
        <v>0</v>
      </c>
      <c r="I49" s="10">
        <f>(1-D49)*H8</f>
        <v>0</v>
      </c>
      <c r="J49" s="10">
        <f>(1-E49)*H8</f>
        <v>0</v>
      </c>
      <c r="K49" s="137">
        <f>F49*H8</f>
        <v>0</v>
      </c>
      <c r="L49" s="137">
        <f>G49*H8</f>
        <v>0</v>
      </c>
      <c r="M49" s="3"/>
      <c r="R49" s="148">
        <f>(-1)*(1-D49)*
((sc_3+sc_1*INT((10+D8+F8)/(INT(10+D8+F8))-epsi))*(s_1+INT(D8+F8)+s_2*INT((10+D8+F8)/(INT(10+D8+F8))-epsi))^(s_3)*(c_4+c_1*INT((10+D8+F8)/(INT(10+D8+F8))-epsi)+c_2*H8)^(c_3)+sc_2*INT((10+D8+F8)/(INT(10+D8+F8))-epsi)-sc_4*(H8/10)^3)
+D49*E49*(1-F49)*(1-G49)*
((sc_3+sc_1*INT((10+D8+F8*d)/(INT(10+D8+F8*d))-epsi))*(s_1+INT(D8+F8*d)+s_2*INT((10+D8+F8*d)/(INT(10+D8+F8*d))-epsi))^(s_3)*(c_4+c_1*INT((10+D8+F8*d)/(INT(10+D8+F8*d))-epsi)+c_2*H8)^(c_3)+sc_2*INT((10+D8+F8*d)/(INT(10+D8+F8*d))-epsi)-sc_4*(H8/10)^3)</f>
        <v>39553.976682247281</v>
      </c>
      <c r="S49" s="148">
        <f>-1*(1-E49)*
((sc_3+sc_1*INT((10+D8+F8)/(INT(10+D8+F8))-epsi))*(s_1+INT(D8+F8)+s_2*INT((10+D8+F8)/(INT(10+D8+F8))-epsi))^(s_3)*(c_4+c_1*INT((10+D8+F8)/(INT(10+D8+F8))-epsi)+c_2*H8)^(c_3)+sc_2*INT((10+D8+F8)/(INT(10+D8+F8))-epsi)-sc_4*(H8/10)^3)
+D49*E49*(1-F49)*(1-G49)*
((sc_3+sc_1*INT((10+D8*d+F8)/(INT(10+D8*d+F8))-epsi))*(s_1+INT(D8*d+F8)+s_2*INT((10+D8*d+F8)/(INT(10+D8*d+F8))-epsi))^(s_3)*(c_4+c_1*INT((10+D8*d+F8)/(INT(10+D8*d+F8))-epsi)+c_2*H8)^(c_3)+sc_2*INT((10+D8*d+F8)/(INT(10+D8*d+F8))-epsi)-sc_4*(H8/10)^3)</f>
        <v>39553.976682247281</v>
      </c>
      <c r="T49" s="148">
        <f>-1*(F49)*
((sc_3+sc_1*INT((10+G8+F8)/(INT(10+G8+F8))-epsi))*(s_1+INT(G8+F8)+s_2*INT((10+G8+F8)/(INT(10+G8+F8))-epsi))^(s_3)*(c_4+c_1*INT((10+G8+F8)/(INT(10+G8+F8))-epsi)+c_2*H8)^(c_3)+sc_2*INT((10+G8+F8)/(INT(10+G8+F8))-epsi)-sc_4*(H8/10)^3)
+D49*E49*(1-F49)*(1-G49)*
((sc_3+sc_1*INT((10+G8+F8*d)/(INT(10+G8+F8*d))-epsi))*(s_1+INT(G8+F8*d)+s_2*INT((10+G8+F8*d)/(INT(10+G8+F8*d))-epsi))^(s_3)*(c_4+c_1*INT((10+G8+F8*d)/(INT(10+G8+F8*d))-epsi)+c_2*H8)^(c_3)+sc_2*INT((10+G8+F8*d)/(INT(10+G8+F8*d))-epsi)-sc_4*(H8/10)^3)</f>
        <v>24910.107764913744</v>
      </c>
      <c r="U49" s="148">
        <f>-1*(G49)*
((sc_3+sc_1*INT((10+G8+E8)/(INT(10+G8+E8))-epsi))*(s_1+INT(G8+E8)+s_2*INT((10+G8+E8)/(INT(10+G8+E8))-epsi))^(s_3)*(c_4+c_1*INT((10+G8+E8)/(INT(10+G8+E8))-epsi)+c_2*H8)^(c_3)+sc_2*INT((10+G8+E8)/(INT(10+G8+E8))-epsi)-sc_4*(H8/10)^3)
+D49*E49*(1-F49)*(1-G49)*
((sc_3+sc_1*INT((10+G8+E8*d)/(INT(10+G8+E8*d))-epsi))*(s_1+INT(G8+E8*d)+s_2*INT((10+G8+E8*d)/(INT(10+G8+E8*d))-epsi))^(s_3)*(c_4+c_1*INT((10+G8+E8*d)/(INT(10+G8+E8*d))-epsi)+c_2*H8)^(c_3)+sc_2*INT((10+G8+E8*d)/(INT(10+G8+E8*d))-epsi)-sc_4*(H8/10)^3)</f>
        <v>11655.146651365758</v>
      </c>
      <c r="W49" s="10" t="str">
        <f>W48 &amp; IF(1-D49,B8&amp;"    ","")</f>
        <v/>
      </c>
      <c r="X49" s="10" t="str">
        <f>X48&amp;IF(1-E49,B8&amp;"    ","")</f>
        <v xml:space="preserve">그라나트    </v>
      </c>
      <c r="Y49" s="10" t="str">
        <f>Y48&amp;IF(F49,B8&amp;"    ","")</f>
        <v xml:space="preserve">아이데른    </v>
      </c>
      <c r="Z49" s="10" t="str">
        <f>Z48&amp;IF(G49,B8&amp;"    ","")</f>
        <v/>
      </c>
    </row>
    <row r="50" spans="4:26">
      <c r="D50" s="10">
        <f>1-INT((10-(1-I9)^2)/10)</f>
        <v>1</v>
      </c>
      <c r="E50" s="10">
        <f>1-INT((10-(2-I9)^2)/10)</f>
        <v>1</v>
      </c>
      <c r="F50" s="10">
        <f>INT((3-ABS(3-I9))/3)</f>
        <v>0</v>
      </c>
      <c r="G50" s="10">
        <f>INT((4-ABS(4-I9))/4)</f>
        <v>0</v>
      </c>
      <c r="I50" s="10">
        <f>(1-D50)*H9</f>
        <v>0</v>
      </c>
      <c r="J50" s="10">
        <f>(1-E50)*H9</f>
        <v>0</v>
      </c>
      <c r="K50" s="137">
        <f>F50*H9</f>
        <v>0</v>
      </c>
      <c r="L50" s="137">
        <f>G50*H9</f>
        <v>0</v>
      </c>
      <c r="M50" s="3"/>
      <c r="R50" s="148">
        <f>(-1)*(1-D50)*
((sc_3+sc_1*INT((10+D9+F9)/(INT(10+D9+F9))-epsi))*(s_1+INT(D9+F9)+s_2*INT((10+D9+F9)/(INT(10+D9+F9))-epsi))^(s_3)*(c_4+c_1*INT((10+D9+F9)/(INT(10+D9+F9))-epsi)+c_2*H9)^(c_3)+sc_2*INT((10+D9+F9)/(INT(10+D9+F9))-epsi)-sc_4*(H9/10)^3)
+D50*E50*(1-F50)*(1-G50)*
((sc_3+sc_1*INT((10+D9+F9*d)/(INT(10+D9+F9*d))-epsi))*(s_1+INT(D9+F9*d)+s_2*INT((10+D9+F9*d)/(INT(10+D9+F9*d))-epsi))^(s_3)*(c_4+c_1*INT((10+D9+F9*d)/(INT(10+D9+F9*d))-epsi)+c_2*H9)^(c_3)+sc_2*INT((10+D9+F9*d)/(INT(10+D9+F9*d))-epsi)-sc_4*(H9/10)^3)</f>
        <v>21698.300500253907</v>
      </c>
      <c r="S50" s="148">
        <f>-1*(1-E50)*
((sc_3+sc_1*INT((10+D9+F9)/(INT(10+D9+F9))-epsi))*(s_1+INT(D9+F9)+s_2*INT((10+D9+F9)/(INT(10+D9+F9))-epsi))^(s_3)*(c_4+c_1*INT((10+D9+F9)/(INT(10+D9+F9))-epsi)+c_2*H9)^(c_3)+sc_2*INT((10+D9+F9)/(INT(10+D9+F9))-epsi)-sc_4*(H9/10)^3)
+D50*E50*(1-F50)*(1-G50)*
((sc_3+sc_1*INT((10+D9*d+F9)/(INT(10+D9*d+F9))-epsi))*(s_1+INT(D9*d+F9)+s_2*INT((10+D9*d+F9)/(INT(10+D9*d+F9))-epsi))^(s_3)*(c_4+c_1*INT((10+D9*d+F9)/(INT(10+D9*d+F9))-epsi)+c_2*H9)^(c_3)+sc_2*INT((10+D9*d+F9)/(INT(10+D9*d+F9))-epsi)-sc_4*(H9/10)^3)</f>
        <v>21698.300500253907</v>
      </c>
      <c r="T50" s="148">
        <f>-1*(F50)*
((sc_3+sc_1*INT((10+G9+F9)/(INT(10+G9+F9))-epsi))*(s_1+INT(G9+F9)+s_2*INT((10+G9+F9)/(INT(10+G9+F9))-epsi))^(s_3)*(c_4+c_1*INT((10+G9+F9)/(INT(10+G9+F9))-epsi)+c_2*H9)^(c_3)+sc_2*INT((10+G9+F9)/(INT(10+G9+F9))-epsi)-sc_4*(H9/10)^3)
+D50*E50*(1-F50)*(1-G50)*
((sc_3+sc_1*INT((10+G9+F9*d)/(INT(10+G9+F9*d))-epsi))*(s_1+INT(G9+F9*d)+s_2*INT((10+G9+F9*d)/(INT(10+G9+F9*d))-epsi))^(s_3)*(c_4+c_1*INT((10+G9+F9*d)/(INT(10+G9+F9*d))-epsi)+c_2*H9)^(c_3)+sc_2*INT((10+G9+F9*d)/(INT(10+G9+F9*d))-epsi)-sc_4*(H9/10)^3)</f>
        <v>13652.387487040363</v>
      </c>
      <c r="U50" s="148">
        <f>-1*(G50)*
((sc_3+sc_1*INT((10+G9+E9)/(INT(10+G9+E9))-epsi))*(s_1+INT(G9+E9)+s_2*INT((10+G9+E9)/(INT(10+G9+E9))-epsi))^(s_3)*(c_4+c_1*INT((10+G9+E9)/(INT(10+G9+E9))-epsi)+c_2*H9)^(c_3)+sc_2*INT((10+G9+E9)/(INT(10+G9+E9))-epsi)-sc_4*(H9/10)^3)
+D50*E50*(1-F50)*(1-G50)*
((sc_3+sc_1*INT((10+G9+E9*d)/(INT(10+G9+E9*d))-epsi))*(s_1+INT(G9+E9*d)+s_2*INT((10+G9+E9*d)/(INT(10+G9+E9*d))-epsi))^(s_3)*(c_4+c_1*INT((10+G9+E9*d)/(INT(10+G9+E9*d))-epsi)+c_2*H9)^(c_3)+sc_2*INT((10+G9+E9*d)/(INT(10+G9+E9*d))-epsi)-sc_4*(H9/10)^3)</f>
        <v>5839.0586148084694</v>
      </c>
      <c r="W50" s="10" t="str">
        <f>W49 &amp; IF(1-D50,B9&amp;"    ","")</f>
        <v/>
      </c>
      <c r="X50" s="10" t="str">
        <f>X49&amp;IF(1-E50,B9&amp;"    ","")</f>
        <v xml:space="preserve">그라나트    </v>
      </c>
      <c r="Y50" s="10" t="str">
        <f>Y49&amp;IF(F50,B9&amp;"    ","")</f>
        <v xml:space="preserve">아이데른    </v>
      </c>
      <c r="Z50" s="10" t="str">
        <f>Z49&amp;IF(G50,B9&amp;"    ","")</f>
        <v/>
      </c>
    </row>
    <row r="51" spans="4:26">
      <c r="D51" s="10">
        <f>1-INT((10-(1-I10)^2)/10)</f>
        <v>1</v>
      </c>
      <c r="E51" s="10">
        <f>1-INT((10-(2-I10)^2)/10)</f>
        <v>1</v>
      </c>
      <c r="F51" s="10">
        <f>INT((3-ABS(3-I10))/3)</f>
        <v>0</v>
      </c>
      <c r="G51" s="10">
        <f>INT((4-ABS(4-I10))/4)</f>
        <v>0</v>
      </c>
      <c r="I51" s="10">
        <f>(1-D51)*H10</f>
        <v>0</v>
      </c>
      <c r="J51" s="10">
        <f>(1-E51)*H10</f>
        <v>0</v>
      </c>
      <c r="K51" s="137">
        <f>F51*H10</f>
        <v>0</v>
      </c>
      <c r="L51" s="137">
        <f>G51*H10</f>
        <v>0</v>
      </c>
      <c r="M51" s="3"/>
      <c r="R51" s="148">
        <f>(-1)*(1-D51)*
((sc_3+sc_1*INT((10+D10+F10)/(INT(10+D10+F10))-epsi))*(s_1+INT(D10+F10)+s_2*INT((10+D10+F10)/(INT(10+D10+F10))-epsi))^(s_3)*(c_4+c_1*INT((10+D10+F10)/(INT(10+D10+F10))-epsi)+c_2*H10)^(c_3)+sc_2*INT((10+D10+F10)/(INT(10+D10+F10))-epsi)-sc_4*(H10/10)^3)
+D51*E51*(1-F51)*(1-G51)*
((sc_3+sc_1*INT((10+D10+F10*d)/(INT(10+D10+F10*d))-epsi))*(s_1+INT(D10+F10*d)+s_2*INT((10+D10+F10*d)/(INT(10+D10+F10*d))-epsi))^(s_3)*(c_4+c_1*INT((10+D10+F10*d)/(INT(10+D10+F10*d))-epsi)+c_2*H10)^(c_3)+sc_2*INT((10+D10+F10*d)/(INT(10+D10+F10*d))-epsi)-sc_4*(H10/10)^3)</f>
        <v>21698.300500253907</v>
      </c>
      <c r="S51" s="148">
        <f>-1*(1-E51)*
((sc_3+sc_1*INT((10+D10+F10)/(INT(10+D10+F10))-epsi))*(s_1+INT(D10+F10)+s_2*INT((10+D10+F10)/(INT(10+D10+F10))-epsi))^(s_3)*(c_4+c_1*INT((10+D10+F10)/(INT(10+D10+F10))-epsi)+c_2*H10)^(c_3)+sc_2*INT((10+D10+F10)/(INT(10+D10+F10))-epsi)-sc_4*(H10/10)^3)
+D51*E51*(1-F51)*(1-G51)*
((sc_3+sc_1*INT((10+D10*d+F10)/(INT(10+D10*d+F10))-epsi))*(s_1+INT(D10*d+F10)+s_2*INT((10+D10*d+F10)/(INT(10+D10*d+F10))-epsi))^(s_3)*(c_4+c_1*INT((10+D10*d+F10)/(INT(10+D10*d+F10))-epsi)+c_2*H10)^(c_3)+sc_2*INT((10+D10*d+F10)/(INT(10+D10*d+F10))-epsi)-sc_4*(H10/10)^3)</f>
        <v>21698.300500253907</v>
      </c>
      <c r="T51" s="148">
        <f>-1*(F51)*
((sc_3+sc_1*INT((10+G10+F10)/(INT(10+G10+F10))-epsi))*(s_1+INT(G10+F10)+s_2*INT((10+G10+F10)/(INT(10+G10+F10))-epsi))^(s_3)*(c_4+c_1*INT((10+G10+F10)/(INT(10+G10+F10))-epsi)+c_2*H10)^(c_3)+sc_2*INT((10+G10+F10)/(INT(10+G10+F10))-epsi)-sc_4*(H10/10)^3)
+D51*E51*(1-F51)*(1-G51)*
((sc_3+sc_1*INT((10+G10+F10*d)/(INT(10+G10+F10*d))-epsi))*(s_1+INT(G10+F10*d)+s_2*INT((10+G10+F10*d)/(INT(10+G10+F10*d))-epsi))^(s_3)*(c_4+c_1*INT((10+G10+F10*d)/(INT(10+G10+F10*d))-epsi)+c_2*H10)^(c_3)+sc_2*INT((10+G10+F10*d)/(INT(10+G10+F10*d))-epsi)-sc_4*(H10/10)^3)</f>
        <v>13652.387487040363</v>
      </c>
      <c r="U51" s="148">
        <f>-1*(G51)*
((sc_3+sc_1*INT((10+G10+E10)/(INT(10+G10+E10))-epsi))*(s_1+INT(G10+E10)+s_2*INT((10+G10+E10)/(INT(10+G10+E10))-epsi))^(s_3)*(c_4+c_1*INT((10+G10+E10)/(INT(10+G10+E10))-epsi)+c_2*H10)^(c_3)+sc_2*INT((10+G10+E10)/(INT(10+G10+E10))-epsi)-sc_4*(H10/10)^3)
+D51*E51*(1-F51)*(1-G51)*
((sc_3+sc_1*INT((10+G10+E10*d)/(INT(10+G10+E10*d))-epsi))*(s_1+INT(G10+E10*d)+s_2*INT((10+G10+E10*d)/(INT(10+G10+E10*d))-epsi))^(s_3)*(c_4+c_1*INT((10+G10+E10*d)/(INT(10+G10+E10*d))-epsi)+c_2*H10)^(c_3)+sc_2*INT((10+G10+E10*d)/(INT(10+G10+E10*d))-epsi)-sc_4*(H10/10)^3)</f>
        <v>5839.0586148084694</v>
      </c>
      <c r="W51" s="10" t="str">
        <f>W50 &amp; IF(1-D51,B10&amp;"    ","")</f>
        <v/>
      </c>
      <c r="X51" s="10" t="str">
        <f>X50&amp;IF(1-E51,B10&amp;"    ","")</f>
        <v xml:space="preserve">그라나트    </v>
      </c>
      <c r="Y51" s="10" t="str">
        <f>Y50&amp;IF(F51,B10&amp;"    ","")</f>
        <v xml:space="preserve">아이데른    </v>
      </c>
      <c r="Z51" s="10" t="str">
        <f>Z50&amp;IF(G51,B10&amp;"    ","")</f>
        <v/>
      </c>
    </row>
    <row r="52" spans="4:26">
      <c r="D52" s="10">
        <f>1-INT((10-(1-I11)^2)/10)</f>
        <v>1</v>
      </c>
      <c r="E52" s="10">
        <f>1-INT((10-(2-I11)^2)/10)</f>
        <v>1</v>
      </c>
      <c r="F52" s="10">
        <f>INT((3-ABS(3-I11))/3)</f>
        <v>0</v>
      </c>
      <c r="G52" s="10">
        <f>INT((4-ABS(4-I11))/4)</f>
        <v>1</v>
      </c>
      <c r="I52" s="10">
        <f>(1-D52)*H11</f>
        <v>0</v>
      </c>
      <c r="J52" s="10">
        <f>(1-E52)*H11</f>
        <v>0</v>
      </c>
      <c r="K52" s="137">
        <f>F52*H11</f>
        <v>0</v>
      </c>
      <c r="L52" s="137">
        <f>G52*H11</f>
        <v>-1</v>
      </c>
      <c r="M52" s="3"/>
      <c r="R52" s="148">
        <f>(-1)*(1-D52)*
((sc_3+sc_1*INT((10+D11+F11)/(INT(10+D11+F11))-epsi))*(s_1+INT(D11+F11)+s_2*INT((10+D11+F11)/(INT(10+D11+F11))-epsi))^(s_3)*(c_4+c_1*INT((10+D11+F11)/(INT(10+D11+F11))-epsi)+c_2*H11)^(c_3)+sc_2*INT((10+D11+F11)/(INT(10+D11+F11))-epsi)-sc_4*(H11/10)^3)
+D52*E52*(1-F52)*(1-G52)*
((sc_3+sc_1*INT((10+D11+F11*d)/(INT(10+D11+F11*d))-epsi))*(s_1+INT(D11+F11*d)+s_2*INT((10+D11+F11*d)/(INT(10+D11+F11*d))-epsi))^(s_3)*(c_4+c_1*INT((10+D11+F11*d)/(INT(10+D11+F11*d))-epsi)+c_2*H11)^(c_3)+sc_2*INT((10+D11+F11*d)/(INT(10+D11+F11*d))-epsi)-sc_4*(H11/10)^3)</f>
        <v>0</v>
      </c>
      <c r="S52" s="148">
        <f>-1*(1-E52)*
((sc_3+sc_1*INT((10+D11+F11)/(INT(10+D11+F11))-epsi))*(s_1+INT(D11+F11)+s_2*INT((10+D11+F11)/(INT(10+D11+F11))-epsi))^(s_3)*(c_4+c_1*INT((10+D11+F11)/(INT(10+D11+F11))-epsi)+c_2*H11)^(c_3)+sc_2*INT((10+D11+F11)/(INT(10+D11+F11))-epsi)-sc_4*(H11/10)^3)
+D52*E52*(1-F52)*(1-G52)*
((sc_3+sc_1*INT((10+D11*d+F11)/(INT(10+D11*d+F11))-epsi))*(s_1+INT(D11*d+F11)+s_2*INT((10+D11*d+F11)/(INT(10+D11*d+F11))-epsi))^(s_3)*(c_4+c_1*INT((10+D11*d+F11)/(INT(10+D11*d+F11))-epsi)+c_2*H11)^(c_3)+sc_2*INT((10+D11*d+F11)/(INT(10+D11*d+F11))-epsi)-sc_4*(H11/10)^3)</f>
        <v>0</v>
      </c>
      <c r="T52" s="148">
        <f>-1*(F52)*
((sc_3+sc_1*INT((10+G11+F11)/(INT(10+G11+F11))-epsi))*(s_1+INT(G11+F11)+s_2*INT((10+G11+F11)/(INT(10+G11+F11))-epsi))^(s_3)*(c_4+c_1*INT((10+G11+F11)/(INT(10+G11+F11))-epsi)+c_2*H11)^(c_3)+sc_2*INT((10+G11+F11)/(INT(10+G11+F11))-epsi)-sc_4*(H11/10)^3)
+D52*E52*(1-F52)*(1-G52)*
((sc_3+sc_1*INT((10+G11+F11*d)/(INT(10+G11+F11*d))-epsi))*(s_1+INT(G11+F11*d)+s_2*INT((10+G11+F11*d)/(INT(10+G11+F11*d))-epsi))^(s_3)*(c_4+c_1*INT((10+G11+F11*d)/(INT(10+G11+F11*d))-epsi)+c_2*H11)^(c_3)+sc_2*INT((10+G11+F11*d)/(INT(10+G11+F11*d))-epsi)-sc_4*(H11/10)^3)</f>
        <v>0</v>
      </c>
      <c r="U52" s="148">
        <f>-1*(G52)*
((sc_3+sc_1*INT((10+G11+E11)/(INT(10+G11+E11))-epsi))*(s_1+INT(G11+E11)+s_2*INT((10+G11+E11)/(INT(10+G11+E11))-epsi))^(s_3)*(c_4+c_1*INT((10+G11+E11)/(INT(10+G11+E11))-epsi)+c_2*H11)^(c_3)+sc_2*INT((10+G11+E11)/(INT(10+G11+E11))-epsi)-sc_4*(H11/10)^3)
+D52*E52*(1-F52)*(1-G52)*
((sc_3+sc_1*INT((10+G11+E11*d)/(INT(10+G11+E11*d))-epsi))*(s_1+INT(G11+E11*d)+s_2*INT((10+G11+E11*d)/(INT(10+G11+E11*d))-epsi))^(s_3)*(c_4+c_1*INT((10+G11+E11*d)/(INT(10+G11+E11*d))-epsi)+c_2*H11)^(c_3)+sc_2*INT((10+G11+E11*d)/(INT(10+G11+E11*d))-epsi)-sc_4*(H11/10)^3)</f>
        <v>-41317.840867550076</v>
      </c>
      <c r="W52" s="10" t="str">
        <f>W51 &amp; IF(1-D52,B11&amp;"    ","")</f>
        <v/>
      </c>
      <c r="X52" s="10" t="str">
        <f>X51&amp;IF(1-E52,B11&amp;"    ","")</f>
        <v xml:space="preserve">그라나트    </v>
      </c>
      <c r="Y52" s="10" t="str">
        <f>Y51&amp;IF(F52,B11&amp;"    ","")</f>
        <v xml:space="preserve">아이데른    </v>
      </c>
      <c r="Z52" s="10" t="str">
        <f>Z51&amp;IF(G52,B11&amp;"    ","")</f>
        <v xml:space="preserve">스튜어트    </v>
      </c>
    </row>
    <row r="53" spans="4:26">
      <c r="D53" s="10">
        <f>1-INT((10-(1-I12)^2)/10)</f>
        <v>1</v>
      </c>
      <c r="E53" s="10">
        <f>1-INT((10-(2-I12)^2)/10)</f>
        <v>1</v>
      </c>
      <c r="F53" s="10">
        <f>INT((3-ABS(3-I12))/3)</f>
        <v>0</v>
      </c>
      <c r="G53" s="10">
        <f>INT((4-ABS(4-I12))/4)</f>
        <v>0</v>
      </c>
      <c r="I53" s="10">
        <f>(1-D53)*H12</f>
        <v>0</v>
      </c>
      <c r="J53" s="10">
        <f>(1-E53)*H12</f>
        <v>0</v>
      </c>
      <c r="K53" s="137">
        <f>F53*H12</f>
        <v>0</v>
      </c>
      <c r="L53" s="137">
        <f>G53*H12</f>
        <v>0</v>
      </c>
      <c r="M53" s="3"/>
      <c r="R53" s="148">
        <f>(-1)*(1-D53)*
((sc_3+sc_1*INT((10+D12+F12)/(INT(10+D12+F12))-epsi))*(s_1+INT(D12+F12)+s_2*INT((10+D12+F12)/(INT(10+D12+F12))-epsi))^(s_3)*(c_4+c_1*INT((10+D12+F12)/(INT(10+D12+F12))-epsi)+c_2*H12)^(c_3)+sc_2*INT((10+D12+F12)/(INT(10+D12+F12))-epsi)-sc_4*(H12/10)^3)
+D53*E53*(1-F53)*(1-G53)*
((sc_3+sc_1*INT((10+D12+F12*d)/(INT(10+D12+F12*d))-epsi))*(s_1+INT(D12+F12*d)+s_2*INT((10+D12+F12*d)/(INT(10+D12+F12*d))-epsi))^(s_3)*(c_4+c_1*INT((10+D12+F12*d)/(INT(10+D12+F12*d))-epsi)+c_2*H12)^(c_3)+sc_2*INT((10+D12+F12*d)/(INT(10+D12+F12*d))-epsi)-sc_4*(H12/10)^3)</f>
        <v>27678.405112440771</v>
      </c>
      <c r="S53" s="148">
        <f>-1*(1-E53)*
((sc_3+sc_1*INT((10+D12+F12)/(INT(10+D12+F12))-epsi))*(s_1+INT(D12+F12)+s_2*INT((10+D12+F12)/(INT(10+D12+F12))-epsi))^(s_3)*(c_4+c_1*INT((10+D12+F12)/(INT(10+D12+F12))-epsi)+c_2*H12)^(c_3)+sc_2*INT((10+D12+F12)/(INT(10+D12+F12))-epsi)-sc_4*(H12/10)^3)
+D53*E53*(1-F53)*(1-G53)*
((sc_3+sc_1*INT((10+D12*d+F12)/(INT(10+D12*d+F12))-epsi))*(s_1+INT(D12*d+F12)+s_2*INT((10+D12*d+F12)/(INT(10+D12*d+F12))-epsi))^(s_3)*(c_4+c_1*INT((10+D12*d+F12)/(INT(10+D12*d+F12))-epsi)+c_2*H12)^(c_3)+sc_2*INT((10+D12*d+F12)/(INT(10+D12*d+F12))-epsi)-sc_4*(H12/10)^3)</f>
        <v>27678.405112440771</v>
      </c>
      <c r="T53" s="148">
        <f>-1*(F53)*
((sc_3+sc_1*INT((10+G12+F12)/(INT(10+G12+F12))-epsi))*(s_1+INT(G12+F12)+s_2*INT((10+G12+F12)/(INT(10+G12+F12))-epsi))^(s_3)*(c_4+c_1*INT((10+G12+F12)/(INT(10+G12+F12))-epsi)+c_2*H12)^(c_3)+sc_2*INT((10+G12+F12)/(INT(10+G12+F12))-epsi)-sc_4*(H12/10)^3)
+D53*E53*(1-F53)*(1-G53)*
((sc_3+sc_1*INT((10+G12+F12*d)/(INT(10+G12+F12*d))-epsi))*(s_1+INT(G12+F12*d)+s_2*INT((10+G12+F12*d)/(INT(10+G12+F12*d))-epsi))^(s_3)*(c_4+c_1*INT((10+G12+F12*d)/(INT(10+G12+F12*d))-epsi)+c_2*H12)^(c_3)+sc_2*INT((10+G12+F12*d)/(INT(10+G12+F12*d))-epsi)-sc_4*(H12/10)^3)</f>
        <v>27678.405112440771</v>
      </c>
      <c r="U53" s="148">
        <f>-1*(G53)*
((sc_3+sc_1*INT((10+G12+E12)/(INT(10+G12+E12))-epsi))*(s_1+INT(G12+E12)+s_2*INT((10+G12+E12)/(INT(10+G12+E12))-epsi))^(s_3)*(c_4+c_1*INT((10+G12+E12)/(INT(10+G12+E12))-epsi)+c_2*H12)^(c_3)+sc_2*INT((10+G12+E12)/(INT(10+G12+E12))-epsi)-sc_4*(H12/10)^3)
+D53*E53*(1-F53)*(1-G53)*
((sc_3+sc_1*INT((10+G12+E12*d)/(INT(10+G12+E12*d))-epsi))*(s_1+INT(G12+E12*d)+s_2*INT((10+G12+E12*d)/(INT(10+G12+E12*d))-epsi))^(s_3)*(c_4+c_1*INT((10+G12+E12*d)/(INT(10+G12+E12*d))-epsi)+c_2*H12)^(c_3)+sc_2*INT((10+G12+E12*d)/(INT(10+G12+E12*d))-epsi)-sc_4*(H12/10)^3)</f>
        <v>13471.086635573462</v>
      </c>
      <c r="W53" s="10" t="str">
        <f>W52 &amp; IF(1-D53,B12&amp;"    ","")</f>
        <v/>
      </c>
      <c r="X53" s="10" t="str">
        <f>X52&amp;IF(1-E53,B12&amp;"    ","")</f>
        <v xml:space="preserve">그라나트    </v>
      </c>
      <c r="Y53" s="10" t="str">
        <f>Y52&amp;IF(F53,B12&amp;"    ","")</f>
        <v xml:space="preserve">아이데른    </v>
      </c>
      <c r="Z53" s="10" t="str">
        <f>Z52&amp;IF(G53,B12&amp;"    ","")</f>
        <v xml:space="preserve">스튜어트    </v>
      </c>
    </row>
    <row r="54" spans="4:26">
      <c r="D54" s="10">
        <f>1-INT((10-(1-I13)^2)/10)</f>
        <v>1</v>
      </c>
      <c r="E54" s="10">
        <f>1-INT((10-(2-I13)^2)/10)</f>
        <v>1</v>
      </c>
      <c r="F54" s="10">
        <f>INT((3-ABS(3-I13))/3)</f>
        <v>0</v>
      </c>
      <c r="G54" s="10">
        <f>INT((4-ABS(4-I13))/4)</f>
        <v>0</v>
      </c>
      <c r="I54" s="10">
        <f>(1-D54)*H13</f>
        <v>0</v>
      </c>
      <c r="J54" s="10">
        <f>(1-E54)*H13</f>
        <v>0</v>
      </c>
      <c r="K54" s="137">
        <f>F54*H13</f>
        <v>0</v>
      </c>
      <c r="L54" s="137">
        <f>G54*H13</f>
        <v>0</v>
      </c>
      <c r="M54" s="3"/>
      <c r="R54" s="148">
        <f>(-1)*(1-D54)*
((sc_3+sc_1*INT((10+D13+F13)/(INT(10+D13+F13))-epsi))*(s_1+INT(D13+F13)+s_2*INT((10+D13+F13)/(INT(10+D13+F13))-epsi))^(s_3)*(c_4+c_1*INT((10+D13+F13)/(INT(10+D13+F13))-epsi)+c_2*H13)^(c_3)+sc_2*INT((10+D13+F13)/(INT(10+D13+F13))-epsi)-sc_4*(H13/10)^3)
+D54*E54*(1-F54)*(1-G54)*
((sc_3+sc_1*INT((10+D13+F13*d)/(INT(10+D13+F13*d))-epsi))*(s_1+INT(D13+F13*d)+s_2*INT((10+D13+F13*d)/(INT(10+D13+F13*d))-epsi))^(s_3)*(c_4+c_1*INT((10+D13+F13*d)/(INT(10+D13+F13*d))-epsi)+c_2*H13)^(c_3)+sc_2*INT((10+D13+F13*d)/(INT(10+D13+F13*d))-epsi)-sc_4*(H13/10)^3)</f>
        <v>15653.464702439516</v>
      </c>
      <c r="S54" s="148">
        <f>-1*(1-E54)*
((sc_3+sc_1*INT((10+D13+F13)/(INT(10+D13+F13))-epsi))*(s_1+INT(D13+F13)+s_2*INT((10+D13+F13)/(INT(10+D13+F13))-epsi))^(s_3)*(c_4+c_1*INT((10+D13+F13)/(INT(10+D13+F13))-epsi)+c_2*H13)^(c_3)+sc_2*INT((10+D13+F13)/(INT(10+D13+F13))-epsi)-sc_4*(H13/10)^3)
+D54*E54*(1-F54)*(1-G54)*
((sc_3+sc_1*INT((10+D13*d+F13)/(INT(10+D13*d+F13))-epsi))*(s_1+INT(D13*d+F13)+s_2*INT((10+D13*d+F13)/(INT(10+D13*d+F13))-epsi))^(s_3)*(c_4+c_1*INT((10+D13*d+F13)/(INT(10+D13*d+F13))-epsi)+c_2*H13)^(c_3)+sc_2*INT((10+D13*d+F13)/(INT(10+D13*d+F13))-epsi)-sc_4*(H13/10)^3)</f>
        <v>15653.464702439516</v>
      </c>
      <c r="T54" s="148">
        <f>-1*(F54)*
((sc_3+sc_1*INT((10+G13+F13)/(INT(10+G13+F13))-epsi))*(s_1+INT(G13+F13)+s_2*INT((10+G13+F13)/(INT(10+G13+F13))-epsi))^(s_3)*(c_4+c_1*INT((10+G13+F13)/(INT(10+G13+F13))-epsi)+c_2*H13)^(c_3)+sc_2*INT((10+G13+F13)/(INT(10+G13+F13))-epsi)-sc_4*(H13/10)^3)
+D54*E54*(1-F54)*(1-G54)*
((sc_3+sc_1*INT((10+G13+F13*d)/(INT(10+G13+F13*d))-epsi))*(s_1+INT(G13+F13*d)+s_2*INT((10+G13+F13*d)/(INT(10+G13+F13*d))-epsi))^(s_3)*(c_4+c_1*INT((10+G13+F13*d)/(INT(10+G13+F13*d))-epsi)+c_2*H13)^(c_3)+sc_2*INT((10+G13+F13*d)/(INT(10+G13+F13*d))-epsi)-sc_4*(H13/10)^3)</f>
        <v>15653.464702439516</v>
      </c>
      <c r="U54" s="148">
        <f>-1*(G54)*
((sc_3+sc_1*INT((10+G13+E13)/(INT(10+G13+E13))-epsi))*(s_1+INT(G13+E13)+s_2*INT((10+G13+E13)/(INT(10+G13+E13))-epsi))^(s_3)*(c_4+c_1*INT((10+G13+E13)/(INT(10+G13+E13))-epsi)+c_2*H13)^(c_3)+sc_2*INT((10+G13+E13)/(INT(10+G13+E13))-epsi)-sc_4*(H13/10)^3)
+D54*E54*(1-F54)*(1-G54)*
((sc_3+sc_1*INT((10+G13+E13*d)/(INT(10+G13+E13*d))-epsi))*(s_1+INT(G13+E13*d)+s_2*INT((10+G13+E13*d)/(INT(10+G13+E13*d))-epsi))^(s_3)*(c_4+c_1*INT((10+G13+E13*d)/(INT(10+G13+E13*d))-epsi)+c_2*H13)^(c_3)+sc_2*INT((10+G13+E13*d)/(INT(10+G13+E13*d))-epsi)-sc_4*(H13/10)^3)</f>
        <v>15653.464702439516</v>
      </c>
      <c r="W54" s="10" t="str">
        <f>W53 &amp; IF(1-D54,B13&amp;"    ","")</f>
        <v/>
      </c>
      <c r="X54" s="10" t="str">
        <f>X53&amp;IF(1-E54,B13&amp;"    ","")</f>
        <v xml:space="preserve">그라나트    </v>
      </c>
      <c r="Y54" s="10" t="str">
        <f>Y53&amp;IF(F54,B13&amp;"    ","")</f>
        <v xml:space="preserve">아이데른    </v>
      </c>
      <c r="Z54" s="10" t="str">
        <f>Z53&amp;IF(G54,B13&amp;"    ","")</f>
        <v xml:space="preserve">스튜어트    </v>
      </c>
    </row>
    <row r="55" spans="4:26">
      <c r="D55" s="10">
        <f>1-INT((10-(1-I14)^2)/10)</f>
        <v>1</v>
      </c>
      <c r="E55" s="10">
        <f>1-INT((10-(2-I14)^2)/10)</f>
        <v>1</v>
      </c>
      <c r="F55" s="10">
        <f>INT((3-ABS(3-I14))/3)</f>
        <v>0</v>
      </c>
      <c r="G55" s="10">
        <f>INT((4-ABS(4-I14))/4)</f>
        <v>0</v>
      </c>
      <c r="I55" s="10">
        <f>(1-D55)*H14</f>
        <v>0</v>
      </c>
      <c r="J55" s="10">
        <f>(1-E55)*H14</f>
        <v>0</v>
      </c>
      <c r="K55" s="137">
        <f>F55*H14</f>
        <v>0</v>
      </c>
      <c r="L55" s="137">
        <f>G55*H14</f>
        <v>0</v>
      </c>
      <c r="M55" s="3"/>
      <c r="R55" s="148">
        <f>(-1)*(1-D55)*
((sc_3+sc_1*INT((10+D14+F14)/(INT(10+D14+F14))-epsi))*(s_1+INT(D14+F14)+s_2*INT((10+D14+F14)/(INT(10+D14+F14))-epsi))^(s_3)*(c_4+c_1*INT((10+D14+F14)/(INT(10+D14+F14))-epsi)+c_2*H14)^(c_3)+sc_2*INT((10+D14+F14)/(INT(10+D14+F14))-epsi)-sc_4*(H14/10)^3)
+D55*E55*(1-F55)*(1-G55)*
((sc_3+sc_1*INT((10+D14+F14*d)/(INT(10+D14+F14*d))-epsi))*(s_1+INT(D14+F14*d)+s_2*INT((10+D14+F14*d)/(INT(10+D14+F14*d))-epsi))^(s_3)*(c_4+c_1*INT((10+D14+F14*d)/(INT(10+D14+F14*d))-epsi)+c_2*H14)^(c_3)+sc_2*INT((10+D14+F14*d)/(INT(10+D14+F14*d))-epsi)-sc_4*(H14/10)^3)</f>
        <v>39553.976682247281</v>
      </c>
      <c r="S55" s="148">
        <f>-1*(1-E55)*
((sc_3+sc_1*INT((10+D14+F14)/(INT(10+D14+F14))-epsi))*(s_1+INT(D14+F14)+s_2*INT((10+D14+F14)/(INT(10+D14+F14))-epsi))^(s_3)*(c_4+c_1*INT((10+D14+F14)/(INT(10+D14+F14))-epsi)+c_2*H14)^(c_3)+sc_2*INT((10+D14+F14)/(INT(10+D14+F14))-epsi)-sc_4*(H14/10)^3)
+D55*E55*(1-F55)*(1-G55)*
((sc_3+sc_1*INT((10+D14*d+F14)/(INT(10+D14*d+F14))-epsi))*(s_1+INT(D14*d+F14)+s_2*INT((10+D14*d+F14)/(INT(10+D14*d+F14))-epsi))^(s_3)*(c_4+c_1*INT((10+D14*d+F14)/(INT(10+D14*d+F14))-epsi)+c_2*H14)^(c_3)+sc_2*INT((10+D14*d+F14)/(INT(10+D14*d+F14))-epsi)-sc_4*(H14/10)^3)</f>
        <v>39553.976682247281</v>
      </c>
      <c r="T55" s="148">
        <f>-1*(F55)*
((sc_3+sc_1*INT((10+G14+F14)/(INT(10+G14+F14))-epsi))*(s_1+INT(G14+F14)+s_2*INT((10+G14+F14)/(INT(10+G14+F14))-epsi))^(s_3)*(c_4+c_1*INT((10+G14+F14)/(INT(10+G14+F14))-epsi)+c_2*H14)^(c_3)+sc_2*INT((10+G14+F14)/(INT(10+G14+F14))-epsi)-sc_4*(H14/10)^3)
+D55*E55*(1-F55)*(1-G55)*
((sc_3+sc_1*INT((10+G14+F14*d)/(INT(10+G14+F14*d))-epsi))*(s_1+INT(G14+F14*d)+s_2*INT((10+G14+F14*d)/(INT(10+G14+F14*d))-epsi))^(s_3)*(c_4+c_1*INT((10+G14+F14*d)/(INT(10+G14+F14*d))-epsi)+c_2*H14)^(c_3)+sc_2*INT((10+G14+F14*d)/(INT(10+G14+F14*d))-epsi)-sc_4*(H14/10)^3)</f>
        <v>39553.976682247281</v>
      </c>
      <c r="U55" s="148">
        <f>-1*(G55)*
((sc_3+sc_1*INT((10+G14+E14)/(INT(10+G14+E14))-epsi))*(s_1+INT(G14+E14)+s_2*INT((10+G14+E14)/(INT(10+G14+E14))-epsi))^(s_3)*(c_4+c_1*INT((10+G14+E14)/(INT(10+G14+E14))-epsi)+c_2*H14)^(c_3)+sc_2*INT((10+G14+E14)/(INT(10+G14+E14))-epsi)-sc_4*(H14/10)^3)
+D55*E55*(1-F55)*(1-G55)*
((sc_3+sc_1*INT((10+G14+E14*d)/(INT(10+G14+E14*d))-epsi))*(s_1+INT(G14+E14*d)+s_2*INT((10+G14+E14*d)/(INT(10+G14+E14*d))-epsi))^(s_3)*(c_4+c_1*INT((10+G14+E14*d)/(INT(10+G14+E14*d))-epsi)+c_2*H14)^(c_3)+sc_2*INT((10+G14+E14*d)/(INT(10+G14+E14*d))-epsi)-sc_4*(H14/10)^3)</f>
        <v>39553.976682247281</v>
      </c>
      <c r="W55" s="10" t="str">
        <f>W54 &amp; IF(1-D55,B14&amp;"    ","")</f>
        <v/>
      </c>
      <c r="X55" s="10" t="str">
        <f>X54&amp;IF(1-E55,B14&amp;"    ","")</f>
        <v xml:space="preserve">그라나트    </v>
      </c>
      <c r="Y55" s="10" t="str">
        <f>Y54&amp;IF(F55,B14&amp;"    ","")</f>
        <v xml:space="preserve">아이데른    </v>
      </c>
      <c r="Z55" s="10" t="str">
        <f>Z54&amp;IF(G55,B14&amp;"    ","")</f>
        <v xml:space="preserve">스튜어트    </v>
      </c>
    </row>
    <row r="56" spans="4:26">
      <c r="D56" s="10">
        <f>1-INT((10-(1-I15)^2)/10)</f>
        <v>1</v>
      </c>
      <c r="E56" s="10">
        <f>1-INT((10-(2-I15)^2)/10)</f>
        <v>1</v>
      </c>
      <c r="F56" s="10">
        <f>INT((3-ABS(3-I15))/3)</f>
        <v>0</v>
      </c>
      <c r="G56" s="10">
        <f>INT((4-ABS(4-I15))/4)</f>
        <v>0</v>
      </c>
      <c r="I56" s="10">
        <f>(1-D56)*H15</f>
        <v>0</v>
      </c>
      <c r="J56" s="10">
        <f>(1-E56)*H15</f>
        <v>0</v>
      </c>
      <c r="K56" s="137">
        <f>F56*H15</f>
        <v>0</v>
      </c>
      <c r="L56" s="137">
        <f>G56*H15</f>
        <v>0</v>
      </c>
      <c r="M56" s="3"/>
      <c r="R56" s="148">
        <f>(-1)*(1-D56)*
((sc_3+sc_1*INT((10+D15+F15)/(INT(10+D15+F15))-epsi))*(s_1+INT(D15+F15)+s_2*INT((10+D15+F15)/(INT(10+D15+F15))-epsi))^(s_3)*(c_4+c_1*INT((10+D15+F15)/(INT(10+D15+F15))-epsi)+c_2*H15)^(c_3)+sc_2*INT((10+D15+F15)/(INT(10+D15+F15))-epsi)-sc_4*(H15/10)^3)
+D56*E56*(1-F56)*(1-G56)*
((sc_3+sc_1*INT((10+D15+F15*d)/(INT(10+D15+F15*d))-epsi))*(s_1+INT(D15+F15*d)+s_2*INT((10+D15+F15*d)/(INT(10+D15+F15*d))-epsi))^(s_3)*(c_4+c_1*INT((10+D15+F15*d)/(INT(10+D15+F15*d))-epsi)+c_2*H15)^(c_3)+sc_2*INT((10+D15+F15*d)/(INT(10+D15+F15*d))-epsi)-sc_4*(H15/10)^3)</f>
        <v>15653.464702439516</v>
      </c>
      <c r="S56" s="148">
        <f>-1*(1-E56)*
((sc_3+sc_1*INT((10+D15+F15)/(INT(10+D15+F15))-epsi))*(s_1+INT(D15+F15)+s_2*INT((10+D15+F15)/(INT(10+D15+F15))-epsi))^(s_3)*(c_4+c_1*INT((10+D15+F15)/(INT(10+D15+F15))-epsi)+c_2*H15)^(c_3)+sc_2*INT((10+D15+F15)/(INT(10+D15+F15))-epsi)-sc_4*(H15/10)^3)
+D56*E56*(1-F56)*(1-G56)*
((sc_3+sc_1*INT((10+D15*d+F15)/(INT(10+D15*d+F15))-epsi))*(s_1+INT(D15*d+F15)+s_2*INT((10+D15*d+F15)/(INT(10+D15*d+F15))-epsi))^(s_3)*(c_4+c_1*INT((10+D15*d+F15)/(INT(10+D15*d+F15))-epsi)+c_2*H15)^(c_3)+sc_2*INT((10+D15*d+F15)/(INT(10+D15*d+F15))-epsi)-sc_4*(H15/10)^3)</f>
        <v>15653.464702439516</v>
      </c>
      <c r="T56" s="148">
        <f>-1*(F56)*
((sc_3+sc_1*INT((10+G15+F15)/(INT(10+G15+F15))-epsi))*(s_1+INT(G15+F15)+s_2*INT((10+G15+F15)/(INT(10+G15+F15))-epsi))^(s_3)*(c_4+c_1*INT((10+G15+F15)/(INT(10+G15+F15))-epsi)+c_2*H15)^(c_3)+sc_2*INT((10+G15+F15)/(INT(10+G15+F15))-epsi)-sc_4*(H15/10)^3)
+D56*E56*(1-F56)*(1-G56)*
((sc_3+sc_1*INT((10+G15+F15*d)/(INT(10+G15+F15*d))-epsi))*(s_1+INT(G15+F15*d)+s_2*INT((10+G15+F15*d)/(INT(10+G15+F15*d))-epsi))^(s_3)*(c_4+c_1*INT((10+G15+F15*d)/(INT(10+G15+F15*d))-epsi)+c_2*H15)^(c_3)+sc_2*INT((10+G15+F15*d)/(INT(10+G15+F15*d))-epsi)-sc_4*(H15/10)^3)</f>
        <v>15653.464702439516</v>
      </c>
      <c r="U56" s="148">
        <f>-1*(G56)*
((sc_3+sc_1*INT((10+G15+E15)/(INT(10+G15+E15))-epsi))*(s_1+INT(G15+E15)+s_2*INT((10+G15+E15)/(INT(10+G15+E15))-epsi))^(s_3)*(c_4+c_1*INT((10+G15+E15)/(INT(10+G15+E15))-epsi)+c_2*H15)^(c_3)+sc_2*INT((10+G15+E15)/(INT(10+G15+E15))-epsi)-sc_4*(H15/10)^3)
+D56*E56*(1-F56)*(1-G56)*
((sc_3+sc_1*INT((10+G15+E15*d)/(INT(10+G15+E15*d))-epsi))*(s_1+INT(G15+E15*d)+s_2*INT((10+G15+E15*d)/(INT(10+G15+E15*d))-epsi))^(s_3)*(c_4+c_1*INT((10+G15+E15*d)/(INT(10+G15+E15*d))-epsi)+c_2*H15)^(c_3)+sc_2*INT((10+G15+E15*d)/(INT(10+G15+E15*d))-epsi)-sc_4*(H15/10)^3)</f>
        <v>15653.464702439516</v>
      </c>
      <c r="W56" s="10" t="str">
        <f>W55 &amp; IF(1-D56,B15&amp;"    ","")</f>
        <v/>
      </c>
      <c r="X56" s="10" t="str">
        <f>X55&amp;IF(1-E56,B15&amp;"    ","")</f>
        <v xml:space="preserve">그라나트    </v>
      </c>
      <c r="Y56" s="10" t="str">
        <f>Y55&amp;IF(F56,B15&amp;"    ","")</f>
        <v xml:space="preserve">아이데른    </v>
      </c>
      <c r="Z56" s="10" t="str">
        <f>Z55&amp;IF(G56,B15&amp;"    ","")</f>
        <v xml:space="preserve">스튜어트    </v>
      </c>
    </row>
    <row r="57" spans="4:26">
      <c r="D57" s="10">
        <f>1-INT((10-(1-I16)^2)/10)</f>
        <v>1</v>
      </c>
      <c r="E57" s="10">
        <f>1-INT((10-(2-I16)^2)/10)</f>
        <v>1</v>
      </c>
      <c r="F57" s="10">
        <f>INT((3-ABS(3-I16))/3)</f>
        <v>1</v>
      </c>
      <c r="G57" s="10">
        <f>INT((4-ABS(4-I16))/4)</f>
        <v>0</v>
      </c>
      <c r="I57" s="10">
        <f>(1-D57)*H16</f>
        <v>0</v>
      </c>
      <c r="J57" s="10">
        <f>(1-E57)*H16</f>
        <v>0</v>
      </c>
      <c r="K57" s="137">
        <f>F57*H16</f>
        <v>3</v>
      </c>
      <c r="L57" s="137">
        <f>G57*H16</f>
        <v>0</v>
      </c>
      <c r="M57" s="3"/>
      <c r="R57" s="148">
        <f>(-1)*(1-D57)*
((sc_3+sc_1*INT((10+D16+F16)/(INT(10+D16+F16))-epsi))*(s_1+INT(D16+F16)+s_2*INT((10+D16+F16)/(INT(10+D16+F16))-epsi))^(s_3)*(c_4+c_1*INT((10+D16+F16)/(INT(10+D16+F16))-epsi)+c_2*H16)^(c_3)+sc_2*INT((10+D16+F16)/(INT(10+D16+F16))-epsi)-sc_4*(H16/10)^3)
+D57*E57*(1-F57)*(1-G57)*
((sc_3+sc_1*INT((10+D16+F16*d)/(INT(10+D16+F16*d))-epsi))*(s_1+INT(D16+F16*d)+s_2*INT((10+D16+F16*d)/(INT(10+D16+F16*d))-epsi))^(s_3)*(c_4+c_1*INT((10+D16+F16*d)/(INT(10+D16+F16*d))-epsi)+c_2*H16)^(c_3)+sc_2*INT((10+D16+F16*d)/(INT(10+D16+F16*d))-epsi)-sc_4*(H16/10)^3)</f>
        <v>0</v>
      </c>
      <c r="S57" s="148">
        <f>-1*(1-E57)*
((sc_3+sc_1*INT((10+D16+F16)/(INT(10+D16+F16))-epsi))*(s_1+INT(D16+F16)+s_2*INT((10+D16+F16)/(INT(10+D16+F16))-epsi))^(s_3)*(c_4+c_1*INT((10+D16+F16)/(INT(10+D16+F16))-epsi)+c_2*H16)^(c_3)+sc_2*INT((10+D16+F16)/(INT(10+D16+F16))-epsi)-sc_4*(H16/10)^3)
+D57*E57*(1-F57)*(1-G57)*
((sc_3+sc_1*INT((10+D16*d+F16)/(INT(10+D16*d+F16))-epsi))*(s_1+INT(D16*d+F16)+s_2*INT((10+D16*d+F16)/(INT(10+D16*d+F16))-epsi))^(s_3)*(c_4+c_1*INT((10+D16*d+F16)/(INT(10+D16*d+F16))-epsi)+c_2*H16)^(c_3)+sc_2*INT((10+D16*d+F16)/(INT(10+D16*d+F16))-epsi)-sc_4*(H16/10)^3)</f>
        <v>0</v>
      </c>
      <c r="T57" s="148">
        <f>-1*(F57)*
((sc_3+sc_1*INT((10+G16+F16)/(INT(10+G16+F16))-epsi))*(s_1+INT(G16+F16)+s_2*INT((10+G16+F16)/(INT(10+G16+F16))-epsi))^(s_3)*(c_4+c_1*INT((10+G16+F16)/(INT(10+G16+F16))-epsi)+c_2*H16)^(c_3)+sc_2*INT((10+G16+F16)/(INT(10+G16+F16))-epsi)-sc_4*(H16/10)^3)
+D57*E57*(1-F57)*(1-G57)*
((sc_3+sc_1*INT((10+G16+F16*d)/(INT(10+G16+F16*d))-epsi))*(s_1+INT(G16+F16*d)+s_2*INT((10+G16+F16*d)/(INT(10+G16+F16*d))-epsi))^(s_3)*(c_4+c_1*INT((10+G16+F16*d)/(INT(10+G16+F16*d))-epsi)+c_2*H16)^(c_3)+sc_2*INT((10+G16+F16*d)/(INT(10+G16+F16*d))-epsi)-sc_4*(H16/10)^3)</f>
        <v>-51489.123006860005</v>
      </c>
      <c r="U57" s="148">
        <f>-1*(G57)*
((sc_3+sc_1*INT((10+G16+E16)/(INT(10+G16+E16))-epsi))*(s_1+INT(G16+E16)+s_2*INT((10+G16+E16)/(INT(10+G16+E16))-epsi))^(s_3)*(c_4+c_1*INT((10+G16+E16)/(INT(10+G16+E16))-epsi)+c_2*H16)^(c_3)+sc_2*INT((10+G16+E16)/(INT(10+G16+E16))-epsi)-sc_4*(H16/10)^3)
+D57*E57*(1-F57)*(1-G57)*
((sc_3+sc_1*INT((10+G16+E16*d)/(INT(10+G16+E16*d))-epsi))*(s_1+INT(G16+E16*d)+s_2*INT((10+G16+E16*d)/(INT(10+G16+E16*d))-epsi))^(s_3)*(c_4+c_1*INT((10+G16+E16*d)/(INT(10+G16+E16*d))-epsi)+c_2*H16)^(c_3)+sc_2*INT((10+G16+E16*d)/(INT(10+G16+E16*d))-epsi)-sc_4*(H16/10)^3)</f>
        <v>0</v>
      </c>
      <c r="W57" s="10" t="str">
        <f>W56 &amp; IF(1-D57,B16&amp;"    ","")</f>
        <v/>
      </c>
      <c r="X57" s="10" t="str">
        <f>X56&amp;IF(1-E57,B16&amp;"    ","")</f>
        <v xml:space="preserve">그라나트    </v>
      </c>
      <c r="Y57" s="10" t="str">
        <f>Y56&amp;IF(F57,B16&amp;"    ","")</f>
        <v xml:space="preserve">아이데른    카르펜    </v>
      </c>
      <c r="Z57" s="10" t="str">
        <f>Z56&amp;IF(G57,B16&amp;"    ","")</f>
        <v xml:space="preserve">스튜어트    </v>
      </c>
    </row>
    <row r="58" spans="4:26">
      <c r="D58" s="10">
        <f>1-INT((10-(1-I17)^2)/10)</f>
        <v>1</v>
      </c>
      <c r="E58" s="10">
        <f>1-INT((10-(2-I17)^2)/10)</f>
        <v>1</v>
      </c>
      <c r="F58" s="10">
        <f>INT((3-ABS(3-I17))/3)</f>
        <v>0</v>
      </c>
      <c r="G58" s="10">
        <f>INT((4-ABS(4-I17))/4)</f>
        <v>0</v>
      </c>
      <c r="I58" s="10">
        <f>(1-D58)*H17</f>
        <v>0</v>
      </c>
      <c r="J58" s="10">
        <f>(1-E58)*H17</f>
        <v>0</v>
      </c>
      <c r="K58" s="137">
        <f>F58*H17</f>
        <v>0</v>
      </c>
      <c r="L58" s="137">
        <f>G58*H17</f>
        <v>0</v>
      </c>
      <c r="M58" s="3"/>
      <c r="R58" s="148">
        <f>(-1)*(1-D58)*
((sc_3+sc_1*INT((10+D17+F17)/(INT(10+D17+F17))-epsi))*(s_1+INT(D17+F17)+s_2*INT((10+D17+F17)/(INT(10+D17+F17))-epsi))^(s_3)*(c_4+c_1*INT((10+D17+F17)/(INT(10+D17+F17))-epsi)+c_2*H17)^(c_3)+sc_2*INT((10+D17+F17)/(INT(10+D17+F17))-epsi)-sc_4*(H17/10)^3)
+D58*E58*(1-F58)*(1-G58)*
((sc_3+sc_1*INT((10+D17+F17*d)/(INT(10+D17+F17*d))-epsi))*(s_1+INT(D17+F17*d)+s_2*INT((10+D17+F17*d)/(INT(10+D17+F17*d))-epsi))^(s_3)*(c_4+c_1*INT((10+D17+F17*d)/(INT(10+D17+F17*d))-epsi)+c_2*H17)^(c_3)+sc_2*INT((10+D17+F17*d)/(INT(10+D17+F17*d))-epsi)-sc_4*(H17/10)^3)</f>
        <v>27678.405112440771</v>
      </c>
      <c r="S58" s="148">
        <f>-1*(1-E58)*
((sc_3+sc_1*INT((10+D17+F17)/(INT(10+D17+F17))-epsi))*(s_1+INT(D17+F17)+s_2*INT((10+D17+F17)/(INT(10+D17+F17))-epsi))^(s_3)*(c_4+c_1*INT((10+D17+F17)/(INT(10+D17+F17))-epsi)+c_2*H17)^(c_3)+sc_2*INT((10+D17+F17)/(INT(10+D17+F17))-epsi)-sc_4*(H17/10)^3)
+D58*E58*(1-F58)*(1-G58)*
((sc_3+sc_1*INT((10+D17*d+F17)/(INT(10+D17*d+F17))-epsi))*(s_1+INT(D17*d+F17)+s_2*INT((10+D17*d+F17)/(INT(10+D17*d+F17))-epsi))^(s_3)*(c_4+c_1*INT((10+D17*d+F17)/(INT(10+D17*d+F17))-epsi)+c_2*H17)^(c_3)+sc_2*INT((10+D17*d+F17)/(INT(10+D17*d+F17))-epsi)-sc_4*(H17/10)^3)</f>
        <v>27678.405112440771</v>
      </c>
      <c r="T58" s="148">
        <f>-1*(F58)*
((sc_3+sc_1*INT((10+G17+F17)/(INT(10+G17+F17))-epsi))*(s_1+INT(G17+F17)+s_2*INT((10+G17+F17)/(INT(10+G17+F17))-epsi))^(s_3)*(c_4+c_1*INT((10+G17+F17)/(INT(10+G17+F17))-epsi)+c_2*H17)^(c_3)+sc_2*INT((10+G17+F17)/(INT(10+G17+F17))-epsi)-sc_4*(H17/10)^3)
+D58*E58*(1-F58)*(1-G58)*
((sc_3+sc_1*INT((10+G17+F17*d)/(INT(10+G17+F17*d))-epsi))*(s_1+INT(G17+F17*d)+s_2*INT((10+G17+F17*d)/(INT(10+G17+F17*d))-epsi))^(s_3)*(c_4+c_1*INT((10+G17+F17*d)/(INT(10+G17+F17*d))-epsi)+c_2*H17)^(c_3)+sc_2*INT((10+G17+F17*d)/(INT(10+G17+F17*d))-epsi)-sc_4*(H17/10)^3)</f>
        <v>27678.405112440771</v>
      </c>
      <c r="U58" s="148">
        <f>-1*(G58)*
((sc_3+sc_1*INT((10+G17+E17)/(INT(10+G17+E17))-epsi))*(s_1+INT(G17+E17)+s_2*INT((10+G17+E17)/(INT(10+G17+E17))-epsi))^(s_3)*(c_4+c_1*INT((10+G17+E17)/(INT(10+G17+E17))-epsi)+c_2*H17)^(c_3)+sc_2*INT((10+G17+E17)/(INT(10+G17+E17))-epsi)-sc_4*(H17/10)^3)
+D58*E58*(1-F58)*(1-G58)*
((sc_3+sc_1*INT((10+G17+E17*d)/(INT(10+G17+E17*d))-epsi))*(s_1+INT(G17+E17*d)+s_2*INT((10+G17+E17*d)/(INT(10+G17+E17*d))-epsi))^(s_3)*(c_4+c_1*INT((10+G17+E17*d)/(INT(10+G17+E17*d))-epsi)+c_2*H17)^(c_3)+sc_2*INT((10+G17+E17*d)/(INT(10+G17+E17*d))-epsi)-sc_4*(H17/10)^3)</f>
        <v>27678.405112440771</v>
      </c>
      <c r="W58" s="10" t="str">
        <f>W57 &amp; IF(1-D58,B17&amp;"    ","")</f>
        <v/>
      </c>
      <c r="X58" s="10" t="str">
        <f>X57&amp;IF(1-E58,B17&amp;"    ","")</f>
        <v xml:space="preserve">그라나트    </v>
      </c>
      <c r="Y58" s="10" t="str">
        <f>Y57&amp;IF(F58,B17&amp;"    ","")</f>
        <v xml:space="preserve">아이데른    카르펜    </v>
      </c>
      <c r="Z58" s="10" t="str">
        <f>Z57&amp;IF(G58,B17&amp;"    ","")</f>
        <v xml:space="preserve">스튜어트    </v>
      </c>
    </row>
    <row r="59" spans="4:26">
      <c r="D59" s="10">
        <f>1-INT((10-(1-I18)^2)/10)</f>
        <v>1</v>
      </c>
      <c r="E59" s="10">
        <f>1-INT((10-(2-I18)^2)/10)</f>
        <v>1</v>
      </c>
      <c r="F59" s="10">
        <f>INT((3-ABS(3-I18))/3)</f>
        <v>0</v>
      </c>
      <c r="G59" s="10">
        <f>INT((4-ABS(4-I18))/4)</f>
        <v>1</v>
      </c>
      <c r="I59" s="10">
        <f>(1-D59)*H18</f>
        <v>0</v>
      </c>
      <c r="J59" s="10">
        <f>(1-E59)*H18</f>
        <v>0</v>
      </c>
      <c r="K59" s="137">
        <f>F59*H18</f>
        <v>0</v>
      </c>
      <c r="L59" s="137">
        <f>G59*H18</f>
        <v>2</v>
      </c>
      <c r="M59" s="3"/>
      <c r="R59" s="148">
        <f>(-1)*(1-D59)*
((sc_3+sc_1*INT((10+D18+F18)/(INT(10+D18+F18))-epsi))*(s_1+INT(D18+F18)+s_2*INT((10+D18+F18)/(INT(10+D18+F18))-epsi))^(s_3)*(c_4+c_1*INT((10+D18+F18)/(INT(10+D18+F18))-epsi)+c_2*H18)^(c_3)+sc_2*INT((10+D18+F18)/(INT(10+D18+F18))-epsi)-sc_4*(H18/10)^3)
+D59*E59*(1-F59)*(1-G59)*
((sc_3+sc_1*INT((10+D18+F18*d)/(INT(10+D18+F18*d))-epsi))*(s_1+INT(D18+F18*d)+s_2*INT((10+D18+F18*d)/(INT(10+D18+F18*d))-epsi))^(s_3)*(c_4+c_1*INT((10+D18+F18*d)/(INT(10+D18+F18*d))-epsi)+c_2*H18)^(c_3)+sc_2*INT((10+D18+F18*d)/(INT(10+D18+F18*d))-epsi)-sc_4*(H18/10)^3)</f>
        <v>0</v>
      </c>
      <c r="S59" s="148">
        <f>-1*(1-E59)*
((sc_3+sc_1*INT((10+D18+F18)/(INT(10+D18+F18))-epsi))*(s_1+INT(D18+F18)+s_2*INT((10+D18+F18)/(INT(10+D18+F18))-epsi))^(s_3)*(c_4+c_1*INT((10+D18+F18)/(INT(10+D18+F18))-epsi)+c_2*H18)^(c_3)+sc_2*INT((10+D18+F18)/(INT(10+D18+F18))-epsi)-sc_4*(H18/10)^3)
+D59*E59*(1-F59)*(1-G59)*
((sc_3+sc_1*INT((10+D18*d+F18)/(INT(10+D18*d+F18))-epsi))*(s_1+INT(D18*d+F18)+s_2*INT((10+D18*d+F18)/(INT(10+D18*d+F18))-epsi))^(s_3)*(c_4+c_1*INT((10+D18*d+F18)/(INT(10+D18*d+F18))-epsi)+c_2*H18)^(c_3)+sc_2*INT((10+D18*d+F18)/(INT(10+D18*d+F18))-epsi)-sc_4*(H18/10)^3)</f>
        <v>0</v>
      </c>
      <c r="T59" s="148">
        <f>-1*(F59)*
((sc_3+sc_1*INT((10+G18+F18)/(INT(10+G18+F18))-epsi))*(s_1+INT(G18+F18)+s_2*INT((10+G18+F18)/(INT(10+G18+F18))-epsi))^(s_3)*(c_4+c_1*INT((10+G18+F18)/(INT(10+G18+F18))-epsi)+c_2*H18)^(c_3)+sc_2*INT((10+G18+F18)/(INT(10+G18+F18))-epsi)-sc_4*(H18/10)^3)
+D59*E59*(1-F59)*(1-G59)*
((sc_3+sc_1*INT((10+G18+F18*d)/(INT(10+G18+F18*d))-epsi))*(s_1+INT(G18+F18*d)+s_2*INT((10+G18+F18*d)/(INT(10+G18+F18*d))-epsi))^(s_3)*(c_4+c_1*INT((10+G18+F18*d)/(INT(10+G18+F18*d))-epsi)+c_2*H18)^(c_3)+sc_2*INT((10+G18+F18*d)/(INT(10+G18+F18*d))-epsi)-sc_4*(H18/10)^3)</f>
        <v>0</v>
      </c>
      <c r="U59" s="148">
        <f>-1*(G59)*
((sc_3+sc_1*INT((10+G18+E18)/(INT(10+G18+E18))-epsi))*(s_1+INT(G18+E18)+s_2*INT((10+G18+E18)/(INT(10+G18+E18))-epsi))^(s_3)*(c_4+c_1*INT((10+G18+E18)/(INT(10+G18+E18))-epsi)+c_2*H18)^(c_3)+sc_2*INT((10+G18+E18)/(INT(10+G18+E18))-epsi)-sc_4*(H18/10)^3)
+D59*E59*(1-F59)*(1-G59)*
((sc_3+sc_1*INT((10+G18+E18*d)/(INT(10+G18+E18*d))-epsi))*(s_1+INT(G18+E18*d)+s_2*INT((10+G18+E18*d)/(INT(10+G18+E18*d))-epsi))^(s_3)*(c_4+c_1*INT((10+G18+E18*d)/(INT(10+G18+E18*d))-epsi)+c_2*H18)^(c_3)+sc_2*INT((10+G18+E18*d)/(INT(10+G18+E18*d))-epsi)-sc_4*(H18/10)^3)</f>
        <v>-45501.448000301541</v>
      </c>
      <c r="W59" s="10" t="str">
        <f>W58 &amp; IF(1-D59,B18&amp;"    ","")</f>
        <v/>
      </c>
      <c r="X59" s="10" t="str">
        <f>X58&amp;IF(1-E59,B18&amp;"    ","")</f>
        <v xml:space="preserve">그라나트    </v>
      </c>
      <c r="Y59" s="10" t="str">
        <f>Y58&amp;IF(F59,B18&amp;"    ","")</f>
        <v xml:space="preserve">아이데른    카르펜    </v>
      </c>
      <c r="Z59" s="10" t="str">
        <f>Z58&amp;IF(G59,B18&amp;"    ","")</f>
        <v xml:space="preserve">스튜어트    키리네    </v>
      </c>
    </row>
    <row r="60" spans="4:26">
      <c r="D60" s="138">
        <f>1-INT((10-(1-I19)^2)/10)</f>
        <v>1</v>
      </c>
      <c r="E60" s="138">
        <f>1-INT((10-(2-I19)^2)/10)</f>
        <v>1</v>
      </c>
      <c r="F60" s="138">
        <f>INT((3-ABS(3-I19))/3)</f>
        <v>0</v>
      </c>
      <c r="G60" s="138">
        <f>INT((4-ABS(4-I19))/4)</f>
        <v>0</v>
      </c>
      <c r="I60" s="138">
        <f>(1-D60)*H19</f>
        <v>0</v>
      </c>
      <c r="J60" s="138">
        <f>(1-E60)*H19</f>
        <v>0</v>
      </c>
      <c r="K60" s="139">
        <f>F60*H19</f>
        <v>0</v>
      </c>
      <c r="L60" s="139">
        <f>G60*H19</f>
        <v>0</v>
      </c>
      <c r="M60" s="3"/>
      <c r="R60" s="148">
        <f>(-1)*(1-D60)*
((sc_3+sc_1*INT((10+D19+F19)/(INT(10+D19+F19))-epsi))*(s_1+INT(D19+F19)+s_2*INT((10+D19+F19)/(INT(10+D19+F19))-epsi))^(s_3)*(c_4+c_1*INT((10+D19+F19)/(INT(10+D19+F19))-epsi)+c_2*H19)^(c_3)+sc_2*INT((10+D19+F19)/(INT(10+D19+F19))-epsi)-sc_4*(H19/10)^3)
+D60*E60*(1-F60)*(1-G60)*
((sc_3+sc_1*INT((10+D19+F19*d)/(INT(10+D19+F19*d))-epsi))*(s_1+INT(D19+F19*d)+s_2*INT((10+D19+F19*d)/(INT(10+D19+F19*d))-epsi))^(s_3)*(c_4+c_1*INT((10+D19+F19*d)/(INT(10+D19+F19*d))-epsi)+c_2*H19)^(c_3)+sc_2*INT((10+D19+F19*d)/(INT(10+D19+F19*d))-epsi)-sc_4*(H19/10)^3)</f>
        <v>15653.464702439516</v>
      </c>
      <c r="S60" s="148">
        <f>-1*(1-E60)*
((sc_3+sc_1*INT((10+D19+F19)/(INT(10+D19+F19))-epsi))*(s_1+INT(D19+F19)+s_2*INT((10+D19+F19)/(INT(10+D19+F19))-epsi))^(s_3)*(c_4+c_1*INT((10+D19+F19)/(INT(10+D19+F19))-epsi)+c_2*H19)^(c_3)+sc_2*INT((10+D19+F19)/(INT(10+D19+F19))-epsi)-sc_4*(H19/10)^3)
+D60*E60*(1-F60)*(1-G60)*
((sc_3+sc_1*INT((10+D19*d+F19)/(INT(10+D19*d+F19))-epsi))*(s_1+INT(D19*d+F19)+s_2*INT((10+D19*d+F19)/(INT(10+D19*d+F19))-epsi))^(s_3)*(c_4+c_1*INT((10+D19*d+F19)/(INT(10+D19*d+F19))-epsi)+c_2*H19)^(c_3)+sc_2*INT((10+D19*d+F19)/(INT(10+D19*d+F19))-epsi)-sc_4*(H19/10)^3)</f>
        <v>15653.464702439516</v>
      </c>
      <c r="T60" s="148">
        <f>-1*(F60)*
((sc_3+sc_1*INT((10+G19+F19)/(INT(10+G19+F19))-epsi))*(s_1+INT(G19+F19)+s_2*INT((10+G19+F19)/(INT(10+G19+F19))-epsi))^(s_3)*(c_4+c_1*INT((10+G19+F19)/(INT(10+G19+F19))-epsi)+c_2*H19)^(c_3)+sc_2*INT((10+G19+F19)/(INT(10+G19+F19))-epsi)-sc_4*(H19/10)^3)
+D60*E60*(1-F60)*(1-G60)*
((sc_3+sc_1*INT((10+G19+F19*d)/(INT(10+G19+F19*d))-epsi))*(s_1+INT(G19+F19*d)+s_2*INT((10+G19+F19*d)/(INT(10+G19+F19*d))-epsi))^(s_3)*(c_4+c_1*INT((10+G19+F19*d)/(INT(10+G19+F19*d))-epsi)+c_2*H19)^(c_3)+sc_2*INT((10+G19+F19*d)/(INT(10+G19+F19*d))-epsi)-sc_4*(H19/10)^3)</f>
        <v>15653.464702439516</v>
      </c>
      <c r="U60" s="148">
        <f>-1*(G60)*
((sc_3+sc_1*INT((10+G19+E19)/(INT(10+G19+E19))-epsi))*(s_1+INT(G19+E19)+s_2*INT((10+G19+E19)/(INT(10+G19+E19))-epsi))^(s_3)*(c_4+c_1*INT((10+G19+E19)/(INT(10+G19+E19))-epsi)+c_2*H19)^(c_3)+sc_2*INT((10+G19+E19)/(INT(10+G19+E19))-epsi)-sc_4*(H19/10)^3)
+D60*E60*(1-F60)*(1-G60)*
((sc_3+sc_1*INT((10+G19+E19*d)/(INT(10+G19+E19*d))-epsi))*(s_1+INT(G19+E19*d)+s_2*INT((10+G19+E19*d)/(INT(10+G19+E19*d))-epsi))^(s_3)*(c_4+c_1*INT((10+G19+E19*d)/(INT(10+G19+E19*d))-epsi)+c_2*H19)^(c_3)+sc_2*INT((10+G19+E19*d)/(INT(10+G19+E19*d))-epsi)-sc_4*(H19/10)^3)</f>
        <v>15653.464702439516</v>
      </c>
      <c r="W60" s="10" t="str">
        <f>W59 &amp; IF(1-D60,B19&amp;"    ","")</f>
        <v/>
      </c>
      <c r="X60" s="10" t="str">
        <f>X59&amp;IF(1-E60,B19&amp;"    ","")</f>
        <v xml:space="preserve">그라나트    </v>
      </c>
      <c r="Y60" s="10" t="str">
        <f>Y59&amp;IF(F60,B19&amp;"    ","")</f>
        <v xml:space="preserve">아이데른    카르펜    </v>
      </c>
      <c r="Z60" s="10" t="str">
        <f>Z59&amp;IF(G60,B19&amp;"    ","")</f>
        <v xml:space="preserve">스튜어트    키리네    </v>
      </c>
    </row>
    <row r="61" spans="4:26">
      <c r="D61" s="145">
        <f>1-INT((10-(1-I20)^2)/10)</f>
        <v>0</v>
      </c>
      <c r="E61" s="145">
        <f>1-INT((10-(2-I20)^2)/10)</f>
        <v>1</v>
      </c>
      <c r="F61" s="145">
        <f>INT((3-ABS(3-I20))/3)</f>
        <v>0</v>
      </c>
      <c r="G61" s="145">
        <f>INT((4-ABS(4-I20))/4)</f>
        <v>0</v>
      </c>
      <c r="H61" s="146"/>
      <c r="I61" s="145">
        <f>(1-D61)*H20</f>
        <v>1</v>
      </c>
      <c r="J61" s="145">
        <f>(1-E61)*H20</f>
        <v>0</v>
      </c>
      <c r="K61" s="145">
        <f>F61*H20</f>
        <v>0</v>
      </c>
      <c r="L61" s="145">
        <f>G61*H20</f>
        <v>0</v>
      </c>
      <c r="M61" s="147" t="s">
        <v>222</v>
      </c>
      <c r="N61" s="205" t="s">
        <v>213</v>
      </c>
      <c r="O61" s="205"/>
      <c r="P61" s="205"/>
      <c r="R61" s="148">
        <f>(-1)*(1-D61)*
((sc_3+sc_1*INT((10+D20+F20)/(INT(10+D20+F20))-epsi))*(s_1+INT(D20+F20)+s_2*INT((10+D20+F20)/(INT(10+D20+F20))-epsi))^(s_3)*(c_4+c_1*INT((10+D20+F20)/(INT(10+D20+F20))-epsi)+c_2*H20)^(c_3)+sc_2*INT((10+D20+F20)/(INT(10+D20+F20))-epsi)-sc_4*(H20/10)^3)
+D61*E61*(1-F61)*(1-G61)*
((sc_3+sc_1*INT((10+D20+F20*d)/(INT(10+D20+F20*d))-epsi))*(s_1+INT(D20+F20*d)+s_2*INT((10+D20+F20*d)/(INT(10+D20+F20*d))-epsi))^(s_3)*(c_4+c_1*INT((10+D20+F20*d)/(INT(10+D20+F20*d))-epsi)+c_2*H20)^(c_3)+sc_2*INT((10+D20+F20*d)/(INT(10+D20+F20*d))-epsi)-sc_4*(H20/10)^3)</f>
        <v>-59040.699887202944</v>
      </c>
      <c r="S61" s="148">
        <f>-1*(1-E61)*
((sc_3+sc_1*INT((10+D20+F20)/(INT(10+D20+F20))-epsi))*(s_1+INT(D20+F20)+s_2*INT((10+D20+F20)/(INT(10+D20+F20))-epsi))^(s_3)*(c_4+c_1*INT((10+D20+F20)/(INT(10+D20+F20))-epsi)+c_2*H20)^(c_3)+sc_2*INT((10+D20+F20)/(INT(10+D20+F20))-epsi)-sc_4*(H20/10)^3)
+D61*E61*(1-F61)*(1-G61)*
((sc_3+sc_1*INT((10+D20*d+F20)/(INT(10+D20*d+F20))-epsi))*(s_1+INT(D20*d+F20)+s_2*INT((10+D20*d+F20)/(INT(10+D20*d+F20))-epsi))^(s_3)*(c_4+c_1*INT((10+D20*d+F20)/(INT(10+D20*d+F20))-epsi)+c_2*H20)^(c_3)+sc_2*INT((10+D20*d+F20)/(INT(10+D20*d+F20))-epsi)-sc_4*(H20/10)^3)</f>
        <v>0</v>
      </c>
      <c r="T61" s="148">
        <f>-1*(F61)*
((sc_3+sc_1*INT((10+G20+F20)/(INT(10+G20+F20))-epsi))*(s_1+INT(G20+F20)+s_2*INT((10+G20+F20)/(INT(10+G20+F20))-epsi))^(s_3)*(c_4+c_1*INT((10+G20+F20)/(INT(10+G20+F20))-epsi)+c_2*H20)^(c_3)+sc_2*INT((10+G20+F20)/(INT(10+G20+F20))-epsi)-sc_4*(H20/10)^3)
+D61*E61*(1-F61)*(1-G61)*
((sc_3+sc_1*INT((10+G20+F20*d)/(INT(10+G20+F20*d))-epsi))*(s_1+INT(G20+F20*d)+s_2*INT((10+G20+F20*d)/(INT(10+G20+F20*d))-epsi))^(s_3)*(c_4+c_1*INT((10+G20+F20*d)/(INT(10+G20+F20*d))-epsi)+c_2*H20)^(c_3)+sc_2*INT((10+G20+F20*d)/(INT(10+G20+F20*d))-epsi)-sc_4*(H20/10)^3)</f>
        <v>0</v>
      </c>
      <c r="U61" s="148">
        <f>-1*(G61)*
((sc_3+sc_1*INT((10+G20+E20)/(INT(10+G20+E20))-epsi))*(s_1+INT(G20+E20)+s_2*INT((10+G20+E20)/(INT(10+G20+E20))-epsi))^(s_3)*(c_4+c_1*INT((10+G20+E20)/(INT(10+G20+E20))-epsi)+c_2*H20)^(c_3)+sc_2*INT((10+G20+E20)/(INT(10+G20+E20))-epsi)-sc_4*(H20/10)^3)
+D61*E61*(1-F61)*(1-G61)*
((sc_3+sc_1*INT((10+G20+E20*d)/(INT(10+G20+E20*d))-epsi))*(s_1+INT(G20+E20*d)+s_2*INT((10+G20+E20*d)/(INT(10+G20+E20*d))-epsi))^(s_3)*(c_4+c_1*INT((10+G20+E20*d)/(INT(10+G20+E20*d))-epsi)+c_2*H20)^(c_3)+sc_2*INT((10+G20+E20*d)/(INT(10+G20+E20*d))-epsi)-sc_4*(H20/10)^3)</f>
        <v>0</v>
      </c>
      <c r="W61" s="10" t="str">
        <f>W60 &amp; IF(1-D61,B20&amp;"    ","")</f>
        <v xml:space="preserve">샤말라    </v>
      </c>
      <c r="X61" s="10" t="str">
        <f>X60&amp;IF(1-E61,B20&amp;"    ","")</f>
        <v xml:space="preserve">그라나트    </v>
      </c>
      <c r="Y61" s="10" t="str">
        <f>Y60&amp;IF(F61,B20&amp;"    ","")</f>
        <v xml:space="preserve">아이데른    카르펜    </v>
      </c>
      <c r="Z61" s="10" t="str">
        <f>Z60&amp;IF(G61,B20&amp;"    ","")</f>
        <v xml:space="preserve">스튜어트    키리네    </v>
      </c>
    </row>
    <row r="62" spans="4:26" ht="117" customHeight="1">
      <c r="D62" s="140">
        <f>1-INT((10-(1-I21)^2)/10)</f>
        <v>1</v>
      </c>
      <c r="E62" s="140">
        <f>1-INT((10-(2-I21)^2)/10)</f>
        <v>1</v>
      </c>
      <c r="F62" s="140">
        <f>INT((3-ABS(3-I21))/3)</f>
        <v>0</v>
      </c>
      <c r="G62" s="140">
        <f>INT((4-ABS(4-I21))/4)</f>
        <v>0</v>
      </c>
      <c r="I62" s="140">
        <f>(1-D62)*H21</f>
        <v>0</v>
      </c>
      <c r="J62" s="140">
        <f>(1-E62)*H21</f>
        <v>0</v>
      </c>
      <c r="K62" s="141">
        <f>F62*H21</f>
        <v>0</v>
      </c>
      <c r="L62" s="141">
        <f>G62*H21</f>
        <v>0</v>
      </c>
      <c r="M62" s="3"/>
      <c r="N62" s="224" t="s">
        <v>234</v>
      </c>
      <c r="O62" s="224"/>
      <c r="P62" s="224"/>
      <c r="R62" s="148">
        <f>(-1)*(1-D62)*
((sc_3+sc_1*INT((10+D21+F21)/(INT(10+D21+F21))-epsi))*(s_1+INT(D21+F21)+s_2*INT((10+D21+F21)/(INT(10+D21+F21))-epsi))^(s_3)*(c_4+c_1*INT((10+D21+F21)/(INT(10+D21+F21))-epsi)+c_2*H21)^(c_3)+sc_2*INT((10+D21+F21)/(INT(10+D21+F21))-epsi)-sc_4*(H21/10)^3)
+D62*E62*(1-F62)*(1-G62)*
((sc_3+sc_1*INT((10+D21+F21*d)/(INT(10+D21+F21*d))-epsi))*(s_1+INT(D21+F21*d)+s_2*INT((10+D21+F21*d)/(INT(10+D21+F21*d))-epsi))^(s_3)*(c_4+c_1*INT((10+D21+F21*d)/(INT(10+D21+F21*d))-epsi)+c_2*H21)^(c_3)+sc_2*INT((10+D21+F21*d)/(INT(10+D21+F21*d))-epsi)-sc_4*(H21/10)^3)</f>
        <v>33621.508220961456</v>
      </c>
      <c r="S62" s="148">
        <f>-1*(1-E62)*
((sc_3+sc_1*INT((10+D21+F21)/(INT(10+D21+F21))-epsi))*(s_1+INT(D21+F21)+s_2*INT((10+D21+F21)/(INT(10+D21+F21))-epsi))^(s_3)*(c_4+c_1*INT((10+D21+F21)/(INT(10+D21+F21))-epsi)+c_2*H21)^(c_3)+sc_2*INT((10+D21+F21)/(INT(10+D21+F21))-epsi)-sc_4*(H21/10)^3)
+D62*E62*(1-F62)*(1-G62)*
((sc_3+sc_1*INT((10+D21*d+F21)/(INT(10+D21*d+F21))-epsi))*(s_1+INT(D21*d+F21)+s_2*INT((10+D21*d+F21)/(INT(10+D21*d+F21))-epsi))^(s_3)*(c_4+c_1*INT((10+D21*d+F21)/(INT(10+D21*d+F21))-epsi)+c_2*H21)^(c_3)+sc_2*INT((10+D21*d+F21)/(INT(10+D21*d+F21))-epsi)-sc_4*(H21/10)^3)</f>
        <v>33621.508220961456</v>
      </c>
      <c r="T62" s="148">
        <f>-1*(F62)*
((sc_3+sc_1*INT((10+G21+F21)/(INT(10+G21+F21))-epsi))*(s_1+INT(G21+F21)+s_2*INT((10+G21+F21)/(INT(10+G21+F21))-epsi))^(s_3)*(c_4+c_1*INT((10+G21+F21)/(INT(10+G21+F21))-epsi)+c_2*H21)^(c_3)+sc_2*INT((10+G21+F21)/(INT(10+G21+F21))-epsi)-sc_4*(H21/10)^3)
+D62*E62*(1-F62)*(1-G62)*
((sc_3+sc_1*INT((10+G21+F21*d)/(INT(10+G21+F21*d))-epsi))*(s_1+INT(G21+F21*d)+s_2*INT((10+G21+F21*d)/(INT(10+G21+F21*d))-epsi))^(s_3)*(c_4+c_1*INT((10+G21+F21*d)/(INT(10+G21+F21*d))-epsi)+c_2*H21)^(c_3)+sc_2*INT((10+G21+F21*d)/(INT(10+G21+F21*d))-epsi)-sc_4*(H21/10)^3)</f>
        <v>33621.508220961456</v>
      </c>
      <c r="U62" s="148">
        <f>-1*(G62)*
((sc_3+sc_1*INT((10+G21+E21)/(INT(10+G21+E21))-epsi))*(s_1+INT(G21+E21)+s_2*INT((10+G21+E21)/(INT(10+G21+E21))-epsi))^(s_3)*(c_4+c_1*INT((10+G21+E21)/(INT(10+G21+E21))-epsi)+c_2*H21)^(c_3)+sc_2*INT((10+G21+E21)/(INT(10+G21+E21))-epsi)-sc_4*(H21/10)^3)
+D62*E62*(1-F62)*(1-G62)*
((sc_3+sc_1*INT((10+G21+E21*d)/(INT(10+G21+E21*d))-epsi))*(s_1+INT(G21+E21*d)+s_2*INT((10+G21+E21*d)/(INT(10+G21+E21*d))-epsi))^(s_3)*(c_4+c_1*INT((10+G21+E21*d)/(INT(10+G21+E21*d))-epsi)+c_2*H21)^(c_3)+sc_2*INT((10+G21+E21*d)/(INT(10+G21+E21*d))-epsi)-sc_4*(H21/10)^3)</f>
        <v>33621.508220961456</v>
      </c>
      <c r="W62" s="10" t="str">
        <f>W61 &amp; IF(1-D62,B21&amp;"    ","")</f>
        <v xml:space="preserve">샤말라    </v>
      </c>
      <c r="X62" s="10" t="str">
        <f>X61&amp;IF(1-E62,B21&amp;"    ","")</f>
        <v xml:space="preserve">그라나트    </v>
      </c>
      <c r="Y62" s="10" t="str">
        <f>Y61&amp;IF(F62,B21&amp;"    ","")</f>
        <v xml:space="preserve">아이데른    카르펜    </v>
      </c>
      <c r="Z62" s="10" t="str">
        <f>Z61&amp;IF(G62,B21&amp;"    ","")</f>
        <v xml:space="preserve">스튜어트    키리네    </v>
      </c>
    </row>
    <row r="63" spans="4:26">
      <c r="D63" s="10">
        <f>1-INT((10-(1-I22)^2)/10)</f>
        <v>1</v>
      </c>
      <c r="E63" s="10">
        <f>1-INT((10-(2-I22)^2)/10)</f>
        <v>1</v>
      </c>
      <c r="F63" s="10">
        <f>INT((3-ABS(3-I22))/3)</f>
        <v>0</v>
      </c>
      <c r="G63" s="10">
        <f>INT((4-ABS(4-I22))/4)</f>
        <v>0</v>
      </c>
      <c r="I63" s="10">
        <f>(1-D63)*H22</f>
        <v>0</v>
      </c>
      <c r="J63" s="10">
        <f>(1-E63)*H22</f>
        <v>0</v>
      </c>
      <c r="K63" s="137">
        <f>F63*H22</f>
        <v>0</v>
      </c>
      <c r="L63" s="137">
        <f>G63*H22</f>
        <v>0</v>
      </c>
      <c r="M63" s="3"/>
      <c r="R63" s="148">
        <f>(-1)*(1-D63)*
((sc_3+sc_1*INT((10+D22+F22)/(INT(10+D22+F22))-epsi))*(s_1+INT(D22+F22)+s_2*INT((10+D22+F22)/(INT(10+D22+F22))-epsi))^(s_3)*(c_4+c_1*INT((10+D22+F22)/(INT(10+D22+F22))-epsi)+c_2*H22)^(c_3)+sc_2*INT((10+D22+F22)/(INT(10+D22+F22))-epsi)-sc_4*(H22/10)^3)
+D63*E63*(1-F63)*(1-G63)*
((sc_3+sc_1*INT((10+D22+F22*d)/(INT(10+D22+F22*d))-epsi))*(s_1+INT(D22+F22*d)+s_2*INT((10+D22+F22*d)/(INT(10+D22+F22*d))-epsi))^(s_3)*(c_4+c_1*INT((10+D22+F22*d)/(INT(10+D22+F22*d))-epsi)+c_2*H22)^(c_3)+sc_2*INT((10+D22+F22*d)/(INT(10+D22+F22*d))-epsi)-sc_4*(H22/10)^3)</f>
        <v>13652.387487040363</v>
      </c>
      <c r="S63" s="148">
        <f>-1*(1-E63)*
((sc_3+sc_1*INT((10+D22+F22)/(INT(10+D22+F22))-epsi))*(s_1+INT(D22+F22)+s_2*INT((10+D22+F22)/(INT(10+D22+F22))-epsi))^(s_3)*(c_4+c_1*INT((10+D22+F22)/(INT(10+D22+F22))-epsi)+c_2*H22)^(c_3)+sc_2*INT((10+D22+F22)/(INT(10+D22+F22))-epsi)-sc_4*(H22/10)^3)
+D63*E63*(1-F63)*(1-G63)*
((sc_3+sc_1*INT((10+D22*d+F22)/(INT(10+D22*d+F22))-epsi))*(s_1+INT(D22*d+F22)+s_2*INT((10+D22*d+F22)/(INT(10+D22*d+F22))-epsi))^(s_3)*(c_4+c_1*INT((10+D22*d+F22)/(INT(10+D22*d+F22))-epsi)+c_2*H22)^(c_3)+sc_2*INT((10+D22*d+F22)/(INT(10+D22*d+F22))-epsi)-sc_4*(H22/10)^3)</f>
        <v>10105.909286389036</v>
      </c>
      <c r="T63" s="148">
        <f>-1*(F63)*
((sc_3+sc_1*INT((10+G22+F22)/(INT(10+G22+F22))-epsi))*(s_1+INT(G22+F22)+s_2*INT((10+G22+F22)/(INT(10+G22+F22))-epsi))^(s_3)*(c_4+c_1*INT((10+G22+F22)/(INT(10+G22+F22))-epsi)+c_2*H22)^(c_3)+sc_2*INT((10+G22+F22)/(INT(10+G22+F22))-epsi)-sc_4*(H22/10)^3)
+D63*E63*(1-F63)*(1-G63)*
((sc_3+sc_1*INT((10+G22+F22*d)/(INT(10+G22+F22*d))-epsi))*(s_1+INT(G22+F22*d)+s_2*INT((10+G22+F22*d)/(INT(10+G22+F22*d))-epsi))^(s_3)*(c_4+c_1*INT((10+G22+F22*d)/(INT(10+G22+F22*d))-epsi)+c_2*H22)^(c_3)+sc_2*INT((10+G22+F22*d)/(INT(10+G22+F22*d))-epsi)-sc_4*(H22/10)^3)</f>
        <v>21698.300500253907</v>
      </c>
      <c r="U63" s="148">
        <f>-1*(G63)*
((sc_3+sc_1*INT((10+G22+E22)/(INT(10+G22+E22))-epsi))*(s_1+INT(G22+E22)+s_2*INT((10+G22+E22)/(INT(10+G22+E22))-epsi))^(s_3)*(c_4+c_1*INT((10+G22+E22)/(INT(10+G22+E22))-epsi)+c_2*H22)^(c_3)+sc_2*INT((10+G22+E22)/(INT(10+G22+E22))-epsi)-sc_4*(H22/10)^3)
+D63*E63*(1-F63)*(1-G63)*
((sc_3+sc_1*INT((10+G22+E22*d)/(INT(10+G22+E22*d))-epsi))*(s_1+INT(G22+E22*d)+s_2*INT((10+G22+E22*d)/(INT(10+G22+E22*d))-epsi))^(s_3)*(c_4+c_1*INT((10+G22+E22*d)/(INT(10+G22+E22*d))-epsi)+c_2*H22)^(c_3)+sc_2*INT((10+G22+E22*d)/(INT(10+G22+E22*d))-epsi)-sc_4*(H22/10)^3)</f>
        <v>21698.300500253907</v>
      </c>
      <c r="W63" s="10" t="str">
        <f>W62 &amp; IF(1-D63,B22&amp;"    ","")</f>
        <v xml:space="preserve">샤말라    </v>
      </c>
      <c r="X63" s="10" t="str">
        <f>X62&amp;IF(1-E63,B22&amp;"    ","")</f>
        <v xml:space="preserve">그라나트    </v>
      </c>
      <c r="Y63" s="10" t="str">
        <f>Y62&amp;IF(F63,B22&amp;"    ","")</f>
        <v xml:space="preserve">아이데른    카르펜    </v>
      </c>
      <c r="Z63" s="10" t="str">
        <f>Z62&amp;IF(G63,B22&amp;"    ","")</f>
        <v xml:space="preserve">스튜어트    키리네    </v>
      </c>
    </row>
    <row r="64" spans="4:26">
      <c r="D64" s="10">
        <f>1-INT((10-(1-I23)^2)/10)</f>
        <v>1</v>
      </c>
      <c r="E64" s="10">
        <f>1-INT((10-(2-I23)^2)/10)</f>
        <v>1</v>
      </c>
      <c r="F64" s="10">
        <f>INT((3-ABS(3-I23))/3)</f>
        <v>0</v>
      </c>
      <c r="G64" s="10">
        <f>INT((4-ABS(4-I23))/4)</f>
        <v>0</v>
      </c>
      <c r="I64" s="10">
        <f>(1-D64)*H23</f>
        <v>0</v>
      </c>
      <c r="J64" s="10">
        <f>(1-E64)*H23</f>
        <v>0</v>
      </c>
      <c r="K64" s="137">
        <f>F64*H23</f>
        <v>0</v>
      </c>
      <c r="L64" s="137">
        <f>G64*H23</f>
        <v>0</v>
      </c>
      <c r="M64" s="3"/>
      <c r="R64" s="148">
        <f>(-1)*(1-D64)*
((sc_3+sc_1*INT((10+D23+F23)/(INT(10+D23+F23))-epsi))*(s_1+INT(D23+F23)+s_2*INT((10+D23+F23)/(INT(10+D23+F23))-epsi))^(s_3)*(c_4+c_1*INT((10+D23+F23)/(INT(10+D23+F23))-epsi)+c_2*H23)^(c_3)+sc_2*INT((10+D23+F23)/(INT(10+D23+F23))-epsi)-sc_4*(H23/10)^3)
+D64*E64*(1-F64)*(1-G64)*
((sc_3+sc_1*INT((10+D23+F23*d)/(INT(10+D23+F23*d))-epsi))*(s_1+INT(D23+F23*d)+s_2*INT((10+D23+F23*d)/(INT(10+D23+F23*d))-epsi))^(s_3)*(c_4+c_1*INT((10+D23+F23*d)/(INT(10+D23+F23*d))-epsi)+c_2*H23)^(c_3)+sc_2*INT((10+D23+F23*d)/(INT(10+D23+F23*d))-epsi)-sc_4*(H23/10)^3)</f>
        <v>9817.5871012447114</v>
      </c>
      <c r="S64" s="148">
        <f>-1*(1-E64)*
((sc_3+sc_1*INT((10+D23+F23)/(INT(10+D23+F23))-epsi))*(s_1+INT(D23+F23)+s_2*INT((10+D23+F23)/(INT(10+D23+F23))-epsi))^(s_3)*(c_4+c_1*INT((10+D23+F23)/(INT(10+D23+F23))-epsi)+c_2*H23)^(c_3)+sc_2*INT((10+D23+F23)/(INT(10+D23+F23))-epsi)-sc_4*(H23/10)^3)
+D64*E64*(1-F64)*(1-G64)*
((sc_3+sc_1*INT((10+D23*d+F23)/(INT(10+D23*d+F23))-epsi))*(s_1+INT(D23*d+F23)+s_2*INT((10+D23*d+F23)/(INT(10+D23*d+F23))-epsi))^(s_3)*(c_4+c_1*INT((10+D23*d+F23)/(INT(10+D23*d+F23))-epsi)+c_2*H23)^(c_3)+sc_2*INT((10+D23*d+F23)/(INT(10+D23*d+F23))-epsi)-sc_4*(H23/10)^3)</f>
        <v>6681.3718598426258</v>
      </c>
      <c r="T64" s="148">
        <f>-1*(F64)*
((sc_3+sc_1*INT((10+G23+F23)/(INT(10+G23+F23))-epsi))*(s_1+INT(G23+F23)+s_2*INT((10+G23+F23)/(INT(10+G23+F23))-epsi))^(s_3)*(c_4+c_1*INT((10+G23+F23)/(INT(10+G23+F23))-epsi)+c_2*H23)^(c_3)+sc_2*INT((10+G23+F23)/(INT(10+G23+F23))-epsi)-sc_4*(H23/10)^3)
+D64*E64*(1-F64)*(1-G64)*
((sc_3+sc_1*INT((10+G23+F23*d)/(INT(10+G23+F23*d))-epsi))*(s_1+INT(G23+F23*d)+s_2*INT((10+G23+F23*d)/(INT(10+G23+F23*d))-epsi))^(s_3)*(c_4+c_1*INT((10+G23+F23*d)/(INT(10+G23+F23*d))-epsi)+c_2*H23)^(c_3)+sc_2*INT((10+G23+F23*d)/(INT(10+G23+F23*d))-epsi)-sc_4*(H23/10)^3)</f>
        <v>15653.464702439516</v>
      </c>
      <c r="U64" s="148">
        <f>-1*(G64)*
((sc_3+sc_1*INT((10+G23+E23)/(INT(10+G23+E23))-epsi))*(s_1+INT(G23+E23)+s_2*INT((10+G23+E23)/(INT(10+G23+E23))-epsi))^(s_3)*(c_4+c_1*INT((10+G23+E23)/(INT(10+G23+E23))-epsi)+c_2*H23)^(c_3)+sc_2*INT((10+G23+E23)/(INT(10+G23+E23))-epsi)-sc_4*(H23/10)^3)
+D64*E64*(1-F64)*(1-G64)*
((sc_3+sc_1*INT((10+G23+E23*d)/(INT(10+G23+E23*d))-epsi))*(s_1+INT(G23+E23*d)+s_2*INT((10+G23+E23*d)/(INT(10+G23+E23*d))-epsi))^(s_3)*(c_4+c_1*INT((10+G23+E23*d)/(INT(10+G23+E23*d))-epsi)+c_2*H23)^(c_3)+sc_2*INT((10+G23+E23*d)/(INT(10+G23+E23*d))-epsi)-sc_4*(H23/10)^3)</f>
        <v>15653.464702439516</v>
      </c>
      <c r="W64" s="10" t="str">
        <f>W63 &amp; IF(1-D64,B23&amp;"    ","")</f>
        <v xml:space="preserve">샤말라    </v>
      </c>
      <c r="X64" s="10" t="str">
        <f>X63&amp;IF(1-E64,B23&amp;"    ","")</f>
        <v xml:space="preserve">그라나트    </v>
      </c>
      <c r="Y64" s="10" t="str">
        <f>Y63&amp;IF(F64,B23&amp;"    ","")</f>
        <v xml:space="preserve">아이데른    카르펜    </v>
      </c>
      <c r="Z64" s="10" t="str">
        <f>Z63&amp;IF(G64,B23&amp;"    ","")</f>
        <v xml:space="preserve">스튜어트    키리네    </v>
      </c>
    </row>
    <row r="65" spans="4:26">
      <c r="D65" s="10">
        <f>1-INT((10-(1-I24)^2)/10)</f>
        <v>1</v>
      </c>
      <c r="E65" s="10">
        <f>1-INT((10-(2-I24)^2)/10)</f>
        <v>1</v>
      </c>
      <c r="F65" s="10">
        <f>INT((3-ABS(3-I24))/3)</f>
        <v>0</v>
      </c>
      <c r="G65" s="10">
        <f>INT((4-ABS(4-I24))/4)</f>
        <v>1</v>
      </c>
      <c r="I65" s="10">
        <f>(1-D65)*H24</f>
        <v>0</v>
      </c>
      <c r="J65" s="10">
        <f>(1-E65)*H24</f>
        <v>0</v>
      </c>
      <c r="K65" s="137">
        <f>F65*H24</f>
        <v>0</v>
      </c>
      <c r="L65" s="137">
        <f>G65*H24</f>
        <v>2</v>
      </c>
      <c r="M65" s="3"/>
      <c r="R65" s="148">
        <f>(-1)*(1-D65)*
((sc_3+sc_1*INT((10+D24+F24)/(INT(10+D24+F24))-epsi))*(s_1+INT(D24+F24)+s_2*INT((10+D24+F24)/(INT(10+D24+F24))-epsi))^(s_3)*(c_4+c_1*INT((10+D24+F24)/(INT(10+D24+F24))-epsi)+c_2*H24)^(c_3)+sc_2*INT((10+D24+F24)/(INT(10+D24+F24))-epsi)-sc_4*(H24/10)^3)
+D65*E65*(1-F65)*(1-G65)*
((sc_3+sc_1*INT((10+D24+F24*d)/(INT(10+D24+F24*d))-epsi))*(s_1+INT(D24+F24*d)+s_2*INT((10+D24+F24*d)/(INT(10+D24+F24*d))-epsi))^(s_3)*(c_4+c_1*INT((10+D24+F24*d)/(INT(10+D24+F24*d))-epsi)+c_2*H24)^(c_3)+sc_2*INT((10+D24+F24*d)/(INT(10+D24+F24*d))-epsi)-sc_4*(H24/10)^3)</f>
        <v>0</v>
      </c>
      <c r="S65" s="148">
        <f>-1*(1-E65)*
((sc_3+sc_1*INT((10+D24+F24)/(INT(10+D24+F24))-epsi))*(s_1+INT(D24+F24)+s_2*INT((10+D24+F24)/(INT(10+D24+F24))-epsi))^(s_3)*(c_4+c_1*INT((10+D24+F24)/(INT(10+D24+F24))-epsi)+c_2*H24)^(c_3)+sc_2*INT((10+D24+F24)/(INT(10+D24+F24))-epsi)-sc_4*(H24/10)^3)
+D65*E65*(1-F65)*(1-G65)*
((sc_3+sc_1*INT((10+D24*d+F24)/(INT(10+D24*d+F24))-epsi))*(s_1+INT(D24*d+F24)+s_2*INT((10+D24*d+F24)/(INT(10+D24*d+F24))-epsi))^(s_3)*(c_4+c_1*INT((10+D24*d+F24)/(INT(10+D24*d+F24))-epsi)+c_2*H24)^(c_3)+sc_2*INT((10+D24*d+F24)/(INT(10+D24*d+F24))-epsi)-sc_4*(H24/10)^3)</f>
        <v>0</v>
      </c>
      <c r="T65" s="148">
        <f>-1*(F65)*
((sc_3+sc_1*INT((10+G24+F24)/(INT(10+G24+F24))-epsi))*(s_1+INT(G24+F24)+s_2*INT((10+G24+F24)/(INT(10+G24+F24))-epsi))^(s_3)*(c_4+c_1*INT((10+G24+F24)/(INT(10+G24+F24))-epsi)+c_2*H24)^(c_3)+sc_2*INT((10+G24+F24)/(INT(10+G24+F24))-epsi)-sc_4*(H24/10)^3)
+D65*E65*(1-F65)*(1-G65)*
((sc_3+sc_1*INT((10+G24+F24*d)/(INT(10+G24+F24*d))-epsi))*(s_1+INT(G24+F24*d)+s_2*INT((10+G24+F24*d)/(INT(10+G24+F24*d))-epsi))^(s_3)*(c_4+c_1*INT((10+G24+F24*d)/(INT(10+G24+F24*d))-epsi)+c_2*H24)^(c_3)+sc_2*INT((10+G24+F24*d)/(INT(10+G24+F24*d))-epsi)-sc_4*(H24/10)^3)</f>
        <v>0</v>
      </c>
      <c r="U65" s="148">
        <f>-1*(G65)*
((sc_3+sc_1*INT((10+G24+E24)/(INT(10+G24+E24))-epsi))*(s_1+INT(G24+E24)+s_2*INT((10+G24+E24)/(INT(10+G24+E24))-epsi))^(s_3)*(c_4+c_1*INT((10+G24+E24)/(INT(10+G24+E24))-epsi)+c_2*H24)^(c_3)+sc_2*INT((10+G24+E24)/(INT(10+G24+E24))-epsi)-sc_4*(H24/10)^3)
+D65*E65*(1-F65)*(1-G65)*
((sc_3+sc_1*INT((10+G24+E24*d)/(INT(10+G24+E24*d))-epsi))*(s_1+INT(G24+E24*d)+s_2*INT((10+G24+E24*d)/(INT(10+G24+E24*d))-epsi))^(s_3)*(c_4+c_1*INT((10+G24+E24*d)/(INT(10+G24+E24*d))-epsi)+c_2*H24)^(c_3)+sc_2*INT((10+G24+E24*d)/(INT(10+G24+E24*d))-epsi)-sc_4*(H24/10)^3)</f>
        <v>-45501.448000301541</v>
      </c>
      <c r="W65" s="10" t="str">
        <f>W64 &amp; IF(1-D65,B24&amp;"    ","")</f>
        <v xml:space="preserve">샤말라    </v>
      </c>
      <c r="X65" s="10" t="str">
        <f>X64&amp;IF(1-E65,B24&amp;"    ","")</f>
        <v xml:space="preserve">그라나트    </v>
      </c>
      <c r="Y65" s="10" t="str">
        <f>Y64&amp;IF(F65,B24&amp;"    ","")</f>
        <v xml:space="preserve">아이데른    카르펜    </v>
      </c>
      <c r="Z65" s="10" t="str">
        <f>Z64&amp;IF(G65,B24&amp;"    ","")</f>
        <v xml:space="preserve">스튜어트    키리네    라사    </v>
      </c>
    </row>
    <row r="66" spans="4:26">
      <c r="D66" s="10">
        <f>1-INT((10-(1-I25)^2)/10)</f>
        <v>1</v>
      </c>
      <c r="E66" s="10">
        <f>1-INT((10-(2-I25)^2)/10)</f>
        <v>1</v>
      </c>
      <c r="F66" s="10">
        <f>INT((3-ABS(3-I25))/3)</f>
        <v>0</v>
      </c>
      <c r="G66" s="10">
        <f>INT((4-ABS(4-I25))/4)</f>
        <v>0</v>
      </c>
      <c r="I66" s="10">
        <f>(1-D66)*H25</f>
        <v>0</v>
      </c>
      <c r="J66" s="10">
        <f>(1-E66)*H25</f>
        <v>0</v>
      </c>
      <c r="K66" s="137">
        <f>F66*H25</f>
        <v>0</v>
      </c>
      <c r="L66" s="137">
        <f>G66*H25</f>
        <v>0</v>
      </c>
      <c r="M66" s="3"/>
      <c r="R66" s="148">
        <f>(-1)*(1-D66)*
((sc_3+sc_1*INT((10+D25+F25)/(INT(10+D25+F25))-epsi))*(s_1+INT(D25+F25)+s_2*INT((10+D25+F25)/(INT(10+D25+F25))-epsi))^(s_3)*(c_4+c_1*INT((10+D25+F25)/(INT(10+D25+F25))-epsi)+c_2*H25)^(c_3)+sc_2*INT((10+D25+F25)/(INT(10+D25+F25))-epsi)-sc_4*(H25/10)^3)
+D66*E66*(1-F66)*(1-G66)*
((sc_3+sc_1*INT((10+D25+F25*d)/(INT(10+D25+F25*d))-epsi))*(s_1+INT(D25+F25*d)+s_2*INT((10+D25+F25*d)/(INT(10+D25+F25*d))-epsi))^(s_3)*(c_4+c_1*INT((10+D25+F25*d)/(INT(10+D25+F25*d))-epsi)+c_2*H25)^(c_3)+sc_2*INT((10+D25+F25*d)/(INT(10+D25+F25*d))-epsi)-sc_4*(H25/10)^3)</f>
        <v>32464.625567002222</v>
      </c>
      <c r="S66" s="148">
        <f>-1*(1-E66)*
((sc_3+sc_1*INT((10+D25+F25)/(INT(10+D25+F25))-epsi))*(s_1+INT(D25+F25)+s_2*INT((10+D25+F25)/(INT(10+D25+F25))-epsi))^(s_3)*(c_4+c_1*INT((10+D25+F25)/(INT(10+D25+F25))-epsi)+c_2*H25)^(c_3)+sc_2*INT((10+D25+F25)/(INT(10+D25+F25))-epsi)-sc_4*(H25/10)^3)
+D66*E66*(1-F66)*(1-G66)*
((sc_3+sc_1*INT((10+D25*d+F25)/(INT(10+D25*d+F25))-epsi))*(s_1+INT(D25*d+F25)+s_2*INT((10+D25*d+F25)/(INT(10+D25*d+F25))-epsi))^(s_3)*(c_4+c_1*INT((10+D25*d+F25)/(INT(10+D25*d+F25))-epsi)+c_2*H25)^(c_3)+sc_2*INT((10+D25*d+F25)/(INT(10+D25*d+F25))-epsi)-sc_4*(H25/10)^3)</f>
        <v>32464.625567002222</v>
      </c>
      <c r="T66" s="148">
        <f>-1*(F66)*
((sc_3+sc_1*INT((10+G25+F25)/(INT(10+G25+F25))-epsi))*(s_1+INT(G25+F25)+s_2*INT((10+G25+F25)/(INT(10+G25+F25))-epsi))^(s_3)*(c_4+c_1*INT((10+G25+F25)/(INT(10+G25+F25))-epsi)+c_2*H25)^(c_3)+sc_2*INT((10+G25+F25)/(INT(10+G25+F25))-epsi)-sc_4*(H25/10)^3)
+D66*E66*(1-F66)*(1-G66)*
((sc_3+sc_1*INT((10+G25+F25*d)/(INT(10+G25+F25*d))-epsi))*(s_1+INT(G25+F25*d)+s_2*INT((10+G25+F25*d)/(INT(10+G25+F25*d))-epsi))^(s_3)*(c_4+c_1*INT((10+G25+F25*d)/(INT(10+G25+F25*d))-epsi)+c_2*H25)^(c_3)+sc_2*INT((10+G25+F25*d)/(INT(10+G25+F25*d))-epsi)-sc_4*(H25/10)^3)</f>
        <v>18832.899054978137</v>
      </c>
      <c r="U66" s="148">
        <f>-1*(G66)*
((sc_3+sc_1*INT((10+G25+E25)/(INT(10+G25+E25))-epsi))*(s_1+INT(G25+E25)+s_2*INT((10+G25+E25)/(INT(10+G25+E25))-epsi))^(s_3)*(c_4+c_1*INT((10+G25+E25)/(INT(10+G25+E25))-epsi)+c_2*H25)^(c_3)+sc_2*INT((10+G25+E25)/(INT(10+G25+E25))-epsi)-sc_4*(H25/10)^3)
+D66*E66*(1-F66)*(1-G66)*
((sc_3+sc_1*INT((10+G25+E25*d)/(INT(10+G25+E25*d))-epsi))*(s_1+INT(G25+E25*d)+s_2*INT((10+G25+E25*d)/(INT(10+G25+E25*d))-epsi))^(s_3)*(c_4+c_1*INT((10+G25+E25*d)/(INT(10+G25+E25*d))-epsi)+c_2*H25)^(c_3)+sc_2*INT((10+G25+E25*d)/(INT(10+G25+E25*d))-epsi)-sc_4*(H25/10)^3)</f>
        <v>18832.899054978137</v>
      </c>
      <c r="W66" s="10" t="str">
        <f>W65 &amp; IF(1-D66,B25&amp;"    ","")</f>
        <v xml:space="preserve">샤말라    </v>
      </c>
      <c r="X66" s="10" t="str">
        <f>X65&amp;IF(1-E66,B25&amp;"    ","")</f>
        <v xml:space="preserve">그라나트    </v>
      </c>
      <c r="Y66" s="10" t="str">
        <f>Y65&amp;IF(F66,B25&amp;"    ","")</f>
        <v xml:space="preserve">아이데른    카르펜    </v>
      </c>
      <c r="Z66" s="10" t="str">
        <f>Z65&amp;IF(G66,B25&amp;"    ","")</f>
        <v xml:space="preserve">스튜어트    키리네    라사    </v>
      </c>
    </row>
    <row r="67" spans="4:26">
      <c r="D67" s="10">
        <f>1-INT((10-(1-I26)^2)/10)</f>
        <v>1</v>
      </c>
      <c r="E67" s="10">
        <f>1-INT((10-(2-I26)^2)/10)</f>
        <v>1</v>
      </c>
      <c r="F67" s="10">
        <f>INT((3-ABS(3-I26))/3)</f>
        <v>0</v>
      </c>
      <c r="G67" s="10">
        <f>INT((4-ABS(4-I26))/4)</f>
        <v>0</v>
      </c>
      <c r="I67" s="10">
        <f>(1-D67)*H26</f>
        <v>0</v>
      </c>
      <c r="J67" s="10">
        <f>(1-E67)*H26</f>
        <v>0</v>
      </c>
      <c r="K67" s="137">
        <f>F67*H26</f>
        <v>0</v>
      </c>
      <c r="L67" s="137">
        <f>G67*H26</f>
        <v>0</v>
      </c>
      <c r="M67" s="3"/>
      <c r="R67" s="148">
        <f>(-1)*(1-D67)*
((sc_3+sc_1*INT((10+D26+F26)/(INT(10+D26+F26))-epsi))*(s_1+INT(D26+F26)+s_2*INT((10+D26+F26)/(INT(10+D26+F26))-epsi))^(s_3)*(c_4+c_1*INT((10+D26+F26)/(INT(10+D26+F26))-epsi)+c_2*H26)^(c_3)+sc_2*INT((10+D26+F26)/(INT(10+D26+F26))-epsi)-sc_4*(H26/10)^3)
+D67*E67*(1-F67)*(1-G67)*
((sc_3+sc_1*INT((10+D26+F26*d)/(INT(10+D26+F26*d))-epsi))*(s_1+INT(D26+F26*d)+s_2*INT((10+D26+F26*d)/(INT(10+D26+F26*d))-epsi))^(s_3)*(c_4+c_1*INT((10+D26+F26*d)/(INT(10+D26+F26*d))-epsi)+c_2*H26)^(c_3)+sc_2*INT((10+D26+F26*d)/(INT(10+D26+F26*d))-epsi)-sc_4*(H26/10)^3)</f>
        <v>6681.3718598426258</v>
      </c>
      <c r="S67" s="148">
        <f>-1*(1-E67)*
((sc_3+sc_1*INT((10+D26+F26)/(INT(10+D26+F26))-epsi))*(s_1+INT(D26+F26)+s_2*INT((10+D26+F26)/(INT(10+D26+F26))-epsi))^(s_3)*(c_4+c_1*INT((10+D26+F26)/(INT(10+D26+F26))-epsi)+c_2*H26)^(c_3)+sc_2*INT((10+D26+F26)/(INT(10+D26+F26))-epsi)-sc_4*(H26/10)^3)
+D67*E67*(1-F67)*(1-G67)*
((sc_3+sc_1*INT((10+D26*d+F26)/(INT(10+D26*d+F26))-epsi))*(s_1+INT(D26*d+F26)+s_2*INT((10+D26*d+F26)/(INT(10+D26*d+F26))-epsi))^(s_3)*(c_4+c_1*INT((10+D26*d+F26)/(INT(10+D26*d+F26))-epsi)+c_2*H26)^(c_3)+sc_2*INT((10+D26*d+F26)/(INT(10+D26*d+F26))-epsi)-sc_4*(H26/10)^3)</f>
        <v>9817.5871012447114</v>
      </c>
      <c r="T67" s="148">
        <f>-1*(F67)*
((sc_3+sc_1*INT((10+G26+F26)/(INT(10+G26+F26))-epsi))*(s_1+INT(G26+F26)+s_2*INT((10+G26+F26)/(INT(10+G26+F26))-epsi))^(s_3)*(c_4+c_1*INT((10+G26+F26)/(INT(10+G26+F26))-epsi)+c_2*H26)^(c_3)+sc_2*INT((10+G26+F26)/(INT(10+G26+F26))-epsi)-sc_4*(H26/10)^3)
+D67*E67*(1-F67)*(1-G67)*
((sc_3+sc_1*INT((10+G26+F26*d)/(INT(10+G26+F26*d))-epsi))*(s_1+INT(G26+F26*d)+s_2*INT((10+G26+F26*d)/(INT(10+G26+F26*d))-epsi))^(s_3)*(c_4+c_1*INT((10+G26+F26*d)/(INT(10+G26+F26*d))-epsi)+c_2*H26)^(c_3)+sc_2*INT((10+G26+F26*d)/(INT(10+G26+F26*d))-epsi)-sc_4*(H26/10)^3)</f>
        <v>6681.3718598426258</v>
      </c>
      <c r="U67" s="148">
        <f>-1*(G67)*
((sc_3+sc_1*INT((10+G26+E26)/(INT(10+G26+E26))-epsi))*(s_1+INT(G26+E26)+s_2*INT((10+G26+E26)/(INT(10+G26+E26))-epsi))^(s_3)*(c_4+c_1*INT((10+G26+E26)/(INT(10+G26+E26))-epsi)+c_2*H26)^(c_3)+sc_2*INT((10+G26+E26)/(INT(10+G26+E26))-epsi)-sc_4*(H26/10)^3)
+D67*E67*(1-F67)*(1-G67)*
((sc_3+sc_1*INT((10+G26+E26*d)/(INT(10+G26+E26*d))-epsi))*(s_1+INT(G26+E26*d)+s_2*INT((10+G26+E26*d)/(INT(10+G26+E26*d))-epsi))^(s_3)*(c_4+c_1*INT((10+G26+E26*d)/(INT(10+G26+E26*d))-epsi)+c_2*H26)^(c_3)+sc_2*INT((10+G26+E26*d)/(INT(10+G26+E26*d))-epsi)-sc_4*(H26/10)^3)</f>
        <v>6681.3718598426258</v>
      </c>
      <c r="W67" s="10" t="str">
        <f>W66 &amp; IF(1-D67,B26&amp;"    ","")</f>
        <v xml:space="preserve">샤말라    </v>
      </c>
      <c r="X67" s="10" t="str">
        <f>X66&amp;IF(1-E67,B26&amp;"    ","")</f>
        <v xml:space="preserve">그라나트    </v>
      </c>
      <c r="Y67" s="10" t="str">
        <f>Y66&amp;IF(F67,B26&amp;"    ","")</f>
        <v xml:space="preserve">아이데른    카르펜    </v>
      </c>
      <c r="Z67" s="10" t="str">
        <f>Z66&amp;IF(G67,B26&amp;"    ","")</f>
        <v xml:space="preserve">스튜어트    키리네    라사    </v>
      </c>
    </row>
    <row r="68" spans="4:26">
      <c r="D68" s="10">
        <f>1-INT((10-(1-I27)^2)/10)</f>
        <v>1</v>
      </c>
      <c r="E68" s="10">
        <f>1-INT((10-(2-I27)^2)/10)</f>
        <v>1</v>
      </c>
      <c r="F68" s="10">
        <f>INT((3-ABS(3-I27))/3)</f>
        <v>0</v>
      </c>
      <c r="G68" s="10">
        <f>INT((4-ABS(4-I27))/4)</f>
        <v>0</v>
      </c>
      <c r="I68" s="10">
        <f>(1-D68)*H27</f>
        <v>0</v>
      </c>
      <c r="J68" s="10">
        <f>(1-E68)*H27</f>
        <v>0</v>
      </c>
      <c r="K68" s="137">
        <f>F68*H27</f>
        <v>0</v>
      </c>
      <c r="L68" s="137">
        <f>G68*H27</f>
        <v>0</v>
      </c>
      <c r="M68" s="3"/>
      <c r="R68" s="148">
        <f>(-1)*(1-D68)*
((sc_3+sc_1*INT((10+D27+F27)/(INT(10+D27+F27))-epsi))*(s_1+INT(D27+F27)+s_2*INT((10+D27+F27)/(INT(10+D27+F27))-epsi))^(s_3)*(c_4+c_1*INT((10+D27+F27)/(INT(10+D27+F27))-epsi)+c_2*H27)^(c_3)+sc_2*INT((10+D27+F27)/(INT(10+D27+F27))-epsi)-sc_4*(H27/10)^3)
+D68*E68*(1-F68)*(1-G68)*
((sc_3+sc_1*INT((10+D27+F27*d)/(INT(10+D27+F27*d))-epsi))*(s_1+INT(D27+F27*d)+s_2*INT((10+D27+F27*d)/(INT(10+D27+F27*d))-epsi))^(s_3)*(c_4+c_1*INT((10+D27+F27*d)/(INT(10+D27+F27*d))-epsi)+c_2*H27)^(c_3)+sc_2*INT((10+D27+F27*d)/(INT(10+D27+F27*d))-epsi)-sc_4*(H27/10)^3)</f>
        <v>32464.625567002222</v>
      </c>
      <c r="S68" s="148">
        <f>-1*(1-E68)*
((sc_3+sc_1*INT((10+D27+F27)/(INT(10+D27+F27))-epsi))*(s_1+INT(D27+F27)+s_2*INT((10+D27+F27)/(INT(10+D27+F27))-epsi))^(s_3)*(c_4+c_1*INT((10+D27+F27)/(INT(10+D27+F27))-epsi)+c_2*H27)^(c_3)+sc_2*INT((10+D27+F27)/(INT(10+D27+F27))-epsi)-sc_4*(H27/10)^3)
+D68*E68*(1-F68)*(1-G68)*
((sc_3+sc_1*INT((10+D27*d+F27)/(INT(10+D27*d+F27))-epsi))*(s_1+INT(D27*d+F27)+s_2*INT((10+D27*d+F27)/(INT(10+D27*d+F27))-epsi))^(s_3)*(c_4+c_1*INT((10+D27*d+F27)/(INT(10+D27*d+F27))-epsi)+c_2*H27)^(c_3)+sc_2*INT((10+D27*d+F27)/(INT(10+D27*d+F27))-epsi)-sc_4*(H27/10)^3)</f>
        <v>26862.152976395057</v>
      </c>
      <c r="T68" s="148">
        <f>-1*(F68)*
((sc_3+sc_1*INT((10+G27+F27)/(INT(10+G27+F27))-epsi))*(s_1+INT(G27+F27)+s_2*INT((10+G27+F27)/(INT(10+G27+F27))-epsi))^(s_3)*(c_4+c_1*INT((10+G27+F27)/(INT(10+G27+F27))-epsi)+c_2*H27)^(c_3)+sc_2*INT((10+G27+F27)/(INT(10+G27+F27))-epsi)-sc_4*(H27/10)^3)
+D68*E68*(1-F68)*(1-G68)*
((sc_3+sc_1*INT((10+G27+F27*d)/(INT(10+G27+F27*d))-epsi))*(s_1+INT(G27+F27*d)+s_2*INT((10+G27+F27*d)/(INT(10+G27+F27*d))-epsi))^(s_3)*(c_4+c_1*INT((10+G27+F27*d)/(INT(10+G27+F27*d))-epsi)+c_2*H27)^(c_3)+sc_2*INT((10+G27+F27*d)/(INT(10+G27+F27*d))-epsi)-sc_4*(H27/10)^3)</f>
        <v>32464.625567002222</v>
      </c>
      <c r="U68" s="148">
        <f>-1*(G68)*
((sc_3+sc_1*INT((10+G27+E27)/(INT(10+G27+E27))-epsi))*(s_1+INT(G27+E27)+s_2*INT((10+G27+E27)/(INT(10+G27+E27))-epsi))^(s_3)*(c_4+c_1*INT((10+G27+E27)/(INT(10+G27+E27))-epsi)+c_2*H27)^(c_3)+sc_2*INT((10+G27+E27)/(INT(10+G27+E27))-epsi)-sc_4*(H27/10)^3)
+D68*E68*(1-F68)*(1-G68)*
((sc_3+sc_1*INT((10+G27+E27*d)/(INT(10+G27+E27*d))-epsi))*(s_1+INT(G27+E27*d)+s_2*INT((10+G27+E27*d)/(INT(10+G27+E27*d))-epsi))^(s_3)*(c_4+c_1*INT((10+G27+E27*d)/(INT(10+G27+E27*d))-epsi)+c_2*H27)^(c_3)+sc_2*INT((10+G27+E27*d)/(INT(10+G27+E27*d))-epsi)-sc_4*(H27/10)^3)</f>
        <v>32464.625567002222</v>
      </c>
      <c r="W68" s="10" t="str">
        <f>W67 &amp; IF(1-D68,B27&amp;"    ","")</f>
        <v xml:space="preserve">샤말라    </v>
      </c>
      <c r="X68" s="10" t="str">
        <f>X67&amp;IF(1-E68,B27&amp;"    ","")</f>
        <v xml:space="preserve">그라나트    </v>
      </c>
      <c r="Y68" s="10" t="str">
        <f>Y67&amp;IF(F68,B27&amp;"    ","")</f>
        <v xml:space="preserve">아이데른    카르펜    </v>
      </c>
      <c r="Z68" s="10" t="str">
        <f>Z67&amp;IF(G68,B27&amp;"    ","")</f>
        <v xml:space="preserve">스튜어트    키리네    라사    </v>
      </c>
    </row>
    <row r="69" spans="4:26">
      <c r="D69" s="10">
        <f>1-INT((10-(1-I28)^2)/10)</f>
        <v>1</v>
      </c>
      <c r="E69" s="10">
        <f>1-INT((10-(2-I28)^2)/10)</f>
        <v>1</v>
      </c>
      <c r="F69" s="10">
        <f>INT((3-ABS(3-I28))/3)</f>
        <v>0</v>
      </c>
      <c r="G69" s="10">
        <f>INT((4-ABS(4-I28))/4)</f>
        <v>0</v>
      </c>
      <c r="I69" s="10">
        <f>(1-D69)*H28</f>
        <v>0</v>
      </c>
      <c r="J69" s="10">
        <f>(1-E69)*H28</f>
        <v>0</v>
      </c>
      <c r="K69" s="137">
        <f>F69*H28</f>
        <v>0</v>
      </c>
      <c r="L69" s="137">
        <f>G69*H28</f>
        <v>0</v>
      </c>
      <c r="M69" s="3"/>
      <c r="R69" s="148">
        <f>(-1)*(1-D69)*
((sc_3+sc_1*INT((10+D28+F28)/(INT(10+D28+F28))-epsi))*(s_1+INT(D28+F28)+s_2*INT((10+D28+F28)/(INT(10+D28+F28))-epsi))^(s_3)*(c_4+c_1*INT((10+D28+F28)/(INT(10+D28+F28))-epsi)+c_2*H28)^(c_3)+sc_2*INT((10+D28+F28)/(INT(10+D28+F28))-epsi)-sc_4*(H28/10)^3)
+D69*E69*(1-F69)*(1-G69)*
((sc_3+sc_1*INT((10+D28+F28*d)/(INT(10+D28+F28*d))-epsi))*(s_1+INT(D28+F28*d)+s_2*INT((10+D28+F28*d)/(INT(10+D28+F28*d))-epsi))^(s_3)*(c_4+c_1*INT((10+D28+F28*d)/(INT(10+D28+F28*d))-epsi)+c_2*H28)^(c_3)+sc_2*INT((10+D28+F28*d)/(INT(10+D28+F28*d))-epsi)-sc_4*(H28/10)^3)</f>
        <v>21172.728209118584</v>
      </c>
      <c r="S69" s="148">
        <f>-1*(1-E69)*
((sc_3+sc_1*INT((10+D28+F28)/(INT(10+D28+F28))-epsi))*(s_1+INT(D28+F28)+s_2*INT((10+D28+F28)/(INT(10+D28+F28))-epsi))^(s_3)*(c_4+c_1*INT((10+D28+F28)/(INT(10+D28+F28))-epsi)+c_2*H28)^(c_3)+sc_2*INT((10+D28+F28)/(INT(10+D28+F28))-epsi)-sc_4*(H28/10)^3)
+D69*E69*(1-F69)*(1-G69)*
((sc_3+sc_1*INT((10+D28*d+F28)/(INT(10+D28*d+F28))-epsi))*(s_1+INT(D28*d+F28)+s_2*INT((10+D28*d+F28)/(INT(10+D28*d+F28))-epsi))^(s_3)*(c_4+c_1*INT((10+D28*d+F28)/(INT(10+D28*d+F28))-epsi)+c_2*H28)^(c_3)+sc_2*INT((10+D28*d+F28)/(INT(10+D28*d+F28))-epsi)-sc_4*(H28/10)^3)</f>
        <v>16803.842076911274</v>
      </c>
      <c r="T69" s="148">
        <f>-1*(F69)*
((sc_3+sc_1*INT((10+G28+F28)/(INT(10+G28+F28))-epsi))*(s_1+INT(G28+F28)+s_2*INT((10+G28+F28)/(INT(10+G28+F28))-epsi))^(s_3)*(c_4+c_1*INT((10+G28+F28)/(INT(10+G28+F28))-epsi)+c_2*H28)^(c_3)+sc_2*INT((10+G28+F28)/(INT(10+G28+F28))-epsi)-sc_4*(H28/10)^3)
+D69*E69*(1-F69)*(1-G69)*
((sc_3+sc_1*INT((10+G28+F28*d)/(INT(10+G28+F28*d))-epsi))*(s_1+INT(G28+F28*d)+s_2*INT((10+G28+F28*d)/(INT(10+G28+F28*d))-epsi))^(s_3)*(c_4+c_1*INT((10+G28+F28*d)/(INT(10+G28+F28*d))-epsi)+c_2*H28)^(c_3)+sc_2*INT((10+G28+F28*d)/(INT(10+G28+F28*d))-epsi)-sc_4*(H28/10)^3)</f>
        <v>21172.728209118584</v>
      </c>
      <c r="U69" s="148">
        <f>-1*(G69)*
((sc_3+sc_1*INT((10+G28+E28)/(INT(10+G28+E28))-epsi))*(s_1+INT(G28+E28)+s_2*INT((10+G28+E28)/(INT(10+G28+E28))-epsi))^(s_3)*(c_4+c_1*INT((10+G28+E28)/(INT(10+G28+E28))-epsi)+c_2*H28)^(c_3)+sc_2*INT((10+G28+E28)/(INT(10+G28+E28))-epsi)-sc_4*(H28/10)^3)
+D69*E69*(1-F69)*(1-G69)*
((sc_3+sc_1*INT((10+G28+E28*d)/(INT(10+G28+E28*d))-epsi))*(s_1+INT(G28+E28*d)+s_2*INT((10+G28+E28*d)/(INT(10+G28+E28*d))-epsi))^(s_3)*(c_4+c_1*INT((10+G28+E28*d)/(INT(10+G28+E28*d))-epsi)+c_2*H28)^(c_3)+sc_2*INT((10+G28+E28*d)/(INT(10+G28+E28*d))-epsi)-sc_4*(H28/10)^3)</f>
        <v>12252.736232128811</v>
      </c>
      <c r="W69" s="10" t="str">
        <f>W68 &amp; IF(1-D69,B28&amp;"    ","")</f>
        <v xml:space="preserve">샤말라    </v>
      </c>
      <c r="X69" s="10" t="str">
        <f>X68&amp;IF(1-E69,B28&amp;"    ","")</f>
        <v xml:space="preserve">그라나트    </v>
      </c>
      <c r="Y69" s="10" t="str">
        <f>Y68&amp;IF(F69,B28&amp;"    ","")</f>
        <v xml:space="preserve">아이데른    카르펜    </v>
      </c>
      <c r="Z69" s="10" t="str">
        <f>Z68&amp;IF(G69,B28&amp;"    ","")</f>
        <v xml:space="preserve">스튜어트    키리네    라사    </v>
      </c>
    </row>
    <row r="70" spans="4:26">
      <c r="D70" s="10">
        <f>1-INT((10-(1-I29)^2)/10)</f>
        <v>1</v>
      </c>
      <c r="E70" s="10">
        <f>1-INT((10-(2-I29)^2)/10)</f>
        <v>1</v>
      </c>
      <c r="F70" s="10">
        <f>INT((3-ABS(3-I29))/3)</f>
        <v>0</v>
      </c>
      <c r="G70" s="10">
        <f>INT((4-ABS(4-I29))/4)</f>
        <v>0</v>
      </c>
      <c r="I70" s="10">
        <f>(1-D70)*H29</f>
        <v>0</v>
      </c>
      <c r="J70" s="10">
        <f>(1-E70)*H29</f>
        <v>0</v>
      </c>
      <c r="K70" s="137">
        <f>F70*H29</f>
        <v>0</v>
      </c>
      <c r="L70" s="137">
        <f>G70*H29</f>
        <v>0</v>
      </c>
      <c r="M70" s="3"/>
      <c r="R70" s="148">
        <f>(-1)*(1-D70)*
((sc_3+sc_1*INT((10+D29+F29)/(INT(10+D29+F29))-epsi))*(s_1+INT(D29+F29)+s_2*INT((10+D29+F29)/(INT(10+D29+F29))-epsi))^(s_3)*(c_4+c_1*INT((10+D29+F29)/(INT(10+D29+F29))-epsi)+c_2*H29)^(c_3)+sc_2*INT((10+D29+F29)/(INT(10+D29+F29))-epsi)-sc_4*(H29/10)^3)
+D70*E70*(1-F70)*(1-G70)*
((sc_3+sc_1*INT((10+D29+F29*d)/(INT(10+D29+F29*d))-epsi))*(s_1+INT(D29+F29*d)+s_2*INT((10+D29+F29*d)/(INT(10+D29+F29*d))-epsi))^(s_3)*(c_4+c_1*INT((10+D29+F29*d)/(INT(10+D29+F29*d))-epsi)+c_2*H29)^(c_3)+sc_2*INT((10+D29+F29*d)/(INT(10+D29+F29*d))-epsi)-sc_4*(H29/10)^3)</f>
        <v>24910.107764913744</v>
      </c>
      <c r="S70" s="148">
        <f>-1*(1-E70)*
((sc_3+sc_1*INT((10+D29+F29)/(INT(10+D29+F29))-epsi))*(s_1+INT(D29+F29)+s_2*INT((10+D29+F29)/(INT(10+D29+F29))-epsi))^(s_3)*(c_4+c_1*INT((10+D29+F29)/(INT(10+D29+F29))-epsi)+c_2*H29)^(c_3)+sc_2*INT((10+D29+F29)/(INT(10+D29+F29))-epsi)-sc_4*(H29/10)^3)
+D70*E70*(1-F70)*(1-G70)*
((sc_3+sc_1*INT((10+D29*d+F29)/(INT(10+D29*d+F29))-epsi))*(s_1+INT(D29*d+F29)+s_2*INT((10+D29*d+F29)/(INT(10+D29*d+F29))-epsi))^(s_3)*(c_4+c_1*INT((10+D29*d+F29)/(INT(10+D29*d+F29))-epsi)+c_2*H29)^(c_3)+sc_2*INT((10+D29*d+F29)/(INT(10+D29*d+F29))-epsi)-sc_4*(H29/10)^3)</f>
        <v>20129.90141356003</v>
      </c>
      <c r="T70" s="148">
        <f>-1*(F70)*
((sc_3+sc_1*INT((10+G29+F29)/(INT(10+G29+F29))-epsi))*(s_1+INT(G29+F29)+s_2*INT((10+G29+F29)/(INT(10+G29+F29))-epsi))^(s_3)*(c_4+c_1*INT((10+G29+F29)/(INT(10+G29+F29))-epsi)+c_2*H29)^(c_3)+sc_2*INT((10+G29+F29)/(INT(10+G29+F29))-epsi)-sc_4*(H29/10)^3)
+D70*E70*(1-F70)*(1-G70)*
((sc_3+sc_1*INT((10+G29+F29*d)/(INT(10+G29+F29*d))-epsi))*(s_1+INT(G29+F29*d)+s_2*INT((10+G29+F29*d)/(INT(10+G29+F29*d))-epsi))^(s_3)*(c_4+c_1*INT((10+G29+F29*d)/(INT(10+G29+F29*d))-epsi)+c_2*H29)^(c_3)+sc_2*INT((10+G29+F29*d)/(INT(10+G29+F29*d))-epsi)-sc_4*(H29/10)^3)</f>
        <v>24910.107764913744</v>
      </c>
      <c r="U70" s="148">
        <f>-1*(G70)*
((sc_3+sc_1*INT((10+G29+E29)/(INT(10+G29+E29))-epsi))*(s_1+INT(G29+E29)+s_2*INT((10+G29+E29)/(INT(10+G29+E29))-epsi))^(s_3)*(c_4+c_1*INT((10+G29+E29)/(INT(10+G29+E29))-epsi)+c_2*H29)^(c_3)+sc_2*INT((10+G29+E29)/(INT(10+G29+E29))-epsi)-sc_4*(H29/10)^3)
+D70*E70*(1-F70)*(1-G70)*
((sc_3+sc_1*INT((10+G29+E29*d)/(INT(10+G29+E29*d))-epsi))*(s_1+INT(G29+E29*d)+s_2*INT((10+G29+E29*d)/(INT(10+G29+E29*d))-epsi))^(s_3)*(c_4+c_1*INT((10+G29+E29*d)/(INT(10+G29+E29*d))-epsi)+c_2*H29)^(c_3)+sc_2*INT((10+G29+E29*d)/(INT(10+G29+E29*d))-epsi)-sc_4*(H29/10)^3)</f>
        <v>14417.256808399155</v>
      </c>
      <c r="W70" s="10" t="str">
        <f>W69 &amp; IF(1-D70,B29&amp;"    ","")</f>
        <v xml:space="preserve">샤말라    </v>
      </c>
      <c r="X70" s="10" t="str">
        <f>X69&amp;IF(1-E70,B29&amp;"    ","")</f>
        <v xml:space="preserve">그라나트    </v>
      </c>
      <c r="Y70" s="10" t="str">
        <f>Y69&amp;IF(F70,B29&amp;"    ","")</f>
        <v xml:space="preserve">아이데른    카르펜    </v>
      </c>
      <c r="Z70" s="10" t="str">
        <f>Z69&amp;IF(G70,B29&amp;"    ","")</f>
        <v xml:space="preserve">스튜어트    키리네    라사    </v>
      </c>
    </row>
    <row r="71" spans="4:26">
      <c r="D71" s="10">
        <f>1-INT((10-(1-I30)^2)/10)</f>
        <v>1</v>
      </c>
      <c r="E71" s="10">
        <f>1-INT((10-(2-I30)^2)/10)</f>
        <v>1</v>
      </c>
      <c r="F71" s="10">
        <f>INT((3-ABS(3-I30))/3)</f>
        <v>0</v>
      </c>
      <c r="G71" s="10">
        <f>INT((4-ABS(4-I30))/4)</f>
        <v>0</v>
      </c>
      <c r="I71" s="10">
        <f>(1-D71)*H30</f>
        <v>0</v>
      </c>
      <c r="J71" s="10">
        <f>(1-E71)*H30</f>
        <v>0</v>
      </c>
      <c r="K71" s="137">
        <f>F71*H30</f>
        <v>0</v>
      </c>
      <c r="L71" s="137">
        <f>G71*H30</f>
        <v>0</v>
      </c>
      <c r="M71" s="3"/>
      <c r="R71" s="148">
        <f>(-1)*(1-D71)*
((sc_3+sc_1*INT((10+D30+F30)/(INT(10+D30+F30))-epsi))*(s_1+INT(D30+F30)+s_2*INT((10+D30+F30)/(INT(10+D30+F30))-epsi))^(s_3)*(c_4+c_1*INT((10+D30+F30)/(INT(10+D30+F30))-epsi)+c_2*H30)^(c_3)+sc_2*INT((10+D30+F30)/(INT(10+D30+F30))-epsi)-sc_4*(H30/10)^3)
+D71*E71*(1-F71)*(1-G71)*
((sc_3+sc_1*INT((10+D30+F30*d)/(INT(10+D30+F30*d))-epsi))*(s_1+INT(D30+F30*d)+s_2*INT((10+D30+F30*d)/(INT(10+D30+F30*d))-epsi))^(s_3)*(c_4+c_1*INT((10+D30+F30*d)/(INT(10+D30+F30*d))-epsi)+c_2*H30)^(c_3)+sc_2*INT((10+D30+F30*d)/(INT(10+D30+F30*d))-epsi)-sc_4*(H30/10)^3)</f>
        <v>21172.728209118584</v>
      </c>
      <c r="S71" s="148">
        <f>-1*(1-E71)*
((sc_3+sc_1*INT((10+D30+F30)/(INT(10+D30+F30))-epsi))*(s_1+INT(D30+F30)+s_2*INT((10+D30+F30)/(INT(10+D30+F30))-epsi))^(s_3)*(c_4+c_1*INT((10+D30+F30)/(INT(10+D30+F30))-epsi)+c_2*H30)^(c_3)+sc_2*INT((10+D30+F30)/(INT(10+D30+F30))-epsi)-sc_4*(H30/10)^3)
+D71*E71*(1-F71)*(1-G71)*
((sc_3+sc_1*INT((10+D30*d+F30)/(INT(10+D30*d+F30))-epsi))*(s_1+INT(D30*d+F30)+s_2*INT((10+D30*d+F30)/(INT(10+D30*d+F30))-epsi))^(s_3)*(c_4+c_1*INT((10+D30*d+F30)/(INT(10+D30*d+F30))-epsi)+c_2*H30)^(c_3)+sc_2*INT((10+D30*d+F30)/(INT(10+D30*d+F30))-epsi)-sc_4*(H30/10)^3)</f>
        <v>16803.842076911274</v>
      </c>
      <c r="T71" s="148">
        <f>-1*(F71)*
((sc_3+sc_1*INT((10+G30+F30)/(INT(10+G30+F30))-epsi))*(s_1+INT(G30+F30)+s_2*INT((10+G30+F30)/(INT(10+G30+F30))-epsi))^(s_3)*(c_4+c_1*INT((10+G30+F30)/(INT(10+G30+F30))-epsi)+c_2*H30)^(c_3)+sc_2*INT((10+G30+F30)/(INT(10+G30+F30))-epsi)-sc_4*(H30/10)^3)
+D71*E71*(1-F71)*(1-G71)*
((sc_3+sc_1*INT((10+G30+F30*d)/(INT(10+G30+F30*d))-epsi))*(s_1+INT(G30+F30*d)+s_2*INT((10+G30+F30*d)/(INT(10+G30+F30*d))-epsi))^(s_3)*(c_4+c_1*INT((10+G30+F30*d)/(INT(10+G30+F30*d))-epsi)+c_2*H30)^(c_3)+sc_2*INT((10+G30+F30*d)/(INT(10+G30+F30*d))-epsi)-sc_4*(H30/10)^3)</f>
        <v>21172.728209118584</v>
      </c>
      <c r="U71" s="148">
        <f>-1*(G71)*
((sc_3+sc_1*INT((10+G30+E30)/(INT(10+G30+E30))-epsi))*(s_1+INT(G30+E30)+s_2*INT((10+G30+E30)/(INT(10+G30+E30))-epsi))^(s_3)*(c_4+c_1*INT((10+G30+E30)/(INT(10+G30+E30))-epsi)+c_2*H30)^(c_3)+sc_2*INT((10+G30+E30)/(INT(10+G30+E30))-epsi)-sc_4*(H30/10)^3)
+D71*E71*(1-F71)*(1-G71)*
((sc_3+sc_1*INT((10+G30+E30*d)/(INT(10+G30+E30*d))-epsi))*(s_1+INT(G30+E30*d)+s_2*INT((10+G30+E30*d)/(INT(10+G30+E30*d))-epsi))^(s_3)*(c_4+c_1*INT((10+G30+E30*d)/(INT(10+G30+E30*d))-epsi)+c_2*H30)^(c_3)+sc_2*INT((10+G30+E30*d)/(INT(10+G30+E30*d))-epsi)-sc_4*(H30/10)^3)</f>
        <v>12252.736232128811</v>
      </c>
      <c r="W71" s="10" t="str">
        <f>W70 &amp; IF(1-D71,B30&amp;"    ","")</f>
        <v xml:space="preserve">샤말라    </v>
      </c>
      <c r="X71" s="10" t="str">
        <f>X70&amp;IF(1-E71,B30&amp;"    ","")</f>
        <v xml:space="preserve">그라나트    </v>
      </c>
      <c r="Y71" s="10" t="str">
        <f>Y70&amp;IF(F71,B30&amp;"    ","")</f>
        <v xml:space="preserve">아이데른    카르펜    </v>
      </c>
      <c r="Z71" s="10" t="str">
        <f>Z70&amp;IF(G71,B30&amp;"    ","")</f>
        <v xml:space="preserve">스튜어트    키리네    라사    </v>
      </c>
    </row>
    <row r="72" spans="4:26">
      <c r="D72" s="10">
        <f>1-INT((10-(1-I31)^2)/10)</f>
        <v>1</v>
      </c>
      <c r="E72" s="10">
        <f>1-INT((10-(2-I31)^2)/10)</f>
        <v>1</v>
      </c>
      <c r="F72" s="10">
        <f>INT((3-ABS(3-I31))/3)</f>
        <v>0</v>
      </c>
      <c r="G72" s="10">
        <f>INT((4-ABS(4-I31))/4)</f>
        <v>0</v>
      </c>
      <c r="I72" s="10">
        <f>(1-D72)*H31</f>
        <v>0</v>
      </c>
      <c r="J72" s="10">
        <f>(1-E72)*H31</f>
        <v>0</v>
      </c>
      <c r="K72" s="137">
        <f>F72*H31</f>
        <v>0</v>
      </c>
      <c r="L72" s="137">
        <f>G72*H31</f>
        <v>0</v>
      </c>
      <c r="M72" s="3"/>
      <c r="R72" s="148">
        <f>(-1)*(1-D72)*
((sc_3+sc_1*INT((10+D31+F31)/(INT(10+D31+F31))-epsi))*(s_1+INT(D31+F31)+s_2*INT((10+D31+F31)/(INT(10+D31+F31))-epsi))^(s_3)*(c_4+c_1*INT((10+D31+F31)/(INT(10+D31+F31))-epsi)+c_2*H31)^(c_3)+sc_2*INT((10+D31+F31)/(INT(10+D31+F31))-epsi)-sc_4*(H31/10)^3)
+D72*E72*(1-F72)*(1-G72)*
((sc_3+sc_1*INT((10+D31+F31*d)/(INT(10+D31+F31*d))-epsi))*(s_1+INT(D31+F31*d)+s_2*INT((10+D31+F31*d)/(INT(10+D31+F31*d))-epsi))^(s_3)*(c_4+c_1*INT((10+D31+F31*d)/(INT(10+D31+F31*d))-epsi)+c_2*H31)^(c_3)+sc_2*INT((10+D31+F31*d)/(INT(10+D31+F31*d))-epsi)-sc_4*(H31/10)^3)</f>
        <v>18832.899054978137</v>
      </c>
      <c r="S72" s="148">
        <f>-1*(1-E72)*
((sc_3+sc_1*INT((10+D31+F31)/(INT(10+D31+F31))-epsi))*(s_1+INT(D31+F31)+s_2*INT((10+D31+F31)/(INT(10+D31+F31))-epsi))^(s_3)*(c_4+c_1*INT((10+D31+F31)/(INT(10+D31+F31))-epsi)+c_2*H31)^(c_3)+sc_2*INT((10+D31+F31)/(INT(10+D31+F31))-epsi)-sc_4*(H31/10)^3)
+D72*E72*(1-F72)*(1-G72)*
((sc_3+sc_1*INT((10+D31*d+F31)/(INT(10+D31*d+F31))-epsi))*(s_1+INT(D31*d+F31)+s_2*INT((10+D31*d+F31)/(INT(10+D31*d+F31))-epsi))^(s_3)*(c_4+c_1*INT((10+D31*d+F31)/(INT(10+D31*d+F31))-epsi)+c_2*H31)^(c_3)+sc_2*INT((10+D31*d+F31)/(INT(10+D31*d+F31))-epsi)-sc_4*(H31/10)^3)</f>
        <v>15594.940379858248</v>
      </c>
      <c r="T72" s="148">
        <f>-1*(F72)*
((sc_3+sc_1*INT((10+G31+F31)/(INT(10+G31+F31))-epsi))*(s_1+INT(G31+F31)+s_2*INT((10+G31+F31)/(INT(10+G31+F31))-epsi))^(s_3)*(c_4+c_1*INT((10+G31+F31)/(INT(10+G31+F31))-epsi)+c_2*H31)^(c_3)+sc_2*INT((10+G31+F31)/(INT(10+G31+F31))-epsi)-sc_4*(H31/10)^3)
+D72*E72*(1-F72)*(1-G72)*
((sc_3+sc_1*INT((10+G31+F31*d)/(INT(10+G31+F31*d))-epsi))*(s_1+INT(G31+F31*d)+s_2*INT((10+G31+F31*d)/(INT(10+G31+F31*d))-epsi))^(s_3)*(c_4+c_1*INT((10+G31+F31*d)/(INT(10+G31+F31*d))-epsi)+c_2*H31)^(c_3)+sc_2*INT((10+G31+F31*d)/(INT(10+G31+F31*d))-epsi)-sc_4*(H31/10)^3)</f>
        <v>18832.899054978137</v>
      </c>
      <c r="U72" s="148">
        <f>-1*(G72)*
((sc_3+sc_1*INT((10+G31+E31)/(INT(10+G31+E31))-epsi))*(s_1+INT(G31+E31)+s_2*INT((10+G31+E31)/(INT(10+G31+E31))-epsi))^(s_3)*(c_4+c_1*INT((10+G31+E31)/(INT(10+G31+E31))-epsi)+c_2*H31)^(c_3)+sc_2*INT((10+G31+E31)/(INT(10+G31+E31))-epsi)-sc_4*(H31/10)^3)
+D72*E72*(1-F72)*(1-G72)*
((sc_3+sc_1*INT((10+G31+E31*d)/(INT(10+G31+E31*d))-epsi))*(s_1+INT(G31+E31*d)+s_2*INT((10+G31+E31*d)/(INT(10+G31+E31*d))-epsi))^(s_3)*(c_4+c_1*INT((10+G31+E31*d)/(INT(10+G31+E31*d))-epsi)+c_2*H31)^(c_3)+sc_2*INT((10+G31+E31*d)/(INT(10+G31+E31*d))-epsi)-sc_4*(H31/10)^3)</f>
        <v>32464.625567002222</v>
      </c>
      <c r="W72" s="10" t="str">
        <f>W71 &amp; IF(1-D72,B31&amp;"    ","")</f>
        <v xml:space="preserve">샤말라    </v>
      </c>
      <c r="X72" s="10" t="str">
        <f>X71&amp;IF(1-E72,B31&amp;"    ","")</f>
        <v xml:space="preserve">그라나트    </v>
      </c>
      <c r="Y72" s="10" t="str">
        <f>Y71&amp;IF(F72,B31&amp;"    ","")</f>
        <v xml:space="preserve">아이데른    카르펜    </v>
      </c>
      <c r="Z72" s="10" t="str">
        <f>Z71&amp;IF(G72,B31&amp;"    ","")</f>
        <v xml:space="preserve">스튜어트    키리네    라사    </v>
      </c>
    </row>
    <row r="73" spans="4:26">
      <c r="D73" s="10">
        <f>1-INT((10-(1-I32)^2)/10)</f>
        <v>1</v>
      </c>
      <c r="E73" s="10">
        <f>1-INT((10-(2-I32)^2)/10)</f>
        <v>1</v>
      </c>
      <c r="F73" s="10">
        <f>INT((3-ABS(3-I32))/3)</f>
        <v>0</v>
      </c>
      <c r="G73" s="10">
        <f>INT((4-ABS(4-I32))/4)</f>
        <v>0</v>
      </c>
      <c r="I73" s="10">
        <f>(1-D73)*H32</f>
        <v>0</v>
      </c>
      <c r="J73" s="10">
        <f>(1-E73)*H32</f>
        <v>0</v>
      </c>
      <c r="K73" s="137">
        <f>F73*H32</f>
        <v>0</v>
      </c>
      <c r="L73" s="137">
        <f>G73*H32</f>
        <v>0</v>
      </c>
      <c r="M73" s="3"/>
      <c r="R73" s="148">
        <f>(-1)*(1-D73)*
((sc_3+sc_1*INT((10+D32+F32)/(INT(10+D32+F32))-epsi))*(s_1+INT(D32+F32)+s_2*INT((10+D32+F32)/(INT(10+D32+F32))-epsi))^(s_3)*(c_4+c_1*INT((10+D32+F32)/(INT(10+D32+F32))-epsi)+c_2*H32)^(c_3)+sc_2*INT((10+D32+F32)/(INT(10+D32+F32))-epsi)-sc_4*(H32/10)^3)
+D73*E73*(1-F73)*(1-G73)*
((sc_3+sc_1*INT((10+D32+F32*d)/(INT(10+D32+F32*d))-epsi))*(s_1+INT(D32+F32*d)+s_2*INT((10+D32+F32*d)/(INT(10+D32+F32*d))-epsi))^(s_3)*(c_4+c_1*INT((10+D32+F32*d)/(INT(10+D32+F32*d))-epsi)+c_2*H32)^(c_3)+sc_2*INT((10+D32+F32*d)/(INT(10+D32+F32*d))-epsi)-sc_4*(H32/10)^3)</f>
        <v>7798.2955066976047</v>
      </c>
      <c r="S73" s="148">
        <f>-1*(1-E73)*
((sc_3+sc_1*INT((10+D32+F32)/(INT(10+D32+F32))-epsi))*(s_1+INT(D32+F32)+s_2*INT((10+D32+F32)/(INT(10+D32+F32))-epsi))^(s_3)*(c_4+c_1*INT((10+D32+F32)/(INT(10+D32+F32))-epsi)+c_2*H32)^(c_3)+sc_2*INT((10+D32+F32)/(INT(10+D32+F32))-epsi)-sc_4*(H32/10)^3)
+D73*E73*(1-F73)*(1-G73)*
((sc_3+sc_1*INT((10+D32*d+F32)/(INT(10+D32*d+F32))-epsi))*(s_1+INT(D32*d+F32)+s_2*INT((10+D32*d+F32)/(INT(10+D32*d+F32))-epsi))^(s_3)*(c_4+c_1*INT((10+D32*d+F32)/(INT(10+D32*d+F32))-epsi)+c_2*H32)^(c_3)+sc_2*INT((10+D32*d+F32)/(INT(10+D32*d+F32))-epsi)-sc_4*(H32/10)^3)</f>
        <v>10084.340055554218</v>
      </c>
      <c r="T73" s="148">
        <f>-1*(F73)*
((sc_3+sc_1*INT((10+G32+F32)/(INT(10+G32+F32))-epsi))*(s_1+INT(G32+F32)+s_2*INT((10+G32+F32)/(INT(10+G32+F32))-epsi))^(s_3)*(c_4+c_1*INT((10+G32+F32)/(INT(10+G32+F32))-epsi)+c_2*H32)^(c_3)+sc_2*INT((10+G32+F32)/(INT(10+G32+F32))-epsi)-sc_4*(H32/10)^3)
+D73*E73*(1-F73)*(1-G73)*
((sc_3+sc_1*INT((10+G32+F32*d)/(INT(10+G32+F32*d))-epsi))*(s_1+INT(G32+F32*d)+s_2*INT((10+G32+F32*d)/(INT(10+G32+F32*d))-epsi))^(s_3)*(c_4+c_1*INT((10+G32+F32*d)/(INT(10+G32+F32*d))-epsi)+c_2*H32)^(c_3)+sc_2*INT((10+G32+F32*d)/(INT(10+G32+F32*d))-epsi)-sc_4*(H32/10)^3)</f>
        <v>7798.2955066976047</v>
      </c>
      <c r="U73" s="148">
        <f>-1*(G73)*
((sc_3+sc_1*INT((10+G32+E32)/(INT(10+G32+E32))-epsi))*(s_1+INT(G32+E32)+s_2*INT((10+G32+E32)/(INT(10+G32+E32))-epsi))^(s_3)*(c_4+c_1*INT((10+G32+E32)/(INT(10+G32+E32))-epsi)+c_2*H32)^(c_3)+sc_2*INT((10+G32+E32)/(INT(10+G32+E32))-epsi)-sc_4*(H32/10)^3)
+D73*E73*(1-F73)*(1-G73)*
((sc_3+sc_1*INT((10+G32+E32*d)/(INT(10+G32+E32*d))-epsi))*(s_1+INT(G32+E32*d)+s_2*INT((10+G32+E32*d)/(INT(10+G32+E32*d))-epsi))^(s_3)*(c_4+c_1*INT((10+G32+E32*d)/(INT(10+G32+E32*d))-epsi)+c_2*H32)^(c_3)+sc_2*INT((10+G32+E32*d)/(INT(10+G32+E32*d))-epsi)-sc_4*(H32/10)^3)</f>
        <v>7798.2955066976047</v>
      </c>
      <c r="W73" s="10" t="str">
        <f>W72 &amp; IF(1-D73,B32&amp;"    ","")</f>
        <v xml:space="preserve">샤말라    </v>
      </c>
      <c r="X73" s="10" t="str">
        <f>X72&amp;IF(1-E73,B32&amp;"    ","")</f>
        <v xml:space="preserve">그라나트    </v>
      </c>
      <c r="Y73" s="10" t="str">
        <f>Y72&amp;IF(F73,B32&amp;"    ","")</f>
        <v xml:space="preserve">아이데른    카르펜    </v>
      </c>
      <c r="Z73" s="10" t="str">
        <f>Z72&amp;IF(G73,B32&amp;"    ","")</f>
        <v xml:space="preserve">스튜어트    키리네    라사    </v>
      </c>
    </row>
    <row r="74" spans="4:26">
      <c r="D74" s="10">
        <f>1-INT((10-(1-I33)^2)/10)</f>
        <v>1</v>
      </c>
      <c r="E74" s="10">
        <f>1-INT((10-(2-I33)^2)/10)</f>
        <v>1</v>
      </c>
      <c r="F74" s="10">
        <f>INT((3-ABS(3-I33))/3)</f>
        <v>0</v>
      </c>
      <c r="G74" s="10">
        <f>INT((4-ABS(4-I33))/4)</f>
        <v>0</v>
      </c>
      <c r="I74" s="10">
        <f>(1-D74)*H33</f>
        <v>0</v>
      </c>
      <c r="J74" s="10">
        <f>(1-E74)*H33</f>
        <v>0</v>
      </c>
      <c r="K74" s="137">
        <f>F74*H33</f>
        <v>0</v>
      </c>
      <c r="L74" s="137">
        <f>G74*H33</f>
        <v>0</v>
      </c>
      <c r="M74" s="3"/>
      <c r="R74" s="148">
        <f>(-1)*(1-D74)*
((sc_3+sc_1*INT((10+D33+F33)/(INT(10+D33+F33))-epsi))*(s_1+INT(D33+F33)+s_2*INT((10+D33+F33)/(INT(10+D33+F33))-epsi))^(s_3)*(c_4+c_1*INT((10+D33+F33)/(INT(10+D33+F33))-epsi)+c_2*H33)^(c_3)+sc_2*INT((10+D33+F33)/(INT(10+D33+F33))-epsi)-sc_4*(H33/10)^3)
+D74*E74*(1-F74)*(1-G74)*
((sc_3+sc_1*INT((10+D33+F33*d)/(INT(10+D33+F33*d))-epsi))*(s_1+INT(D33+F33*d)+s_2*INT((10+D33+F33*d)/(INT(10+D33+F33*d))-epsi))^(s_3)*(c_4+c_1*INT((10+D33+F33*d)/(INT(10+D33+F33*d))-epsi)+c_2*H33)^(c_3)+sc_2*INT((10+D33+F33*d)/(INT(10+D33+F33*d))-epsi)-sc_4*(H33/10)^3)</f>
        <v>16602.498542383946</v>
      </c>
      <c r="S74" s="148">
        <f>-1*(1-E74)*
((sc_3+sc_1*INT((10+D33+F33)/(INT(10+D33+F33))-epsi))*(s_1+INT(D33+F33)+s_2*INT((10+D33+F33)/(INT(10+D33+F33))-epsi))^(s_3)*(c_4+c_1*INT((10+D33+F33)/(INT(10+D33+F33))-epsi)+c_2*H33)^(c_3)+sc_2*INT((10+D33+F33)/(INT(10+D33+F33))-epsi)-sc_4*(H33/10)^3)
+D74*E74*(1-F74)*(1-G74)*
((sc_3+sc_1*INT((10+D33*d+F33)/(INT(10+D33*d+F33))-epsi))*(s_1+INT(D33*d+F33)+s_2*INT((10+D33*d+F33)/(INT(10+D33*d+F33))-epsi))^(s_3)*(c_4+c_1*INT((10+D33*d+F33)/(INT(10+D33*d+F33))-epsi)+c_2*H33)^(c_3)+sc_2*INT((10+D33*d+F33)/(INT(10+D33*d+F33))-epsi)-sc_4*(H33/10)^3)</f>
        <v>13602.418163432765</v>
      </c>
      <c r="T74" s="148">
        <f>-1*(F74)*
((sc_3+sc_1*INT((10+G33+F33)/(INT(10+G33+F33))-epsi))*(s_1+INT(G33+F33)+s_2*INT((10+G33+F33)/(INT(10+G33+F33))-epsi))^(s_3)*(c_4+c_1*INT((10+G33+F33)/(INT(10+G33+F33))-epsi)+c_2*H33)^(c_3)+sc_2*INT((10+G33+F33)/(INT(10+G33+F33))-epsi)-sc_4*(H33/10)^3)
+D74*E74*(1-F74)*(1-G74)*
((sc_3+sc_1*INT((10+G33+F33*d)/(INT(10+G33+F33*d))-epsi))*(s_1+INT(G33+F33*d)+s_2*INT((10+G33+F33*d)/(INT(10+G33+F33*d))-epsi))^(s_3)*(c_4+c_1*INT((10+G33+F33*d)/(INT(10+G33+F33*d))-epsi)+c_2*H33)^(c_3)+sc_2*INT((10+G33+F33*d)/(INT(10+G33+F33*d))-epsi)-sc_4*(H33/10)^3)</f>
        <v>16602.498542383946</v>
      </c>
      <c r="U74" s="148">
        <f>-1*(G74)*
((sc_3+sc_1*INT((10+G33+E33)/(INT(10+G33+E33))-epsi))*(s_1+INT(G33+E33)+s_2*INT((10+G33+E33)/(INT(10+G33+E33))-epsi))^(s_3)*(c_4+c_1*INT((10+G33+E33)/(INT(10+G33+E33))-epsi)+c_2*H33)^(c_3)+sc_2*INT((10+G33+E33)/(INT(10+G33+E33))-epsi)-sc_4*(H33/10)^3)
+D74*E74*(1-F74)*(1-G74)*
((sc_3+sc_1*INT((10+G33+E33*d)/(INT(10+G33+E33*d))-epsi))*(s_1+INT(G33+E33*d)+s_2*INT((10+G33+E33*d)/(INT(10+G33+E33*d))-epsi))^(s_3)*(c_4+c_1*INT((10+G33+E33*d)/(INT(10+G33+E33*d))-epsi)+c_2*H33)^(c_3)+sc_2*INT((10+G33+E33*d)/(INT(10+G33+E33*d))-epsi)-sc_4*(H33/10)^3)</f>
        <v>16602.498542383946</v>
      </c>
      <c r="W74" s="10" t="str">
        <f>W73 &amp; IF(1-D74,B33&amp;"    ","")</f>
        <v xml:space="preserve">샤말라    </v>
      </c>
      <c r="X74" s="10" t="str">
        <f>X73&amp;IF(1-E74,B33&amp;"    ","")</f>
        <v xml:space="preserve">그라나트    </v>
      </c>
      <c r="Y74" s="10" t="str">
        <f>Y73&amp;IF(F74,B33&amp;"    ","")</f>
        <v xml:space="preserve">아이데른    카르펜    </v>
      </c>
      <c r="Z74" s="10" t="str">
        <f>Z73&amp;IF(G74,B33&amp;"    ","")</f>
        <v xml:space="preserve">스튜어트    키리네    라사    </v>
      </c>
    </row>
    <row r="75" spans="4:26">
      <c r="D75" s="10">
        <f>1-INT((10-(1-I34)^2)/10)</f>
        <v>1</v>
      </c>
      <c r="E75" s="10">
        <f>1-INT((10-(2-I34)^2)/10)</f>
        <v>1</v>
      </c>
      <c r="F75" s="10">
        <f>INT((3-ABS(3-I34))/3)</f>
        <v>0</v>
      </c>
      <c r="G75" s="10">
        <f>INT((4-ABS(4-I34))/4)</f>
        <v>0</v>
      </c>
      <c r="I75" s="10">
        <f>(1-D75)*H34</f>
        <v>0</v>
      </c>
      <c r="J75" s="10">
        <f>(1-E75)*H34</f>
        <v>0</v>
      </c>
      <c r="K75" s="137">
        <f>F75*H34</f>
        <v>0</v>
      </c>
      <c r="L75" s="137">
        <f>G75*H34</f>
        <v>0</v>
      </c>
      <c r="M75" s="3"/>
      <c r="R75" s="148">
        <f>(-1)*(1-D75)*
((sc_3+sc_1*INT((10+D34+F34)/(INT(10+D34+F34))-epsi))*(s_1+INT(D34+F34)+s_2*INT((10+D34+F34)/(INT(10+D34+F34))-epsi))^(s_3)*(c_4+c_1*INT((10+D34+F34)/(INT(10+D34+F34))-epsi)+c_2*H34)^(c_3)+sc_2*INT((10+D34+F34)/(INT(10+D34+F34))-epsi)-sc_4*(H34/10)^3)
+D75*E75*(1-F75)*(1-G75)*
((sc_3+sc_1*INT((10+D34+F34*d)/(INT(10+D34+F34*d))-epsi))*(s_1+INT(D34+F34*d)+s_2*INT((10+D34+F34*d)/(INT(10+D34+F34*d))-epsi))^(s_3)*(c_4+c_1*INT((10+D34+F34*d)/(INT(10+D34+F34*d))-epsi)+c_2*H34)^(c_3)+sc_2*INT((10+D34+F34*d)/(INT(10+D34+F34*d))-epsi)-sc_4*(H34/10)^3)</f>
        <v>7887.2057216668763</v>
      </c>
      <c r="S75" s="148">
        <f>-1*(1-E75)*
((sc_3+sc_1*INT((10+D34+F34)/(INT(10+D34+F34))-epsi))*(s_1+INT(D34+F34)+s_2*INT((10+D34+F34)/(INT(10+D34+F34))-epsi))^(s_3)*(c_4+c_1*INT((10+D34+F34)/(INT(10+D34+F34))-epsi)+c_2*H34)^(c_3)+sc_2*INT((10+D34+F34)/(INT(10+D34+F34))-epsi)-sc_4*(H34/10)^3)
+D75*E75*(1-F75)*(1-G75)*
((sc_3+sc_1*INT((10+D34*d+F34)/(INT(10+D34*d+F34))-epsi))*(s_1+INT(D34*d+F34)+s_2*INT((10+D34*d+F34)/(INT(10+D34*d+F34))-epsi))^(s_3)*(c_4+c_1*INT((10+D34*d+F34)/(INT(10+D34*d+F34))-epsi)+c_2*H34)^(c_3)+sc_2*INT((10+D34*d+F34)/(INT(10+D34*d+F34))-epsi)-sc_4*(H34/10)^3)</f>
        <v>5839.0586148084694</v>
      </c>
      <c r="T75" s="148">
        <f>-1*(F75)*
((sc_3+sc_1*INT((10+G34+F34)/(INT(10+G34+F34))-epsi))*(s_1+INT(G34+F34)+s_2*INT((10+G34+F34)/(INT(10+G34+F34))-epsi))^(s_3)*(c_4+c_1*INT((10+G34+F34)/(INT(10+G34+F34))-epsi)+c_2*H34)^(c_3)+sc_2*INT((10+G34+F34)/(INT(10+G34+F34))-epsi)-sc_4*(H34/10)^3)
+D75*E75*(1-F75)*(1-G75)*
((sc_3+sc_1*INT((10+G34+F34*d)/(INT(10+G34+F34*d))-epsi))*(s_1+INT(G34+F34*d)+s_2*INT((10+G34+F34*d)/(INT(10+G34+F34*d))-epsi))^(s_3)*(c_4+c_1*INT((10+G34+F34*d)/(INT(10+G34+F34*d))-epsi)+c_2*H34)^(c_3)+sc_2*INT((10+G34+F34*d)/(INT(10+G34+F34*d))-epsi)-sc_4*(H34/10)^3)</f>
        <v>7887.2057216668763</v>
      </c>
      <c r="U75" s="148">
        <f>-1*(G75)*
((sc_3+sc_1*INT((10+G34+E34)/(INT(10+G34+E34))-epsi))*(s_1+INT(G34+E34)+s_2*INT((10+G34+E34)/(INT(10+G34+E34))-epsi))^(s_3)*(c_4+c_1*INT((10+G34+E34)/(INT(10+G34+E34))-epsi)+c_2*H34)^(c_3)+sc_2*INT((10+G34+E34)/(INT(10+G34+E34))-epsi)-sc_4*(H34/10)^3)
+D75*E75*(1-F75)*(1-G75)*
((sc_3+sc_1*INT((10+G34+E34*d)/(INT(10+G34+E34*d))-epsi))*(s_1+INT(G34+E34*d)+s_2*INT((10+G34+E34*d)/(INT(10+G34+E34*d))-epsi))^(s_3)*(c_4+c_1*INT((10+G34+E34*d)/(INT(10+G34+E34*d))-epsi)+c_2*H34)^(c_3)+sc_2*INT((10+G34+E34*d)/(INT(10+G34+E34*d))-epsi)-sc_4*(H34/10)^3)</f>
        <v>7887.2057216668763</v>
      </c>
      <c r="W75" s="10" t="str">
        <f>W74 &amp; IF(1-D75,B34&amp;"    ","")</f>
        <v xml:space="preserve">샤말라    </v>
      </c>
      <c r="X75" s="10" t="str">
        <f>X74&amp;IF(1-E75,B34&amp;"    ","")</f>
        <v xml:space="preserve">그라나트    </v>
      </c>
      <c r="Y75" s="10" t="str">
        <f>Y74&amp;IF(F75,B34&amp;"    ","")</f>
        <v xml:space="preserve">아이데른    카르펜    </v>
      </c>
      <c r="Z75" s="10" t="str">
        <f>Z74&amp;IF(G75,B34&amp;"    ","")</f>
        <v xml:space="preserve">스튜어트    키리네    라사    </v>
      </c>
    </row>
    <row r="76" spans="4:26">
      <c r="D76" s="10">
        <f>1-INT((10-(1-I35)^2)/10)</f>
        <v>1</v>
      </c>
      <c r="E76" s="10">
        <f>1-INT((10-(2-I35)^2)/10)</f>
        <v>1</v>
      </c>
      <c r="F76" s="10">
        <f>INT((3-ABS(3-I35))/3)</f>
        <v>0</v>
      </c>
      <c r="G76" s="10">
        <f>INT((4-ABS(4-I35))/4)</f>
        <v>0</v>
      </c>
      <c r="I76" s="10">
        <f>(1-D76)*H35</f>
        <v>0</v>
      </c>
      <c r="J76" s="10">
        <f>(1-E76)*H35</f>
        <v>0</v>
      </c>
      <c r="K76" s="137">
        <f>F76*H35</f>
        <v>0</v>
      </c>
      <c r="L76" s="137">
        <f>G76*H35</f>
        <v>0</v>
      </c>
      <c r="M76" s="3"/>
      <c r="R76" s="148">
        <f>(-1)*(1-D76)*
((sc_3+sc_1*INT((10+D35+F35)/(INT(10+D35+F35))-epsi))*(s_1+INT(D35+F35)+s_2*INT((10+D35+F35)/(INT(10+D35+F35))-epsi))^(s_3)*(c_4+c_1*INT((10+D35+F35)/(INT(10+D35+F35))-epsi)+c_2*H35)^(c_3)+sc_2*INT((10+D35+F35)/(INT(10+D35+F35))-epsi)-sc_4*(H35/10)^3)
+D76*E76*(1-F76)*(1-G76)*
((sc_3+sc_1*INT((10+D35+F35*d)/(INT(10+D35+F35*d))-epsi))*(s_1+INT(D35+F35*d)+s_2*INT((10+D35+F35*d)/(INT(10+D35+F35*d))-epsi))^(s_3)*(c_4+c_1*INT((10+D35+F35*d)/(INT(10+D35+F35*d))-epsi)+c_2*H35)^(c_3)+sc_2*INT((10+D35+F35*d)/(INT(10+D35+F35*d))-epsi)-sc_4*(H35/10)^3)</f>
        <v>16602.498542383946</v>
      </c>
      <c r="S76" s="148">
        <f>-1*(1-E76)*
((sc_3+sc_1*INT((10+D35+F35)/(INT(10+D35+F35))-epsi))*(s_1+INT(D35+F35)+s_2*INT((10+D35+F35)/(INT(10+D35+F35))-epsi))^(s_3)*(c_4+c_1*INT((10+D35+F35)/(INT(10+D35+F35))-epsi)+c_2*H35)^(c_3)+sc_2*INT((10+D35+F35)/(INT(10+D35+F35))-epsi)-sc_4*(H35/10)^3)
+D76*E76*(1-F76)*(1-G76)*
((sc_3+sc_1*INT((10+D35*d+F35)/(INT(10+D35*d+F35))-epsi))*(s_1+INT(D35*d+F35)+s_2*INT((10+D35*d+F35)/(INT(10+D35*d+F35))-epsi))^(s_3)*(c_4+c_1*INT((10+D35*d+F35)/(INT(10+D35*d+F35))-epsi)+c_2*H35)^(c_3)+sc_2*INT((10+D35*d+F35)/(INT(10+D35*d+F35))-epsi)-sc_4*(H35/10)^3)</f>
        <v>13602.418163432765</v>
      </c>
      <c r="T76" s="148">
        <f>-1*(F76)*
((sc_3+sc_1*INT((10+G35+F35)/(INT(10+G35+F35))-epsi))*(s_1+INT(G35+F35)+s_2*INT((10+G35+F35)/(INT(10+G35+F35))-epsi))^(s_3)*(c_4+c_1*INT((10+G35+F35)/(INT(10+G35+F35))-epsi)+c_2*H35)^(c_3)+sc_2*INT((10+G35+F35)/(INT(10+G35+F35))-epsi)-sc_4*(H35/10)^3)
+D76*E76*(1-F76)*(1-G76)*
((sc_3+sc_1*INT((10+G35+F35*d)/(INT(10+G35+F35*d))-epsi))*(s_1+INT(G35+F35*d)+s_2*INT((10+G35+F35*d)/(INT(10+G35+F35*d))-epsi))^(s_3)*(c_4+c_1*INT((10+G35+F35*d)/(INT(10+G35+F35*d))-epsi)+c_2*H35)^(c_3)+sc_2*INT((10+G35+F35*d)/(INT(10+G35+F35*d))-epsi)-sc_4*(H35/10)^3)</f>
        <v>16602.498542383946</v>
      </c>
      <c r="U76" s="148">
        <f>-1*(G76)*
((sc_3+sc_1*INT((10+G35+E35)/(INT(10+G35+E35))-epsi))*(s_1+INT(G35+E35)+s_2*INT((10+G35+E35)/(INT(10+G35+E35))-epsi))^(s_3)*(c_4+c_1*INT((10+G35+E35)/(INT(10+G35+E35))-epsi)+c_2*H35)^(c_3)+sc_2*INT((10+G35+E35)/(INT(10+G35+E35))-epsi)-sc_4*(H35/10)^3)
+D76*E76*(1-F76)*(1-G76)*
((sc_3+sc_1*INT((10+G35+E35*d)/(INT(10+G35+E35*d))-epsi))*(s_1+INT(G35+E35*d)+s_2*INT((10+G35+E35*d)/(INT(10+G35+E35*d))-epsi))^(s_3)*(c_4+c_1*INT((10+G35+E35*d)/(INT(10+G35+E35*d))-epsi)+c_2*H35)^(c_3)+sc_2*INT((10+G35+E35*d)/(INT(10+G35+E35*d))-epsi)-sc_4*(H35/10)^3)</f>
        <v>16602.498542383946</v>
      </c>
      <c r="W76" s="144" t="str">
        <f>W75 &amp; IF(1-D76,B35&amp;"    ","")</f>
        <v xml:space="preserve">샤말라    </v>
      </c>
      <c r="X76" s="144" t="str">
        <f>X75&amp;IF(1-E76,B35&amp;"    ","")</f>
        <v xml:space="preserve">그라나트    </v>
      </c>
      <c r="Y76" s="144" t="str">
        <f>Y75&amp;IF(F76,B35&amp;"    ","")</f>
        <v xml:space="preserve">아이데른    카르펜    </v>
      </c>
      <c r="Z76" s="144" t="str">
        <f>Z75&amp;IF(G76,B35&amp;"    ","")</f>
        <v xml:space="preserve">스튜어트    키리네    라사    </v>
      </c>
    </row>
    <row r="77" spans="4:26">
      <c r="D77" s="143">
        <f>1-PRODUCT(D46:D76)</f>
        <v>1</v>
      </c>
      <c r="E77" s="143">
        <f>1-PRODUCT(E46:E76)</f>
        <v>1</v>
      </c>
      <c r="F77" s="144">
        <f>SUM(F46:F76)</f>
        <v>2</v>
      </c>
      <c r="G77" s="144">
        <f>SUM(G46:G76)</f>
        <v>3</v>
      </c>
      <c r="I77" s="144">
        <f>SUM(I46:I76)</f>
        <v>1</v>
      </c>
      <c r="J77" s="144">
        <f>SUM(J46:J76)</f>
        <v>0</v>
      </c>
      <c r="K77" s="144">
        <f>SUM(K46:K76)</f>
        <v>3</v>
      </c>
      <c r="L77" s="144">
        <f>SUM(L46:L76)</f>
        <v>3</v>
      </c>
      <c r="M77" s="3"/>
      <c r="R77" s="144">
        <f>MAX(R46:R76)</f>
        <v>39553.976682247281</v>
      </c>
      <c r="S77" s="144">
        <f>MAX(S46:S76)</f>
        <v>39553.976682247281</v>
      </c>
      <c r="T77" s="144">
        <f>MAX(T46:T76)</f>
        <v>39553.976682247281</v>
      </c>
      <c r="U77" s="144">
        <f>MAX(U46:U76)</f>
        <v>39553.976682247281</v>
      </c>
      <c r="W77" s="1"/>
    </row>
    <row r="78" spans="4:26">
      <c r="D78" s="10" t="s">
        <v>146</v>
      </c>
      <c r="E78" s="10" t="s">
        <v>147</v>
      </c>
      <c r="F78" s="10" t="s">
        <v>145</v>
      </c>
      <c r="G78" s="10" t="s">
        <v>235</v>
      </c>
      <c r="I78" s="10" t="s">
        <v>148</v>
      </c>
      <c r="J78" s="10" t="s">
        <v>149</v>
      </c>
      <c r="K78" s="137" t="s">
        <v>150</v>
      </c>
      <c r="L78" s="137" t="s">
        <v>151</v>
      </c>
      <c r="M78" s="3"/>
      <c r="R78" s="155">
        <f>1+-1*MIN(R46:R76)</f>
        <v>59041.699887202944</v>
      </c>
      <c r="S78" s="155">
        <f>1+-1*MIN(S46:S76)</f>
        <v>50188.207606799609</v>
      </c>
      <c r="T78" s="142">
        <f>1+-1*MIN(T46:T76)</f>
        <v>51490.123006860005</v>
      </c>
      <c r="U78" s="142">
        <f>1+-1*MIN(U46:U76)</f>
        <v>45502.448000301541</v>
      </c>
    </row>
    <row r="79" spans="4:26">
      <c r="D79" s="144">
        <f>31-SUM(D46:D76)</f>
        <v>1</v>
      </c>
      <c r="E79" s="144">
        <f>31-SUM(E46:E76)</f>
        <v>1</v>
      </c>
      <c r="R79" s="10"/>
      <c r="S79" s="10"/>
      <c r="T79" s="155">
        <f>1+(-1*SUMIF(T46:T76,"&lt;0"))</f>
        <v>85111.631227821461</v>
      </c>
      <c r="U79" s="155">
        <f>1+(-1*SUMIF(U46:U76,"&lt;0"))</f>
        <v>132321.73686815315</v>
      </c>
    </row>
    <row r="80" spans="4:26">
      <c r="D80" s="10" t="s">
        <v>236</v>
      </c>
      <c r="E80" s="10" t="s">
        <v>237</v>
      </c>
    </row>
    <row r="90" spans="1:40" s="3" customFormat="1">
      <c r="A90" s="165"/>
      <c r="B90" s="165"/>
      <c r="C90" s="165"/>
      <c r="D90" s="40" t="s">
        <v>176</v>
      </c>
      <c r="E90" s="165"/>
      <c r="F90" s="165"/>
      <c r="G90" s="165"/>
      <c r="H90" s="165"/>
      <c r="I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65"/>
      <c r="AJ90" s="165"/>
      <c r="AK90" s="165"/>
      <c r="AL90" s="165"/>
      <c r="AM90" s="165"/>
      <c r="AN90" s="165"/>
    </row>
    <row r="91" spans="1:40" s="3" customFormat="1">
      <c r="A91" s="165"/>
      <c r="B91" s="165"/>
      <c r="C91" s="165"/>
      <c r="D91" s="40" t="s">
        <v>177</v>
      </c>
      <c r="E91" s="165"/>
      <c r="F91" s="165"/>
      <c r="G91" s="165"/>
      <c r="H91" s="165"/>
      <c r="I91" s="165" t="s">
        <v>182</v>
      </c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165"/>
      <c r="AM91" s="165"/>
      <c r="AN91" s="165"/>
    </row>
    <row r="92" spans="1:40" s="3" customFormat="1">
      <c r="A92" s="165"/>
      <c r="B92" s="165"/>
      <c r="C92" s="165" t="s">
        <v>159</v>
      </c>
      <c r="D92" s="40" t="s">
        <v>178</v>
      </c>
      <c r="E92" s="165"/>
      <c r="F92" s="165"/>
      <c r="G92" s="165"/>
      <c r="H92" s="165"/>
      <c r="I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  <c r="AJ92" s="165"/>
      <c r="AK92" s="165"/>
      <c r="AL92" s="165"/>
      <c r="AM92" s="165"/>
      <c r="AN92" s="165"/>
    </row>
    <row r="93" spans="1:40" s="3" customFormat="1">
      <c r="A93" s="165"/>
      <c r="B93" s="165"/>
      <c r="C93" s="165" t="s">
        <v>159</v>
      </c>
      <c r="D93" s="165" t="s">
        <v>179</v>
      </c>
      <c r="E93" s="165"/>
      <c r="F93" s="165"/>
      <c r="G93" s="165"/>
      <c r="H93" s="165"/>
      <c r="I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  <c r="AJ93" s="165"/>
      <c r="AK93" s="165"/>
      <c r="AL93" s="165"/>
      <c r="AM93" s="165"/>
      <c r="AN93" s="165"/>
    </row>
    <row r="95" spans="1:40" s="3" customFormat="1">
      <c r="A95" s="165"/>
      <c r="B95" s="165"/>
      <c r="C95" s="165" t="s">
        <v>159</v>
      </c>
      <c r="D95" s="40" t="s">
        <v>180</v>
      </c>
      <c r="E95" s="165"/>
      <c r="F95" s="165"/>
      <c r="G95" s="165"/>
      <c r="H95" s="165"/>
      <c r="I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N95" s="165"/>
    </row>
    <row r="96" spans="1:40" s="3" customFormat="1">
      <c r="A96" s="165"/>
      <c r="B96" s="165"/>
      <c r="C96" s="165" t="s">
        <v>159</v>
      </c>
      <c r="D96" s="40" t="s">
        <v>181</v>
      </c>
      <c r="E96" s="165"/>
      <c r="F96" s="165"/>
      <c r="G96" s="165"/>
      <c r="H96" s="165"/>
      <c r="I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65"/>
      <c r="AJ96" s="165"/>
      <c r="AK96" s="165"/>
      <c r="AL96" s="165"/>
      <c r="AM96" s="165"/>
      <c r="AN96" s="165"/>
    </row>
    <row r="121" spans="2:2">
      <c r="B121" s="46"/>
    </row>
  </sheetData>
  <mergeCells count="34">
    <mergeCell ref="W45:Z45"/>
    <mergeCell ref="N61:P61"/>
    <mergeCell ref="N62:P62"/>
    <mergeCell ref="D45:G45"/>
    <mergeCell ref="I45:L45"/>
    <mergeCell ref="R45:U45"/>
    <mergeCell ref="C39:N39"/>
    <mergeCell ref="X39:AE39"/>
    <mergeCell ref="X40:AE40"/>
    <mergeCell ref="P30:P31"/>
    <mergeCell ref="P32:P33"/>
    <mergeCell ref="C36:N36"/>
    <mergeCell ref="C37:N37"/>
    <mergeCell ref="X37:AG37"/>
    <mergeCell ref="C38:N38"/>
    <mergeCell ref="X38:AE38"/>
    <mergeCell ref="Q24:V24"/>
    <mergeCell ref="X24:AH24"/>
    <mergeCell ref="Q25:V25"/>
    <mergeCell ref="P26:P27"/>
    <mergeCell ref="X26:AN26"/>
    <mergeCell ref="P28:P29"/>
    <mergeCell ref="C4:I4"/>
    <mergeCell ref="P13:V13"/>
    <mergeCell ref="Q14:V14"/>
    <mergeCell ref="X19:AI19"/>
    <mergeCell ref="AK19:AL19"/>
    <mergeCell ref="X23:AH23"/>
    <mergeCell ref="B1:I1"/>
    <mergeCell ref="B2:H2"/>
    <mergeCell ref="P2:V2"/>
    <mergeCell ref="X2:AI2"/>
    <mergeCell ref="Q3:U3"/>
    <mergeCell ref="AC3:AD3"/>
  </mergeCells>
  <phoneticPr fontId="1" type="noConversion"/>
  <pageMargins left="0.7" right="0.7" top="1.3149999999999999" bottom="0.75" header="0.3" footer="0.3"/>
  <pageSetup paperSize="9" orientation="portrait" horizontalDpi="200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21"/>
  <sheetViews>
    <sheetView zoomScale="85" zoomScaleNormal="85" workbookViewId="0">
      <selection activeCell="P32" sqref="P32:P33"/>
    </sheetView>
  </sheetViews>
  <sheetFormatPr defaultRowHeight="16.5"/>
  <cols>
    <col min="1" max="1" width="1.875" style="165" customWidth="1"/>
    <col min="2" max="2" width="13.25" style="165" customWidth="1"/>
    <col min="3" max="8" width="7.625" style="165" customWidth="1"/>
    <col min="9" max="9" width="11.625" style="165" bestFit="1" customWidth="1"/>
    <col min="10" max="10" width="10.5" style="3" customWidth="1"/>
    <col min="11" max="11" width="10.5" style="3" bestFit="1" customWidth="1"/>
    <col min="12" max="12" width="10.625" style="3" bestFit="1" customWidth="1"/>
    <col min="13" max="13" width="10.5" style="165" customWidth="1"/>
    <col min="14" max="14" width="16.375" style="165" customWidth="1"/>
    <col min="15" max="15" width="4.75" style="165" customWidth="1"/>
    <col min="16" max="16" width="8.125" style="165" customWidth="1"/>
    <col min="17" max="17" width="11" style="165" bestFit="1" customWidth="1"/>
    <col min="18" max="20" width="9" style="165"/>
    <col min="21" max="21" width="8.875" style="165" bestFit="1" customWidth="1"/>
    <col min="22" max="22" width="10" style="165" bestFit="1" customWidth="1"/>
    <col min="23" max="23" width="8.875" style="165" bestFit="1" customWidth="1"/>
    <col min="24" max="24" width="5.375" style="165" customWidth="1"/>
    <col min="25" max="25" width="7" style="165" customWidth="1"/>
    <col min="26" max="26" width="9.625" style="165" customWidth="1"/>
    <col min="27" max="27" width="7.125" style="165" customWidth="1"/>
    <col min="28" max="28" width="5.25" style="165" bestFit="1" customWidth="1"/>
    <col min="29" max="30" width="7.625" style="165" customWidth="1"/>
    <col min="31" max="31" width="8.5" style="165" bestFit="1" customWidth="1"/>
    <col min="32" max="32" width="5.25" style="165" customWidth="1"/>
    <col min="33" max="33" width="11.625" style="165" bestFit="1" customWidth="1"/>
    <col min="34" max="35" width="7.125" style="165" bestFit="1" customWidth="1"/>
    <col min="36" max="657" width="9" style="165"/>
    <col min="658" max="658" width="13.125" style="165" bestFit="1" customWidth="1"/>
    <col min="659" max="665" width="9" style="165"/>
    <col min="666" max="666" width="12.375" style="165" customWidth="1"/>
    <col min="667" max="669" width="12.75" style="165" bestFit="1" customWidth="1"/>
    <col min="670" max="16384" width="9" style="165"/>
  </cols>
  <sheetData>
    <row r="1" spans="1:38" ht="26.25">
      <c r="B1" s="233" t="s">
        <v>153</v>
      </c>
      <c r="C1" s="234"/>
      <c r="D1" s="234"/>
      <c r="E1" s="234"/>
      <c r="F1" s="234"/>
      <c r="G1" s="234"/>
      <c r="H1" s="234"/>
      <c r="I1" s="234"/>
      <c r="J1" s="30" t="str">
        <f>IF(runS=1, "결정 !","..1명..")</f>
        <v>결정 !</v>
      </c>
      <c r="K1" s="30" t="str">
        <f>IF(obstaS=1, "결정 !","..1명..")</f>
        <v>결정 !</v>
      </c>
      <c r="L1" s="30" t="str">
        <f>IF(tri=2,"결정 !","..2명..")</f>
        <v>결정 !</v>
      </c>
      <c r="M1" s="30" t="str">
        <f>IF(horse=3,"결정 !","..3명..")</f>
        <v>결정 !</v>
      </c>
      <c r="N1" s="157"/>
    </row>
    <row r="2" spans="1:38" ht="17.25" thickBot="1">
      <c r="A2" s="165">
        <v>1.0999999999999999E-2</v>
      </c>
      <c r="B2" s="235" t="s">
        <v>158</v>
      </c>
      <c r="C2" s="235"/>
      <c r="D2" s="235"/>
      <c r="E2" s="235"/>
      <c r="F2" s="235"/>
      <c r="G2" s="235"/>
      <c r="H2" s="235"/>
      <c r="J2" s="32" t="s">
        <v>142</v>
      </c>
      <c r="K2" s="5" t="s">
        <v>39</v>
      </c>
      <c r="L2" s="5" t="s">
        <v>40</v>
      </c>
      <c r="M2" s="5" t="s">
        <v>41</v>
      </c>
      <c r="N2" s="41">
        <v>1.1000000000000001</v>
      </c>
      <c r="P2" s="236" t="s">
        <v>215</v>
      </c>
      <c r="Q2" s="236"/>
      <c r="R2" s="236"/>
      <c r="S2" s="236"/>
      <c r="T2" s="236"/>
      <c r="U2" s="236"/>
      <c r="V2" s="236"/>
      <c r="X2" s="241" t="s">
        <v>218</v>
      </c>
      <c r="Y2" s="241"/>
      <c r="Z2" s="241"/>
      <c r="AA2" s="241"/>
      <c r="AB2" s="241"/>
      <c r="AC2" s="241"/>
      <c r="AD2" s="241"/>
      <c r="AE2" s="241"/>
      <c r="AF2" s="241"/>
      <c r="AG2" s="241"/>
      <c r="AH2" s="241"/>
      <c r="AI2" s="241"/>
    </row>
    <row r="3" spans="1:38" ht="33">
      <c r="B3" s="47" t="s">
        <v>38</v>
      </c>
      <c r="C3" s="48" t="s">
        <v>92</v>
      </c>
      <c r="D3" s="49" t="s">
        <v>0</v>
      </c>
      <c r="E3" s="50" t="s">
        <v>1</v>
      </c>
      <c r="F3" s="51" t="s">
        <v>2</v>
      </c>
      <c r="G3" s="52" t="s">
        <v>3</v>
      </c>
      <c r="H3" s="53" t="s">
        <v>30</v>
      </c>
      <c r="I3" s="54" t="s">
        <v>173</v>
      </c>
      <c r="J3" s="183" t="s">
        <v>31</v>
      </c>
      <c r="K3" s="168" t="s">
        <v>32</v>
      </c>
      <c r="L3" s="169" t="s">
        <v>33</v>
      </c>
      <c r="M3" s="170" t="s">
        <v>34</v>
      </c>
      <c r="N3" s="153" t="s">
        <v>109</v>
      </c>
      <c r="P3" s="163" t="s">
        <v>92</v>
      </c>
      <c r="Q3" s="246" t="s">
        <v>105</v>
      </c>
      <c r="R3" s="247"/>
      <c r="S3" s="247"/>
      <c r="T3" s="247"/>
      <c r="U3" s="248"/>
      <c r="V3" s="29" t="s">
        <v>140</v>
      </c>
      <c r="X3" s="55" t="s">
        <v>161</v>
      </c>
      <c r="Y3" s="55" t="s">
        <v>106</v>
      </c>
      <c r="Z3" s="19" t="s">
        <v>212</v>
      </c>
      <c r="AA3" s="19" t="s">
        <v>190</v>
      </c>
      <c r="AB3" s="164" t="s">
        <v>191</v>
      </c>
      <c r="AC3" s="245" t="s">
        <v>224</v>
      </c>
      <c r="AD3" s="245"/>
      <c r="AE3" s="12" t="s">
        <v>191</v>
      </c>
      <c r="AF3" s="19" t="s">
        <v>190</v>
      </c>
      <c r="AG3" s="19" t="s">
        <v>212</v>
      </c>
      <c r="AH3" s="55" t="s">
        <v>161</v>
      </c>
      <c r="AI3" s="55" t="s">
        <v>106</v>
      </c>
    </row>
    <row r="4" spans="1:38" ht="20.25">
      <c r="B4" s="136" t="s">
        <v>139</v>
      </c>
      <c r="C4" s="237" t="str">
        <f ca="1" xml:space="preserve">
IF(RAND()&gt;0.76, "괄호 안은 컨디션 합 입니다.",
     IF(RAND()&gt;0.68, "시뮬레이터 하단에서 배정된 NPC를 확인하세요 !",
          IF(RAND()&gt;0.5,
          "랜덤 도움말 입니다 (흠칫)",
                    IF(RAND()&gt;0.1,
                         "위험한 적은 가져버리세요 !",
                         "아테네의 부엉이는 황혼이 깃들 무렵에 날개를 편다"
                    )
          )
     )
)</f>
        <v>랜덤 도움말 입니다 (흠칫)</v>
      </c>
      <c r="D4" s="238"/>
      <c r="E4" s="238"/>
      <c r="F4" s="238"/>
      <c r="G4" s="238"/>
      <c r="H4" s="238"/>
      <c r="I4" s="239"/>
      <c r="J4" s="135" t="str">
        <f>IF(runS=1,SUM(J5:J35) &amp; " (" &amp; runC &amp;")",0)</f>
        <v>2.1 (0)</v>
      </c>
      <c r="K4" s="135" t="str">
        <f>IF(obstaS=1,SUM(K5:K35) &amp; " (" &amp; obstaC &amp;")",0)</f>
        <v>2.1 (3)</v>
      </c>
      <c r="L4" s="135" t="str">
        <f>IF(tri=2,SUM(L5:L35) &amp; " (" &amp; triC &amp;")",0)</f>
        <v>2.1 (5)</v>
      </c>
      <c r="M4" s="189" t="str">
        <f>IF(horse=3,SUM(M5:M35) &amp; " (" &amp; horseC &amp;")",0)</f>
        <v>3 (7)</v>
      </c>
      <c r="N4" s="190" t="s">
        <v>160</v>
      </c>
      <c r="P4" s="22">
        <v>7</v>
      </c>
      <c r="Q4" s="21" t="s">
        <v>55</v>
      </c>
      <c r="R4" s="21" t="s">
        <v>18</v>
      </c>
      <c r="S4" s="21" t="s">
        <v>37</v>
      </c>
      <c r="T4" s="156" t="s">
        <v>58</v>
      </c>
      <c r="U4" s="21" t="s">
        <v>29</v>
      </c>
      <c r="V4" s="33">
        <v>-1</v>
      </c>
      <c r="X4" s="55">
        <v>2.2000000000000002</v>
      </c>
      <c r="Y4" s="55">
        <v>3</v>
      </c>
      <c r="Z4" s="75">
        <f>(sc_3+sc_1*INT((10+X4)/(INT(10+X4))-epsi))*(s_1+INT(X4)+s_2*INT((10+X4)/(INT(10+X4))-epsi))^(s_3)*(c_4+c_1*INT((10+X4)/(INT(10+X4))-epsi)+c_2*Y4)^(c_3)+sc_2*INT((10+X4)/(INT(10+X4))-epsi)-sc_4*(Y4/10)^3</f>
        <v>90379.51629533332</v>
      </c>
      <c r="AA4" s="60">
        <f t="shared" ref="AA4:AA12" si="0">_xlfn.RANK.EQ(Z4,combat,0)</f>
        <v>1</v>
      </c>
      <c r="AB4" s="59">
        <f>ABS(AA4-AC4)</f>
        <v>0</v>
      </c>
      <c r="AC4" s="61">
        <v>1</v>
      </c>
      <c r="AD4" s="61">
        <v>3</v>
      </c>
      <c r="AE4" s="56">
        <f>ABS(AF4-AD4)</f>
        <v>0</v>
      </c>
      <c r="AF4" s="58">
        <f t="shared" ref="AF4:AF12" si="1">_xlfn.RANK.EQ(AG4,combat,0)</f>
        <v>3</v>
      </c>
      <c r="AG4" s="75">
        <f t="shared" ref="AG4:AG18" si="2">(sc_3+sc_1*INT((10+AH4)/(INT(10+AH4))-epsi))
*(s_1+INT(AH4)+s_2*INT((10+AH4)/(INT(10+AH4))-epsi))^(s_3)
*(c_4+c_1*INT((10+AH4)/(INT(10+AH4))-epsi)+c_2*AI4)^(c_3)
+sc_2*INT((10+AH4)/(INT(10+AH4))-epsi)
-sc_4*(AI4/10)^3</f>
        <v>76805.186529190454</v>
      </c>
      <c r="AH4" s="55">
        <v>2</v>
      </c>
      <c r="AI4" s="55">
        <v>3</v>
      </c>
      <c r="AK4" s="87"/>
      <c r="AL4" s="87"/>
    </row>
    <row r="5" spans="1:38" ht="17.100000000000001" customHeight="1">
      <c r="B5" s="173" t="s">
        <v>18</v>
      </c>
      <c r="C5" s="99">
        <v>7</v>
      </c>
      <c r="D5" s="64">
        <v>1</v>
      </c>
      <c r="E5" s="65"/>
      <c r="F5" s="66">
        <v>1</v>
      </c>
      <c r="G5" s="67"/>
      <c r="H5" s="97">
        <f>cond7</f>
        <v>-1</v>
      </c>
      <c r="I5" s="178"/>
      <c r="J5" s="281" t="str">
        <f>IF(
  (D5+F5*d)*OR(I5=1,AND(I5="",runS&lt;&gt;1))&gt;d-1,
  (D5+F5*d)*OR(I5=1,AND(I5="",runS&lt;&gt;1)),
     IF(
       enemy^(2-enemy)*run*OR(R46&gt;runCB,INT(0.4+R46/runCB)),
       CHAR(200*(2-enemy) + 41454*(enemy-1)) &amp; "  "
       &amp; (enemy-1)*(D5+F5*d)+(2-enemy)*INT(99.9*(R46/runCB))
       &amp; LEFT(" "&amp;CHAR(34+3*enemy)&amp;H5,3*enemy-1)&amp;CHAR(41951*(2-enemy) + 41*(enemy-1)),
       ""
     )
)</f>
        <v>√  2.1 (-1)</v>
      </c>
      <c r="K5" s="172" t="str">
        <f>IF(
  (D5*d+F5)*OR(I5=2,AND(I5="",obstaS&lt;&gt;1))&gt;d-1,
  (D5*d+F5)*OR(I5=2,AND(I5="",obstaS&lt;&gt;1)),
     IF(
       enemy^(2-enemy)*obsta*OR(S46&gt;obstaCB,INT(0.4+S46/obstaCB)),
       CHAR(200*(2-enemy) + 41454*(enemy-1)) &amp; "  "
       &amp; (enemy-1)*(D5*d+F5)+(2-enemy)*INT(99.9*(S46/obstaCB))
       &amp; LEFT(" "&amp;CHAR(34+3*enemy)&amp;H5,3*enemy-1)&amp;CHAR(41951*(2-enemy) + 41*(enemy-1)),
       ""
     )
)</f>
        <v/>
      </c>
      <c r="L5" s="186" t="str">
        <f>IF(
  (F5*d+G5)*OR(I5=3,AND(I5="",tri&lt;&gt;2))&gt;d-1,
  (F5*d+G5)*OR(I5=3,AND(I5="",tri&lt;&gt;2)),
     IF(
       enemy^(2-enemy)*INT(tri/2)*OR(T46&gt;triCB2,INT(0.7+T46/triCB2)),
       CHAR(200*(2-enemy) + 41454*(enemy-1)) &amp; "  "
       &amp; (enemy-1)*(F5*d+G5)+(2-enemy)*INT(99.9*(T46/triCB2))
       &amp; LEFT(" "&amp;CHAR(34+3*enemy)&amp;H5,3*enemy-1)&amp;CHAR(41951*(2-enemy) + 41*(enemy-1)),
       ""
     )
)</f>
        <v/>
      </c>
      <c r="M5" s="187" t="str">
        <f>IF(
  OR(E5+G5=-1,(E5*d+G5)*OR(I5=4,AND(I5="",horse&lt;&gt;3))&gt;d-1),
  (E5*(INT((E5+2)/2)*(d-1)+1)+G5)*OR(I5=4,AND(I5="",horse&lt;&gt;3)),
     IF(
       enemy^(2-enemy)*INT(horse/3)*OR(U46&gt;horseCB2,INT(0.81+U46/horseCB2)),
       CHAR(200*(2-enemy) + 41454*(enemy-1)) &amp; "  "
       &amp; (enemy-1)*(E5*d+G5)+(2-enemy)*INT(99.9*(U46/horseCB2))
       &amp; LEFT(" "&amp;CHAR(34+3*enemy)&amp;H5,3*enemy-1)&amp;CHAR(41951*(2-enemy) + 41*(enemy-1)),
       ""
     )
)</f>
        <v/>
      </c>
      <c r="N5" s="149"/>
      <c r="P5" s="22">
        <v>1</v>
      </c>
      <c r="Q5" s="19" t="s">
        <v>71</v>
      </c>
      <c r="R5" s="28" t="s">
        <v>4</v>
      </c>
      <c r="S5" s="28" t="s">
        <v>73</v>
      </c>
      <c r="T5" s="19" t="s">
        <v>47</v>
      </c>
      <c r="U5" s="19"/>
      <c r="V5" s="16">
        <f t="shared" ref="V5:V10" si="3">MOD(V4+4,7)+1-4</f>
        <v>0</v>
      </c>
      <c r="X5" s="55">
        <v>2.2000000000000002</v>
      </c>
      <c r="Y5" s="55">
        <v>2</v>
      </c>
      <c r="Z5" s="75">
        <f t="shared" ref="Z5:Z18" si="4">(sc_3+sc_1*INT((10+X5)/(INT(10+X5))-epsi))
*(s_1+INT(X5)+s_2*INT((10+X5)/(INT(10+X5))-epsi))^(s_3)
*(c_4+c_1*INT((10+X5)/(INT(10+X5))-epsi)+c_2*Y5)^(c_3)
+sc_2*INT((10+X5)/(INT(10+X5))-epsi)
-sc_4*(Y5/10)^3</f>
        <v>79126.358729139902</v>
      </c>
      <c r="AA5" s="60">
        <f t="shared" si="0"/>
        <v>2</v>
      </c>
      <c r="AB5" s="59">
        <f t="shared" ref="AB5:AB12" si="5">ABS(AA5-AC5)</f>
        <v>0</v>
      </c>
      <c r="AC5" s="61">
        <v>2</v>
      </c>
      <c r="AD5" s="61">
        <v>5</v>
      </c>
      <c r="AE5" s="56">
        <f t="shared" ref="AE5:AE12" si="6">ABS(AF5-AD5)</f>
        <v>0</v>
      </c>
      <c r="AF5" s="58">
        <f t="shared" si="1"/>
        <v>5</v>
      </c>
      <c r="AG5" s="75">
        <f t="shared" si="2"/>
        <v>67904.762029604637</v>
      </c>
      <c r="AH5" s="55">
        <v>2</v>
      </c>
      <c r="AI5" s="55">
        <v>2</v>
      </c>
      <c r="AK5" s="87"/>
      <c r="AL5" s="87"/>
    </row>
    <row r="6" spans="1:38" ht="17.100000000000001" customHeight="1">
      <c r="B6" s="173" t="s">
        <v>28</v>
      </c>
      <c r="C6" s="99">
        <v>4</v>
      </c>
      <c r="D6" s="64">
        <v>1</v>
      </c>
      <c r="E6" s="65">
        <v>-1</v>
      </c>
      <c r="F6" s="66">
        <v>1</v>
      </c>
      <c r="G6" s="67"/>
      <c r="H6" s="97">
        <f>cond4</f>
        <v>3</v>
      </c>
      <c r="I6" s="178">
        <v>2</v>
      </c>
      <c r="J6" s="281" t="str">
        <f>IF(
  (D6+F6*d)*OR(I6=1,AND(I6="",runS&lt;&gt;1))&gt;d-1,
  (D6+F6*d)*OR(I6=1,AND(I6="",runS&lt;&gt;1)),
     IF(
       enemy^(2-enemy)*run*OR(R47&gt;runCB,INT(0.4+R47/runCB)),
       CHAR(200*(2-enemy) + 41454*(enemy-1)) &amp; "  "
       &amp; (enemy-1)*(D6+F6*d)+(2-enemy)*INT(99.9*(R47/runCB))
       &amp; LEFT(" "&amp;CHAR(34+3*enemy)&amp;H6,3*enemy-1)&amp;CHAR(41951*(2-enemy) + 41*(enemy-1)),
       ""
     )
)</f>
        <v/>
      </c>
      <c r="K6" s="172">
        <f>IF(
  (D6*d+F6)*OR(I6=2,AND(I6="",obstaS&lt;&gt;1))&gt;d-1,
  (D6*d+F6)*OR(I6=2,AND(I6="",obstaS&lt;&gt;1)),
     IF(
       enemy^(2-enemy)*obsta*OR(S47&gt;obstaCB,INT(0.4+S47/obstaCB)),
       CHAR(200*(2-enemy) + 41454*(enemy-1)) &amp; "  "
       &amp; (enemy-1)*(D6*d+F6)+(2-enemy)*INT(99.9*(S47/obstaCB))
       &amp; LEFT(" "&amp;CHAR(34+3*enemy)&amp;H6,3*enemy-1)&amp;CHAR(41951*(2-enemy) + 41*(enemy-1)),
       ""
     )
)</f>
        <v>2.1</v>
      </c>
      <c r="L6" s="186" t="str">
        <f>IF(
  (F6*d+G6)*OR(I6=3,AND(I6="",tri&lt;&gt;2))&gt;d-1,
  (F6*d+G6)*OR(I6=3,AND(I6="",tri&lt;&gt;2)),
     IF(
       enemy^(2-enemy)*INT(tri/2)*OR(T47&gt;triCB2,INT(0.7+T47/triCB2)),
       CHAR(200*(2-enemy) + 41454*(enemy-1)) &amp; "  "
       &amp; (enemy-1)*(F6*d+G6)+(2-enemy)*INT(99.9*(T47/triCB2))
       &amp; LEFT(" "&amp;CHAR(34+3*enemy)&amp;H6,3*enemy-1)&amp;CHAR(41951*(2-enemy) + 41*(enemy-1)),
       ""
     )
)</f>
        <v/>
      </c>
      <c r="M6" s="187">
        <f>IF(
  OR(E6+G6=-1,(E6*d+G6)*OR(I6=4,AND(I6="",horse&lt;&gt;3))&gt;d-1),
  (E6*(INT((E6+2)/2)*(d-1)+1)+G6)*OR(I6=4,AND(I6="",horse&lt;&gt;3)),
     IF(
       enemy^(2-enemy)*INT(horse/3)*OR(U47&gt;horseCB2,INT(0.81+U47/horseCB2)),
       CHAR(200*(2-enemy) + 41454*(enemy-1)) &amp; "  "
       &amp; (enemy-1)*(E6*d+G6)+(2-enemy)*INT(99.9*(U47/horseCB2))
       &amp; LEFT(" "&amp;CHAR(34+3*enemy)&amp;H6,3*enemy-1)&amp;CHAR(41951*(2-enemy) + 41*(enemy-1)),
       ""
     )
)</f>
        <v>0</v>
      </c>
      <c r="N6" s="149"/>
      <c r="P6" s="22">
        <v>2</v>
      </c>
      <c r="Q6" s="19" t="s">
        <v>25</v>
      </c>
      <c r="R6" s="19" t="s">
        <v>68</v>
      </c>
      <c r="S6" s="19" t="s">
        <v>69</v>
      </c>
      <c r="T6" s="19" t="s">
        <v>70</v>
      </c>
      <c r="U6" s="19"/>
      <c r="V6" s="16">
        <f t="shared" si="3"/>
        <v>1</v>
      </c>
      <c r="X6" s="55">
        <v>2.2000000000000002</v>
      </c>
      <c r="Y6" s="55">
        <v>1</v>
      </c>
      <c r="Z6" s="75">
        <f t="shared" si="4"/>
        <v>67905.167270765101</v>
      </c>
      <c r="AA6" s="60">
        <f t="shared" si="0"/>
        <v>4</v>
      </c>
      <c r="AB6" s="59">
        <f t="shared" si="5"/>
        <v>0</v>
      </c>
      <c r="AC6" s="61">
        <v>4</v>
      </c>
      <c r="AD6" s="61">
        <v>8</v>
      </c>
      <c r="AE6" s="56">
        <f t="shared" si="6"/>
        <v>1</v>
      </c>
      <c r="AF6" s="58">
        <f t="shared" si="1"/>
        <v>7</v>
      </c>
      <c r="AG6" s="75">
        <f t="shared" si="2"/>
        <v>59040.699887202944</v>
      </c>
      <c r="AH6" s="55">
        <v>2</v>
      </c>
      <c r="AI6" s="55">
        <v>1</v>
      </c>
      <c r="AK6" s="87"/>
      <c r="AL6" s="87"/>
    </row>
    <row r="7" spans="1:38" ht="17.100000000000001" customHeight="1">
      <c r="B7" s="173" t="s">
        <v>37</v>
      </c>
      <c r="C7" s="99">
        <v>7</v>
      </c>
      <c r="D7" s="64">
        <v>1</v>
      </c>
      <c r="E7" s="65">
        <v>-1</v>
      </c>
      <c r="F7" s="66">
        <v>1</v>
      </c>
      <c r="G7" s="67"/>
      <c r="H7" s="97">
        <f>cond7</f>
        <v>-1</v>
      </c>
      <c r="I7" s="178"/>
      <c r="J7" s="281" t="str">
        <f>IF(
  (D7+F7*d)*OR(I7=1,AND(I7="",runS&lt;&gt;1))&gt;d-1,
  (D7+F7*d)*OR(I7=1,AND(I7="",runS&lt;&gt;1)),
     IF(
       enemy^(2-enemy)*run*OR(R48&gt;runCB,INT(0.4+R48/runCB)),
       CHAR(200*(2-enemy) + 41454*(enemy-1)) &amp; "  "
       &amp; (enemy-1)*(D7+F7*d)+(2-enemy)*INT(99.9*(R48/runCB))
       &amp; LEFT(" "&amp;CHAR(34+3*enemy)&amp;H7,3*enemy-1)&amp;CHAR(41951*(2-enemy) + 41*(enemy-1)),
       ""
     )
)</f>
        <v>√  2.1 (-1)</v>
      </c>
      <c r="K7" s="172" t="str">
        <f>IF(
  (D7*d+F7)*OR(I7=2,AND(I7="",obstaS&lt;&gt;1))&gt;d-1,
  (D7*d+F7)*OR(I7=2,AND(I7="",obstaS&lt;&gt;1)),
     IF(
       enemy^(2-enemy)*obsta*OR(S48&gt;obstaCB,INT(0.4+S48/obstaCB)),
       CHAR(200*(2-enemy) + 41454*(enemy-1)) &amp; "  "
       &amp; (enemy-1)*(D7*d+F7)+(2-enemy)*INT(99.9*(S48/obstaCB))
       &amp; LEFT(" "&amp;CHAR(34+3*enemy)&amp;H7,3*enemy-1)&amp;CHAR(41951*(2-enemy) + 41*(enemy-1)),
       ""
     )
)</f>
        <v/>
      </c>
      <c r="L7" s="186" t="str">
        <f>IF(
  (F7*d+G7)*OR(I7=3,AND(I7="",tri&lt;&gt;2))&gt;d-1,
  (F7*d+G7)*OR(I7=3,AND(I7="",tri&lt;&gt;2)),
     IF(
       enemy^(2-enemy)*INT(tri/2)*OR(T48&gt;triCB2,INT(0.7+T48/triCB2)),
       CHAR(200*(2-enemy) + 41454*(enemy-1)) &amp; "  "
       &amp; (enemy-1)*(F7*d+G7)+(2-enemy)*INT(99.9*(T48/triCB2))
       &amp; LEFT(" "&amp;CHAR(34+3*enemy)&amp;H7,3*enemy-1)&amp;CHAR(41951*(2-enemy) + 41*(enemy-1)),
       ""
     )
)</f>
        <v/>
      </c>
      <c r="M7" s="187">
        <f>IF(
  OR(E7+G7=-1,(E7*d+G7)*OR(I7=4,AND(I7="",horse&lt;&gt;3))&gt;d-1),
  (E7*(INT((E7+2)/2)*(d-1)+1)+G7)*OR(I7=4,AND(I7="",horse&lt;&gt;3)),
     IF(
       enemy^(2-enemy)*INT(horse/3)*OR(U48&gt;horseCB2,INT(0.81+U48/horseCB2)),
       CHAR(200*(2-enemy) + 41454*(enemy-1)) &amp; "  "
       &amp; (enemy-1)*(E7*d+G7)+(2-enemy)*INT(99.9*(U48/horseCB2))
       &amp; LEFT(" "&amp;CHAR(34+3*enemy)&amp;H7,3*enemy-1)&amp;CHAR(41951*(2-enemy) + 41*(enemy-1)),
       ""
     )
)</f>
        <v>0</v>
      </c>
      <c r="N7" s="149"/>
      <c r="P7" s="22">
        <v>3</v>
      </c>
      <c r="Q7" s="19" t="s">
        <v>23</v>
      </c>
      <c r="R7" s="19" t="s">
        <v>52</v>
      </c>
      <c r="S7" s="19" t="s">
        <v>53</v>
      </c>
      <c r="T7" s="28" t="s">
        <v>54</v>
      </c>
      <c r="U7" s="19"/>
      <c r="V7" s="16">
        <f t="shared" si="3"/>
        <v>2</v>
      </c>
      <c r="X7" s="55">
        <v>1.2</v>
      </c>
      <c r="Y7" s="55">
        <v>3</v>
      </c>
      <c r="Z7" s="75">
        <f t="shared" si="4"/>
        <v>63511.547795899387</v>
      </c>
      <c r="AA7" s="60">
        <f t="shared" si="0"/>
        <v>6</v>
      </c>
      <c r="AB7" s="59">
        <f t="shared" si="5"/>
        <v>0</v>
      </c>
      <c r="AC7" s="61">
        <v>6</v>
      </c>
      <c r="AD7" s="61">
        <v>10</v>
      </c>
      <c r="AE7" s="56">
        <f t="shared" si="6"/>
        <v>0</v>
      </c>
      <c r="AF7" s="58">
        <f t="shared" si="1"/>
        <v>10</v>
      </c>
      <c r="AG7" s="75">
        <f t="shared" si="2"/>
        <v>51489.123006860005</v>
      </c>
      <c r="AH7" s="55">
        <v>1</v>
      </c>
      <c r="AI7" s="55">
        <v>3</v>
      </c>
      <c r="AK7" s="87"/>
      <c r="AL7" s="87"/>
    </row>
    <row r="8" spans="1:38" ht="17.100000000000001" customHeight="1">
      <c r="B8" s="173" t="s">
        <v>4</v>
      </c>
      <c r="C8" s="99">
        <v>1</v>
      </c>
      <c r="D8" s="64">
        <v>1</v>
      </c>
      <c r="E8" s="65">
        <v>-1</v>
      </c>
      <c r="F8" s="66"/>
      <c r="G8" s="67"/>
      <c r="H8" s="97">
        <f>cond1</f>
        <v>0</v>
      </c>
      <c r="I8" s="178"/>
      <c r="J8" s="282" t="str">
        <f>IF(
  (D8+F8*d)*OR(I8=1,AND(I8="",runS&lt;&gt;1))&gt;d-1,
  (D8+F8*d)*OR(I8=1,AND(I8="",runS&lt;&gt;1)),
     IF(
       enemy^(2-enemy)*run*OR(R49&gt;runCB,INT(0.4+R49/runCB)),
       CHAR(200*(2-enemy) + 41454*(enemy-1)) &amp; "  "
       &amp; (enemy-1)*(D8+F8*d)+(2-enemy)*INT(99.9*(R49/runCB))
       &amp; LEFT(" "&amp;CHAR(34+3*enemy)&amp;H8,3*enemy-1)&amp;CHAR(41951*(2-enemy) + 41*(enemy-1)),
       ""
     )
)</f>
        <v>√  1 (0)</v>
      </c>
      <c r="K8" s="185" t="str">
        <f>IF(
  (D8*d+F8)*OR(I8=2,AND(I8="",obstaS&lt;&gt;1))&gt;d-1,
  (D8*d+F8)*OR(I8=2,AND(I8="",obstaS&lt;&gt;1)),
     IF(
       enemy^(2-enemy)*obsta*OR(S49&gt;obstaCB,INT(0.4+S49/obstaCB)),
       CHAR(200*(2-enemy) + 41454*(enemy-1)) &amp; "  "
       &amp; (enemy-1)*(D8*d+F8)+(2-enemy)*INT(99.9*(S49/obstaCB))
       &amp; LEFT(" "&amp;CHAR(34+3*enemy)&amp;H8,3*enemy-1)&amp;CHAR(41951*(2-enemy) + 41*(enemy-1)),
       ""
     )
)</f>
        <v/>
      </c>
      <c r="L8" s="186" t="str">
        <f>IF(
  (F8*d+G8)*OR(I8=3,AND(I8="",tri&lt;&gt;2))&gt;d-1,
  (F8*d+G8)*OR(I8=3,AND(I8="",tri&lt;&gt;2)),
     IF(
       enemy^(2-enemy)*INT(tri/2)*OR(T49&gt;triCB2,INT(0.7+T49/triCB2)),
       CHAR(200*(2-enemy) + 41454*(enemy-1)) &amp; "  "
       &amp; (enemy-1)*(F8*d+G8)+(2-enemy)*INT(99.9*(T49/triCB2))
       &amp; LEFT(" "&amp;CHAR(34+3*enemy)&amp;H8,3*enemy-1)&amp;CHAR(41951*(2-enemy) + 41*(enemy-1)),
       ""
     )
)</f>
        <v/>
      </c>
      <c r="M8" s="187">
        <f>IF(
  OR(E8+G8=-1,(E8*d+G8)*OR(I8=4,AND(I8="",horse&lt;&gt;3))&gt;d-1),
  (E8*(INT((E8+2)/2)*(d-1)+1)+G8)*OR(I8=4,AND(I8="",horse&lt;&gt;3)),
     IF(
       enemy^(2-enemy)*INT(horse/3)*OR(U49&gt;horseCB2,INT(0.81+U49/horseCB2)),
       CHAR(200*(2-enemy) + 41454*(enemy-1)) &amp; "  "
       &amp; (enemy-1)*(E8*d+G8)+(2-enemy)*INT(99.9*(U49/horseCB2))
       &amp; LEFT(" "&amp;CHAR(34+3*enemy)&amp;H8,3*enemy-1)&amp;CHAR(41951*(2-enemy) + 41*(enemy-1)),
       ""
     )
)</f>
        <v>0</v>
      </c>
      <c r="N8" s="149"/>
      <c r="P8" s="22">
        <v>4</v>
      </c>
      <c r="Q8" s="19" t="s">
        <v>98</v>
      </c>
      <c r="R8" s="19" t="s">
        <v>46</v>
      </c>
      <c r="S8" s="19" t="s">
        <v>99</v>
      </c>
      <c r="T8" s="28" t="s">
        <v>49</v>
      </c>
      <c r="U8" s="28" t="s">
        <v>50</v>
      </c>
      <c r="V8" s="16">
        <f t="shared" si="3"/>
        <v>3</v>
      </c>
      <c r="X8" s="55">
        <v>2.2000000000000002</v>
      </c>
      <c r="Y8" s="55">
        <v>0</v>
      </c>
      <c r="Z8" s="75">
        <f t="shared" si="4"/>
        <v>56689.217009575557</v>
      </c>
      <c r="AA8" s="60">
        <f t="shared" si="0"/>
        <v>8</v>
      </c>
      <c r="AB8" s="59">
        <f t="shared" si="5"/>
        <v>1</v>
      </c>
      <c r="AC8" s="61">
        <v>7</v>
      </c>
      <c r="AD8" s="61">
        <v>11</v>
      </c>
      <c r="AE8" s="56">
        <f t="shared" si="6"/>
        <v>0</v>
      </c>
      <c r="AF8" s="58">
        <f t="shared" si="1"/>
        <v>11</v>
      </c>
      <c r="AG8" s="75">
        <f t="shared" si="2"/>
        <v>50187.207606799609</v>
      </c>
      <c r="AH8" s="55">
        <v>2</v>
      </c>
      <c r="AI8" s="55">
        <v>0</v>
      </c>
      <c r="AK8" s="87"/>
      <c r="AL8" s="87"/>
    </row>
    <row r="9" spans="1:38" ht="17.100000000000001" customHeight="1">
      <c r="B9" s="173" t="s">
        <v>6</v>
      </c>
      <c r="C9" s="99">
        <v>5</v>
      </c>
      <c r="D9" s="64">
        <v>1</v>
      </c>
      <c r="E9" s="65">
        <v>-1</v>
      </c>
      <c r="F9" s="66"/>
      <c r="G9" s="67"/>
      <c r="H9" s="97">
        <f>cond5</f>
        <v>-3</v>
      </c>
      <c r="I9" s="178"/>
      <c r="J9" s="282" t="str">
        <f>IF(
  (D9+F9*d)*OR(I9=1,AND(I9="",runS&lt;&gt;1))&gt;d-1,
  (D9+F9*d)*OR(I9=1,AND(I9="",runS&lt;&gt;1)),
     IF(
       enemy^(2-enemy)*run*OR(R50&gt;runCB,INT(0.4+R50/runCB)),
       CHAR(200*(2-enemy) + 41454*(enemy-1)) &amp; "  "
       &amp; (enemy-1)*(D9+F9*d)+(2-enemy)*INT(99.9*(R50/runCB))
       &amp; LEFT(" "&amp;CHAR(34+3*enemy)&amp;H9,3*enemy-1)&amp;CHAR(41951*(2-enemy) + 41*(enemy-1)),
       ""
     )
)</f>
        <v/>
      </c>
      <c r="K9" s="185" t="str">
        <f>IF(
  (D9*d+F9)*OR(I9=2,AND(I9="",obstaS&lt;&gt;1))&gt;d-1,
  (D9*d+F9)*OR(I9=2,AND(I9="",obstaS&lt;&gt;1)),
     IF(
       enemy^(2-enemy)*obsta*OR(S50&gt;obstaCB,INT(0.4+S50/obstaCB)),
       CHAR(200*(2-enemy) + 41454*(enemy-1)) &amp; "  "
       &amp; (enemy-1)*(D9*d+F9)+(2-enemy)*INT(99.9*(S50/obstaCB))
       &amp; LEFT(" "&amp;CHAR(34+3*enemy)&amp;H9,3*enemy-1)&amp;CHAR(41951*(2-enemy) + 41*(enemy-1)),
       ""
     )
)</f>
        <v/>
      </c>
      <c r="L9" s="186" t="str">
        <f>IF(
  (F9*d+G9)*OR(I9=3,AND(I9="",tri&lt;&gt;2))&gt;d-1,
  (F9*d+G9)*OR(I9=3,AND(I9="",tri&lt;&gt;2)),
     IF(
       enemy^(2-enemy)*INT(tri/2)*OR(T50&gt;triCB2,INT(0.7+T50/triCB2)),
       CHAR(200*(2-enemy) + 41454*(enemy-1)) &amp; "  "
       &amp; (enemy-1)*(F9*d+G9)+(2-enemy)*INT(99.9*(T50/triCB2))
       &amp; LEFT(" "&amp;CHAR(34+3*enemy)&amp;H9,3*enemy-1)&amp;CHAR(41951*(2-enemy) + 41*(enemy-1)),
       ""
     )
)</f>
        <v/>
      </c>
      <c r="M9" s="187">
        <f>IF(
  OR(E9+G9=-1,(E9*d+G9)*OR(I9=4,AND(I9="",horse&lt;&gt;3))&gt;d-1),
  (E9*(INT((E9+2)/2)*(d-1)+1)+G9)*OR(I9=4,AND(I9="",horse&lt;&gt;3)),
     IF(
       enemy^(2-enemy)*INT(horse/3)*OR(U50&gt;horseCB2,INT(0.81+U50/horseCB2)),
       CHAR(200*(2-enemy) + 41454*(enemy-1)) &amp; "  "
       &amp; (enemy-1)*(E9*d+G9)+(2-enemy)*INT(99.9*(U50/horseCB2))
       &amp; LEFT(" "&amp;CHAR(34+3*enemy)&amp;H9,3*enemy-1)&amp;CHAR(41951*(2-enemy) + 41*(enemy-1)),
       ""
     )
)</f>
        <v>0</v>
      </c>
      <c r="N9" s="149"/>
      <c r="P9" s="22">
        <v>5</v>
      </c>
      <c r="Q9" s="19" t="s">
        <v>95</v>
      </c>
      <c r="R9" s="19" t="s">
        <v>35</v>
      </c>
      <c r="S9" s="19" t="s">
        <v>16</v>
      </c>
      <c r="T9" s="19" t="s">
        <v>6</v>
      </c>
      <c r="U9" s="19"/>
      <c r="V9" s="16">
        <f t="shared" si="3"/>
        <v>-3</v>
      </c>
      <c r="X9" s="55">
        <v>1.2</v>
      </c>
      <c r="Y9" s="55">
        <v>2</v>
      </c>
      <c r="Z9" s="75">
        <f t="shared" si="4"/>
        <v>55585.472797420611</v>
      </c>
      <c r="AA9" s="60">
        <f t="shared" si="0"/>
        <v>9</v>
      </c>
      <c r="AB9" s="59">
        <f t="shared" si="5"/>
        <v>0</v>
      </c>
      <c r="AC9" s="61">
        <v>9</v>
      </c>
      <c r="AD9" s="61">
        <v>13</v>
      </c>
      <c r="AE9" s="56">
        <f t="shared" si="6"/>
        <v>0</v>
      </c>
      <c r="AF9" s="58">
        <f t="shared" si="1"/>
        <v>13</v>
      </c>
      <c r="AG9" s="75">
        <f t="shared" si="2"/>
        <v>45501.448000301541</v>
      </c>
      <c r="AH9" s="55">
        <v>1</v>
      </c>
      <c r="AI9" s="55">
        <v>2</v>
      </c>
      <c r="AK9" s="87"/>
      <c r="AL9" s="87"/>
    </row>
    <row r="10" spans="1:38" ht="17.100000000000001" customHeight="1">
      <c r="B10" s="173" t="s">
        <v>27</v>
      </c>
      <c r="C10" s="99">
        <v>5</v>
      </c>
      <c r="D10" s="64">
        <v>1</v>
      </c>
      <c r="E10" s="65">
        <v>-1</v>
      </c>
      <c r="F10" s="66"/>
      <c r="G10" s="67"/>
      <c r="H10" s="97">
        <f>cond5</f>
        <v>-3</v>
      </c>
      <c r="I10" s="178"/>
      <c r="J10" s="282" t="str">
        <f>IF(
  (D10+F10*d)*OR(I10=1,AND(I10="",runS&lt;&gt;1))&gt;d-1,
  (D10+F10*d)*OR(I10=1,AND(I10="",runS&lt;&gt;1)),
     IF(
       enemy^(2-enemy)*run*OR(R51&gt;runCB,INT(0.4+R51/runCB)),
       CHAR(200*(2-enemy) + 41454*(enemy-1)) &amp; "  "
       &amp; (enemy-1)*(D10+F10*d)+(2-enemy)*INT(99.9*(R51/runCB))
       &amp; LEFT(" "&amp;CHAR(34+3*enemy)&amp;H10,3*enemy-1)&amp;CHAR(41951*(2-enemy) + 41*(enemy-1)),
       ""
     )
)</f>
        <v/>
      </c>
      <c r="K10" s="185" t="str">
        <f>IF(
  (D10*d+F10)*OR(I10=2,AND(I10="",obstaS&lt;&gt;1))&gt;d-1,
  (D10*d+F10)*OR(I10=2,AND(I10="",obstaS&lt;&gt;1)),
     IF(
       enemy^(2-enemy)*obsta*OR(S51&gt;obstaCB,INT(0.4+S51/obstaCB)),
       CHAR(200*(2-enemy) + 41454*(enemy-1)) &amp; "  "
       &amp; (enemy-1)*(D10*d+F10)+(2-enemy)*INT(99.9*(S51/obstaCB))
       &amp; LEFT(" "&amp;CHAR(34+3*enemy)&amp;H10,3*enemy-1)&amp;CHAR(41951*(2-enemy) + 41*(enemy-1)),
       ""
     )
)</f>
        <v/>
      </c>
      <c r="L10" s="186" t="str">
        <f>IF(
  (F10*d+G10)*OR(I10=3,AND(I10="",tri&lt;&gt;2))&gt;d-1,
  (F10*d+G10)*OR(I10=3,AND(I10="",tri&lt;&gt;2)),
     IF(
       enemy^(2-enemy)*INT(tri/2)*OR(T51&gt;triCB2,INT(0.7+T51/triCB2)),
       CHAR(200*(2-enemy) + 41454*(enemy-1)) &amp; "  "
       &amp; (enemy-1)*(F10*d+G10)+(2-enemy)*INT(99.9*(T51/triCB2))
       &amp; LEFT(" "&amp;CHAR(34+3*enemy)&amp;H10,3*enemy-1)&amp;CHAR(41951*(2-enemy) + 41*(enemy-1)),
       ""
     )
)</f>
        <v/>
      </c>
      <c r="M10" s="187">
        <f>IF(
  OR(E10+G10=-1,(E10*d+G10)*OR(I10=4,AND(I10="",horse&lt;&gt;3))&gt;d-1),
  (E10*(INT((E10+2)/2)*(d-1)+1)+G10)*OR(I10=4,AND(I10="",horse&lt;&gt;3)),
     IF(
       enemy^(2-enemy)*INT(horse/3)*OR(U51&gt;horseCB2,INT(0.81+U51/horseCB2)),
       CHAR(200*(2-enemy) + 41454*(enemy-1)) &amp; "  "
       &amp; (enemy-1)*(E10*d+G10)+(2-enemy)*INT(99.9*(U51/horseCB2))
       &amp; LEFT(" "&amp;CHAR(34+3*enemy)&amp;H10,3*enemy-1)&amp;CHAR(41951*(2-enemy) + 41*(enemy-1)),
       ""
     )
)</f>
        <v>0</v>
      </c>
      <c r="N10" s="149"/>
      <c r="P10" s="22">
        <v>6</v>
      </c>
      <c r="Q10" s="19" t="s">
        <v>26</v>
      </c>
      <c r="R10" s="19" t="s">
        <v>20</v>
      </c>
      <c r="S10" s="19" t="s">
        <v>13</v>
      </c>
      <c r="T10" s="19" t="s">
        <v>66</v>
      </c>
      <c r="U10" s="19"/>
      <c r="V10" s="16">
        <f t="shared" si="3"/>
        <v>-2</v>
      </c>
      <c r="X10" s="55">
        <v>2.2000000000000002</v>
      </c>
      <c r="Y10" s="55">
        <v>-1</v>
      </c>
      <c r="Z10" s="75">
        <f t="shared" si="4"/>
        <v>45450.667395060431</v>
      </c>
      <c r="AA10" s="60">
        <f t="shared" si="0"/>
        <v>14</v>
      </c>
      <c r="AB10" s="59">
        <f t="shared" si="5"/>
        <v>0</v>
      </c>
      <c r="AC10" s="61">
        <v>14</v>
      </c>
      <c r="AD10" s="61">
        <v>15</v>
      </c>
      <c r="AE10" s="56">
        <f t="shared" si="6"/>
        <v>1</v>
      </c>
      <c r="AF10" s="58">
        <f t="shared" si="1"/>
        <v>16</v>
      </c>
      <c r="AG10" s="75">
        <f t="shared" si="2"/>
        <v>41317.840867550076</v>
      </c>
      <c r="AH10" s="93">
        <v>2</v>
      </c>
      <c r="AI10" s="93">
        <v>-1</v>
      </c>
      <c r="AK10" s="87"/>
      <c r="AL10" s="87"/>
    </row>
    <row r="11" spans="1:38" ht="17.100000000000001" customHeight="1">
      <c r="B11" s="173" t="s">
        <v>11</v>
      </c>
      <c r="C11" s="99">
        <v>6</v>
      </c>
      <c r="D11" s="64">
        <v>-1</v>
      </c>
      <c r="E11" s="65">
        <v>1</v>
      </c>
      <c r="F11" s="66"/>
      <c r="G11" s="67">
        <v>1</v>
      </c>
      <c r="H11" s="97">
        <f>cond6</f>
        <v>-2</v>
      </c>
      <c r="I11" s="178"/>
      <c r="J11" s="282" t="str">
        <f>IF(
  (D11+F11*d)*OR(I11=1,AND(I11="",runS&lt;&gt;1))&gt;d-1,
  (D11+F11*d)*OR(I11=1,AND(I11="",runS&lt;&gt;1)),
     IF(
       enemy^(2-enemy)*run*OR(R52&gt;runCB,INT(0.4+R52/runCB)),
       CHAR(200*(2-enemy) + 41454*(enemy-1)) &amp; "  "
       &amp; (enemy-1)*(D11+F11*d)+(2-enemy)*INT(99.9*(R52/runCB))
       &amp; LEFT(" "&amp;CHAR(34+3*enemy)&amp;H11,3*enemy-1)&amp;CHAR(41951*(2-enemy) + 41*(enemy-1)),
       ""
     )
)</f>
        <v/>
      </c>
      <c r="K11" s="185" t="str">
        <f>IF(
  (D11*d+F11)*OR(I11=2,AND(I11="",obstaS&lt;&gt;1))&gt;d-1,
  (D11*d+F11)*OR(I11=2,AND(I11="",obstaS&lt;&gt;1)),
     IF(
       enemy^(2-enemy)*obsta*OR(S52&gt;obstaCB,INT(0.4+S52/obstaCB)),
       CHAR(200*(2-enemy) + 41454*(enemy-1)) &amp; "  "
       &amp; (enemy-1)*(D11*d+F11)+(2-enemy)*INT(99.9*(S52/obstaCB))
       &amp; LEFT(" "&amp;CHAR(34+3*enemy)&amp;H11,3*enemy-1)&amp;CHAR(41951*(2-enemy) + 41*(enemy-1)),
       ""
     )
)</f>
        <v/>
      </c>
      <c r="L11" s="186" t="str">
        <f>IF(
  (F11*d+G11)*OR(I11=3,AND(I11="",tri&lt;&gt;2))&gt;d-1,
  (F11*d+G11)*OR(I11=3,AND(I11="",tri&lt;&gt;2)),
     IF(
       enemy^(2-enemy)*INT(tri/2)*OR(T52&gt;triCB2,INT(0.7+T52/triCB2)),
       CHAR(200*(2-enemy) + 41454*(enemy-1)) &amp; "  "
       &amp; (enemy-1)*(F11*d+G11)+(2-enemy)*INT(99.9*(T52/triCB2))
       &amp; LEFT(" "&amp;CHAR(34+3*enemy)&amp;H11,3*enemy-1)&amp;CHAR(41951*(2-enemy) + 41*(enemy-1)),
       ""
     )
)</f>
        <v/>
      </c>
      <c r="M11" s="188" t="str">
        <f>IF(
  OR(E11+G11=-1,(E11*d+G11)*OR(I11=4,AND(I11="",horse&lt;&gt;3))&gt;d-1),
  (E11*(INT((E11+2)/2)*(d-1)+1)+G11)*OR(I11=4,AND(I11="",horse&lt;&gt;3)),
     IF(
       enemy^(2-enemy)*INT(horse/3)*OR(U52&gt;horseCB2,INT(0.81+U52/horseCB2)),
       CHAR(200*(2-enemy) + 41454*(enemy-1)) &amp; "  "
       &amp; (enemy-1)*(E11*d+G11)+(2-enemy)*INT(99.9*(U52/horseCB2))
       &amp; LEFT(" "&amp;CHAR(34+3*enemy)&amp;H11,3*enemy-1)&amp;CHAR(41951*(2-enemy) + 41*(enemy-1)),
       ""
     )
)</f>
        <v>√  2.1 (-2)</v>
      </c>
      <c r="N11" s="149"/>
      <c r="X11" s="55">
        <v>1.2</v>
      </c>
      <c r="Y11" s="55">
        <v>1</v>
      </c>
      <c r="Z11" s="75">
        <f t="shared" si="4"/>
        <v>47696.136683994147</v>
      </c>
      <c r="AA11" s="60">
        <f t="shared" si="0"/>
        <v>12</v>
      </c>
      <c r="AB11" s="59">
        <f t="shared" si="5"/>
        <v>0</v>
      </c>
      <c r="AC11" s="61">
        <v>12</v>
      </c>
      <c r="AD11" s="61">
        <v>19</v>
      </c>
      <c r="AE11" s="56">
        <f t="shared" si="6"/>
        <v>1</v>
      </c>
      <c r="AF11" s="58">
        <f t="shared" si="1"/>
        <v>18</v>
      </c>
      <c r="AG11" s="75">
        <f t="shared" si="2"/>
        <v>39553.976682247281</v>
      </c>
      <c r="AH11" s="55">
        <v>1</v>
      </c>
      <c r="AI11" s="55">
        <v>1</v>
      </c>
      <c r="AK11" s="87"/>
      <c r="AL11" s="87"/>
    </row>
    <row r="12" spans="1:38" ht="17.100000000000001" customHeight="1">
      <c r="B12" s="173" t="s">
        <v>26</v>
      </c>
      <c r="C12" s="99">
        <v>6</v>
      </c>
      <c r="D12" s="64">
        <v>1</v>
      </c>
      <c r="E12" s="65">
        <v>-1</v>
      </c>
      <c r="F12" s="66"/>
      <c r="G12" s="67">
        <v>1</v>
      </c>
      <c r="H12" s="97">
        <f>cond6</f>
        <v>-2</v>
      </c>
      <c r="I12" s="178"/>
      <c r="J12" s="282" t="str">
        <f>IF(
  (D12+F12*d)*OR(I12=1,AND(I12="",runS&lt;&gt;1))&gt;d-1,
  (D12+F12*d)*OR(I12=1,AND(I12="",runS&lt;&gt;1)),
     IF(
       enemy^(2-enemy)*run*OR(R53&gt;runCB,INT(0.4+R53/runCB)),
       CHAR(200*(2-enemy) + 41454*(enemy-1)) &amp; "  "
       &amp; (enemy-1)*(D12+F12*d)+(2-enemy)*INT(99.9*(R53/runCB))
       &amp; LEFT(" "&amp;CHAR(34+3*enemy)&amp;H12,3*enemy-1)&amp;CHAR(41951*(2-enemy) + 41*(enemy-1)),
       ""
     )
)</f>
        <v/>
      </c>
      <c r="K12" s="185" t="str">
        <f>IF(
  (D12*d+F12)*OR(I12=2,AND(I12="",obstaS&lt;&gt;1))&gt;d-1,
  (D12*d+F12)*OR(I12=2,AND(I12="",obstaS&lt;&gt;1)),
     IF(
       enemy^(2-enemy)*obsta*OR(S53&gt;obstaCB,INT(0.4+S53/obstaCB)),
       CHAR(200*(2-enemy) + 41454*(enemy-1)) &amp; "  "
       &amp; (enemy-1)*(D12*d+F12)+(2-enemy)*INT(99.9*(S53/obstaCB))
       &amp; LEFT(" "&amp;CHAR(34+3*enemy)&amp;H12,3*enemy-1)&amp;CHAR(41951*(2-enemy) + 41*(enemy-1)),
       ""
     )
)</f>
        <v/>
      </c>
      <c r="L12" s="186" t="str">
        <f>IF(
  (F12*d+G12)*OR(I12=3,AND(I12="",tri&lt;&gt;2))&gt;d-1,
  (F12*d+G12)*OR(I12=3,AND(I12="",tri&lt;&gt;2)),
     IF(
       enemy^(2-enemy)*INT(tri/2)*OR(T53&gt;triCB2,INT(0.7+T53/triCB2)),
       CHAR(200*(2-enemy) + 41454*(enemy-1)) &amp; "  "
       &amp; (enemy-1)*(F12*d+G12)+(2-enemy)*INT(99.9*(T53/triCB2))
       &amp; LEFT(" "&amp;CHAR(34+3*enemy)&amp;H12,3*enemy-1)&amp;CHAR(41951*(2-enemy) + 41*(enemy-1)),
       ""
     )
)</f>
        <v/>
      </c>
      <c r="M12" s="187" t="str">
        <f>IF(
  OR(E12+G12=-1,(E12*d+G12)*OR(I12=4,AND(I12="",horse&lt;&gt;3))&gt;d-1),
  (E12*(INT((E12+2)/2)*(d-1)+1)+G12)*OR(I12=4,AND(I12="",horse&lt;&gt;3)),
     IF(
       enemy^(2-enemy)*INT(horse/3)*OR(U53&gt;horseCB2,INT(0.81+U53/horseCB2)),
       CHAR(200*(2-enemy) + 41454*(enemy-1)) &amp; "  "
       &amp; (enemy-1)*(E12*d+G12)+(2-enemy)*INT(99.9*(U53/horseCB2))
       &amp; LEFT(" "&amp;CHAR(34+3*enemy)&amp;H12,3*enemy-1)&amp;CHAR(41951*(2-enemy) + 41*(enemy-1)),
       ""
     )
)</f>
        <v/>
      </c>
      <c r="N12" s="149"/>
      <c r="X12" s="93">
        <v>1.2</v>
      </c>
      <c r="Y12" s="93">
        <v>0</v>
      </c>
      <c r="Z12" s="75">
        <f t="shared" si="4"/>
        <v>39817.625663789688</v>
      </c>
      <c r="AA12" s="60">
        <f t="shared" si="0"/>
        <v>17</v>
      </c>
      <c r="AB12" s="59">
        <f t="shared" si="5"/>
        <v>1</v>
      </c>
      <c r="AC12" s="61">
        <v>16</v>
      </c>
      <c r="AD12" s="61">
        <v>22</v>
      </c>
      <c r="AE12" s="56">
        <f t="shared" si="6"/>
        <v>1</v>
      </c>
      <c r="AF12" s="58">
        <f t="shared" si="1"/>
        <v>21</v>
      </c>
      <c r="AG12" s="75">
        <f t="shared" si="2"/>
        <v>33621.508220961456</v>
      </c>
      <c r="AH12" s="55">
        <v>1</v>
      </c>
      <c r="AI12" s="55">
        <v>0</v>
      </c>
      <c r="AK12" s="87"/>
      <c r="AL12" s="87"/>
    </row>
    <row r="13" spans="1:38" ht="17.100000000000001" customHeight="1">
      <c r="B13" s="173" t="s">
        <v>8</v>
      </c>
      <c r="C13" s="99">
        <v>4</v>
      </c>
      <c r="D13" s="64">
        <v>1</v>
      </c>
      <c r="E13" s="65"/>
      <c r="F13" s="66"/>
      <c r="G13" s="67">
        <v>1</v>
      </c>
      <c r="H13" s="97">
        <f>cond4</f>
        <v>3</v>
      </c>
      <c r="I13" s="178">
        <v>4</v>
      </c>
      <c r="J13" s="282" t="str">
        <f>IF(
  (D13+F13*d)*OR(I13=1,AND(I13="",runS&lt;&gt;1))&gt;d-1,
  (D13+F13*d)*OR(I13=1,AND(I13="",runS&lt;&gt;1)),
     IF(
       enemy^(2-enemy)*run*OR(R54&gt;runCB,INT(0.4+R54/runCB)),
       CHAR(200*(2-enemy) + 41454*(enemy-1)) &amp; "  "
       &amp; (enemy-1)*(D13+F13*d)+(2-enemy)*INT(99.9*(R54/runCB))
       &amp; LEFT(" "&amp;CHAR(34+3*enemy)&amp;H13,3*enemy-1)&amp;CHAR(41951*(2-enemy) + 41*(enemy-1)),
       ""
     )
)</f>
        <v/>
      </c>
      <c r="K13" s="185" t="str">
        <f>IF(
  (D13*d+F13)*OR(I13=2,AND(I13="",obstaS&lt;&gt;1))&gt;d-1,
  (D13*d+F13)*OR(I13=2,AND(I13="",obstaS&lt;&gt;1)),
     IF(
       enemy^(2-enemy)*obsta*OR(S54&gt;obstaCB,INT(0.4+S54/obstaCB)),
       CHAR(200*(2-enemy) + 41454*(enemy-1)) &amp; "  "
       &amp; (enemy-1)*(D13*d+F13)+(2-enemy)*INT(99.9*(S54/obstaCB))
       &amp; LEFT(" "&amp;CHAR(34+3*enemy)&amp;H13,3*enemy-1)&amp;CHAR(41951*(2-enemy) + 41*(enemy-1)),
       ""
     )
)</f>
        <v/>
      </c>
      <c r="L13" s="186" t="str">
        <f>IF(
  (F13*d+G13)*OR(I13=3,AND(I13="",tri&lt;&gt;2))&gt;d-1,
  (F13*d+G13)*OR(I13=3,AND(I13="",tri&lt;&gt;2)),
     IF(
       enemy^(2-enemy)*INT(tri/2)*OR(T54&gt;triCB2,INT(0.7+T54/triCB2)),
       CHAR(200*(2-enemy) + 41454*(enemy-1)) &amp; "  "
       &amp; (enemy-1)*(F13*d+G13)+(2-enemy)*INT(99.9*(T54/triCB2))
       &amp; LEFT(" "&amp;CHAR(34+3*enemy)&amp;H13,3*enemy-1)&amp;CHAR(41951*(2-enemy) + 41*(enemy-1)),
       ""
     )
)</f>
        <v/>
      </c>
      <c r="M13" s="187">
        <f>IF(
  OR(E13+G13=-1,(E13*d+G13)*OR(I13=4,AND(I13="",horse&lt;&gt;3))&gt;d-1),
  (E13*(INT((E13+2)/2)*(d-1)+1)+G13)*OR(I13=4,AND(I13="",horse&lt;&gt;3)),
     IF(
       enemy^(2-enemy)*INT(horse/3)*OR(U54&gt;horseCB2,INT(0.81+U54/horseCB2)),
       CHAR(200*(2-enemy) + 41454*(enemy-1)) &amp; "  "
       &amp; (enemy-1)*(E13*d+G13)+(2-enemy)*INT(99.9*(U54/horseCB2))
       &amp; LEFT(" "&amp;CHAR(34+3*enemy)&amp;H13,3*enemy-1)&amp;CHAR(41951*(2-enemy) + 41*(enemy-1)),
       ""
     )
)</f>
        <v>1</v>
      </c>
      <c r="N13" s="149"/>
      <c r="P13" s="240" t="s">
        <v>223</v>
      </c>
      <c r="Q13" s="240"/>
      <c r="R13" s="240"/>
      <c r="S13" s="240"/>
      <c r="T13" s="240"/>
      <c r="U13" s="240"/>
      <c r="V13" s="240"/>
      <c r="X13" s="93">
        <v>0.2</v>
      </c>
      <c r="Y13" s="93">
        <v>3</v>
      </c>
      <c r="Z13" s="75">
        <f t="shared" si="4"/>
        <v>42586.724402331041</v>
      </c>
      <c r="AA13" s="60">
        <f t="shared" ref="AA13:AA18" si="7">_xlfn.RANK.EQ(Z13,combat,0)</f>
        <v>15</v>
      </c>
      <c r="AB13" s="59">
        <f>ABS(AA13-AC13)</f>
        <v>2</v>
      </c>
      <c r="AC13" s="61">
        <v>17</v>
      </c>
      <c r="AD13" s="61">
        <v>18</v>
      </c>
      <c r="AE13" s="56">
        <f>ABS(AF13-AD13)</f>
        <v>4</v>
      </c>
      <c r="AF13" s="58">
        <f t="shared" ref="AF13:AF18" si="8">_xlfn.RANK.EQ(AG13,combat,0)</f>
        <v>22</v>
      </c>
      <c r="AG13" s="75">
        <f t="shared" si="2"/>
        <v>32464.625567002222</v>
      </c>
      <c r="AH13" s="55">
        <v>0</v>
      </c>
      <c r="AI13" s="55">
        <v>3</v>
      </c>
      <c r="AK13" s="87"/>
      <c r="AL13" s="87"/>
    </row>
    <row r="14" spans="1:38" ht="17.100000000000001" customHeight="1">
      <c r="B14" s="173" t="s">
        <v>14</v>
      </c>
      <c r="C14" s="99">
        <v>1</v>
      </c>
      <c r="D14" s="64">
        <v>1</v>
      </c>
      <c r="E14" s="65"/>
      <c r="F14" s="66"/>
      <c r="G14" s="67">
        <v>1</v>
      </c>
      <c r="H14" s="97">
        <f>cond1</f>
        <v>0</v>
      </c>
      <c r="I14" s="178"/>
      <c r="J14" s="282" t="str">
        <f>IF(
  (D14+F14*d)*OR(I14=1,AND(I14="",runS&lt;&gt;1))&gt;d-1,
  (D14+F14*d)*OR(I14=1,AND(I14="",runS&lt;&gt;1)),
     IF(
       enemy^(2-enemy)*run*OR(R55&gt;runCB,INT(0.4+R55/runCB)),
       CHAR(200*(2-enemy) + 41454*(enemy-1)) &amp; "  "
       &amp; (enemy-1)*(D14+F14*d)+(2-enemy)*INT(99.9*(R55/runCB))
       &amp; LEFT(" "&amp;CHAR(34+3*enemy)&amp;H14,3*enemy-1)&amp;CHAR(41951*(2-enemy) + 41*(enemy-1)),
       ""
     )
)</f>
        <v>√  1 (0)</v>
      </c>
      <c r="K14" s="185" t="str">
        <f>IF(
  (D14*d+F14)*OR(I14=2,AND(I14="",obstaS&lt;&gt;1))&gt;d-1,
  (D14*d+F14)*OR(I14=2,AND(I14="",obstaS&lt;&gt;1)),
     IF(
       enemy^(2-enemy)*obsta*OR(S55&gt;obstaCB,INT(0.4+S55/obstaCB)),
       CHAR(200*(2-enemy) + 41454*(enemy-1)) &amp; "  "
       &amp; (enemy-1)*(D14*d+F14)+(2-enemy)*INT(99.9*(S55/obstaCB))
       &amp; LEFT(" "&amp;CHAR(34+3*enemy)&amp;H14,3*enemy-1)&amp;CHAR(41951*(2-enemy) + 41*(enemy-1)),
       ""
     )
)</f>
        <v/>
      </c>
      <c r="L14" s="186" t="str">
        <f>IF(
  (F14*d+G14)*OR(I14=3,AND(I14="",tri&lt;&gt;2))&gt;d-1,
  (F14*d+G14)*OR(I14=3,AND(I14="",tri&lt;&gt;2)),
     IF(
       enemy^(2-enemy)*INT(tri/2)*OR(T55&gt;triCB2,INT(0.7+T55/triCB2)),
       CHAR(200*(2-enemy) + 41454*(enemy-1)) &amp; "  "
       &amp; (enemy-1)*(F14*d+G14)+(2-enemy)*INT(99.9*(T55/triCB2))
       &amp; LEFT(" "&amp;CHAR(34+3*enemy)&amp;H14,3*enemy-1)&amp;CHAR(41951*(2-enemy) + 41*(enemy-1)),
       ""
     )
)</f>
        <v>√  1 (0)</v>
      </c>
      <c r="M14" s="187" t="str">
        <f>IF(
  OR(E14+G14=-1,(E14*d+G14)*OR(I14=4,AND(I14="",horse&lt;&gt;3))&gt;d-1),
  (E14*(INT((E14+2)/2)*(d-1)+1)+G14)*OR(I14=4,AND(I14="",horse&lt;&gt;3)),
     IF(
       enemy^(2-enemy)*INT(horse/3)*OR(U55&gt;horseCB2,INT(0.81+U55/horseCB2)),
       CHAR(200*(2-enemy) + 41454*(enemy-1)) &amp; "  "
       &amp; (enemy-1)*(E14*d+G14)+(2-enemy)*INT(99.9*(U55/horseCB2))
       &amp; LEFT(" "&amp;CHAR(34+3*enemy)&amp;H14,3*enemy-1)&amp;CHAR(41951*(2-enemy) + 41*(enemy-1)),
       ""
     )
)</f>
        <v>√  1 (0)</v>
      </c>
      <c r="N14" s="149"/>
      <c r="P14" s="23" t="s">
        <v>106</v>
      </c>
      <c r="Q14" s="212" t="s">
        <v>116</v>
      </c>
      <c r="R14" s="213"/>
      <c r="S14" s="213"/>
      <c r="T14" s="213"/>
      <c r="U14" s="213"/>
      <c r="V14" s="214"/>
      <c r="X14" s="55">
        <v>2.2000000000000002</v>
      </c>
      <c r="Y14" s="55">
        <v>-2</v>
      </c>
      <c r="Z14" s="75">
        <f t="shared" si="4"/>
        <v>34159.693841562992</v>
      </c>
      <c r="AA14" s="60">
        <f t="shared" si="7"/>
        <v>20</v>
      </c>
      <c r="AB14" s="59">
        <f t="shared" ref="AB14:AB15" si="9">ABS(AA14-AC14)</f>
        <v>0</v>
      </c>
      <c r="AC14" s="61">
        <v>20</v>
      </c>
      <c r="AD14" s="61">
        <v>24</v>
      </c>
      <c r="AE14" s="56">
        <f t="shared" ref="AE14:AE15" si="10">ABS(AF14-AD14)</f>
        <v>1</v>
      </c>
      <c r="AF14" s="58">
        <f t="shared" si="8"/>
        <v>23</v>
      </c>
      <c r="AG14" s="75">
        <f t="shared" si="2"/>
        <v>32405.066635947525</v>
      </c>
      <c r="AH14" s="55">
        <v>2</v>
      </c>
      <c r="AI14" s="55">
        <v>-2</v>
      </c>
      <c r="AK14" s="87"/>
      <c r="AL14" s="87"/>
    </row>
    <row r="15" spans="1:38" ht="17.100000000000001" customHeight="1">
      <c r="B15" s="173" t="s">
        <v>17</v>
      </c>
      <c r="C15" s="99">
        <v>4</v>
      </c>
      <c r="D15" s="64">
        <v>1</v>
      </c>
      <c r="E15" s="65"/>
      <c r="F15" s="66"/>
      <c r="G15" s="67">
        <v>1</v>
      </c>
      <c r="H15" s="97">
        <f>cond4</f>
        <v>3</v>
      </c>
      <c r="I15" s="178">
        <v>4</v>
      </c>
      <c r="J15" s="282" t="str">
        <f>IF(
  (D15+F15*d)*OR(I15=1,AND(I15="",runS&lt;&gt;1))&gt;d-1,
  (D15+F15*d)*OR(I15=1,AND(I15="",runS&lt;&gt;1)),
     IF(
       enemy^(2-enemy)*run*OR(R56&gt;runCB,INT(0.4+R56/runCB)),
       CHAR(200*(2-enemy) + 41454*(enemy-1)) &amp; "  "
       &amp; (enemy-1)*(D15+F15*d)+(2-enemy)*INT(99.9*(R56/runCB))
       &amp; LEFT(" "&amp;CHAR(34+3*enemy)&amp;H15,3*enemy-1)&amp;CHAR(41951*(2-enemy) + 41*(enemy-1)),
       ""
     )
)</f>
        <v/>
      </c>
      <c r="K15" s="185" t="str">
        <f>IF(
  (D15*d+F15)*OR(I15=2,AND(I15="",obstaS&lt;&gt;1))&gt;d-1,
  (D15*d+F15)*OR(I15=2,AND(I15="",obstaS&lt;&gt;1)),
     IF(
       enemy^(2-enemy)*obsta*OR(S56&gt;obstaCB,INT(0.4+S56/obstaCB)),
       CHAR(200*(2-enemy) + 41454*(enemy-1)) &amp; "  "
       &amp; (enemy-1)*(D15*d+F15)+(2-enemy)*INT(99.9*(S56/obstaCB))
       &amp; LEFT(" "&amp;CHAR(34+3*enemy)&amp;H15,3*enemy-1)&amp;CHAR(41951*(2-enemy) + 41*(enemy-1)),
       ""
     )
)</f>
        <v/>
      </c>
      <c r="L15" s="186" t="str">
        <f>IF(
  (F15*d+G15)*OR(I15=3,AND(I15="",tri&lt;&gt;2))&gt;d-1,
  (F15*d+G15)*OR(I15=3,AND(I15="",tri&lt;&gt;2)),
     IF(
       enemy^(2-enemy)*INT(tri/2)*OR(T56&gt;triCB2,INT(0.7+T56/triCB2)),
       CHAR(200*(2-enemy) + 41454*(enemy-1)) &amp; "  "
       &amp; (enemy-1)*(F15*d+G15)+(2-enemy)*INT(99.9*(T56/triCB2))
       &amp; LEFT(" "&amp;CHAR(34+3*enemy)&amp;H15,3*enemy-1)&amp;CHAR(41951*(2-enemy) + 41*(enemy-1)),
       ""
     )
)</f>
        <v/>
      </c>
      <c r="M15" s="187">
        <f>IF(
  OR(E15+G15=-1,(E15*d+G15)*OR(I15=4,AND(I15="",horse&lt;&gt;3))&gt;d-1),
  (E15*(INT((E15+2)/2)*(d-1)+1)+G15)*OR(I15=4,AND(I15="",horse&lt;&gt;3)),
     IF(
       enemy^(2-enemy)*INT(horse/3)*OR(U56&gt;horseCB2,INT(0.81+U56/horseCB2)),
       CHAR(200*(2-enemy) + 41454*(enemy-1)) &amp; "  "
       &amp; (enemy-1)*(E15*d+G15)+(2-enemy)*INT(99.9*(U56/horseCB2))
       &amp; LEFT(" "&amp;CHAR(34+3*enemy)&amp;H15,3*enemy-1)&amp;CHAR(41951*(2-enemy) + 41*(enemy-1)),
       ""
     )
)</f>
        <v>1</v>
      </c>
      <c r="N15" s="149"/>
      <c r="P15" s="31">
        <v>3</v>
      </c>
      <c r="Q15" s="25" t="s">
        <v>117</v>
      </c>
      <c r="R15" s="26"/>
      <c r="S15" s="26"/>
      <c r="T15" s="26"/>
      <c r="U15" s="26"/>
      <c r="V15" s="27"/>
      <c r="X15" s="55">
        <v>1.2</v>
      </c>
      <c r="Y15" s="55">
        <v>-1</v>
      </c>
      <c r="Z15" s="75">
        <f t="shared" si="4"/>
        <v>31923.24239543339</v>
      </c>
      <c r="AA15" s="60">
        <f t="shared" si="7"/>
        <v>25</v>
      </c>
      <c r="AB15" s="59">
        <f t="shared" si="9"/>
        <v>1</v>
      </c>
      <c r="AC15" s="61">
        <v>26</v>
      </c>
      <c r="AD15" s="61">
        <v>31</v>
      </c>
      <c r="AE15" s="56">
        <f t="shared" si="10"/>
        <v>4</v>
      </c>
      <c r="AF15" s="58">
        <f t="shared" si="8"/>
        <v>27</v>
      </c>
      <c r="AG15" s="75">
        <f t="shared" si="2"/>
        <v>27678.405112440771</v>
      </c>
      <c r="AH15" s="55">
        <v>1</v>
      </c>
      <c r="AI15" s="55">
        <v>-1</v>
      </c>
      <c r="AK15" s="87"/>
      <c r="AL15" s="87"/>
    </row>
    <row r="16" spans="1:38" ht="17.100000000000001" customHeight="1">
      <c r="B16" s="173" t="s">
        <v>19</v>
      </c>
      <c r="C16" s="99">
        <v>3</v>
      </c>
      <c r="D16" s="64">
        <v>1</v>
      </c>
      <c r="E16" s="65"/>
      <c r="F16" s="66"/>
      <c r="G16" s="67">
        <v>1</v>
      </c>
      <c r="H16" s="97">
        <f>cond3</f>
        <v>2</v>
      </c>
      <c r="I16" s="178">
        <v>3</v>
      </c>
      <c r="J16" s="282" t="str">
        <f>IF(
  (D16+F16*d)*OR(I16=1,AND(I16="",runS&lt;&gt;1))&gt;d-1,
  (D16+F16*d)*OR(I16=1,AND(I16="",runS&lt;&gt;1)),
     IF(
       enemy^(2-enemy)*run*OR(R57&gt;runCB,INT(0.4+R57/runCB)),
       CHAR(200*(2-enemy) + 41454*(enemy-1)) &amp; "  "
       &amp; (enemy-1)*(D16+F16*d)+(2-enemy)*INT(99.9*(R57/runCB))
       &amp; LEFT(" "&amp;CHAR(34+3*enemy)&amp;H16,3*enemy-1)&amp;CHAR(41951*(2-enemy) + 41*(enemy-1)),
       ""
     )
)</f>
        <v/>
      </c>
      <c r="K16" s="185" t="str">
        <f>IF(
  (D16*d+F16)*OR(I16=2,AND(I16="",obstaS&lt;&gt;1))&gt;d-1,
  (D16*d+F16)*OR(I16=2,AND(I16="",obstaS&lt;&gt;1)),
     IF(
       enemy^(2-enemy)*obsta*OR(S57&gt;obstaCB,INT(0.4+S57/obstaCB)),
       CHAR(200*(2-enemy) + 41454*(enemy-1)) &amp; "  "
       &amp; (enemy-1)*(D16*d+F16)+(2-enemy)*INT(99.9*(S57/obstaCB))
       &amp; LEFT(" "&amp;CHAR(34+3*enemy)&amp;H16,3*enemy-1)&amp;CHAR(41951*(2-enemy) + 41*(enemy-1)),
       ""
     )
)</f>
        <v/>
      </c>
      <c r="L16" s="186">
        <f>IF(
  (F16*d+G16)*OR(I16=3,AND(I16="",tri&lt;&gt;2))&gt;d-1,
  (F16*d+G16)*OR(I16=3,AND(I16="",tri&lt;&gt;2)),
     IF(
       enemy^(2-enemy)*INT(tri/2)*OR(T57&gt;triCB2,INT(0.7+T57/triCB2)),
       CHAR(200*(2-enemy) + 41454*(enemy-1)) &amp; "  "
       &amp; (enemy-1)*(F16*d+G16)+(2-enemy)*INT(99.9*(T57/triCB2))
       &amp; LEFT(" "&amp;CHAR(34+3*enemy)&amp;H16,3*enemy-1)&amp;CHAR(41951*(2-enemy) + 41*(enemy-1)),
       ""
     )
)</f>
        <v>1</v>
      </c>
      <c r="M16" s="187" t="str">
        <f>IF(
  OR(E16+G16=-1,(E16*d+G16)*OR(I16=4,AND(I16="",horse&lt;&gt;3))&gt;d-1),
  (E16*(INT((E16+2)/2)*(d-1)+1)+G16)*OR(I16=4,AND(I16="",horse&lt;&gt;3)),
     IF(
       enemy^(2-enemy)*INT(horse/3)*OR(U57&gt;horseCB2,INT(0.81+U57/horseCB2)),
       CHAR(200*(2-enemy) + 41454*(enemy-1)) &amp; "  "
       &amp; (enemy-1)*(E16*d+G16)+(2-enemy)*INT(99.9*(U57/horseCB2))
       &amp; LEFT(" "&amp;CHAR(34+3*enemy)&amp;H16,3*enemy-1)&amp;CHAR(41951*(2-enemy) + 41*(enemy-1)),
       ""
     )
)</f>
        <v/>
      </c>
      <c r="N16" s="150"/>
      <c r="P16" s="31">
        <v>2</v>
      </c>
      <c r="Q16" s="25" t="s">
        <v>118</v>
      </c>
      <c r="R16" s="26"/>
      <c r="S16" s="26"/>
      <c r="T16" s="26"/>
      <c r="U16" s="26"/>
      <c r="V16" s="27"/>
      <c r="X16" s="55">
        <v>0.2</v>
      </c>
      <c r="Y16" s="55">
        <v>2</v>
      </c>
      <c r="Z16" s="75">
        <f t="shared" si="4"/>
        <v>37251.787440459513</v>
      </c>
      <c r="AA16" s="60">
        <f t="shared" si="7"/>
        <v>19</v>
      </c>
      <c r="AB16" s="59">
        <f>ABS(AA16-AC16)</f>
        <v>2</v>
      </c>
      <c r="AC16" s="61">
        <v>21</v>
      </c>
      <c r="AD16" s="61">
        <v>25</v>
      </c>
      <c r="AE16" s="56">
        <f>ABS(AF16-AD16)</f>
        <v>1</v>
      </c>
      <c r="AF16" s="58">
        <f t="shared" si="8"/>
        <v>26</v>
      </c>
      <c r="AG16" s="75">
        <f t="shared" si="2"/>
        <v>28665.821481239458</v>
      </c>
      <c r="AH16" s="55">
        <v>0</v>
      </c>
      <c r="AI16" s="55">
        <v>2</v>
      </c>
      <c r="AK16" s="87"/>
      <c r="AL16" s="87"/>
    </row>
    <row r="17" spans="2:40" ht="17.100000000000001" customHeight="1">
      <c r="B17" s="173" t="s">
        <v>20</v>
      </c>
      <c r="C17" s="99">
        <v>6</v>
      </c>
      <c r="D17" s="64">
        <v>1</v>
      </c>
      <c r="E17" s="65"/>
      <c r="F17" s="66"/>
      <c r="G17" s="67">
        <v>1</v>
      </c>
      <c r="H17" s="97">
        <f>cond6</f>
        <v>-2</v>
      </c>
      <c r="I17" s="178"/>
      <c r="J17" s="282" t="str">
        <f>IF(
  (D17+F17*d)*OR(I17=1,AND(I17="",runS&lt;&gt;1))&gt;d-1,
  (D17+F17*d)*OR(I17=1,AND(I17="",runS&lt;&gt;1)),
     IF(
       enemy^(2-enemy)*run*OR(R58&gt;runCB,INT(0.4+R58/runCB)),
       CHAR(200*(2-enemy) + 41454*(enemy-1)) &amp; "  "
       &amp; (enemy-1)*(D17+F17*d)+(2-enemy)*INT(99.9*(R58/runCB))
       &amp; LEFT(" "&amp;CHAR(34+3*enemy)&amp;H17,3*enemy-1)&amp;CHAR(41951*(2-enemy) + 41*(enemy-1)),
       ""
     )
)</f>
        <v/>
      </c>
      <c r="K17" s="185" t="str">
        <f>IF(
  (D17*d+F17)*OR(I17=2,AND(I17="",obstaS&lt;&gt;1))&gt;d-1,
  (D17*d+F17)*OR(I17=2,AND(I17="",obstaS&lt;&gt;1)),
     IF(
       enemy^(2-enemy)*obsta*OR(S58&gt;obstaCB,INT(0.4+S58/obstaCB)),
       CHAR(200*(2-enemy) + 41454*(enemy-1)) &amp; "  "
       &amp; (enemy-1)*(D17*d+F17)+(2-enemy)*INT(99.9*(S58/obstaCB))
       &amp; LEFT(" "&amp;CHAR(34+3*enemy)&amp;H17,3*enemy-1)&amp;CHAR(41951*(2-enemy) + 41*(enemy-1)),
       ""
     )
)</f>
        <v/>
      </c>
      <c r="L17" s="186" t="str">
        <f>IF(
  (F17*d+G17)*OR(I17=3,AND(I17="",tri&lt;&gt;2))&gt;d-1,
  (F17*d+G17)*OR(I17=3,AND(I17="",tri&lt;&gt;2)),
     IF(
       enemy^(2-enemy)*INT(tri/2)*OR(T58&gt;triCB2,INT(0.7+T58/triCB2)),
       CHAR(200*(2-enemy) + 41454*(enemy-1)) &amp; "  "
       &amp; (enemy-1)*(F17*d+G17)+(2-enemy)*INT(99.9*(T58/triCB2))
       &amp; LEFT(" "&amp;CHAR(34+3*enemy)&amp;H17,3*enemy-1)&amp;CHAR(41951*(2-enemy) + 41*(enemy-1)),
       ""
     )
)</f>
        <v/>
      </c>
      <c r="M17" s="187" t="str">
        <f>IF(
  OR(E17+G17=-1,(E17*d+G17)*OR(I17=4,AND(I17="",horse&lt;&gt;3))&gt;d-1),
  (E17*(INT((E17+2)/2)*(d-1)+1)+G17)*OR(I17=4,AND(I17="",horse&lt;&gt;3)),
     IF(
       enemy^(2-enemy)*INT(horse/3)*OR(U58&gt;horseCB2,INT(0.81+U58/horseCB2)),
       CHAR(200*(2-enemy) + 41454*(enemy-1)) &amp; "  "
       &amp; (enemy-1)*(E17*d+G17)+(2-enemy)*INT(99.9*(U58/horseCB2))
       &amp; LEFT(" "&amp;CHAR(34+3*enemy)&amp;H17,3*enemy-1)&amp;CHAR(41951*(2-enemy) + 41*(enemy-1)),
       ""
     )
)</f>
        <v/>
      </c>
      <c r="N17" s="150"/>
      <c r="P17" s="31">
        <v>1</v>
      </c>
      <c r="Q17" s="25" t="s">
        <v>119</v>
      </c>
      <c r="R17" s="26"/>
      <c r="S17" s="26"/>
      <c r="T17" s="26"/>
      <c r="U17" s="26"/>
      <c r="V17" s="27"/>
      <c r="X17" s="55">
        <v>0.2</v>
      </c>
      <c r="Y17" s="55">
        <v>1</v>
      </c>
      <c r="Z17" s="75">
        <f t="shared" si="4"/>
        <v>31957.306411347643</v>
      </c>
      <c r="AA17" s="57">
        <f t="shared" si="7"/>
        <v>24</v>
      </c>
      <c r="AB17" s="59">
        <f>ABS(AA17-AC17)</f>
        <v>1</v>
      </c>
      <c r="AC17" s="61">
        <v>23</v>
      </c>
      <c r="AD17" s="61">
        <v>28</v>
      </c>
      <c r="AE17" s="56">
        <f>ABS(AF17-AD17)</f>
        <v>1</v>
      </c>
      <c r="AF17" s="58">
        <f t="shared" si="8"/>
        <v>29</v>
      </c>
      <c r="AG17" s="75">
        <f t="shared" si="2"/>
        <v>24910.107764913744</v>
      </c>
      <c r="AH17" s="55">
        <v>0</v>
      </c>
      <c r="AI17" s="55">
        <v>1</v>
      </c>
      <c r="AK17" s="87"/>
      <c r="AL17" s="87"/>
    </row>
    <row r="18" spans="2:40" ht="17.100000000000001" customHeight="1">
      <c r="B18" s="173" t="s">
        <v>25</v>
      </c>
      <c r="C18" s="99">
        <v>2</v>
      </c>
      <c r="D18" s="64">
        <v>1</v>
      </c>
      <c r="E18" s="65"/>
      <c r="F18" s="66"/>
      <c r="G18" s="67">
        <v>1</v>
      </c>
      <c r="H18" s="97">
        <f>cond2</f>
        <v>1</v>
      </c>
      <c r="I18" s="178">
        <v>4</v>
      </c>
      <c r="J18" s="282" t="str">
        <f>IF(
  (D18+F18*d)*OR(I18=1,AND(I18="",runS&lt;&gt;1))&gt;d-1,
  (D18+F18*d)*OR(I18=1,AND(I18="",runS&lt;&gt;1)),
     IF(
       enemy^(2-enemy)*run*OR(R59&gt;runCB,INT(0.4+R59/runCB)),
       CHAR(200*(2-enemy) + 41454*(enemy-1)) &amp; "  "
       &amp; (enemy-1)*(D18+F18*d)+(2-enemy)*INT(99.9*(R59/runCB))
       &amp; LEFT(" "&amp;CHAR(34+3*enemy)&amp;H18,3*enemy-1)&amp;CHAR(41951*(2-enemy) + 41*(enemy-1)),
       ""
     )
)</f>
        <v/>
      </c>
      <c r="K18" s="185" t="str">
        <f>IF(
  (D18*d+F18)*OR(I18=2,AND(I18="",obstaS&lt;&gt;1))&gt;d-1,
  (D18*d+F18)*OR(I18=2,AND(I18="",obstaS&lt;&gt;1)),
     IF(
       enemy^(2-enemy)*obsta*OR(S59&gt;obstaCB,INT(0.4+S59/obstaCB)),
       CHAR(200*(2-enemy) + 41454*(enemy-1)) &amp; "  "
       &amp; (enemy-1)*(D18*d+F18)+(2-enemy)*INT(99.9*(S59/obstaCB))
       &amp; LEFT(" "&amp;CHAR(34+3*enemy)&amp;H18,3*enemy-1)&amp;CHAR(41951*(2-enemy) + 41*(enemy-1)),
       ""
     )
)</f>
        <v/>
      </c>
      <c r="L18" s="186" t="str">
        <f>IF(
  (F18*d+G18)*OR(I18=3,AND(I18="",tri&lt;&gt;2))&gt;d-1,
  (F18*d+G18)*OR(I18=3,AND(I18="",tri&lt;&gt;2)),
     IF(
       enemy^(2-enemy)*INT(tri/2)*OR(T59&gt;triCB2,INT(0.7+T59/triCB2)),
       CHAR(200*(2-enemy) + 41454*(enemy-1)) &amp; "  "
       &amp; (enemy-1)*(F18*d+G18)+(2-enemy)*INT(99.9*(T59/triCB2))
       &amp; LEFT(" "&amp;CHAR(34+3*enemy)&amp;H18,3*enemy-1)&amp;CHAR(41951*(2-enemy) + 41*(enemy-1)),
       ""
     )
)</f>
        <v/>
      </c>
      <c r="M18" s="187">
        <f>IF(
  OR(E18+G18=-1,(E18*d+G18)*OR(I18=4,AND(I18="",horse&lt;&gt;3))&gt;d-1),
  (E18*(INT((E18+2)/2)*(d-1)+1)+G18)*OR(I18=4,AND(I18="",horse&lt;&gt;3)),
     IF(
       enemy^(2-enemy)*INT(horse/3)*OR(U59&gt;horseCB2,INT(0.81+U59/horseCB2)),
       CHAR(200*(2-enemy) + 41454*(enemy-1)) &amp; "  "
       &amp; (enemy-1)*(E18*d+G18)+(2-enemy)*INT(99.9*(U59/horseCB2))
       &amp; LEFT(" "&amp;CHAR(34+3*enemy)&amp;H18,3*enemy-1)&amp;CHAR(41951*(2-enemy) + 41*(enemy-1)),
       ""
     )
)</f>
        <v>1</v>
      </c>
      <c r="N18" s="150"/>
      <c r="P18" s="31">
        <v>0</v>
      </c>
      <c r="Q18" s="25" t="s">
        <v>120</v>
      </c>
      <c r="R18" s="26"/>
      <c r="S18" s="26"/>
      <c r="T18" s="26"/>
      <c r="U18" s="26"/>
      <c r="V18" s="27"/>
      <c r="X18" s="55">
        <v>0.2</v>
      </c>
      <c r="Y18" s="55">
        <v>0</v>
      </c>
      <c r="Z18" s="75">
        <f t="shared" si="4"/>
        <v>26677.999223984112</v>
      </c>
      <c r="AA18" s="57">
        <f t="shared" si="7"/>
        <v>28</v>
      </c>
      <c r="AB18" s="59">
        <f>ABS(AA18-AC18)</f>
        <v>1</v>
      </c>
      <c r="AC18" s="61">
        <v>27</v>
      </c>
      <c r="AD18" s="61">
        <v>30</v>
      </c>
      <c r="AE18" s="56">
        <f>ABS(AF18-AD18)</f>
        <v>0</v>
      </c>
      <c r="AF18" s="58">
        <f t="shared" si="8"/>
        <v>30</v>
      </c>
      <c r="AG18" s="75">
        <f t="shared" si="2"/>
        <v>21172.728209118584</v>
      </c>
      <c r="AH18" s="55">
        <v>0</v>
      </c>
      <c r="AI18" s="55">
        <v>0</v>
      </c>
      <c r="AK18" s="87"/>
      <c r="AL18" s="87"/>
    </row>
    <row r="19" spans="2:40" ht="17.100000000000001" customHeight="1">
      <c r="B19" s="174" t="s">
        <v>240</v>
      </c>
      <c r="C19" s="100">
        <v>4</v>
      </c>
      <c r="D19" s="64">
        <v>1</v>
      </c>
      <c r="E19" s="65"/>
      <c r="F19" s="66"/>
      <c r="G19" s="67">
        <v>1</v>
      </c>
      <c r="H19" s="98">
        <f>cond4</f>
        <v>3</v>
      </c>
      <c r="I19" s="178"/>
      <c r="J19" s="279" t="str">
        <f>IF(
  (D19+F19*d)*OR(I19=1,AND(I19="",runS&lt;&gt;1))*INT(1-I20/5)&gt;d-1,
  (D19+F19*d)*OR(I19=1,AND(I19="",runS&lt;&gt;1)),
     IF(
       enemy^(2-enemy)*run*OR(R60&gt;runCB,INT(0.4+R60/runCB))*INT(1-I20/5),
       CHAR(200*(2-enemy) + 41454*(enemy-1)) &amp; "  "
       &amp; (enemy-1)*(D19+F19*d)+(2-enemy)*INT(99.9*(R60/runCB))
       &amp; LEFT(" "&amp;CHAR(34+3*enemy)&amp;H19,3*enemy-1)&amp;CHAR(41951*(2-enemy) + 41*(enemy-1)),
       ""
     )
)</f>
        <v/>
      </c>
      <c r="K19" s="279" t="str">
        <f>IF(
  (D19*d+F19)*OR(I19=2,AND(I19="",obstaS&lt;&gt;1))*INT(1-I20/5)&gt;d-1,
  (D19*d+F19)*OR(I19=2,AND(I19="",obstaS&lt;&gt;1)),
     IF(
       enemy^(2-enemy)*obsta*OR(S60&gt;obstaCB,INT(0.4+S60/obstaCB))*INT(1-I20/5),
       CHAR(200*(2-enemy) + 41454*(enemy-1)) &amp; "  "
       &amp; (enemy-1)*(D19*d+F19)+(2-enemy)*INT(99.9*(S60/obstaCB))
       &amp; LEFT(" "&amp;CHAR(34+3*enemy)&amp;H19,3*enemy-1)&amp;CHAR(41951*(2-enemy) + 41*(enemy-1)),
       ""
     )
)</f>
        <v/>
      </c>
      <c r="L19" s="279" t="str">
        <f>IF(
  (F19*d+G19)*OR(I19=3,AND(I19="",tri&lt;&gt;2))*INT(1-I20/5)&gt;d-1,
  (F19*d+G19)*OR(I19=3,AND(I19="",tri&lt;&gt;2)),
     IF(
       enemy^(2-enemy)*INT(tri/2)*OR(T60&gt;triCB2,INT(0.7+T60/triCB2))*INT(1-I20/5),
       CHAR(200*(2-enemy) + 41454*(enemy-1)) &amp; "  "
       &amp; (enemy-1)*(F19*d+G19)+(2-enemy)*INT(99.9*(T60/triCB2))
       &amp; LEFT(" "&amp;CHAR(34+3*enemy)&amp;H19,3*enemy-1)&amp;CHAR(41951*(2-enemy) + 41*(enemy-1)),
       ""
     )
)</f>
        <v/>
      </c>
      <c r="M19" s="280" t="str">
        <f>IF(
  OR(E19+G19=-1,(E19*d+G19)*OR(I19=4,AND(I19="",horse&lt;&gt;3))&gt;d-1)*INT(1-I20/5),
  (E19*(INT((E19+2)/2)*(d-1)+1)+G19)*OR(I19=4,AND(I19="",horse&lt;&gt;3)),
     IF(
       enemy^(2-enemy)*INT(horse/3)*OR(U60&gt;horseCB2,INT(0.81+U60/horseCB2))*INT(1-I20/5),
       CHAR(200*(2-enemy) + 41454*(enemy-1)) &amp; "  "
       &amp; (enemy-1)*(E19*d+G19)+(2-enemy)*INT(99.9*(U60/horseCB2))
       &amp; LEFT(" "&amp;CHAR(34+3*enemy)&amp;H19,3*enemy-1)&amp;CHAR(41951*(2-enemy) + 41*(enemy-1)),
       ""
     )
)</f>
        <v/>
      </c>
      <c r="N19" s="191" t="s">
        <v>241</v>
      </c>
      <c r="P19" s="24">
        <v>-1</v>
      </c>
      <c r="Q19" s="25" t="s">
        <v>121</v>
      </c>
      <c r="R19" s="26"/>
      <c r="S19" s="26"/>
      <c r="T19" s="26"/>
      <c r="U19" s="26"/>
      <c r="V19" s="27"/>
      <c r="X19" s="242" t="str">
        <f>"차이 합 = " &amp;SUM(AB4:AB19,AE4:AE19)</f>
        <v>차이 합 = 24</v>
      </c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44"/>
      <c r="AK19" s="207"/>
      <c r="AL19" s="203"/>
    </row>
    <row r="20" spans="2:40" ht="17.100000000000001" customHeight="1" thickBot="1">
      <c r="B20" s="175" t="s">
        <v>240</v>
      </c>
      <c r="C20" s="99">
        <v>1</v>
      </c>
      <c r="D20" s="64">
        <v>1</v>
      </c>
      <c r="E20" s="65">
        <v>-1</v>
      </c>
      <c r="F20" s="66">
        <v>1</v>
      </c>
      <c r="G20" s="67"/>
      <c r="H20" s="97">
        <f>cond1</f>
        <v>0</v>
      </c>
      <c r="I20" s="178">
        <v>1</v>
      </c>
      <c r="J20" s="281">
        <f>IF(
  (D20+F20*d)*OR(I20=1,AND(I20="",runS&lt;&gt;1))*INT(1-I19/5)&gt;d-1,
  (D20+F20*d)*OR(I20=1,AND(I20="",runS&lt;&gt;1)),
     IF(
       enemy^(2-enemy)*run*OR(R61&gt;runCB,INT(0.4+R61/runCB))*INT(1-I19/5),
       CHAR(200*(2-enemy) + 41454*(enemy-1)) &amp; "  "
       &amp; (enemy-1)*(D20+F20*d)+(2-enemy)*INT(99.9*(R61/runCB))
       &amp; LEFT(" "&amp;CHAR(34+3*enemy)&amp;H20,3*enemy-1)&amp;CHAR(41951*(2-enemy) + 41*(enemy-1)),
       ""
     )
)</f>
        <v>2.1</v>
      </c>
      <c r="K20" s="172" t="str">
        <f>IF(
  (D20*d+F20)*OR(I20=2,AND(I20="",obstaS&lt;&gt;1))*INT(1-I19/5)&gt;d-1,
  (D20*d+F20)*OR(I20=2,AND(I20="",obstaS&lt;&gt;1)),
     IF(
       enemy^(2-enemy)*obsta*OR(S61&gt;obstaCB,INT(0.4+S61/obstaCB))*INT(1-I19/5),
       CHAR(200*(2-enemy) + 41454*(enemy-1)) &amp; "  "
       &amp; (enemy-1)*(D20*d+F20)+(2-enemy)*INT(99.9*(S61/obstaCB))
       &amp; LEFT(" "&amp;CHAR(34+3*enemy)&amp;H20,3*enemy-1)&amp;CHAR(41951*(2-enemy) + 41*(enemy-1)),
       ""
     )
)</f>
        <v/>
      </c>
      <c r="L20" s="186" t="str">
        <f>IF(
  (F20*d+G20)*OR(I20=3,AND(I20="",tri&lt;&gt;2))*INT(1-I19/5)&gt;d-1,
  (F20*d+G20)*OR(I20=3,AND(I20="",tri&lt;&gt;2)),
     IF(
       enemy^(2-enemy)*INT(tri/2)*OR(T61&gt;triCB2,INT(0.7+T61/triCB2))*INT(1-I19/5),
       CHAR(200*(2-enemy) + 41454*(enemy-1)) &amp; "  "
       &amp; (enemy-1)*(F20*d+G20)+(2-enemy)*INT(99.9*(T61/triCB2))
       &amp; LEFT(" "&amp;CHAR(34+3*enemy)&amp;H20,3*enemy-1)&amp;CHAR(41951*(2-enemy) + 41*(enemy-1)),
       ""
     )
)</f>
        <v/>
      </c>
      <c r="M20" s="187">
        <f>IF(
  OR(E20+G20=-1,(E20*d+G20)*OR(I20=4,AND(I20="",horse&lt;&gt;3))&gt;d-1)*INT(1-I19/5),
  (E20*(INT((E20+2)/2)*(d-1)+1)+G20)*OR(I20=4,AND(I20="",horse&lt;&gt;3)),
     IF(
       enemy^(2-enemy)*INT(horse/3)*OR(U61&gt;horseCB2,INT(0.81+U61/horseCB2))*INT(1-I19/5),
       CHAR(200*(2-enemy) + 41454*(enemy-1)) &amp; "  "
       &amp; (enemy-1)*(E20*d+G20)+(2-enemy)*INT(99.9*(U61/horseCB2))
       &amp; LEFT(" "&amp;CHAR(34+3*enemy)&amp;H20,3*enemy-1)&amp;CHAR(41951*(2-enemy) + 41*(enemy-1)),
       ""
     )
)</f>
        <v>0</v>
      </c>
      <c r="N20" s="191" t="s">
        <v>241</v>
      </c>
      <c r="P20" s="24">
        <v>-2</v>
      </c>
      <c r="Q20" s="25" t="s">
        <v>122</v>
      </c>
      <c r="R20" s="26"/>
      <c r="S20" s="26"/>
      <c r="T20" s="26"/>
      <c r="U20" s="26"/>
      <c r="V20" s="27"/>
    </row>
    <row r="21" spans="2:40" ht="17.100000000000001" customHeight="1">
      <c r="B21" s="173" t="s">
        <v>29</v>
      </c>
      <c r="C21" s="99">
        <v>7</v>
      </c>
      <c r="D21" s="64">
        <v>1</v>
      </c>
      <c r="E21" s="65"/>
      <c r="F21" s="66"/>
      <c r="G21" s="67">
        <v>1</v>
      </c>
      <c r="H21" s="97">
        <f>cond7</f>
        <v>-1</v>
      </c>
      <c r="I21" s="178"/>
      <c r="J21" s="282" t="str">
        <f>IF(
  (D21+F21*d)*OR(I21=1,AND(I21="",runS&lt;&gt;1))&gt;d-1,
  (D21+F21*d)*OR(I21=1,AND(I21="",runS&lt;&gt;1)),
     IF(
       enemy^(2-enemy)*run*OR(R62&gt;runCB,INT(0.4+R62/runCB)),
       CHAR(200*(2-enemy) + 41454*(enemy-1)) &amp; "  "
       &amp; (enemy-1)*(D21+F21*d)+(2-enemy)*INT(99.9*(R62/runCB))
       &amp; LEFT(" "&amp;CHAR(34+3*enemy)&amp;H21,3*enemy-1)&amp;CHAR(41951*(2-enemy) + 41*(enemy-1)),
       ""
     )
)</f>
        <v/>
      </c>
      <c r="K21" s="185" t="str">
        <f>IF(
  (D21*d+F21)*OR(I21=2,AND(I21="",obstaS&lt;&gt;1))&gt;d-1,
  (D21*d+F21)*OR(I21=2,AND(I21="",obstaS&lt;&gt;1)),
     IF(
       enemy^(2-enemy)*obsta*OR(S62&gt;obstaCB,INT(0.4+S62/obstaCB)),
       CHAR(200*(2-enemy) + 41454*(enemy-1)) &amp; "  "
       &amp; (enemy-1)*(D21*d+F21)+(2-enemy)*INT(99.9*(S62/obstaCB))
       &amp; LEFT(" "&amp;CHAR(34+3*enemy)&amp;H21,3*enemy-1)&amp;CHAR(41951*(2-enemy) + 41*(enemy-1)),
       ""
     )
)</f>
        <v/>
      </c>
      <c r="L21" s="186" t="str">
        <f>IF(
  (F21*d+G21)*OR(I21=3,AND(I21="",tri&lt;&gt;2))&gt;d-1,
  (F21*d+G21)*OR(I21=3,AND(I21="",tri&lt;&gt;2)),
     IF(
       enemy^(2-enemy)*INT(tri/2)*OR(T62&gt;triCB2,INT(0.7+T62/triCB2)),
       CHAR(200*(2-enemy) + 41454*(enemy-1)) &amp; "  "
       &amp; (enemy-1)*(F21*d+G21)+(2-enemy)*INT(99.9*(T62/triCB2))
       &amp; LEFT(" "&amp;CHAR(34+3*enemy)&amp;H21,3*enemy-1)&amp;CHAR(41951*(2-enemy) + 41*(enemy-1)),
       ""
     )
)</f>
        <v/>
      </c>
      <c r="M21" s="187" t="str">
        <f>IF(
  OR(E21+G21=-1,(E21*d+G21)*OR(I21=4,AND(I21="",horse&lt;&gt;3))&gt;d-1),
  (E21*(INT((E21+2)/2)*(d-1)+1)+G21)*OR(I21=4,AND(I21="",horse&lt;&gt;3)),
     IF(
       enemy^(2-enemy)*INT(horse/3)*OR(U62&gt;horseCB2,INT(0.81+U62/horseCB2)),
       CHAR(200*(2-enemy) + 41454*(enemy-1)) &amp; "  "
       &amp; (enemy-1)*(E21*d+G21)+(2-enemy)*INT(99.9*(U62/horseCB2))
       &amp; LEFT(" "&amp;CHAR(34+3*enemy)&amp;H21,3*enemy-1)&amp;CHAR(41951*(2-enemy) + 41*(enemy-1)),
       ""
     )
)</f>
        <v>√  1 (-1)</v>
      </c>
      <c r="N21" s="149"/>
      <c r="P21" s="24">
        <v>-3</v>
      </c>
      <c r="Q21" s="25" t="s">
        <v>123</v>
      </c>
      <c r="R21" s="26"/>
      <c r="S21" s="26"/>
      <c r="T21" s="26"/>
      <c r="U21" s="26"/>
      <c r="V21" s="27"/>
      <c r="X21" s="82" t="s">
        <v>185</v>
      </c>
      <c r="Y21" s="83" t="s">
        <v>186</v>
      </c>
      <c r="Z21" s="84" t="s">
        <v>187</v>
      </c>
      <c r="AA21" s="85" t="s">
        <v>188</v>
      </c>
      <c r="AB21" s="83" t="s">
        <v>189</v>
      </c>
      <c r="AC21" s="83" t="s">
        <v>196</v>
      </c>
      <c r="AD21" s="84" t="s">
        <v>197</v>
      </c>
      <c r="AE21" s="85" t="s">
        <v>194</v>
      </c>
      <c r="AF21" s="83" t="s">
        <v>193</v>
      </c>
      <c r="AG21" s="83" t="s">
        <v>198</v>
      </c>
      <c r="AH21" s="86" t="s">
        <v>199</v>
      </c>
    </row>
    <row r="22" spans="2:40" ht="17.100000000000001" customHeight="1" thickBot="1">
      <c r="B22" s="173" t="s">
        <v>35</v>
      </c>
      <c r="C22" s="99">
        <v>5</v>
      </c>
      <c r="D22" s="64">
        <v>-1</v>
      </c>
      <c r="E22" s="65">
        <v>1</v>
      </c>
      <c r="F22" s="66">
        <v>1</v>
      </c>
      <c r="G22" s="67"/>
      <c r="H22" s="97">
        <f>cond5</f>
        <v>-3</v>
      </c>
      <c r="I22" s="178"/>
      <c r="J22" s="282" t="str">
        <f>IF(
  (D22+F22*d)*OR(I22=1,AND(I22="",runS&lt;&gt;1))&gt;d-1,
  (D22+F22*d)*OR(I22=1,AND(I22="",runS&lt;&gt;1)),
     IF(
       enemy^(2-enemy)*run*OR(R63&gt;runCB,INT(0.4+R63/runCB)),
       CHAR(200*(2-enemy) + 41454*(enemy-1)) &amp; "  "
       &amp; (enemy-1)*(D22+F22*d)+(2-enemy)*INT(99.9*(R63/runCB))
       &amp; LEFT(" "&amp;CHAR(34+3*enemy)&amp;H22,3*enemy-1)&amp;CHAR(41951*(2-enemy) + 41*(enemy-1)),
       ""
     )
)</f>
        <v/>
      </c>
      <c r="K22" s="185" t="str">
        <f>IF(
  (D22*d+F22)*OR(I22=2,AND(I22="",obstaS&lt;&gt;1))&gt;d-1,
  (D22*d+F22)*OR(I22=2,AND(I22="",obstaS&lt;&gt;1)),
     IF(
       enemy^(2-enemy)*obsta*OR(S63&gt;obstaCB,INT(0.4+S63/obstaCB)),
       CHAR(200*(2-enemy) + 41454*(enemy-1)) &amp; "  "
       &amp; (enemy-1)*(D22*d+F22)+(2-enemy)*INT(99.9*(S63/obstaCB))
       &amp; LEFT(" "&amp;CHAR(34+3*enemy)&amp;H22,3*enemy-1)&amp;CHAR(41951*(2-enemy) + 41*(enemy-1)),
       ""
     )
)</f>
        <v/>
      </c>
      <c r="L22" s="186" t="str">
        <f>IF(
  (F22*d+G22)*OR(I22=3,AND(I22="",tri&lt;&gt;2))&gt;d-1,
  (F22*d+G22)*OR(I22=3,AND(I22="",tri&lt;&gt;2)),
     IF(
       enemy^(2-enemy)*INT(tri/2)*OR(T63&gt;triCB2,INT(0.7+T63/triCB2)),
       CHAR(200*(2-enemy) + 41454*(enemy-1)) &amp; "  "
       &amp; (enemy-1)*(F22*d+G22)+(2-enemy)*INT(99.9*(T63/triCB2))
       &amp; LEFT(" "&amp;CHAR(34+3*enemy)&amp;H22,3*enemy-1)&amp;CHAR(41951*(2-enemy) + 41*(enemy-1)),
       ""
     )
)</f>
        <v/>
      </c>
      <c r="M22" s="187" t="str">
        <f>IF(
  OR(E22+G22=-1,(E22*d+G22)*OR(I22=4,AND(I22="",horse&lt;&gt;3))&gt;d-1),
  (E22*(INT((E22+2)/2)*(d-1)+1)+G22)*OR(I22=4,AND(I22="",horse&lt;&gt;3)),
     IF(
       enemy^(2-enemy)*INT(horse/3)*OR(U63&gt;horseCB2,INT(0.81+U63/horseCB2)),
       CHAR(200*(2-enemy) + 41454*(enemy-1)) &amp; "  "
       &amp; (enemy-1)*(E22*d+G22)+(2-enemy)*INT(99.9*(U63/horseCB2))
       &amp; LEFT(" "&amp;CHAR(34+3*enemy)&amp;H22,3*enemy-1)&amp;CHAR(41951*(2-enemy) + 41*(enemy-1)),
       ""
     )
)</f>
        <v/>
      </c>
      <c r="N22" s="149"/>
      <c r="X22" s="88">
        <v>6</v>
      </c>
      <c r="Y22" s="89">
        <v>1</v>
      </c>
      <c r="Z22" s="90">
        <v>3</v>
      </c>
      <c r="AA22" s="88">
        <v>-25</v>
      </c>
      <c r="AB22" s="89">
        <v>41</v>
      </c>
      <c r="AC22" s="89">
        <v>0.99</v>
      </c>
      <c r="AD22" s="90">
        <v>230</v>
      </c>
      <c r="AE22" s="88">
        <v>-0.05</v>
      </c>
      <c r="AF22" s="89">
        <v>10</v>
      </c>
      <c r="AG22" s="91">
        <v>0.45</v>
      </c>
      <c r="AH22" s="92">
        <v>-4000</v>
      </c>
    </row>
    <row r="23" spans="2:40" ht="17.100000000000001" customHeight="1">
      <c r="B23" s="173" t="s">
        <v>36</v>
      </c>
      <c r="C23" s="99">
        <v>4</v>
      </c>
      <c r="D23" s="64">
        <v>-1</v>
      </c>
      <c r="E23" s="65">
        <v>1</v>
      </c>
      <c r="F23" s="66">
        <v>1</v>
      </c>
      <c r="G23" s="67"/>
      <c r="H23" s="97">
        <f>cond4</f>
        <v>3</v>
      </c>
      <c r="I23" s="178">
        <v>3</v>
      </c>
      <c r="J23" s="282" t="str">
        <f>IF(
  (D23+F23*d)*OR(I23=1,AND(I23="",runS&lt;&gt;1))&gt;d-1,
  (D23+F23*d)*OR(I23=1,AND(I23="",runS&lt;&gt;1)),
     IF(
       enemy^(2-enemy)*run*OR(R64&gt;runCB,INT(0.4+R64/runCB)),
       CHAR(200*(2-enemy) + 41454*(enemy-1)) &amp; "  "
       &amp; (enemy-1)*(D23+F23*d)+(2-enemy)*INT(99.9*(R64/runCB))
       &amp; LEFT(" "&amp;CHAR(34+3*enemy)&amp;H23,3*enemy-1)&amp;CHAR(41951*(2-enemy) + 41*(enemy-1)),
       ""
     )
)</f>
        <v/>
      </c>
      <c r="K23" s="185" t="str">
        <f>IF(
  (D23*d+F23)*OR(I23=2,AND(I23="",obstaS&lt;&gt;1))&gt;d-1,
  (D23*d+F23)*OR(I23=2,AND(I23="",obstaS&lt;&gt;1)),
     IF(
       enemy^(2-enemy)*obsta*OR(S64&gt;obstaCB,INT(0.4+S64/obstaCB)),
       CHAR(200*(2-enemy) + 41454*(enemy-1)) &amp; "  "
       &amp; (enemy-1)*(D23*d+F23)+(2-enemy)*INT(99.9*(S64/obstaCB))
       &amp; LEFT(" "&amp;CHAR(34+3*enemy)&amp;H23,3*enemy-1)&amp;CHAR(41951*(2-enemy) + 41*(enemy-1)),
       ""
     )
)</f>
        <v/>
      </c>
      <c r="L23" s="186">
        <f>IF(
  (F23*d+G23)*OR(I23=3,AND(I23="",tri&lt;&gt;2))&gt;d-1,
  (F23*d+G23)*OR(I23=3,AND(I23="",tri&lt;&gt;2)),
     IF(
       enemy^(2-enemy)*INT(tri/2)*OR(T64&gt;triCB2,INT(0.7+T64/triCB2)),
       CHAR(200*(2-enemy) + 41454*(enemy-1)) &amp; "  "
       &amp; (enemy-1)*(F23*d+G23)+(2-enemy)*INT(99.9*(T64/triCB2))
       &amp; LEFT(" "&amp;CHAR(34+3*enemy)&amp;H23,3*enemy-1)&amp;CHAR(41951*(2-enemy) + 41*(enemy-1)),
       ""
     )
)</f>
        <v>1.1000000000000001</v>
      </c>
      <c r="M23" s="187" t="str">
        <f>IF(
  OR(E23+G23=-1,(E23*d+G23)*OR(I23=4,AND(I23="",horse&lt;&gt;3))&gt;d-1),
  (E23*(INT((E23+2)/2)*(d-1)+1)+G23)*OR(I23=4,AND(I23="",horse&lt;&gt;3)),
     IF(
       enemy^(2-enemy)*INT(horse/3)*OR(U64&gt;horseCB2,INT(0.81+U64/horseCB2)),
       CHAR(200*(2-enemy) + 41454*(enemy-1)) &amp; "  "
       &amp; (enemy-1)*(E23*d+G23)+(2-enemy)*INT(99.9*(U64/horseCB2))
       &amp; LEFT(" "&amp;CHAR(34+3*enemy)&amp;H23,3*enemy-1)&amp;CHAR(41951*(2-enemy) + 41*(enemy-1)),
       ""
     )
)</f>
        <v/>
      </c>
      <c r="N23" s="149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</row>
    <row r="24" spans="2:40" ht="17.100000000000001" customHeight="1">
      <c r="B24" s="173" t="s">
        <v>5</v>
      </c>
      <c r="C24" s="99">
        <v>2</v>
      </c>
      <c r="D24" s="64">
        <v>-1</v>
      </c>
      <c r="E24" s="65">
        <v>1</v>
      </c>
      <c r="F24" s="66"/>
      <c r="G24" s="67"/>
      <c r="H24" s="97">
        <f>cond2</f>
        <v>1</v>
      </c>
      <c r="I24" s="178"/>
      <c r="J24" s="282" t="str">
        <f>IF(
  (D24+F24*d)*OR(I24=1,AND(I24="",runS&lt;&gt;1))&gt;d-1,
  (D24+F24*d)*OR(I24=1,AND(I24="",runS&lt;&gt;1)),
     IF(
       enemy^(2-enemy)*run*OR(R65&gt;runCB,INT(0.4+R65/runCB)),
       CHAR(200*(2-enemy) + 41454*(enemy-1)) &amp; "  "
       &amp; (enemy-1)*(D24+F24*d)+(2-enemy)*INT(99.9*(R65/runCB))
       &amp; LEFT(" "&amp;CHAR(34+3*enemy)&amp;H24,3*enemy-1)&amp;CHAR(41951*(2-enemy) + 41*(enemy-1)),
       ""
     )
)</f>
        <v/>
      </c>
      <c r="K24" s="185" t="str">
        <f>IF(
  (D24*d+F24)*OR(I24=2,AND(I24="",obstaS&lt;&gt;1))&gt;d-1,
  (D24*d+F24)*OR(I24=2,AND(I24="",obstaS&lt;&gt;1)),
     IF(
       enemy^(2-enemy)*obsta*OR(S65&gt;obstaCB,INT(0.4+S65/obstaCB)),
       CHAR(200*(2-enemy) + 41454*(enemy-1)) &amp; "  "
       &amp; (enemy-1)*(D24*d+F24)+(2-enemy)*INT(99.9*(S65/obstaCB))
       &amp; LEFT(" "&amp;CHAR(34+3*enemy)&amp;H24,3*enemy-1)&amp;CHAR(41951*(2-enemy) + 41*(enemy-1)),
       ""
     )
)</f>
        <v/>
      </c>
      <c r="L24" s="186" t="str">
        <f>IF(
  (F24*d+G24)*OR(I24=3,AND(I24="",tri&lt;&gt;2))&gt;d-1,
  (F24*d+G24)*OR(I24=3,AND(I24="",tri&lt;&gt;2)),
     IF(
       enemy^(2-enemy)*INT(tri/2)*OR(T65&gt;triCB2,INT(0.7+T65/triCB2)),
       CHAR(200*(2-enemy) + 41454*(enemy-1)) &amp; "  "
       &amp; (enemy-1)*(F24*d+G24)+(2-enemy)*INT(99.9*(T65/triCB2))
       &amp; LEFT(" "&amp;CHAR(34+3*enemy)&amp;H24,3*enemy-1)&amp;CHAR(41951*(2-enemy) + 41*(enemy-1)),
       ""
     )
)</f>
        <v/>
      </c>
      <c r="M24" s="187" t="str">
        <f>IF(
  OR(E24+G24=-1,(E24*d+G24)*OR(I24=4,AND(I24="",horse&lt;&gt;3))&gt;d-1),
  (E24*(INT((E24+2)/2)*(d-1)+1)+G24)*OR(I24=4,AND(I24="",horse&lt;&gt;3)),
     IF(
       enemy^(2-enemy)*INT(horse/3)*OR(U65&gt;horseCB2,INT(0.81+U65/horseCB2)),
       CHAR(200*(2-enemy) + 41454*(enemy-1)) &amp; "  "
       &amp; (enemy-1)*(E24*d+G24)+(2-enemy)*INT(99.9*(U65/horseCB2))
       &amp; LEFT(" "&amp;CHAR(34+3*enemy)&amp;H24,3*enemy-1)&amp;CHAR(41951*(2-enemy) + 41*(enemy-1)),
       ""
     )
)</f>
        <v>√  1.1 (1)</v>
      </c>
      <c r="N24" s="149"/>
      <c r="P24" s="33">
        <v>2</v>
      </c>
      <c r="Q24" s="209" t="s">
        <v>251</v>
      </c>
      <c r="R24" s="210"/>
      <c r="S24" s="210"/>
      <c r="T24" s="210"/>
      <c r="U24" s="210"/>
      <c r="V24" s="211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</row>
    <row r="25" spans="2:40" ht="15" customHeight="1">
      <c r="B25" s="101" t="s">
        <v>12</v>
      </c>
      <c r="C25" s="102">
        <v>3</v>
      </c>
      <c r="D25" s="103"/>
      <c r="E25" s="104"/>
      <c r="F25" s="105"/>
      <c r="G25" s="106">
        <v>-1</v>
      </c>
      <c r="H25" s="107">
        <f>cond3</f>
        <v>2</v>
      </c>
      <c r="I25" s="179"/>
      <c r="J25" s="166" t="str">
        <f>IF(
  (D25+F25*d)*OR(I25=1,AND(I25="",runS&lt;&gt;1))&gt;d-1,
  (D25+F25*d)*OR(I25=1,AND(I25="",runS&lt;&gt;1)),
     IF(
       enemy^(2-enemy)*run*OR(R66&gt;runCB,INT(0.4+R66/runCB)),
       CHAR(200*(2-enemy) + 41454*(enemy-1)) &amp; "  "
       &amp; (enemy-1)*(D25+F25*d)+(2-enemy)*INT(99.9*(R66/runCB))
       &amp; LEFT(" "&amp;CHAR(34+3*enemy)&amp;H25,3*enemy-1)&amp;CHAR(41951*(2-enemy) + 41*(enemy-1)),
       ""
     )
)</f>
        <v/>
      </c>
      <c r="K25" s="166" t="str">
        <f>IF(
  (D25*d+F25)*OR(I25=2,AND(I25="",obstaS&lt;&gt;1))&gt;d-1,
  (D25*d+F25)*OR(I25=2,AND(I25="",obstaS&lt;&gt;1)),
     IF(
       enemy^(2-enemy)*obsta*OR(S66&gt;obstaCB,INT(0.4+S66/obstaCB)),
       CHAR(200*(2-enemy) + 41454*(enemy-1)) &amp; "  "
       &amp; (enemy-1)*(D25*d+F25)+(2-enemy)*INT(99.9*(S66/obstaCB))
       &amp; LEFT(" "&amp;CHAR(34+3*enemy)&amp;H25,3*enemy-1)&amp;CHAR(41951*(2-enemy) + 41*(enemy-1)),
       ""
     )
)</f>
        <v/>
      </c>
      <c r="L25" s="166" t="str">
        <f>IF(
  (F25*d+G25)*OR(I25=3,AND(I25="",tri&lt;&gt;2))&gt;d-1,
  (F25*d+G25)*OR(I25=3,AND(I25="",tri&lt;&gt;2)),
     IF(
       enemy^(2-enemy)*INT(tri/2)*OR(T66&gt;triCB2,INT(0.7+T66/triCB2)),
       CHAR(200*(2-enemy) + 41454*(enemy-1)) &amp; "  "
       &amp; (enemy-1)*(F25*d+G25)+(2-enemy)*INT(99.9*(T66/triCB2))
       &amp; LEFT(" "&amp;CHAR(34+3*enemy)&amp;H25,3*enemy-1)&amp;CHAR(41951*(2-enemy) + 41*(enemy-1)),
       ""
     )
)</f>
        <v/>
      </c>
      <c r="M25" s="176" t="str">
        <f>IF(
  (E25*d+G25)*OR(I25=4,AND(I25="",horse&lt;&gt;3))&gt;d-1,
  (E25*d+G25)*OR(I25=4,AND(I25="",horse&lt;&gt;3)),
     IF(
       enemy^(2-enemy)*INT(horse/3)*OR(U66&gt;horseCB2,INT(0.81+U66/horseCB2)),
       CHAR(200*(2-enemy) + 41454*(enemy-1)) &amp; "  "
       &amp; (enemy-1)*(E25*d+G25)+(2-enemy)*INT(99.9*(U66/horseCB2))
       &amp; LEFT(" "&amp;CHAR(34+3*enemy)&amp;H25,3*enemy-1)&amp;CHAR(41951*(2-enemy) + 41*(enemy-1)),
       ""
     )
)</f>
        <v/>
      </c>
      <c r="N25" s="151"/>
      <c r="P25" s="22" t="s">
        <v>124</v>
      </c>
      <c r="Q25" s="246" t="s">
        <v>116</v>
      </c>
      <c r="R25" s="247"/>
      <c r="S25" s="247"/>
      <c r="T25" s="247"/>
      <c r="U25" s="247"/>
      <c r="V25" s="248"/>
    </row>
    <row r="26" spans="2:40" ht="15" customHeight="1">
      <c r="B26" s="101" t="s">
        <v>7</v>
      </c>
      <c r="C26" s="108">
        <v>4</v>
      </c>
      <c r="D26" s="109">
        <v>1</v>
      </c>
      <c r="E26" s="110">
        <v>-1</v>
      </c>
      <c r="F26" s="111">
        <v>-1</v>
      </c>
      <c r="G26" s="112">
        <v>1</v>
      </c>
      <c r="H26" s="113">
        <f>cond4</f>
        <v>3</v>
      </c>
      <c r="I26" s="180"/>
      <c r="J26" s="166" t="str">
        <f>IF(
  (D26+F26*d)*OR(I26=1,AND(I26="",runS&lt;&gt;1))&gt;d-1,
  (D26+F26*d)*OR(I26=1,AND(I26="",runS&lt;&gt;1)),
     IF(
       enemy^(2-enemy)*run*OR(R67&gt;runCB,INT(0.4+R67/runCB)),
       CHAR(200*(2-enemy) + 41454*(enemy-1)) &amp; "  "
       &amp; (enemy-1)*(D26+F26*d)+(2-enemy)*INT(99.9*(R67/runCB))
       &amp; LEFT(" "&amp;CHAR(34+3*enemy)&amp;H26,3*enemy-1)&amp;CHAR(41951*(2-enemy) + 41*(enemy-1)),
       ""
     )
)</f>
        <v/>
      </c>
      <c r="K26" s="166" t="str">
        <f>IF(
  (D26*d+F26)*OR(I26=2,AND(I26="",obstaS&lt;&gt;1))&gt;d-1,
  (D26*d+F26)*OR(I26=2,AND(I26="",obstaS&lt;&gt;1)),
     IF(
       enemy^(2-enemy)*obsta*OR(S67&gt;obstaCB,INT(0.4+S67/obstaCB)),
       CHAR(200*(2-enemy) + 41454*(enemy-1)) &amp; "  "
       &amp; (enemy-1)*(D26*d+F26)+(2-enemy)*INT(99.9*(S67/obstaCB))
       &amp; LEFT(" "&amp;CHAR(34+3*enemy)&amp;H26,3*enemy-1)&amp;CHAR(41951*(2-enemy) + 41*(enemy-1)),
       ""
     )
)</f>
        <v/>
      </c>
      <c r="L26" s="166" t="str">
        <f>IF(
  (F26*d+G26)*OR(I26=3,AND(I26="",tri&lt;&gt;2))&gt;d-1,
  (F26*d+G26)*OR(I26=3,AND(I26="",tri&lt;&gt;2)),
     IF(
       enemy^(2-enemy)*INT(tri/2)*OR(T67&gt;triCB2,INT(0.7+T67/triCB2)),
       CHAR(200*(2-enemy) + 41454*(enemy-1)) &amp; "  "
       &amp; (enemy-1)*(F26*d+G26)+(2-enemy)*INT(99.9*(T67/triCB2))
       &amp; LEFT(" "&amp;CHAR(34+3*enemy)&amp;H26,3*enemy-1)&amp;CHAR(41951*(2-enemy) + 41*(enemy-1)),
       ""
     )
)</f>
        <v/>
      </c>
      <c r="M26" s="176" t="str">
        <f>IF(
  (E26*d+G26)*OR(I26=4,AND(I26="",horse&lt;&gt;3))&gt;d-1,
  (E26*d+G26)*OR(I26=4,AND(I26="",horse&lt;&gt;3)),
     IF(
       enemy^(2-enemy)*INT(horse/3)*OR(U67&gt;horseCB2,INT(0.81+U67/horseCB2)),
       CHAR(200*(2-enemy) + 41454*(enemy-1)) &amp; "  "
       &amp; (enemy-1)*(E26*d+G26)+(2-enemy)*INT(99.9*(U67/horseCB2))
       &amp; LEFT(" "&amp;CHAR(34+3*enemy)&amp;H26,3*enemy-1)&amp;CHAR(41951*(2-enemy) + 41*(enemy-1)),
       ""
     )
)</f>
        <v/>
      </c>
      <c r="N26" s="151"/>
      <c r="P26" s="220" t="s">
        <v>126</v>
      </c>
      <c r="Q26" s="35" t="s">
        <v>129</v>
      </c>
      <c r="R26" s="36"/>
      <c r="S26" s="36"/>
      <c r="T26" s="36"/>
      <c r="U26" s="36"/>
      <c r="V26" s="37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</row>
    <row r="27" spans="2:40" ht="15" customHeight="1">
      <c r="B27" s="101" t="s">
        <v>23</v>
      </c>
      <c r="C27" s="114">
        <v>3</v>
      </c>
      <c r="D27" s="115">
        <v>-1</v>
      </c>
      <c r="E27" s="116">
        <v>1</v>
      </c>
      <c r="F27" s="117">
        <v>1</v>
      </c>
      <c r="G27" s="118">
        <v>-1</v>
      </c>
      <c r="H27" s="119">
        <f>cond3</f>
        <v>2</v>
      </c>
      <c r="I27" s="179"/>
      <c r="J27" s="166" t="str">
        <f>IF(
  (D27+F27*d)*OR(I27=1,AND(I27="",runS&lt;&gt;1))&gt;d-1,
  (D27+F27*d)*OR(I27=1,AND(I27="",runS&lt;&gt;1)),
     IF(
       enemy^(2-enemy)*run*OR(R68&gt;runCB,INT(0.4+R68/runCB)),
       CHAR(200*(2-enemy) + 41454*(enemy-1)) &amp; "  "
       &amp; (enemy-1)*(D27+F27*d)+(2-enemy)*INT(99.9*(R68/runCB))
       &amp; LEFT(" "&amp;CHAR(34+3*enemy)&amp;H27,3*enemy-1)&amp;CHAR(41951*(2-enemy) + 41*(enemy-1)),
       ""
     )
)</f>
        <v/>
      </c>
      <c r="K27" s="166" t="str">
        <f>IF(
  (D27*d+F27)*OR(I27=2,AND(I27="",obstaS&lt;&gt;1))&gt;d-1,
  (D27*d+F27)*OR(I27=2,AND(I27="",obstaS&lt;&gt;1)),
     IF(
       enemy^(2-enemy)*obsta*OR(S68&gt;obstaCB,INT(0.4+S68/obstaCB)),
       CHAR(200*(2-enemy) + 41454*(enemy-1)) &amp; "  "
       &amp; (enemy-1)*(D27*d+F27)+(2-enemy)*INT(99.9*(S68/obstaCB))
       &amp; LEFT(" "&amp;CHAR(34+3*enemy)&amp;H27,3*enemy-1)&amp;CHAR(41951*(2-enemy) + 41*(enemy-1)),
       ""
     )
)</f>
        <v/>
      </c>
      <c r="L27" s="166" t="str">
        <f>IF(
  (F27*d+G27)*OR(I27=3,AND(I27="",tri&lt;&gt;2))&gt;d-1,
  (F27*d+G27)*OR(I27=3,AND(I27="",tri&lt;&gt;2)),
     IF(
       enemy^(2-enemy)*INT(tri/2)*OR(T68&gt;triCB2,INT(0.7+T68/triCB2)),
       CHAR(200*(2-enemy) + 41454*(enemy-1)) &amp; "  "
       &amp; (enemy-1)*(F27*d+G27)+(2-enemy)*INT(99.9*(T68/triCB2))
       &amp; LEFT(" "&amp;CHAR(34+3*enemy)&amp;H27,3*enemy-1)&amp;CHAR(41951*(2-enemy) + 41*(enemy-1)),
       ""
     )
)</f>
        <v/>
      </c>
      <c r="M27" s="176" t="str">
        <f>IF(
  (E27*d+G27)*OR(I27=4,AND(I27="",horse&lt;&gt;3))&gt;d-1,
  (E27*d+G27)*OR(I27=4,AND(I27="",horse&lt;&gt;3)),
     IF(
       enemy^(2-enemy)*INT(horse/3)*OR(U68&gt;horseCB2,INT(0.81+U68/horseCB2)),
       CHAR(200*(2-enemy) + 41454*(enemy-1)) &amp; "  "
       &amp; (enemy-1)*(E27*d+G27)+(2-enemy)*INT(99.9*(U68/horseCB2))
       &amp; LEFT(" "&amp;CHAR(34+3*enemy)&amp;H27,3*enemy-1)&amp;CHAR(41951*(2-enemy) + 41*(enemy-1)),
       ""
     )
)</f>
        <v>√  0.1 (2)</v>
      </c>
      <c r="N27" s="151"/>
      <c r="P27" s="221"/>
      <c r="Q27" s="35" t="s">
        <v>133</v>
      </c>
      <c r="R27" s="36"/>
      <c r="S27" s="36"/>
      <c r="T27" s="36"/>
      <c r="U27" s="36"/>
      <c r="V27" s="37"/>
    </row>
    <row r="28" spans="2:40" ht="15" customHeight="1">
      <c r="B28" s="101" t="s">
        <v>9</v>
      </c>
      <c r="C28" s="114">
        <v>7</v>
      </c>
      <c r="D28" s="115">
        <v>-1</v>
      </c>
      <c r="E28" s="116"/>
      <c r="F28" s="117">
        <v>1</v>
      </c>
      <c r="G28" s="118">
        <v>-1</v>
      </c>
      <c r="H28" s="119">
        <f>cond7</f>
        <v>-1</v>
      </c>
      <c r="I28" s="179"/>
      <c r="J28" s="166" t="str">
        <f>IF(
  (D28+F28*d)*OR(I28=1,AND(I28="",runS&lt;&gt;1))&gt;d-1,
  (D28+F28*d)*OR(I28=1,AND(I28="",runS&lt;&gt;1)),
     IF(
       enemy^(2-enemy)*run*OR(R69&gt;runCB,INT(0.4+R69/runCB)),
       CHAR(200*(2-enemy) + 41454*(enemy-1)) &amp; "  "
       &amp; (enemy-1)*(D28+F28*d)+(2-enemy)*INT(99.9*(R69/runCB))
       &amp; LEFT(" "&amp;CHAR(34+3*enemy)&amp;H28,3*enemy-1)&amp;CHAR(41951*(2-enemy) + 41*(enemy-1)),
       ""
     )
)</f>
        <v/>
      </c>
      <c r="K28" s="166" t="str">
        <f>IF(
  (D28*d+F28)*OR(I28=2,AND(I28="",obstaS&lt;&gt;1))&gt;d-1,
  (D28*d+F28)*OR(I28=2,AND(I28="",obstaS&lt;&gt;1)),
     IF(
       enemy^(2-enemy)*obsta*OR(S69&gt;obstaCB,INT(0.4+S69/obstaCB)),
       CHAR(200*(2-enemy) + 41454*(enemy-1)) &amp; "  "
       &amp; (enemy-1)*(D28*d+F28)+(2-enemy)*INT(99.9*(S69/obstaCB))
       &amp; LEFT(" "&amp;CHAR(34+3*enemy)&amp;H28,3*enemy-1)&amp;CHAR(41951*(2-enemy) + 41*(enemy-1)),
       ""
     )
)</f>
        <v/>
      </c>
      <c r="L28" s="166" t="str">
        <f>IF(
  (F28*d+G28)*OR(I28=3,AND(I28="",tri&lt;&gt;2))&gt;d-1,
  (F28*d+G28)*OR(I28=3,AND(I28="",tri&lt;&gt;2)),
     IF(
       enemy^(2-enemy)*INT(tri/2)*OR(T69&gt;triCB2,INT(0.7+T69/triCB2)),
       CHAR(200*(2-enemy) + 41454*(enemy-1)) &amp; "  "
       &amp; (enemy-1)*(F28*d+G28)+(2-enemy)*INT(99.9*(T69/triCB2))
       &amp; LEFT(" "&amp;CHAR(34+3*enemy)&amp;H28,3*enemy-1)&amp;CHAR(41951*(2-enemy) + 41*(enemy-1)),
       ""
     )
)</f>
        <v/>
      </c>
      <c r="M28" s="176" t="str">
        <f>IF(
  (E28*d+G28)*OR(I28=4,AND(I28="",horse&lt;&gt;3))&gt;d-1,
  (E28*d+G28)*OR(I28=4,AND(I28="",horse&lt;&gt;3)),
     IF(
       enemy^(2-enemy)*INT(horse/3)*OR(U69&gt;horseCB2,INT(0.81+U69/horseCB2)),
       CHAR(200*(2-enemy) + 41454*(enemy-1)) &amp; "  "
       &amp; (enemy-1)*(E28*d+G28)+(2-enemy)*INT(99.9*(U69/horseCB2))
       &amp; LEFT(" "&amp;CHAR(34+3*enemy)&amp;H28,3*enemy-1)&amp;CHAR(41951*(2-enemy) + 41*(enemy-1)),
       ""
     )
)</f>
        <v/>
      </c>
      <c r="N28" s="151"/>
      <c r="P28" s="220" t="s">
        <v>127</v>
      </c>
      <c r="Q28" s="35" t="s">
        <v>130</v>
      </c>
      <c r="R28" s="36"/>
      <c r="S28" s="36"/>
      <c r="T28" s="36"/>
      <c r="U28" s="36"/>
      <c r="V28" s="37"/>
    </row>
    <row r="29" spans="2:40" ht="15" customHeight="1">
      <c r="B29" s="101" t="s">
        <v>22</v>
      </c>
      <c r="C29" s="114">
        <v>1</v>
      </c>
      <c r="D29" s="115">
        <v>-1</v>
      </c>
      <c r="E29" s="116"/>
      <c r="F29" s="117">
        <v>1</v>
      </c>
      <c r="G29" s="118">
        <v>-1</v>
      </c>
      <c r="H29" s="119">
        <f>cond1</f>
        <v>0</v>
      </c>
      <c r="I29" s="179"/>
      <c r="J29" s="166" t="str">
        <f>IF(
  (D29+F29*d)*OR(I29=1,AND(I29="",runS&lt;&gt;1))&gt;d-1,
  (D29+F29*d)*OR(I29=1,AND(I29="",runS&lt;&gt;1)),
     IF(
       enemy^(2-enemy)*run*OR(R70&gt;runCB,INT(0.4+R70/runCB)),
       CHAR(200*(2-enemy) + 41454*(enemy-1)) &amp; "  "
       &amp; (enemy-1)*(D29+F29*d)+(2-enemy)*INT(99.9*(R70/runCB))
       &amp; LEFT(" "&amp;CHAR(34+3*enemy)&amp;H29,3*enemy-1)&amp;CHAR(41951*(2-enemy) + 41*(enemy-1)),
       ""
     )
)</f>
        <v/>
      </c>
      <c r="K29" s="166" t="str">
        <f>IF(
  (D29*d+F29)*OR(I29=2,AND(I29="",obstaS&lt;&gt;1))&gt;d-1,
  (D29*d+F29)*OR(I29=2,AND(I29="",obstaS&lt;&gt;1)),
     IF(
       enemy^(2-enemy)*obsta*OR(S70&gt;obstaCB,INT(0.4+S70/obstaCB)),
       CHAR(200*(2-enemy) + 41454*(enemy-1)) &amp; "  "
       &amp; (enemy-1)*(D29*d+F29)+(2-enemy)*INT(99.9*(S70/obstaCB))
       &amp; LEFT(" "&amp;CHAR(34+3*enemy)&amp;H29,3*enemy-1)&amp;CHAR(41951*(2-enemy) + 41*(enemy-1)),
       ""
     )
)</f>
        <v/>
      </c>
      <c r="L29" s="166" t="str">
        <f>IF(
  (F29*d+G29)*OR(I29=3,AND(I29="",tri&lt;&gt;2))&gt;d-1,
  (F29*d+G29)*OR(I29=3,AND(I29="",tri&lt;&gt;2)),
     IF(
       enemy^(2-enemy)*INT(tri/2)*OR(T70&gt;triCB2,INT(0.7+T70/triCB2)),
       CHAR(200*(2-enemy) + 41454*(enemy-1)) &amp; "  "
       &amp; (enemy-1)*(F29*d+G29)+(2-enemy)*INT(99.9*(T70/triCB2))
       &amp; LEFT(" "&amp;CHAR(34+3*enemy)&amp;H29,3*enemy-1)&amp;CHAR(41951*(2-enemy) + 41*(enemy-1)),
       ""
     )
)</f>
        <v/>
      </c>
      <c r="M29" s="176" t="str">
        <f>IF(
  (E29*d+G29)*OR(I29=4,AND(I29="",horse&lt;&gt;3))&gt;d-1,
  (E29*d+G29)*OR(I29=4,AND(I29="",horse&lt;&gt;3)),
     IF(
       enemy^(2-enemy)*INT(horse/3)*OR(U70&gt;horseCB2,INT(0.81+U70/horseCB2)),
       CHAR(200*(2-enemy) + 41454*(enemy-1)) &amp; "  "
       &amp; (enemy-1)*(E29*d+G29)+(2-enemy)*INT(99.9*(U70/horseCB2))
       &amp; LEFT(" "&amp;CHAR(34+3*enemy)&amp;H29,3*enemy-1)&amp;CHAR(41951*(2-enemy) + 41*(enemy-1)),
       ""
     )
)</f>
        <v/>
      </c>
      <c r="N29" s="151"/>
      <c r="P29" s="221"/>
      <c r="Q29" s="35" t="s">
        <v>134</v>
      </c>
      <c r="R29" s="36"/>
      <c r="S29" s="36"/>
      <c r="T29" s="36"/>
      <c r="U29" s="36"/>
      <c r="V29" s="37"/>
    </row>
    <row r="30" spans="2:40" ht="15" customHeight="1">
      <c r="B30" s="101" t="s">
        <v>24</v>
      </c>
      <c r="C30" s="114">
        <v>7</v>
      </c>
      <c r="D30" s="115">
        <v>-1</v>
      </c>
      <c r="E30" s="116"/>
      <c r="F30" s="117">
        <v>1</v>
      </c>
      <c r="G30" s="118">
        <v>-1</v>
      </c>
      <c r="H30" s="119">
        <f>cond7</f>
        <v>-1</v>
      </c>
      <c r="I30" s="179"/>
      <c r="J30" s="166" t="str">
        <f>IF(
  (D30+F30*d)*OR(I30=1,AND(I30="",runS&lt;&gt;1))&gt;d-1,
  (D30+F30*d)*OR(I30=1,AND(I30="",runS&lt;&gt;1)),
     IF(
       enemy^(2-enemy)*run*OR(R71&gt;runCB,INT(0.4+R71/runCB)),
       CHAR(200*(2-enemy) + 41454*(enemy-1)) &amp; "  "
       &amp; (enemy-1)*(D30+F30*d)+(2-enemy)*INT(99.9*(R71/runCB))
       &amp; LEFT(" "&amp;CHAR(34+3*enemy)&amp;H30,3*enemy-1)&amp;CHAR(41951*(2-enemy) + 41*(enemy-1)),
       ""
     )
)</f>
        <v/>
      </c>
      <c r="K30" s="166" t="str">
        <f>IF(
  (D30*d+F30)*OR(I30=2,AND(I30="",obstaS&lt;&gt;1))&gt;d-1,
  (D30*d+F30)*OR(I30=2,AND(I30="",obstaS&lt;&gt;1)),
     IF(
       enemy^(2-enemy)*obsta*OR(S71&gt;obstaCB,INT(0.4+S71/obstaCB)),
       CHAR(200*(2-enemy) + 41454*(enemy-1)) &amp; "  "
       &amp; (enemy-1)*(D30*d+F30)+(2-enemy)*INT(99.9*(S71/obstaCB))
       &amp; LEFT(" "&amp;CHAR(34+3*enemy)&amp;H30,3*enemy-1)&amp;CHAR(41951*(2-enemy) + 41*(enemy-1)),
       ""
     )
)</f>
        <v/>
      </c>
      <c r="L30" s="166" t="str">
        <f>IF(
  (F30*d+G30)*OR(I30=3,AND(I30="",tri&lt;&gt;2))&gt;d-1,
  (F30*d+G30)*OR(I30=3,AND(I30="",tri&lt;&gt;2)),
     IF(
       enemy^(2-enemy)*INT(tri/2)*OR(T71&gt;triCB2,INT(0.7+T71/triCB2)),
       CHAR(200*(2-enemy) + 41454*(enemy-1)) &amp; "  "
       &amp; (enemy-1)*(F30*d+G30)+(2-enemy)*INT(99.9*(T71/triCB2))
       &amp; LEFT(" "&amp;CHAR(34+3*enemy)&amp;H30,3*enemy-1)&amp;CHAR(41951*(2-enemy) + 41*(enemy-1)),
       ""
     )
)</f>
        <v/>
      </c>
      <c r="M30" s="176" t="str">
        <f>IF(
  (E30*d+G30)*OR(I30=4,AND(I30="",horse&lt;&gt;3))&gt;d-1,
  (E30*d+G30)*OR(I30=4,AND(I30="",horse&lt;&gt;3)),
     IF(
       enemy^(2-enemy)*INT(horse/3)*OR(U71&gt;horseCB2,INT(0.81+U71/horseCB2)),
       CHAR(200*(2-enemy) + 41454*(enemy-1)) &amp; "  "
       &amp; (enemy-1)*(E30*d+G30)+(2-enemy)*INT(99.9*(U71/horseCB2))
       &amp; LEFT(" "&amp;CHAR(34+3*enemy)&amp;H30,3*enemy-1)&amp;CHAR(41951*(2-enemy) + 41*(enemy-1)),
       ""
     )
)</f>
        <v/>
      </c>
      <c r="N30" s="151"/>
      <c r="P30" s="222" t="s">
        <v>128</v>
      </c>
      <c r="Q30" s="35" t="s">
        <v>131</v>
      </c>
      <c r="R30" s="36"/>
      <c r="S30" s="36"/>
      <c r="T30" s="36"/>
      <c r="U30" s="36"/>
      <c r="V30" s="37"/>
    </row>
    <row r="31" spans="2:40" ht="15" customHeight="1">
      <c r="B31" s="101" t="s">
        <v>10</v>
      </c>
      <c r="C31" s="114">
        <v>3</v>
      </c>
      <c r="D31" s="115">
        <v>-1</v>
      </c>
      <c r="E31" s="116">
        <v>1</v>
      </c>
      <c r="F31" s="117"/>
      <c r="G31" s="118">
        <v>-1</v>
      </c>
      <c r="H31" s="119">
        <f>cond3</f>
        <v>2</v>
      </c>
      <c r="I31" s="179"/>
      <c r="J31" s="166" t="str">
        <f>IF(
  (D31+F31*d)*OR(I31=1,AND(I31="",runS&lt;&gt;1))&gt;d-1,
  (D31+F31*d)*OR(I31=1,AND(I31="",runS&lt;&gt;1)),
     IF(
       enemy^(2-enemy)*run*OR(R72&gt;runCB,INT(0.4+R72/runCB)),
       CHAR(200*(2-enemy) + 41454*(enemy-1)) &amp; "  "
       &amp; (enemy-1)*(D31+F31*d)+(2-enemy)*INT(99.9*(R72/runCB))
       &amp; LEFT(" "&amp;CHAR(34+3*enemy)&amp;H31,3*enemy-1)&amp;CHAR(41951*(2-enemy) + 41*(enemy-1)),
       ""
     )
)</f>
        <v/>
      </c>
      <c r="K31" s="166" t="str">
        <f>IF(
  (D31*d+F31)*OR(I31=2,AND(I31="",obstaS&lt;&gt;1))&gt;d-1,
  (D31*d+F31)*OR(I31=2,AND(I31="",obstaS&lt;&gt;1)),
     IF(
       enemy^(2-enemy)*obsta*OR(S72&gt;obstaCB,INT(0.4+S72/obstaCB)),
       CHAR(200*(2-enemy) + 41454*(enemy-1)) &amp; "  "
       &amp; (enemy-1)*(D31*d+F31)+(2-enemy)*INT(99.9*(S72/obstaCB))
       &amp; LEFT(" "&amp;CHAR(34+3*enemy)&amp;H31,3*enemy-1)&amp;CHAR(41951*(2-enemy) + 41*(enemy-1)),
       ""
     )
)</f>
        <v/>
      </c>
      <c r="L31" s="166" t="str">
        <f>IF(
  (F31*d+G31)*OR(I31=3,AND(I31="",tri&lt;&gt;2))&gt;d-1,
  (F31*d+G31)*OR(I31=3,AND(I31="",tri&lt;&gt;2)),
     IF(
       enemy^(2-enemy)*INT(tri/2)*OR(T72&gt;triCB2,INT(0.7+T72/triCB2)),
       CHAR(200*(2-enemy) + 41454*(enemy-1)) &amp; "  "
       &amp; (enemy-1)*(F31*d+G31)+(2-enemy)*INT(99.9*(T72/triCB2))
       &amp; LEFT(" "&amp;CHAR(34+3*enemy)&amp;H31,3*enemy-1)&amp;CHAR(41951*(2-enemy) + 41*(enemy-1)),
       ""
     )
)</f>
        <v/>
      </c>
      <c r="M31" s="176" t="str">
        <f>IF(
  (E31*d+G31)*OR(I31=4,AND(I31="",horse&lt;&gt;3))&gt;d-1,
  (E31*d+G31)*OR(I31=4,AND(I31="",horse&lt;&gt;3)),
     IF(
       enemy^(2-enemy)*INT(horse/3)*OR(U72&gt;horseCB2,INT(0.81+U72/horseCB2)),
       CHAR(200*(2-enemy) + 41454*(enemy-1)) &amp; "  "
       &amp; (enemy-1)*(E31*d+G31)+(2-enemy)*INT(99.9*(U72/horseCB2))
       &amp; LEFT(" "&amp;CHAR(34+3*enemy)&amp;H31,3*enemy-1)&amp;CHAR(41951*(2-enemy) + 41*(enemy-1)),
       ""
     )
)</f>
        <v>√  0.1 (2)</v>
      </c>
      <c r="N31" s="151"/>
      <c r="P31" s="223"/>
      <c r="Q31" s="35" t="s">
        <v>135</v>
      </c>
      <c r="R31" s="36"/>
      <c r="S31" s="36"/>
      <c r="T31" s="36"/>
      <c r="U31" s="36"/>
      <c r="V31" s="37"/>
    </row>
    <row r="32" spans="2:40" ht="15" customHeight="1">
      <c r="B32" s="101" t="s">
        <v>13</v>
      </c>
      <c r="C32" s="114">
        <v>6</v>
      </c>
      <c r="D32" s="115"/>
      <c r="E32" s="116">
        <v>-1</v>
      </c>
      <c r="F32" s="117">
        <v>-1</v>
      </c>
      <c r="G32" s="118"/>
      <c r="H32" s="119">
        <f>cond6</f>
        <v>-2</v>
      </c>
      <c r="I32" s="179"/>
      <c r="J32" s="166" t="str">
        <f>IF(
  (D32+F32*d)*OR(I32=1,AND(I32="",runS&lt;&gt;1))&gt;d-1,
  (D32+F32*d)*OR(I32=1,AND(I32="",runS&lt;&gt;1)),
     IF(
       enemy^(2-enemy)*run*OR(R73&gt;runCB,INT(0.4+R73/runCB)),
       CHAR(200*(2-enemy) + 41454*(enemy-1)) &amp; "  "
       &amp; (enemy-1)*(D32+F32*d)+(2-enemy)*INT(99.9*(R73/runCB))
       &amp; LEFT(" "&amp;CHAR(34+3*enemy)&amp;H32,3*enemy-1)&amp;CHAR(41951*(2-enemy) + 41*(enemy-1)),
       ""
     )
)</f>
        <v/>
      </c>
      <c r="K32" s="166" t="str">
        <f>IF(
  (D32*d+F32)*OR(I32=2,AND(I32="",obstaS&lt;&gt;1))&gt;d-1,
  (D32*d+F32)*OR(I32=2,AND(I32="",obstaS&lt;&gt;1)),
     IF(
       enemy^(2-enemy)*obsta*OR(S73&gt;obstaCB,INT(0.4+S73/obstaCB)),
       CHAR(200*(2-enemy) + 41454*(enemy-1)) &amp; "  "
       &amp; (enemy-1)*(D32*d+F32)+(2-enemy)*INT(99.9*(S73/obstaCB))
       &amp; LEFT(" "&amp;CHAR(34+3*enemy)&amp;H32,3*enemy-1)&amp;CHAR(41951*(2-enemy) + 41*(enemy-1)),
       ""
     )
)</f>
        <v/>
      </c>
      <c r="L32" s="166" t="str">
        <f>IF(
  (F32*d+G32)*OR(I32=3,AND(I32="",tri&lt;&gt;2))&gt;d-1,
  (F32*d+G32)*OR(I32=3,AND(I32="",tri&lt;&gt;2)),
     IF(
       enemy^(2-enemy)*INT(tri/2)*OR(T73&gt;triCB2,INT(0.7+T73/triCB2)),
       CHAR(200*(2-enemy) + 41454*(enemy-1)) &amp; "  "
       &amp; (enemy-1)*(F32*d+G32)+(2-enemy)*INT(99.9*(T73/triCB2))
       &amp; LEFT(" "&amp;CHAR(34+3*enemy)&amp;H32,3*enemy-1)&amp;CHAR(41951*(2-enemy) + 41*(enemy-1)),
       ""
     )
)</f>
        <v/>
      </c>
      <c r="M32" s="176" t="str">
        <f>IF(
  (E32*d+G32)*OR(I32=4,AND(I32="",horse&lt;&gt;3))&gt;d-1,
  (E32*d+G32)*OR(I32=4,AND(I32="",horse&lt;&gt;3)),
     IF(
       enemy^(2-enemy)*INT(horse/3)*OR(U73&gt;horseCB2,INT(0.81+U73/horseCB2)),
       CHAR(200*(2-enemy) + 41454*(enemy-1)) &amp; "  "
       &amp; (enemy-1)*(E32*d+G32)+(2-enemy)*INT(99.9*(U73/horseCB2))
       &amp; LEFT(" "&amp;CHAR(34+3*enemy)&amp;H32,3*enemy-1)&amp;CHAR(41951*(2-enemy) + 41*(enemy-1)),
       ""
     )
)</f>
        <v/>
      </c>
      <c r="N32" s="151"/>
      <c r="P32" s="220" t="s">
        <v>125</v>
      </c>
      <c r="Q32" s="35" t="s">
        <v>132</v>
      </c>
      <c r="R32" s="36"/>
      <c r="S32" s="36"/>
      <c r="T32" s="36"/>
      <c r="U32" s="36"/>
      <c r="V32" s="37"/>
    </row>
    <row r="33" spans="2:33" ht="15" customHeight="1">
      <c r="B33" s="101" t="s">
        <v>15</v>
      </c>
      <c r="C33" s="114">
        <v>2</v>
      </c>
      <c r="D33" s="115">
        <v>-1</v>
      </c>
      <c r="E33" s="116"/>
      <c r="F33" s="117"/>
      <c r="G33" s="118">
        <v>-1</v>
      </c>
      <c r="H33" s="119">
        <f>cond2</f>
        <v>1</v>
      </c>
      <c r="I33" s="179"/>
      <c r="J33" s="166" t="str">
        <f>IF(
  (D33+F33*d)*OR(I33=1,AND(I33="",runS&lt;&gt;1))&gt;d-1,
  (D33+F33*d)*OR(I33=1,AND(I33="",runS&lt;&gt;1)),
     IF(
       enemy^(2-enemy)*run*OR(R74&gt;runCB,INT(0.4+R74/runCB)),
       CHAR(200*(2-enemy) + 41454*(enemy-1)) &amp; "  "
       &amp; (enemy-1)*(D33+F33*d)+(2-enemy)*INT(99.9*(R74/runCB))
       &amp; LEFT(" "&amp;CHAR(34+3*enemy)&amp;H33,3*enemy-1)&amp;CHAR(41951*(2-enemy) + 41*(enemy-1)),
       ""
     )
)</f>
        <v/>
      </c>
      <c r="K33" s="166" t="str">
        <f>IF(
  (D33*d+F33)*OR(I33=2,AND(I33="",obstaS&lt;&gt;1))&gt;d-1,
  (D33*d+F33)*OR(I33=2,AND(I33="",obstaS&lt;&gt;1)),
     IF(
       enemy^(2-enemy)*obsta*OR(S74&gt;obstaCB,INT(0.4+S74/obstaCB)),
       CHAR(200*(2-enemy) + 41454*(enemy-1)) &amp; "  "
       &amp; (enemy-1)*(D33*d+F33)+(2-enemy)*INT(99.9*(S74/obstaCB))
       &amp; LEFT(" "&amp;CHAR(34+3*enemy)&amp;H33,3*enemy-1)&amp;CHAR(41951*(2-enemy) + 41*(enemy-1)),
       ""
     )
)</f>
        <v/>
      </c>
      <c r="L33" s="166" t="str">
        <f>IF(
  (F33*d+G33)*OR(I33=3,AND(I33="",tri&lt;&gt;2))&gt;d-1,
  (F33*d+G33)*OR(I33=3,AND(I33="",tri&lt;&gt;2)),
     IF(
       enemy^(2-enemy)*INT(tri/2)*OR(T74&gt;triCB2,INT(0.7+T74/triCB2)),
       CHAR(200*(2-enemy) + 41454*(enemy-1)) &amp; "  "
       &amp; (enemy-1)*(F33*d+G33)+(2-enemy)*INT(99.9*(T74/triCB2))
       &amp; LEFT(" "&amp;CHAR(34+3*enemy)&amp;H33,3*enemy-1)&amp;CHAR(41951*(2-enemy) + 41*(enemy-1)),
       ""
     )
)</f>
        <v/>
      </c>
      <c r="M33" s="176" t="str">
        <f>IF(
  (E33*d+G33)*OR(I33=4,AND(I33="",horse&lt;&gt;3))&gt;d-1,
  (E33*d+G33)*OR(I33=4,AND(I33="",horse&lt;&gt;3)),
     IF(
       enemy^(2-enemy)*INT(horse/3)*OR(U74&gt;horseCB2,INT(0.81+U74/horseCB2)),
       CHAR(200*(2-enemy) + 41454*(enemy-1)) &amp; "  "
       &amp; (enemy-1)*(E33*d+G33)+(2-enemy)*INT(99.9*(U74/horseCB2))
       &amp; LEFT(" "&amp;CHAR(34+3*enemy)&amp;H33,3*enemy-1)&amp;CHAR(41951*(2-enemy) + 41*(enemy-1)),
       ""
     )
)</f>
        <v/>
      </c>
      <c r="N33" s="151"/>
      <c r="P33" s="221"/>
      <c r="Q33" s="35" t="s">
        <v>136</v>
      </c>
      <c r="R33" s="36"/>
      <c r="S33" s="36"/>
      <c r="T33" s="36"/>
      <c r="U33" s="36"/>
      <c r="V33" s="37"/>
    </row>
    <row r="34" spans="2:33" ht="15" customHeight="1">
      <c r="B34" s="120" t="s">
        <v>16</v>
      </c>
      <c r="C34" s="121">
        <v>5</v>
      </c>
      <c r="D34" s="122">
        <v>-1</v>
      </c>
      <c r="E34" s="123"/>
      <c r="F34" s="124"/>
      <c r="G34" s="125">
        <v>-1</v>
      </c>
      <c r="H34" s="126">
        <f>cond5</f>
        <v>-3</v>
      </c>
      <c r="I34" s="181"/>
      <c r="J34" s="166" t="str">
        <f>IF(
  (D34+F34*d)*OR(I34=1,AND(I34="",runS&lt;&gt;1))&gt;d-1,
  (D34+F34*d)*OR(I34=1,AND(I34="",runS&lt;&gt;1)),
     IF(
       enemy^(2-enemy)*run*OR(R75&gt;runCB,INT(0.4+R75/runCB)),
       CHAR(200*(2-enemy) + 41454*(enemy-1)) &amp; "  "
       &amp; (enemy-1)*(D34+F34*d)+(2-enemy)*INT(99.9*(R75/runCB))
       &amp; LEFT(" "&amp;CHAR(34+3*enemy)&amp;H34,3*enemy-1)&amp;CHAR(41951*(2-enemy) + 41*(enemy-1)),
       ""
     )
)</f>
        <v/>
      </c>
      <c r="K34" s="166" t="str">
        <f>IF(
  (D34*d+F34)*OR(I34=2,AND(I34="",obstaS&lt;&gt;1))&gt;d-1,
  (D34*d+F34)*OR(I34=2,AND(I34="",obstaS&lt;&gt;1)),
     IF(
       enemy^(2-enemy)*obsta*OR(S75&gt;obstaCB,INT(0.4+S75/obstaCB)),
       CHAR(200*(2-enemy) + 41454*(enemy-1)) &amp; "  "
       &amp; (enemy-1)*(D34*d+F34)+(2-enemy)*INT(99.9*(S75/obstaCB))
       &amp; LEFT(" "&amp;CHAR(34+3*enemy)&amp;H34,3*enemy-1)&amp;CHAR(41951*(2-enemy) + 41*(enemy-1)),
       ""
     )
)</f>
        <v/>
      </c>
      <c r="L34" s="166" t="str">
        <f>IF(
  (F34*d+G34)*OR(I34=3,AND(I34="",tri&lt;&gt;2))&gt;d-1,
  (F34*d+G34)*OR(I34=3,AND(I34="",tri&lt;&gt;2)),
     IF(
       enemy^(2-enemy)*INT(tri/2)*OR(T75&gt;triCB2,INT(0.7+T75/triCB2)),
       CHAR(200*(2-enemy) + 41454*(enemy-1)) &amp; "  "
       &amp; (enemy-1)*(F34*d+G34)+(2-enemy)*INT(99.9*(T75/triCB2))
       &amp; LEFT(" "&amp;CHAR(34+3*enemy)&amp;H34,3*enemy-1)&amp;CHAR(41951*(2-enemy) + 41*(enemy-1)),
       ""
     )
)</f>
        <v/>
      </c>
      <c r="M34" s="176" t="str">
        <f>IF(
  (E34*d+G34)*OR(I34=4,AND(I34="",horse&lt;&gt;3))&gt;d-1,
  (E34*d+G34)*OR(I34=4,AND(I34="",horse&lt;&gt;3)),
     IF(
       enemy^(2-enemy)*INT(horse/3)*OR(U75&gt;horseCB2,INT(0.81+U75/horseCB2)),
       CHAR(200*(2-enemy) + 41454*(enemy-1)) &amp; "  "
       &amp; (enemy-1)*(E34*d+G34)+(2-enemy)*INT(99.9*(U75/horseCB2))
       &amp; LEFT(" "&amp;CHAR(34+3*enemy)&amp;H34,3*enemy-1)&amp;CHAR(41951*(2-enemy) + 41*(enemy-1)),
       ""
     )
)</f>
        <v/>
      </c>
      <c r="N34" s="152"/>
      <c r="P34" s="23" t="s">
        <v>137</v>
      </c>
      <c r="Q34" s="35" t="s">
        <v>138</v>
      </c>
      <c r="R34" s="36"/>
      <c r="S34" s="36"/>
      <c r="T34" s="36"/>
      <c r="U34" s="36"/>
      <c r="V34" s="37"/>
    </row>
    <row r="35" spans="2:33" ht="15" customHeight="1" thickBot="1">
      <c r="B35" s="127" t="s">
        <v>21</v>
      </c>
      <c r="C35" s="128">
        <v>2</v>
      </c>
      <c r="D35" s="129">
        <v>-1</v>
      </c>
      <c r="E35" s="130"/>
      <c r="F35" s="131"/>
      <c r="G35" s="132">
        <v>-1</v>
      </c>
      <c r="H35" s="133">
        <f>cond2</f>
        <v>1</v>
      </c>
      <c r="I35" s="182"/>
      <c r="J35" s="167" t="str">
        <f>IF(
  (D35+F35*d)*OR(I35=1,AND(I35="",runS&lt;&gt;1))&gt;d-1,
  (D35+F35*d)*OR(I35=1,AND(I35="",runS&lt;&gt;1)),
     IF(
       enemy^(2-enemy)*run*OR(R76&gt;runCB,INT(0.4+R76/runCB)),
       CHAR(200*(2-enemy) + 41454*(enemy-1)) &amp; "  "
       &amp; (enemy-1)*(D35+F35*d)+(2-enemy)*INT(99.9*(R76/runCB))
       &amp; LEFT(" "&amp;CHAR(34+3*enemy)&amp;H35,3*enemy-1)&amp;CHAR(41951*(2-enemy) + 41*(enemy-1)),
       ""
     )
)</f>
        <v/>
      </c>
      <c r="K35" s="167" t="str">
        <f>IF(
  (D35*d+F35)*OR(I35=2,AND(I35="",obstaS&lt;&gt;1))&gt;d-1,
  (D35*d+F35)*OR(I35=2,AND(I35="",obstaS&lt;&gt;1)),
     IF(
       enemy^(2-enemy)*obsta*OR(S76&gt;obstaCB,INT(0.4+S76/obstaCB)),
       CHAR(200*(2-enemy) + 41454*(enemy-1)) &amp; "  "
       &amp; (enemy-1)*(D35*d+F35)+(2-enemy)*INT(99.9*(S76/obstaCB))
       &amp; LEFT(" "&amp;CHAR(34+3*enemy)&amp;H35,3*enemy-1)&amp;CHAR(41951*(2-enemy) + 41*(enemy-1)),
       ""
     )
)</f>
        <v/>
      </c>
      <c r="L35" s="167" t="str">
        <f>IF(
  (F35*d+G35)*OR(I35=3,AND(I35="",tri&lt;&gt;2))&gt;d-1,
  (F35*d+G35)*OR(I35=3,AND(I35="",tri&lt;&gt;2)),
     IF(
       enemy^(2-enemy)*INT(tri/2)*OR(T76&gt;triCB2,INT(0.7+T76/triCB2)),
       CHAR(200*(2-enemy) + 41454*(enemy-1)) &amp; "  "
       &amp; (enemy-1)*(F35*d+G35)+(2-enemy)*INT(99.9*(T76/triCB2))
       &amp; LEFT(" "&amp;CHAR(34+3*enemy)&amp;H35,3*enemy-1)&amp;CHAR(41951*(2-enemy) + 41*(enemy-1)),
       ""
     )
)</f>
        <v/>
      </c>
      <c r="M35" s="177" t="str">
        <f>IF(
  (E35*d+G35)*OR(I35=4,AND(I35="",horse&lt;&gt;3))&gt;d-1,
  (E35*d+G35)*OR(I35=4,AND(I35="",horse&lt;&gt;3)),
     IF(
       enemy^(2-enemy)*INT(horse/3)*OR(U76&gt;horseCB2,INT(0.81+U76/horseCB2)),
       CHAR(200*(2-enemy) + 41454*(enemy-1)) &amp; "  "
       &amp; (enemy-1)*(E35*d+G35)+(2-enemy)*INT(99.9*(U76/horseCB2))
       &amp; LEFT(" "&amp;CHAR(34+3*enemy)&amp;H35,3*enemy-1)&amp;CHAR(41951*(2-enemy) + 41*(enemy-1)),
       ""
     )
)</f>
        <v/>
      </c>
      <c r="N35" s="152"/>
    </row>
    <row r="36" spans="2:33" ht="20.100000000000001" customHeight="1">
      <c r="B36" s="68" t="s">
        <v>163</v>
      </c>
      <c r="C36" s="216" t="str">
        <f>W76</f>
        <v xml:space="preserve">샤말라    </v>
      </c>
      <c r="D36" s="217"/>
      <c r="E36" s="217"/>
      <c r="F36" s="217"/>
      <c r="G36" s="217"/>
      <c r="H36" s="217"/>
      <c r="I36" s="217"/>
      <c r="J36" s="218"/>
      <c r="K36" s="218"/>
      <c r="L36" s="218"/>
      <c r="M36" s="218"/>
      <c r="N36" s="219"/>
    </row>
    <row r="37" spans="2:33" ht="20.100000000000001" customHeight="1">
      <c r="B37" s="69" t="s">
        <v>164</v>
      </c>
      <c r="C37" s="225" t="str">
        <f>X76</f>
        <v xml:space="preserve">워보카    </v>
      </c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7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</row>
    <row r="38" spans="2:33" ht="20.100000000000001" customHeight="1">
      <c r="B38" s="69" t="s">
        <v>165</v>
      </c>
      <c r="C38" s="225" t="str">
        <f>Y76</f>
        <v xml:space="preserve">카르펜    카스타네아    </v>
      </c>
      <c r="D38" s="226"/>
      <c r="E38" s="226"/>
      <c r="F38" s="226"/>
      <c r="G38" s="226"/>
      <c r="H38" s="226"/>
      <c r="I38" s="226"/>
      <c r="J38" s="226"/>
      <c r="K38" s="226"/>
      <c r="L38" s="226"/>
      <c r="M38" s="226"/>
      <c r="N38" s="227"/>
      <c r="X38" s="200"/>
      <c r="Y38" s="200"/>
      <c r="Z38" s="200"/>
      <c r="AA38" s="200"/>
      <c r="AB38" s="200"/>
      <c r="AC38" s="200"/>
      <c r="AD38" s="200"/>
      <c r="AE38" s="200"/>
    </row>
    <row r="39" spans="2:33" ht="20.100000000000001" customHeight="1" thickBot="1">
      <c r="B39" s="70" t="s">
        <v>166</v>
      </c>
      <c r="C39" s="228" t="str">
        <f>Z76</f>
        <v xml:space="preserve">아란웬    안드라스    키리네    </v>
      </c>
      <c r="D39" s="228"/>
      <c r="E39" s="228"/>
      <c r="F39" s="228"/>
      <c r="G39" s="228"/>
      <c r="H39" s="228"/>
      <c r="I39" s="228"/>
      <c r="J39" s="228"/>
      <c r="K39" s="228"/>
      <c r="L39" s="228"/>
      <c r="M39" s="228"/>
      <c r="N39" s="229"/>
      <c r="X39" s="200"/>
      <c r="Y39" s="200"/>
      <c r="Z39" s="200"/>
      <c r="AA39" s="200"/>
      <c r="AB39" s="200"/>
      <c r="AC39" s="200"/>
      <c r="AD39" s="200"/>
      <c r="AE39" s="200"/>
    </row>
    <row r="40" spans="2:33" ht="17.100000000000001" customHeight="1">
      <c r="X40" s="200"/>
      <c r="Y40" s="200"/>
      <c r="Z40" s="200"/>
      <c r="AA40" s="200"/>
      <c r="AB40" s="200"/>
      <c r="AC40" s="200"/>
      <c r="AD40" s="200"/>
      <c r="AE40" s="200"/>
    </row>
    <row r="41" spans="2:33">
      <c r="K41" s="165"/>
      <c r="L41" s="165"/>
    </row>
    <row r="42" spans="2:33">
      <c r="J42" s="165"/>
    </row>
    <row r="43" spans="2:33">
      <c r="D43" s="165" t="s">
        <v>167</v>
      </c>
      <c r="I43" s="165" t="s">
        <v>167</v>
      </c>
    </row>
    <row r="44" spans="2:33">
      <c r="D44" s="165" t="s">
        <v>143</v>
      </c>
      <c r="I44" s="165" t="s">
        <v>144</v>
      </c>
      <c r="J44" s="165"/>
      <c r="M44" s="3"/>
      <c r="N44" s="39" t="s">
        <v>157</v>
      </c>
      <c r="R44" s="4" t="s">
        <v>216</v>
      </c>
      <c r="W44" s="165" t="s">
        <v>217</v>
      </c>
    </row>
    <row r="45" spans="2:33">
      <c r="D45" s="230" t="s">
        <v>172</v>
      </c>
      <c r="E45" s="231"/>
      <c r="F45" s="231"/>
      <c r="G45" s="232"/>
      <c r="H45" s="44"/>
      <c r="I45" s="230" t="s">
        <v>214</v>
      </c>
      <c r="J45" s="231"/>
      <c r="K45" s="231"/>
      <c r="L45" s="232"/>
      <c r="M45" s="3"/>
      <c r="R45" s="204" t="s">
        <v>219</v>
      </c>
      <c r="S45" s="204"/>
      <c r="T45" s="204"/>
      <c r="U45" s="204"/>
      <c r="W45" s="206" t="s">
        <v>220</v>
      </c>
      <c r="X45" s="206"/>
      <c r="Y45" s="206"/>
      <c r="Z45" s="206"/>
    </row>
    <row r="46" spans="2:33">
      <c r="D46" s="10">
        <f>1-INT((10-(1-I5)^2)/10)</f>
        <v>1</v>
      </c>
      <c r="E46" s="10">
        <f>1-INT((10-(2-I5)^2)/10)</f>
        <v>1</v>
      </c>
      <c r="F46" s="10">
        <f>INT((3-ABS(3-I5))/3)</f>
        <v>0</v>
      </c>
      <c r="G46" s="10">
        <f>INT((4-ABS(4-I5))/4)</f>
        <v>0</v>
      </c>
      <c r="I46" s="10">
        <f>(1-D46)*H5</f>
        <v>0</v>
      </c>
      <c r="J46" s="10">
        <f>(1-E46)*H5</f>
        <v>0</v>
      </c>
      <c r="K46" s="137">
        <f>F46*H5</f>
        <v>0</v>
      </c>
      <c r="L46" s="137">
        <f>G46*H5</f>
        <v>0</v>
      </c>
      <c r="M46" s="3"/>
      <c r="R46" s="148">
        <f>(-1)*(1-D46)*
((sc_3+sc_1*INT((10+D5+F5)/(INT(10+D5+F5))-epsi))*(s_1+INT(D5+F5)+s_2*INT((10+D5+F5)/(INT(10+D5+F5))-epsi))^(s_3)*(c_4+c_1*INT((10+D5+F5)/(INT(10+D5+F5))-epsi)+c_2*H5)^(c_3)+sc_2*INT((10+D5+F5)/(INT(10+D5+F5))-epsi)-sc_4*(H5/10)^3)
+D46*E46*(1-F46)*(1-G46)*
((sc_3+sc_1*INT((10+D5+F5*d)/(INT(10+D5+F5*d))-epsi))*(s_1+INT(D5+F5*d)+s_2*INT((10+D5+F5*d)/(INT(10+D5+F5*d))-epsi))^(s_3)*(c_4+c_1*INT((10+D5+F5*d)/(INT(10+D5+F5*d))-epsi)+c_2*H5)^(c_3)+sc_2*INT((10+D5+F5*d)/(INT(10+D5+F5*d))-epsi)-sc_4*(H5/10)^3)</f>
        <v>41317.840867550076</v>
      </c>
      <c r="S46" s="148">
        <f>-1*(1-E46)*
((sc_3+sc_1*INT((10+D5+F5)/(INT(10+D5+F5))-epsi))*(s_1+INT(D5+F5)+s_2*INT((10+D5+F5)/(INT(10+D5+F5))-epsi))^(s_3)*(c_4+c_1*INT((10+D5+F5)/(INT(10+D5+F5))-epsi)+c_2*H5)^(c_3)+sc_2*INT((10+D5+F5)/(INT(10+D5+F5))-epsi)-sc_4*(H5/10)^3)
+D46*E46*(1-F46)*(1-G46)*
((sc_3+sc_1*INT((10+D5*d+F5)/(INT(10+D5*d+F5))-epsi))*(s_1+INT(D5*d+F5)+s_2*INT((10+D5*d+F5)/(INT(10+D5*d+F5))-epsi))^(s_3)*(c_4+c_1*INT((10+D5*d+F5)/(INT(10+D5*d+F5))-epsi)+c_2*H5)^(c_3)+sc_2*INT((10+D5*d+F5)/(INT(10+D5*d+F5))-epsi)-sc_4*(H5/10)^3)</f>
        <v>41317.840867550076</v>
      </c>
      <c r="T46" s="148">
        <f>-1*(F46)*
((sc_3+sc_1*INT((10+G5+F5)/(INT(10+G5+F5))-epsi))*(s_1+INT(G5+F5)+s_2*INT((10+G5+F5)/(INT(10+G5+F5))-epsi))^(s_3)*(c_4+c_1*INT((10+G5+F5)/(INT(10+G5+F5))-epsi)+c_2*H5)^(c_3)+sc_2*INT((10+G5+F5)/(INT(10+G5+F5))-epsi)-sc_4*(H5/10)^3)
+D46*E46*(1-F46)*(1-G46)*
((sc_3+sc_1*INT((10+G5+F5*d)/(INT(10+G5+F5*d))-epsi))*(s_1+INT(G5+F5*d)+s_2*INT((10+G5+F5*d)/(INT(10+G5+F5*d))-epsi))^(s_3)*(c_4+c_1*INT((10+G5+F5*d)/(INT(10+G5+F5*d))-epsi)+c_2*H5)^(c_3)+sc_2*INT((10+G5+F5*d)/(INT(10+G5+F5*d))-epsi)-sc_4*(H5/10)^3)</f>
        <v>27678.405112440771</v>
      </c>
      <c r="U46" s="148">
        <f>-1*(G46)*
((sc_3+sc_1*INT((10+G5+E5)/(INT(10+G5+E5))-epsi))*(s_1+INT(G5+E5)+s_2*INT((10+G5+E5)/(INT(10+G5+E5))-epsi))^(s_3)*(c_4+c_1*INT((10+G5+E5)/(INT(10+G5+E5))-epsi)+c_2*H5)^(c_3)+sc_2*INT((10+G5+E5)/(INT(10+G5+E5))-epsi)-sc_4*(H5/10)^3)
+D46*E46*(1-F46)*(1-G46)*
((sc_3+sc_1*INT((10+G5+E5*d)/(INT(10+G5+E5*d))-epsi))*(s_1+INT(G5+E5*d)+s_2*INT((10+G5+E5*d)/(INT(10+G5+E5*d))-epsi))^(s_3)*(c_4+c_1*INT((10+G5+E5*d)/(INT(10+G5+E5*d))-epsi)+c_2*H5)^(c_3)+sc_2*INT((10+G5+E5*d)/(INT(10+G5+E5*d))-epsi)-sc_4*(H5/10)^3)</f>
        <v>17428.651615997685</v>
      </c>
      <c r="W46" s="10" t="str">
        <f>IF(1-D46,B5&amp;"    ","")</f>
        <v/>
      </c>
      <c r="X46" s="10" t="str">
        <f>IF(1-E46,B5&amp;"    ","")</f>
        <v/>
      </c>
      <c r="Y46" s="10" t="str">
        <f>IF(F46,B5&amp;"    ","")</f>
        <v/>
      </c>
      <c r="Z46" s="10" t="str">
        <f>IF(G46,B5&amp;"    ","")</f>
        <v/>
      </c>
    </row>
    <row r="47" spans="2:33">
      <c r="D47" s="10">
        <f>1-INT((10-(1-I6)^2)/10)</f>
        <v>1</v>
      </c>
      <c r="E47" s="10">
        <f>1-INT((10-(2-I6)^2)/10)</f>
        <v>0</v>
      </c>
      <c r="F47" s="10">
        <f>INT((3-ABS(3-I6))/3)</f>
        <v>0</v>
      </c>
      <c r="G47" s="10">
        <f>INT((4-ABS(4-I6))/4)</f>
        <v>0</v>
      </c>
      <c r="I47" s="10">
        <f>(1-D47)*H6</f>
        <v>0</v>
      </c>
      <c r="J47" s="10">
        <f>(1-E47)*H6</f>
        <v>3</v>
      </c>
      <c r="K47" s="137">
        <f>F47*H6</f>
        <v>0</v>
      </c>
      <c r="L47" s="137">
        <f>G47*H6</f>
        <v>0</v>
      </c>
      <c r="M47" s="3"/>
      <c r="R47" s="148">
        <f>(-1)*(1-D47)*
((sc_3+sc_1*INT((10+D6+F6)/(INT(10+D6+F6))-epsi))*(s_1+INT(D6+F6)+s_2*INT((10+D6+F6)/(INT(10+D6+F6))-epsi))^(s_3)*(c_4+c_1*INT((10+D6+F6)/(INT(10+D6+F6))-epsi)+c_2*H6)^(c_3)+sc_2*INT((10+D6+F6)/(INT(10+D6+F6))-epsi)-sc_4*(H6/10)^3)
+D47*E47*(1-F47)*(1-G47)*
((sc_3+sc_1*INT((10+D6+F6*d)/(INT(10+D6+F6*d))-epsi))*(s_1+INT(D6+F6*d)+s_2*INT((10+D6+F6*d)/(INT(10+D6+F6*d))-epsi))^(s_3)*(c_4+c_1*INT((10+D6+F6*d)/(INT(10+D6+F6*d))-epsi)+c_2*H6)^(c_3)+sc_2*INT((10+D6+F6*d)/(INT(10+D6+F6*d))-epsi)-sc_4*(H6/10)^3)</f>
        <v>0</v>
      </c>
      <c r="S47" s="148">
        <f>-1*(1-E47)*
((sc_3+sc_1*INT((10+D6+F6)/(INT(10+D6+F6))-epsi))*(s_1+INT(D6+F6)+s_2*INT((10+D6+F6)/(INT(10+D6+F6))-epsi))^(s_3)*(c_4+c_1*INT((10+D6+F6)/(INT(10+D6+F6))-epsi)+c_2*H6)^(c_3)+sc_2*INT((10+D6+F6)/(INT(10+D6+F6))-epsi)-sc_4*(H6/10)^3)
+D47*E47*(1-F47)*(1-G47)*
((sc_3+sc_1*INT((10+D6*d+F6)/(INT(10+D6*d+F6))-epsi))*(s_1+INT(D6*d+F6)+s_2*INT((10+D6*d+F6)/(INT(10+D6*d+F6))-epsi))^(s_3)*(c_4+c_1*INT((10+D6*d+F6)/(INT(10+D6*d+F6))-epsi)+c_2*H6)^(c_3)+sc_2*INT((10+D6*d+F6)/(INT(10+D6*d+F6))-epsi)-sc_4*(H6/10)^3)</f>
        <v>-76805.186529190454</v>
      </c>
      <c r="T47" s="148">
        <f>-1*(F47)*
((sc_3+sc_1*INT((10+G6+F6)/(INT(10+G6+F6))-epsi))*(s_1+INT(G6+F6)+s_2*INT((10+G6+F6)/(INT(10+G6+F6))-epsi))^(s_3)*(c_4+c_1*INT((10+G6+F6)/(INT(10+G6+F6))-epsi)+c_2*H6)^(c_3)+sc_2*INT((10+G6+F6)/(INT(10+G6+F6))-epsi)-sc_4*(H6/10)^3)
+D47*E47*(1-F47)*(1-G47)*
((sc_3+sc_1*INT((10+G6+F6*d)/(INT(10+G6+F6*d))-epsi))*(s_1+INT(G6+F6*d)+s_2*INT((10+G6+F6*d)/(INT(10+G6+F6*d))-epsi))^(s_3)*(c_4+c_1*INT((10+G6+F6*d)/(INT(10+G6+F6*d))-epsi)+c_2*H6)^(c_3)+sc_2*INT((10+G6+F6*d)/(INT(10+G6+F6*d))-epsi)-sc_4*(H6/10)^3)</f>
        <v>0</v>
      </c>
      <c r="U47" s="148">
        <f>-1*(G47)*
((sc_3+sc_1*INT((10+G6+E6)/(INT(10+G6+E6))-epsi))*(s_1+INT(G6+E6)+s_2*INT((10+G6+E6)/(INT(10+G6+E6))-epsi))^(s_3)*(c_4+c_1*INT((10+G6+E6)/(INT(10+G6+E6))-epsi)+c_2*H6)^(c_3)+sc_2*INT((10+G6+E6)/(INT(10+G6+E6))-epsi)-sc_4*(H6/10)^3)
+D47*E47*(1-F47)*(1-G47)*
((sc_3+sc_1*INT((10+G6+E6*d)/(INT(10+G6+E6*d))-epsi))*(s_1+INT(G6+E6*d)+s_2*INT((10+G6+E6*d)/(INT(10+G6+E6*d))-epsi))^(s_3)*(c_4+c_1*INT((10+G6+E6*d)/(INT(10+G6+E6*d))-epsi)+c_2*H6)^(c_3)+sc_2*INT((10+G6+E6*d)/(INT(10+G6+E6*d))-epsi)-sc_4*(H6/10)^3)</f>
        <v>0</v>
      </c>
      <c r="W47" s="10" t="str">
        <f>W46 &amp; IF(1-D47,B6&amp;"    ","")</f>
        <v/>
      </c>
      <c r="X47" s="10" t="str">
        <f>X46&amp;IF(1-E47,B6&amp;"    ","")</f>
        <v xml:space="preserve">워보카    </v>
      </c>
      <c r="Y47" s="10" t="str">
        <f>Y46&amp;IF(F47,B6&amp;"    ","")</f>
        <v/>
      </c>
      <c r="Z47" s="10" t="str">
        <f>Z46&amp;IF(G47,B6&amp;"    ","")</f>
        <v/>
      </c>
    </row>
    <row r="48" spans="2:33">
      <c r="D48" s="10">
        <f>1-INT((10-(1-I7)^2)/10)</f>
        <v>1</v>
      </c>
      <c r="E48" s="10">
        <f>1-INT((10-(2-I7)^2)/10)</f>
        <v>1</v>
      </c>
      <c r="F48" s="10">
        <f>INT((3-ABS(3-I7))/3)</f>
        <v>0</v>
      </c>
      <c r="G48" s="10">
        <f>INT((4-ABS(4-I7))/4)</f>
        <v>0</v>
      </c>
      <c r="I48" s="10">
        <f>(1-D48)*H7</f>
        <v>0</v>
      </c>
      <c r="J48" s="10">
        <f>(1-E48)*H7</f>
        <v>0</v>
      </c>
      <c r="K48" s="137">
        <f>F48*H7</f>
        <v>0</v>
      </c>
      <c r="L48" s="137">
        <f>G48*H7</f>
        <v>0</v>
      </c>
      <c r="M48" s="3"/>
      <c r="R48" s="148">
        <f>(-1)*(1-D48)*
((sc_3+sc_1*INT((10+D7+F7)/(INT(10+D7+F7))-epsi))*(s_1+INT(D7+F7)+s_2*INT((10+D7+F7)/(INT(10+D7+F7))-epsi))^(s_3)*(c_4+c_1*INT((10+D7+F7)/(INT(10+D7+F7))-epsi)+c_2*H7)^(c_3)+sc_2*INT((10+D7+F7)/(INT(10+D7+F7))-epsi)-sc_4*(H7/10)^3)
+D48*E48*(1-F48)*(1-G48)*
((sc_3+sc_1*INT((10+D7+F7*d)/(INT(10+D7+F7*d))-epsi))*(s_1+INT(D7+F7*d)+s_2*INT((10+D7+F7*d)/(INT(10+D7+F7*d))-epsi))^(s_3)*(c_4+c_1*INT((10+D7+F7*d)/(INT(10+D7+F7*d))-epsi)+c_2*H7)^(c_3)+sc_2*INT((10+D7+F7*d)/(INT(10+D7+F7*d))-epsi)-sc_4*(H7/10)^3)</f>
        <v>41317.840867550076</v>
      </c>
      <c r="S48" s="148">
        <f>-1*(1-E48)*
((sc_3+sc_1*INT((10+D7+F7)/(INT(10+D7+F7))-epsi))*(s_1+INT(D7+F7)+s_2*INT((10+D7+F7)/(INT(10+D7+F7))-epsi))^(s_3)*(c_4+c_1*INT((10+D7+F7)/(INT(10+D7+F7))-epsi)+c_2*H7)^(c_3)+sc_2*INT((10+D7+F7)/(INT(10+D7+F7))-epsi)-sc_4*(H7/10)^3)
+D48*E48*(1-F48)*(1-G48)*
((sc_3+sc_1*INT((10+D7*d+F7)/(INT(10+D7*d+F7))-epsi))*(s_1+INT(D7*d+F7)+s_2*INT((10+D7*d+F7)/(INT(10+D7*d+F7))-epsi))^(s_3)*(c_4+c_1*INT((10+D7*d+F7)/(INT(10+D7*d+F7))-epsi)+c_2*H7)^(c_3)+sc_2*INT((10+D7*d+F7)/(INT(10+D7*d+F7))-epsi)-sc_4*(H7/10)^3)</f>
        <v>41317.840867550076</v>
      </c>
      <c r="T48" s="148">
        <f>-1*(F48)*
((sc_3+sc_1*INT((10+G7+F7)/(INT(10+G7+F7))-epsi))*(s_1+INT(G7+F7)+s_2*INT((10+G7+F7)/(INT(10+G7+F7))-epsi))^(s_3)*(c_4+c_1*INT((10+G7+F7)/(INT(10+G7+F7))-epsi)+c_2*H7)^(c_3)+sc_2*INT((10+G7+F7)/(INT(10+G7+F7))-epsi)-sc_4*(H7/10)^3)
+D48*E48*(1-F48)*(1-G48)*
((sc_3+sc_1*INT((10+G7+F7*d)/(INT(10+G7+F7*d))-epsi))*(s_1+INT(G7+F7*d)+s_2*INT((10+G7+F7*d)/(INT(10+G7+F7*d))-epsi))^(s_3)*(c_4+c_1*INT((10+G7+F7*d)/(INT(10+G7+F7*d))-epsi)+c_2*H7)^(c_3)+sc_2*INT((10+G7+F7*d)/(INT(10+G7+F7*d))-epsi)-sc_4*(H7/10)^3)</f>
        <v>27678.405112440771</v>
      </c>
      <c r="U48" s="148">
        <f>-1*(G48)*
((sc_3+sc_1*INT((10+G7+E7)/(INT(10+G7+E7))-epsi))*(s_1+INT(G7+E7)+s_2*INT((10+G7+E7)/(INT(10+G7+E7))-epsi))^(s_3)*(c_4+c_1*INT((10+G7+E7)/(INT(10+G7+E7))-epsi)+c_2*H7)^(c_3)+sc_2*INT((10+G7+E7)/(INT(10+G7+E7))-epsi)-sc_4*(H7/10)^3)
+D48*E48*(1-F48)*(1-G48)*
((sc_3+sc_1*INT((10+G7+E7*d)/(INT(10+G7+E7*d))-epsi))*(s_1+INT(G7+E7*d)+s_2*INT((10+G7+E7*d)/(INT(10+G7+E7*d))-epsi))^(s_3)*(c_4+c_1*INT((10+G7+E7*d)/(INT(10+G7+E7*d))-epsi)+c_2*H7)^(c_3)+sc_2*INT((10+G7+E7*d)/(INT(10+G7+E7*d))-epsi)-sc_4*(H7/10)^3)</f>
        <v>7798.2955066976047</v>
      </c>
      <c r="W48" s="10" t="str">
        <f>W47 &amp; IF(1-D48,B7&amp;"    ","")</f>
        <v/>
      </c>
      <c r="X48" s="10" t="str">
        <f>X47&amp;IF(1-E48,B7&amp;"    ","")</f>
        <v xml:space="preserve">워보카    </v>
      </c>
      <c r="Y48" s="10" t="str">
        <f>Y47&amp;IF(F48,B7&amp;"    ","")</f>
        <v/>
      </c>
      <c r="Z48" s="10" t="str">
        <f>Z47&amp;IF(G48,B7&amp;"    ","")</f>
        <v/>
      </c>
    </row>
    <row r="49" spans="4:26">
      <c r="D49" s="10">
        <f>1-INT((10-(1-I8)^2)/10)</f>
        <v>1</v>
      </c>
      <c r="E49" s="10">
        <f>1-INT((10-(2-I8)^2)/10)</f>
        <v>1</v>
      </c>
      <c r="F49" s="10">
        <f>INT((3-ABS(3-I8))/3)</f>
        <v>0</v>
      </c>
      <c r="G49" s="10">
        <f>INT((4-ABS(4-I8))/4)</f>
        <v>0</v>
      </c>
      <c r="I49" s="10">
        <f>(1-D49)*H8</f>
        <v>0</v>
      </c>
      <c r="J49" s="10">
        <f>(1-E49)*H8</f>
        <v>0</v>
      </c>
      <c r="K49" s="137">
        <f>F49*H8</f>
        <v>0</v>
      </c>
      <c r="L49" s="137">
        <f>G49*H8</f>
        <v>0</v>
      </c>
      <c r="M49" s="3"/>
      <c r="R49" s="148">
        <f>(-1)*(1-D49)*
((sc_3+sc_1*INT((10+D8+F8)/(INT(10+D8+F8))-epsi))*(s_1+INT(D8+F8)+s_2*INT((10+D8+F8)/(INT(10+D8+F8))-epsi))^(s_3)*(c_4+c_1*INT((10+D8+F8)/(INT(10+D8+F8))-epsi)+c_2*H8)^(c_3)+sc_2*INT((10+D8+F8)/(INT(10+D8+F8))-epsi)-sc_4*(H8/10)^3)
+D49*E49*(1-F49)*(1-G49)*
((sc_3+sc_1*INT((10+D8+F8*d)/(INT(10+D8+F8*d))-epsi))*(s_1+INT(D8+F8*d)+s_2*INT((10+D8+F8*d)/(INT(10+D8+F8*d))-epsi))^(s_3)*(c_4+c_1*INT((10+D8+F8*d)/(INT(10+D8+F8*d))-epsi)+c_2*H8)^(c_3)+sc_2*INT((10+D8+F8*d)/(INT(10+D8+F8*d))-epsi)-sc_4*(H8/10)^3)</f>
        <v>33621.508220961456</v>
      </c>
      <c r="S49" s="148">
        <f>-1*(1-E49)*
((sc_3+sc_1*INT((10+D8+F8)/(INT(10+D8+F8))-epsi))*(s_1+INT(D8+F8)+s_2*INT((10+D8+F8)/(INT(10+D8+F8))-epsi))^(s_3)*(c_4+c_1*INT((10+D8+F8)/(INT(10+D8+F8))-epsi)+c_2*H8)^(c_3)+sc_2*INT((10+D8+F8)/(INT(10+D8+F8))-epsi)-sc_4*(H8/10)^3)
+D49*E49*(1-F49)*(1-G49)*
((sc_3+sc_1*INT((10+D8*d+F8)/(INT(10+D8*d+F8))-epsi))*(s_1+INT(D8*d+F8)+s_2*INT((10+D8*d+F8)/(INT(10+D8*d+F8))-epsi))^(s_3)*(c_4+c_1*INT((10+D8*d+F8)/(INT(10+D8*d+F8))-epsi)+c_2*H8)^(c_3)+sc_2*INT((10+D8*d+F8)/(INT(10+D8*d+F8))-epsi)-sc_4*(H8/10)^3)</f>
        <v>33621.508220961456</v>
      </c>
      <c r="T49" s="148">
        <f>-1*(F49)*
((sc_3+sc_1*INT((10+G8+F8)/(INT(10+G8+F8))-epsi))*(s_1+INT(G8+F8)+s_2*INT((10+G8+F8)/(INT(10+G8+F8))-epsi))^(s_3)*(c_4+c_1*INT((10+G8+F8)/(INT(10+G8+F8))-epsi)+c_2*H8)^(c_3)+sc_2*INT((10+G8+F8)/(INT(10+G8+F8))-epsi)-sc_4*(H8/10)^3)
+D49*E49*(1-F49)*(1-G49)*
((sc_3+sc_1*INT((10+G8+F8*d)/(INT(10+G8+F8*d))-epsi))*(s_1+INT(G8+F8*d)+s_2*INT((10+G8+F8*d)/(INT(10+G8+F8*d))-epsi))^(s_3)*(c_4+c_1*INT((10+G8+F8*d)/(INT(10+G8+F8*d))-epsi)+c_2*H8)^(c_3)+sc_2*INT((10+G8+F8*d)/(INT(10+G8+F8*d))-epsi)-sc_4*(H8/10)^3)</f>
        <v>21172.728209118584</v>
      </c>
      <c r="U49" s="148">
        <f>-1*(G49)*
((sc_3+sc_1*INT((10+G8+E8)/(INT(10+G8+E8))-epsi))*(s_1+INT(G8+E8)+s_2*INT((10+G8+E8)/(INT(10+G8+E8))-epsi))^(s_3)*(c_4+c_1*INT((10+G8+E8)/(INT(10+G8+E8))-epsi)+c_2*H8)^(c_3)+sc_2*INT((10+G8+E8)/(INT(10+G8+E8))-epsi)-sc_4*(H8/10)^3)
+D49*E49*(1-F49)*(1-G49)*
((sc_3+sc_1*INT((10+G8+E8*d)/(INT(10+G8+E8*d))-epsi))*(s_1+INT(G8+E8*d)+s_2*INT((10+G8+E8*d)/(INT(10+G8+E8*d))-epsi))^(s_3)*(c_4+c_1*INT((10+G8+E8*d)/(INT(10+G8+E8*d))-epsi)+c_2*H8)^(c_3)+sc_2*INT((10+G8+E8*d)/(INT(10+G8+E8*d))-epsi)-sc_4*(H8/10)^3)</f>
        <v>9728.6586093236547</v>
      </c>
      <c r="W49" s="10" t="str">
        <f>W48 &amp; IF(1-D49,B8&amp;"    ","")</f>
        <v/>
      </c>
      <c r="X49" s="10" t="str">
        <f>X48&amp;IF(1-E49,B8&amp;"    ","")</f>
        <v xml:space="preserve">워보카    </v>
      </c>
      <c r="Y49" s="10" t="str">
        <f>Y48&amp;IF(F49,B8&amp;"    ","")</f>
        <v/>
      </c>
      <c r="Z49" s="10" t="str">
        <f>Z48&amp;IF(G49,B8&amp;"    ","")</f>
        <v/>
      </c>
    </row>
    <row r="50" spans="4:26">
      <c r="D50" s="10">
        <f>1-INT((10-(1-I9)^2)/10)</f>
        <v>1</v>
      </c>
      <c r="E50" s="10">
        <f>1-INT((10-(2-I9)^2)/10)</f>
        <v>1</v>
      </c>
      <c r="F50" s="10">
        <f>INT((3-ABS(3-I9))/3)</f>
        <v>0</v>
      </c>
      <c r="G50" s="10">
        <f>INT((4-ABS(4-I9))/4)</f>
        <v>0</v>
      </c>
      <c r="I50" s="10">
        <f>(1-D50)*H9</f>
        <v>0</v>
      </c>
      <c r="J50" s="10">
        <f>(1-E50)*H9</f>
        <v>0</v>
      </c>
      <c r="K50" s="137">
        <f>F50*H9</f>
        <v>0</v>
      </c>
      <c r="L50" s="137">
        <f>G50*H9</f>
        <v>0</v>
      </c>
      <c r="M50" s="3"/>
      <c r="R50" s="148">
        <f>(-1)*(1-D50)*
((sc_3+sc_1*INT((10+D9+F9)/(INT(10+D9+F9))-epsi))*(s_1+INT(D9+F9)+s_2*INT((10+D9+F9)/(INT(10+D9+F9))-epsi))^(s_3)*(c_4+c_1*INT((10+D9+F9)/(INT(10+D9+F9))-epsi)+c_2*H9)^(c_3)+sc_2*INT((10+D9+F9)/(INT(10+D9+F9))-epsi)-sc_4*(H9/10)^3)
+D50*E50*(1-F50)*(1-G50)*
((sc_3+sc_1*INT((10+D9+F9*d)/(INT(10+D9+F9*d))-epsi))*(s_1+INT(D9+F9*d)+s_2*INT((10+D9+F9*d)/(INT(10+D9+F9*d))-epsi))^(s_3)*(c_4+c_1*INT((10+D9+F9*d)/(INT(10+D9+F9*d))-epsi)+c_2*H9)^(c_3)+sc_2*INT((10+D9+F9*d)/(INT(10+D9+F9*d))-epsi)-sc_4*(H9/10)^3)</f>
        <v>15653.464702439516</v>
      </c>
      <c r="S50" s="148">
        <f>-1*(1-E50)*
((sc_3+sc_1*INT((10+D9+F9)/(INT(10+D9+F9))-epsi))*(s_1+INT(D9+F9)+s_2*INT((10+D9+F9)/(INT(10+D9+F9))-epsi))^(s_3)*(c_4+c_1*INT((10+D9+F9)/(INT(10+D9+F9))-epsi)+c_2*H9)^(c_3)+sc_2*INT((10+D9+F9)/(INT(10+D9+F9))-epsi)-sc_4*(H9/10)^3)
+D50*E50*(1-F50)*(1-G50)*
((sc_3+sc_1*INT((10+D9*d+F9)/(INT(10+D9*d+F9))-epsi))*(s_1+INT(D9*d+F9)+s_2*INT((10+D9*d+F9)/(INT(10+D9*d+F9))-epsi))^(s_3)*(c_4+c_1*INT((10+D9*d+F9)/(INT(10+D9*d+F9))-epsi)+c_2*H9)^(c_3)+sc_2*INT((10+D9*d+F9)/(INT(10+D9*d+F9))-epsi)-sc_4*(H9/10)^3)</f>
        <v>15653.464702439516</v>
      </c>
      <c r="T50" s="148">
        <f>-1*(F50)*
((sc_3+sc_1*INT((10+G9+F9)/(INT(10+G9+F9))-epsi))*(s_1+INT(G9+F9)+s_2*INT((10+G9+F9)/(INT(10+G9+F9))-epsi))^(s_3)*(c_4+c_1*INT((10+G9+F9)/(INT(10+G9+F9))-epsi)+c_2*H9)^(c_3)+sc_2*INT((10+G9+F9)/(INT(10+G9+F9))-epsi)-sc_4*(H9/10)^3)
+D50*E50*(1-F50)*(1-G50)*
((sc_3+sc_1*INT((10+G9+F9*d)/(INT(10+G9+F9*d))-epsi))*(s_1+INT(G9+F9*d)+s_2*INT((10+G9+F9*d)/(INT(10+G9+F9*d))-epsi))^(s_3)*(c_4+c_1*INT((10+G9+F9*d)/(INT(10+G9+F9*d))-epsi)+c_2*H9)^(c_3)+sc_2*INT((10+G9+F9*d)/(INT(10+G9+F9*d))-epsi)-sc_4*(H9/10)^3)</f>
        <v>9817.5871012447114</v>
      </c>
      <c r="U50" s="148">
        <f>-1*(G50)*
((sc_3+sc_1*INT((10+G9+E9)/(INT(10+G9+E9))-epsi))*(s_1+INT(G9+E9)+s_2*INT((10+G9+E9)/(INT(10+G9+E9))-epsi))^(s_3)*(c_4+c_1*INT((10+G9+E9)/(INT(10+G9+E9))-epsi)+c_2*H9)^(c_3)+sc_2*INT((10+G9+E9)/(INT(10+G9+E9))-epsi)-sc_4*(H9/10)^3)
+D50*E50*(1-F50)*(1-G50)*
((sc_3+sc_1*INT((10+G9+E9*d)/(INT(10+G9+E9*d))-epsi))*(s_1+INT(G9+E9*d)+s_2*INT((10+G9+E9*d)/(INT(10+G9+E9*d))-epsi))^(s_3)*(c_4+c_1*INT((10+G9+E9*d)/(INT(10+G9+E9*d))-epsi)+c_2*H9)^(c_3)+sc_2*INT((10+G9+E9*d)/(INT(10+G9+E9*d))-epsi)-sc_4*(H9/10)^3)</f>
        <v>3825.2476040755932</v>
      </c>
      <c r="W50" s="10" t="str">
        <f>W49 &amp; IF(1-D50,B9&amp;"    ","")</f>
        <v/>
      </c>
      <c r="X50" s="10" t="str">
        <f>X49&amp;IF(1-E50,B9&amp;"    ","")</f>
        <v xml:space="preserve">워보카    </v>
      </c>
      <c r="Y50" s="10" t="str">
        <f>Y49&amp;IF(F50,B9&amp;"    ","")</f>
        <v/>
      </c>
      <c r="Z50" s="10" t="str">
        <f>Z49&amp;IF(G50,B9&amp;"    ","")</f>
        <v/>
      </c>
    </row>
    <row r="51" spans="4:26">
      <c r="D51" s="10">
        <f>1-INT((10-(1-I10)^2)/10)</f>
        <v>1</v>
      </c>
      <c r="E51" s="10">
        <f>1-INT((10-(2-I10)^2)/10)</f>
        <v>1</v>
      </c>
      <c r="F51" s="10">
        <f>INT((3-ABS(3-I10))/3)</f>
        <v>0</v>
      </c>
      <c r="G51" s="10">
        <f>INT((4-ABS(4-I10))/4)</f>
        <v>0</v>
      </c>
      <c r="I51" s="10">
        <f>(1-D51)*H10</f>
        <v>0</v>
      </c>
      <c r="J51" s="10">
        <f>(1-E51)*H10</f>
        <v>0</v>
      </c>
      <c r="K51" s="137">
        <f>F51*H10</f>
        <v>0</v>
      </c>
      <c r="L51" s="137">
        <f>G51*H10</f>
        <v>0</v>
      </c>
      <c r="M51" s="3"/>
      <c r="R51" s="148">
        <f>(-1)*(1-D51)*
((sc_3+sc_1*INT((10+D10+F10)/(INT(10+D10+F10))-epsi))*(s_1+INT(D10+F10)+s_2*INT((10+D10+F10)/(INT(10+D10+F10))-epsi))^(s_3)*(c_4+c_1*INT((10+D10+F10)/(INT(10+D10+F10))-epsi)+c_2*H10)^(c_3)+sc_2*INT((10+D10+F10)/(INT(10+D10+F10))-epsi)-sc_4*(H10/10)^3)
+D51*E51*(1-F51)*(1-G51)*
((sc_3+sc_1*INT((10+D10+F10*d)/(INT(10+D10+F10*d))-epsi))*(s_1+INT(D10+F10*d)+s_2*INT((10+D10+F10*d)/(INT(10+D10+F10*d))-epsi))^(s_3)*(c_4+c_1*INT((10+D10+F10*d)/(INT(10+D10+F10*d))-epsi)+c_2*H10)^(c_3)+sc_2*INT((10+D10+F10*d)/(INT(10+D10+F10*d))-epsi)-sc_4*(H10/10)^3)</f>
        <v>15653.464702439516</v>
      </c>
      <c r="S51" s="148">
        <f>-1*(1-E51)*
((sc_3+sc_1*INT((10+D10+F10)/(INT(10+D10+F10))-epsi))*(s_1+INT(D10+F10)+s_2*INT((10+D10+F10)/(INT(10+D10+F10))-epsi))^(s_3)*(c_4+c_1*INT((10+D10+F10)/(INT(10+D10+F10))-epsi)+c_2*H10)^(c_3)+sc_2*INT((10+D10+F10)/(INT(10+D10+F10))-epsi)-sc_4*(H10/10)^3)
+D51*E51*(1-F51)*(1-G51)*
((sc_3+sc_1*INT((10+D10*d+F10)/(INT(10+D10*d+F10))-epsi))*(s_1+INT(D10*d+F10)+s_2*INT((10+D10*d+F10)/(INT(10+D10*d+F10))-epsi))^(s_3)*(c_4+c_1*INT((10+D10*d+F10)/(INT(10+D10*d+F10))-epsi)+c_2*H10)^(c_3)+sc_2*INT((10+D10*d+F10)/(INT(10+D10*d+F10))-epsi)-sc_4*(H10/10)^3)</f>
        <v>15653.464702439516</v>
      </c>
      <c r="T51" s="148">
        <f>-1*(F51)*
((sc_3+sc_1*INT((10+G10+F10)/(INT(10+G10+F10))-epsi))*(s_1+INT(G10+F10)+s_2*INT((10+G10+F10)/(INT(10+G10+F10))-epsi))^(s_3)*(c_4+c_1*INT((10+G10+F10)/(INT(10+G10+F10))-epsi)+c_2*H10)^(c_3)+sc_2*INT((10+G10+F10)/(INT(10+G10+F10))-epsi)-sc_4*(H10/10)^3)
+D51*E51*(1-F51)*(1-G51)*
((sc_3+sc_1*INT((10+G10+F10*d)/(INT(10+G10+F10*d))-epsi))*(s_1+INT(G10+F10*d)+s_2*INT((10+G10+F10*d)/(INT(10+G10+F10*d))-epsi))^(s_3)*(c_4+c_1*INT((10+G10+F10*d)/(INT(10+G10+F10*d))-epsi)+c_2*H10)^(c_3)+sc_2*INT((10+G10+F10*d)/(INT(10+G10+F10*d))-epsi)-sc_4*(H10/10)^3)</f>
        <v>9817.5871012447114</v>
      </c>
      <c r="U51" s="148">
        <f>-1*(G51)*
((sc_3+sc_1*INT((10+G10+E10)/(INT(10+G10+E10))-epsi))*(s_1+INT(G10+E10)+s_2*INT((10+G10+E10)/(INT(10+G10+E10))-epsi))^(s_3)*(c_4+c_1*INT((10+G10+E10)/(INT(10+G10+E10))-epsi)+c_2*H10)^(c_3)+sc_2*INT((10+G10+E10)/(INT(10+G10+E10))-epsi)-sc_4*(H10/10)^3)
+D51*E51*(1-F51)*(1-G51)*
((sc_3+sc_1*INT((10+G10+E10*d)/(INT(10+G10+E10*d))-epsi))*(s_1+INT(G10+E10*d)+s_2*INT((10+G10+E10*d)/(INT(10+G10+E10*d))-epsi))^(s_3)*(c_4+c_1*INT((10+G10+E10*d)/(INT(10+G10+E10*d))-epsi)+c_2*H10)^(c_3)+sc_2*INT((10+G10+E10*d)/(INT(10+G10+E10*d))-epsi)-sc_4*(H10/10)^3)</f>
        <v>3825.2476040755932</v>
      </c>
      <c r="W51" s="10" t="str">
        <f>W50 &amp; IF(1-D51,B10&amp;"    ","")</f>
        <v/>
      </c>
      <c r="X51" s="10" t="str">
        <f>X50&amp;IF(1-E51,B10&amp;"    ","")</f>
        <v xml:space="preserve">워보카    </v>
      </c>
      <c r="Y51" s="10" t="str">
        <f>Y50&amp;IF(F51,B10&amp;"    ","")</f>
        <v/>
      </c>
      <c r="Z51" s="10" t="str">
        <f>Z50&amp;IF(G51,B10&amp;"    ","")</f>
        <v/>
      </c>
    </row>
    <row r="52" spans="4:26">
      <c r="D52" s="10">
        <f>1-INT((10-(1-I11)^2)/10)</f>
        <v>1</v>
      </c>
      <c r="E52" s="10">
        <f>1-INT((10-(2-I11)^2)/10)</f>
        <v>1</v>
      </c>
      <c r="F52" s="10">
        <f>INT((3-ABS(3-I11))/3)</f>
        <v>0</v>
      </c>
      <c r="G52" s="10">
        <f>INT((4-ABS(4-I11))/4)</f>
        <v>0</v>
      </c>
      <c r="I52" s="10">
        <f>(1-D52)*H11</f>
        <v>0</v>
      </c>
      <c r="J52" s="10">
        <f>(1-E52)*H11</f>
        <v>0</v>
      </c>
      <c r="K52" s="137">
        <f>F52*H11</f>
        <v>0</v>
      </c>
      <c r="L52" s="137">
        <f>G52*H11</f>
        <v>0</v>
      </c>
      <c r="M52" s="3"/>
      <c r="R52" s="148">
        <f>(-1)*(1-D52)*
((sc_3+sc_1*INT((10+D11+F11)/(INT(10+D11+F11))-epsi))*(s_1+INT(D11+F11)+s_2*INT((10+D11+F11)/(INT(10+D11+F11))-epsi))^(s_3)*(c_4+c_1*INT((10+D11+F11)/(INT(10+D11+F11))-epsi)+c_2*H11)^(c_3)+sc_2*INT((10+D11+F11)/(INT(10+D11+F11))-epsi)-sc_4*(H11/10)^3)
+D52*E52*(1-F52)*(1-G52)*
((sc_3+sc_1*INT((10+D11+F11*d)/(INT(10+D11+F11*d))-epsi))*(s_1+INT(D11+F11*d)+s_2*INT((10+D11+F11*d)/(INT(10+D11+F11*d))-epsi))^(s_3)*(c_4+c_1*INT((10+D11+F11*d)/(INT(10+D11+F11*d))-epsi)+c_2*H11)^(c_3)+sc_2*INT((10+D11+F11*d)/(INT(10+D11+F11*d))-epsi)-sc_4*(H11/10)^3)</f>
        <v>7887.2057216668763</v>
      </c>
      <c r="S52" s="148">
        <f>-1*(1-E52)*
((sc_3+sc_1*INT((10+D11+F11)/(INT(10+D11+F11))-epsi))*(s_1+INT(D11+F11)+s_2*INT((10+D11+F11)/(INT(10+D11+F11))-epsi))^(s_3)*(c_4+c_1*INT((10+D11+F11)/(INT(10+D11+F11))-epsi)+c_2*H11)^(c_3)+sc_2*INT((10+D11+F11)/(INT(10+D11+F11))-epsi)-sc_4*(H11/10)^3)
+D52*E52*(1-F52)*(1-G52)*
((sc_3+sc_1*INT((10+D11*d+F11)/(INT(10+D11*d+F11))-epsi))*(s_1+INT(D11*d+F11)+s_2*INT((10+D11*d+F11)/(INT(10+D11*d+F11))-epsi))^(s_3)*(c_4+c_1*INT((10+D11*d+F11)/(INT(10+D11*d+F11))-epsi)+c_2*H11)^(c_3)+sc_2*INT((10+D11*d+F11)/(INT(10+D11*d+F11))-epsi)-sc_4*(H11/10)^3)</f>
        <v>5839.0586148084694</v>
      </c>
      <c r="T52" s="148">
        <f>-1*(F52)*
((sc_3+sc_1*INT((10+G11+F11)/(INT(10+G11+F11))-epsi))*(s_1+INT(G11+F11)+s_2*INT((10+G11+F11)/(INT(10+G11+F11))-epsi))^(s_3)*(c_4+c_1*INT((10+G11+F11)/(INT(10+G11+F11))-epsi)+c_2*H11)^(c_3)+sc_2*INT((10+G11+F11)/(INT(10+G11+F11))-epsi)-sc_4*(H11/10)^3)
+D52*E52*(1-F52)*(1-G52)*
((sc_3+sc_1*INT((10+G11+F11*d)/(INT(10+G11+F11*d))-epsi))*(s_1+INT(G11+F11*d)+s_2*INT((10+G11+F11*d)/(INT(10+G11+F11*d))-epsi))^(s_3)*(c_4+c_1*INT((10+G11+F11*d)/(INT(10+G11+F11*d))-epsi)+c_2*H11)^(c_3)+sc_2*INT((10+G11+F11*d)/(INT(10+G11+F11*d))-epsi)-sc_4*(H11/10)^3)</f>
        <v>21698.300500253907</v>
      </c>
      <c r="U52" s="148">
        <f>-1*(G52)*
((sc_3+sc_1*INT((10+G11+E11)/(INT(10+G11+E11))-epsi))*(s_1+INT(G11+E11)+s_2*INT((10+G11+E11)/(INT(10+G11+E11))-epsi))^(s_3)*(c_4+c_1*INT((10+G11+E11)/(INT(10+G11+E11))-epsi)+c_2*H11)^(c_3)+sc_2*INT((10+G11+E11)/(INT(10+G11+E11))-epsi)-sc_4*(H11/10)^3)
+D52*E52*(1-F52)*(1-G52)*
((sc_3+sc_1*INT((10+G11+E11*d)/(INT(10+G11+E11*d))-epsi))*(s_1+INT(G11+E11*d)+s_2*INT((10+G11+E11*d)/(INT(10+G11+E11*d))-epsi))^(s_3)*(c_4+c_1*INT((10+G11+E11*d)/(INT(10+G11+E11*d))-epsi)+c_2*H11)^(c_3)+sc_2*INT((10+G11+E11*d)/(INT(10+G11+E11*d))-epsi)-sc_4*(H11/10)^3)</f>
        <v>32405.066635947525</v>
      </c>
      <c r="W52" s="10" t="str">
        <f>W51 &amp; IF(1-D52,B11&amp;"    ","")</f>
        <v/>
      </c>
      <c r="X52" s="10" t="str">
        <f>X51&amp;IF(1-E52,B11&amp;"    ","")</f>
        <v xml:space="preserve">워보카    </v>
      </c>
      <c r="Y52" s="10" t="str">
        <f>Y51&amp;IF(F52,B11&amp;"    ","")</f>
        <v/>
      </c>
      <c r="Z52" s="10" t="str">
        <f>Z51&amp;IF(G52,B11&amp;"    ","")</f>
        <v/>
      </c>
    </row>
    <row r="53" spans="4:26">
      <c r="D53" s="10">
        <f>1-INT((10-(1-I12)^2)/10)</f>
        <v>1</v>
      </c>
      <c r="E53" s="10">
        <f>1-INT((10-(2-I12)^2)/10)</f>
        <v>1</v>
      </c>
      <c r="F53" s="10">
        <f>INT((3-ABS(3-I12))/3)</f>
        <v>0</v>
      </c>
      <c r="G53" s="10">
        <f>INT((4-ABS(4-I12))/4)</f>
        <v>0</v>
      </c>
      <c r="I53" s="10">
        <f>(1-D53)*H12</f>
        <v>0</v>
      </c>
      <c r="J53" s="10">
        <f>(1-E53)*H12</f>
        <v>0</v>
      </c>
      <c r="K53" s="137">
        <f>F53*H12</f>
        <v>0</v>
      </c>
      <c r="L53" s="137">
        <f>G53*H12</f>
        <v>0</v>
      </c>
      <c r="M53" s="3"/>
      <c r="R53" s="148">
        <f>(-1)*(1-D53)*
((sc_3+sc_1*INT((10+D12+F12)/(INT(10+D12+F12))-epsi))*(s_1+INT(D12+F12)+s_2*INT((10+D12+F12)/(INT(10+D12+F12))-epsi))^(s_3)*(c_4+c_1*INT((10+D12+F12)/(INT(10+D12+F12))-epsi)+c_2*H12)^(c_3)+sc_2*INT((10+D12+F12)/(INT(10+D12+F12))-epsi)-sc_4*(H12/10)^3)
+D53*E53*(1-F53)*(1-G53)*
((sc_3+sc_1*INT((10+D12+F12*d)/(INT(10+D12+F12*d))-epsi))*(s_1+INT(D12+F12*d)+s_2*INT((10+D12+F12*d)/(INT(10+D12+F12*d))-epsi))^(s_3)*(c_4+c_1*INT((10+D12+F12*d)/(INT(10+D12+F12*d))-epsi)+c_2*H12)^(c_3)+sc_2*INT((10+D12+F12*d)/(INT(10+D12+F12*d))-epsi)-sc_4*(H12/10)^3)</f>
        <v>21698.300500253907</v>
      </c>
      <c r="S53" s="148">
        <f>-1*(1-E53)*
((sc_3+sc_1*INT((10+D12+F12)/(INT(10+D12+F12))-epsi))*(s_1+INT(D12+F12)+s_2*INT((10+D12+F12)/(INT(10+D12+F12))-epsi))^(s_3)*(c_4+c_1*INT((10+D12+F12)/(INT(10+D12+F12))-epsi)+c_2*H12)^(c_3)+sc_2*INT((10+D12+F12)/(INT(10+D12+F12))-epsi)-sc_4*(H12/10)^3)
+D53*E53*(1-F53)*(1-G53)*
((sc_3+sc_1*INT((10+D12*d+F12)/(INT(10+D12*d+F12))-epsi))*(s_1+INT(D12*d+F12)+s_2*INT((10+D12*d+F12)/(INT(10+D12*d+F12))-epsi))^(s_3)*(c_4+c_1*INT((10+D12*d+F12)/(INT(10+D12*d+F12))-epsi)+c_2*H12)^(c_3)+sc_2*INT((10+D12*d+F12)/(INT(10+D12*d+F12))-epsi)-sc_4*(H12/10)^3)</f>
        <v>21698.300500253907</v>
      </c>
      <c r="T53" s="148">
        <f>-1*(F53)*
((sc_3+sc_1*INT((10+G12+F12)/(INT(10+G12+F12))-epsi))*(s_1+INT(G12+F12)+s_2*INT((10+G12+F12)/(INT(10+G12+F12))-epsi))^(s_3)*(c_4+c_1*INT((10+G12+F12)/(INT(10+G12+F12))-epsi)+c_2*H12)^(c_3)+sc_2*INT((10+G12+F12)/(INT(10+G12+F12))-epsi)-sc_4*(H12/10)^3)
+D53*E53*(1-F53)*(1-G53)*
((sc_3+sc_1*INT((10+G12+F12*d)/(INT(10+G12+F12*d))-epsi))*(s_1+INT(G12+F12*d)+s_2*INT((10+G12+F12*d)/(INT(10+G12+F12*d))-epsi))^(s_3)*(c_4+c_1*INT((10+G12+F12*d)/(INT(10+G12+F12*d))-epsi)+c_2*H12)^(c_3)+sc_2*INT((10+G12+F12*d)/(INT(10+G12+F12*d))-epsi)-sc_4*(H12/10)^3)</f>
        <v>21698.300500253907</v>
      </c>
      <c r="U53" s="148">
        <f>-1*(G53)*
((sc_3+sc_1*INT((10+G12+E12)/(INT(10+G12+E12))-epsi))*(s_1+INT(G12+E12)+s_2*INT((10+G12+E12)/(INT(10+G12+E12))-epsi))^(s_3)*(c_4+c_1*INT((10+G12+E12)/(INT(10+G12+E12))-epsi)+c_2*H12)^(c_3)+sc_2*INT((10+G12+E12)/(INT(10+G12+E12))-epsi)-sc_4*(H12/10)^3)
+D53*E53*(1-F53)*(1-G53)*
((sc_3+sc_1*INT((10+G12+E12*d)/(INT(10+G12+E12*d))-epsi))*(s_1+INT(G12+E12*d)+s_2*INT((10+G12+E12*d)/(INT(10+G12+E12*d))-epsi))^(s_3)*(c_4+c_1*INT((10+G12+E12*d)/(INT(10+G12+E12*d))-epsi)+c_2*H12)^(c_3)+sc_2*INT((10+G12+E12*d)/(INT(10+G12+E12*d))-epsi)-sc_4*(H12/10)^3)</f>
        <v>10105.909286389036</v>
      </c>
      <c r="W53" s="10" t="str">
        <f>W52 &amp; IF(1-D53,B12&amp;"    ","")</f>
        <v/>
      </c>
      <c r="X53" s="10" t="str">
        <f>X52&amp;IF(1-E53,B12&amp;"    ","")</f>
        <v xml:space="preserve">워보카    </v>
      </c>
      <c r="Y53" s="10" t="str">
        <f>Y52&amp;IF(F53,B12&amp;"    ","")</f>
        <v/>
      </c>
      <c r="Z53" s="10" t="str">
        <f>Z52&amp;IF(G53,B12&amp;"    ","")</f>
        <v/>
      </c>
    </row>
    <row r="54" spans="4:26">
      <c r="D54" s="10">
        <f>1-INT((10-(1-I13)^2)/10)</f>
        <v>1</v>
      </c>
      <c r="E54" s="10">
        <f>1-INT((10-(2-I13)^2)/10)</f>
        <v>1</v>
      </c>
      <c r="F54" s="10">
        <f>INT((3-ABS(3-I13))/3)</f>
        <v>0</v>
      </c>
      <c r="G54" s="10">
        <f>INT((4-ABS(4-I13))/4)</f>
        <v>1</v>
      </c>
      <c r="I54" s="10">
        <f>(1-D54)*H13</f>
        <v>0</v>
      </c>
      <c r="J54" s="10">
        <f>(1-E54)*H13</f>
        <v>0</v>
      </c>
      <c r="K54" s="137">
        <f>F54*H13</f>
        <v>0</v>
      </c>
      <c r="L54" s="137">
        <f>G54*H13</f>
        <v>3</v>
      </c>
      <c r="M54" s="3"/>
      <c r="R54" s="148">
        <f>(-1)*(1-D54)*
((sc_3+sc_1*INT((10+D13+F13)/(INT(10+D13+F13))-epsi))*(s_1+INT(D13+F13)+s_2*INT((10+D13+F13)/(INT(10+D13+F13))-epsi))^(s_3)*(c_4+c_1*INT((10+D13+F13)/(INT(10+D13+F13))-epsi)+c_2*H13)^(c_3)+sc_2*INT((10+D13+F13)/(INT(10+D13+F13))-epsi)-sc_4*(H13/10)^3)
+D54*E54*(1-F54)*(1-G54)*
((sc_3+sc_1*INT((10+D13+F13*d)/(INT(10+D13+F13*d))-epsi))*(s_1+INT(D13+F13*d)+s_2*INT((10+D13+F13*d)/(INT(10+D13+F13*d))-epsi))^(s_3)*(c_4+c_1*INT((10+D13+F13*d)/(INT(10+D13+F13*d))-epsi)+c_2*H13)^(c_3)+sc_2*INT((10+D13+F13*d)/(INT(10+D13+F13*d))-epsi)-sc_4*(H13/10)^3)</f>
        <v>0</v>
      </c>
      <c r="S54" s="148">
        <f>-1*(1-E54)*
((sc_3+sc_1*INT((10+D13+F13)/(INT(10+D13+F13))-epsi))*(s_1+INT(D13+F13)+s_2*INT((10+D13+F13)/(INT(10+D13+F13))-epsi))^(s_3)*(c_4+c_1*INT((10+D13+F13)/(INT(10+D13+F13))-epsi)+c_2*H13)^(c_3)+sc_2*INT((10+D13+F13)/(INT(10+D13+F13))-epsi)-sc_4*(H13/10)^3)
+D54*E54*(1-F54)*(1-G54)*
((sc_3+sc_1*INT((10+D13*d+F13)/(INT(10+D13*d+F13))-epsi))*(s_1+INT(D13*d+F13)+s_2*INT((10+D13*d+F13)/(INT(10+D13*d+F13))-epsi))^(s_3)*(c_4+c_1*INT((10+D13*d+F13)/(INT(10+D13*d+F13))-epsi)+c_2*H13)^(c_3)+sc_2*INT((10+D13*d+F13)/(INT(10+D13*d+F13))-epsi)-sc_4*(H13/10)^3)</f>
        <v>0</v>
      </c>
      <c r="T54" s="148">
        <f>-1*(F54)*
((sc_3+sc_1*INT((10+G13+F13)/(INT(10+G13+F13))-epsi))*(s_1+INT(G13+F13)+s_2*INT((10+G13+F13)/(INT(10+G13+F13))-epsi))^(s_3)*(c_4+c_1*INT((10+G13+F13)/(INT(10+G13+F13))-epsi)+c_2*H13)^(c_3)+sc_2*INT((10+G13+F13)/(INT(10+G13+F13))-epsi)-sc_4*(H13/10)^3)
+D54*E54*(1-F54)*(1-G54)*
((sc_3+sc_1*INT((10+G13+F13*d)/(INT(10+G13+F13*d))-epsi))*(s_1+INT(G13+F13*d)+s_2*INT((10+G13+F13*d)/(INT(10+G13+F13*d))-epsi))^(s_3)*(c_4+c_1*INT((10+G13+F13*d)/(INT(10+G13+F13*d))-epsi)+c_2*H13)^(c_3)+sc_2*INT((10+G13+F13*d)/(INT(10+G13+F13*d))-epsi)-sc_4*(H13/10)^3)</f>
        <v>0</v>
      </c>
      <c r="U54" s="148">
        <f>-1*(G54)*
((sc_3+sc_1*INT((10+G13+E13)/(INT(10+G13+E13))-epsi))*(s_1+INT(G13+E13)+s_2*INT((10+G13+E13)/(INT(10+G13+E13))-epsi))^(s_3)*(c_4+c_1*INT((10+G13+E13)/(INT(10+G13+E13))-epsi)+c_2*H13)^(c_3)+sc_2*INT((10+G13+E13)/(INT(10+G13+E13))-epsi)-sc_4*(H13/10)^3)
+D54*E54*(1-F54)*(1-G54)*
((sc_3+sc_1*INT((10+G13+E13*d)/(INT(10+G13+E13*d))-epsi))*(s_1+INT(G13+E13*d)+s_2*INT((10+G13+E13*d)/(INT(10+G13+E13*d))-epsi))^(s_3)*(c_4+c_1*INT((10+G13+E13*d)/(INT(10+G13+E13*d))-epsi)+c_2*H13)^(c_3)+sc_2*INT((10+G13+E13*d)/(INT(10+G13+E13*d))-epsi)-sc_4*(H13/10)^3)</f>
        <v>-51489.123006860005</v>
      </c>
      <c r="W54" s="10" t="str">
        <f>W53 &amp; IF(1-D54,B13&amp;"    ","")</f>
        <v/>
      </c>
      <c r="X54" s="10" t="str">
        <f>X53&amp;IF(1-E54,B13&amp;"    ","")</f>
        <v xml:space="preserve">워보카    </v>
      </c>
      <c r="Y54" s="10" t="str">
        <f>Y53&amp;IF(F54,B13&amp;"    ","")</f>
        <v/>
      </c>
      <c r="Z54" s="10" t="str">
        <f>Z53&amp;IF(G54,B13&amp;"    ","")</f>
        <v xml:space="preserve">아란웬    </v>
      </c>
    </row>
    <row r="55" spans="4:26">
      <c r="D55" s="10">
        <f>1-INT((10-(1-I14)^2)/10)</f>
        <v>1</v>
      </c>
      <c r="E55" s="10">
        <f>1-INT((10-(2-I14)^2)/10)</f>
        <v>1</v>
      </c>
      <c r="F55" s="10">
        <f>INT((3-ABS(3-I14))/3)</f>
        <v>0</v>
      </c>
      <c r="G55" s="10">
        <f>INT((4-ABS(4-I14))/4)</f>
        <v>0</v>
      </c>
      <c r="I55" s="10">
        <f>(1-D55)*H14</f>
        <v>0</v>
      </c>
      <c r="J55" s="10">
        <f>(1-E55)*H14</f>
        <v>0</v>
      </c>
      <c r="K55" s="137">
        <f>F55*H14</f>
        <v>0</v>
      </c>
      <c r="L55" s="137">
        <f>G55*H14</f>
        <v>0</v>
      </c>
      <c r="M55" s="3"/>
      <c r="R55" s="148">
        <f>(-1)*(1-D55)*
((sc_3+sc_1*INT((10+D14+F14)/(INT(10+D14+F14))-epsi))*(s_1+INT(D14+F14)+s_2*INT((10+D14+F14)/(INT(10+D14+F14))-epsi))^(s_3)*(c_4+c_1*INT((10+D14+F14)/(INT(10+D14+F14))-epsi)+c_2*H14)^(c_3)+sc_2*INT((10+D14+F14)/(INT(10+D14+F14))-epsi)-sc_4*(H14/10)^3)
+D55*E55*(1-F55)*(1-G55)*
((sc_3+sc_1*INT((10+D14+F14*d)/(INT(10+D14+F14*d))-epsi))*(s_1+INT(D14+F14*d)+s_2*INT((10+D14+F14*d)/(INT(10+D14+F14*d))-epsi))^(s_3)*(c_4+c_1*INT((10+D14+F14*d)/(INT(10+D14+F14*d))-epsi)+c_2*H14)^(c_3)+sc_2*INT((10+D14+F14*d)/(INT(10+D14+F14*d))-epsi)-sc_4*(H14/10)^3)</f>
        <v>33621.508220961456</v>
      </c>
      <c r="S55" s="148">
        <f>-1*(1-E55)*
((sc_3+sc_1*INT((10+D14+F14)/(INT(10+D14+F14))-epsi))*(s_1+INT(D14+F14)+s_2*INT((10+D14+F14)/(INT(10+D14+F14))-epsi))^(s_3)*(c_4+c_1*INT((10+D14+F14)/(INT(10+D14+F14))-epsi)+c_2*H14)^(c_3)+sc_2*INT((10+D14+F14)/(INT(10+D14+F14))-epsi)-sc_4*(H14/10)^3)
+D55*E55*(1-F55)*(1-G55)*
((sc_3+sc_1*INT((10+D14*d+F14)/(INT(10+D14*d+F14))-epsi))*(s_1+INT(D14*d+F14)+s_2*INT((10+D14*d+F14)/(INT(10+D14*d+F14))-epsi))^(s_3)*(c_4+c_1*INT((10+D14*d+F14)/(INT(10+D14*d+F14))-epsi)+c_2*H14)^(c_3)+sc_2*INT((10+D14*d+F14)/(INT(10+D14*d+F14))-epsi)-sc_4*(H14/10)^3)</f>
        <v>33621.508220961456</v>
      </c>
      <c r="T55" s="148">
        <f>-1*(F55)*
((sc_3+sc_1*INT((10+G14+F14)/(INT(10+G14+F14))-epsi))*(s_1+INT(G14+F14)+s_2*INT((10+G14+F14)/(INT(10+G14+F14))-epsi))^(s_3)*(c_4+c_1*INT((10+G14+F14)/(INT(10+G14+F14))-epsi)+c_2*H14)^(c_3)+sc_2*INT((10+G14+F14)/(INT(10+G14+F14))-epsi)-sc_4*(H14/10)^3)
+D55*E55*(1-F55)*(1-G55)*
((sc_3+sc_1*INT((10+G14+F14*d)/(INT(10+G14+F14*d))-epsi))*(s_1+INT(G14+F14*d)+s_2*INT((10+G14+F14*d)/(INT(10+G14+F14*d))-epsi))^(s_3)*(c_4+c_1*INT((10+G14+F14*d)/(INT(10+G14+F14*d))-epsi)+c_2*H14)^(c_3)+sc_2*INT((10+G14+F14*d)/(INT(10+G14+F14*d))-epsi)-sc_4*(H14/10)^3)</f>
        <v>33621.508220961456</v>
      </c>
      <c r="U55" s="148">
        <f>-1*(G55)*
((sc_3+sc_1*INT((10+G14+E14)/(INT(10+G14+E14))-epsi))*(s_1+INT(G14+E14)+s_2*INT((10+G14+E14)/(INT(10+G14+E14))-epsi))^(s_3)*(c_4+c_1*INT((10+G14+E14)/(INT(10+G14+E14))-epsi)+c_2*H14)^(c_3)+sc_2*INT((10+G14+E14)/(INT(10+G14+E14))-epsi)-sc_4*(H14/10)^3)
+D55*E55*(1-F55)*(1-G55)*
((sc_3+sc_1*INT((10+G14+E14*d)/(INT(10+G14+E14*d))-epsi))*(s_1+INT(G14+E14*d)+s_2*INT((10+G14+E14*d)/(INT(10+G14+E14*d))-epsi))^(s_3)*(c_4+c_1*INT((10+G14+E14*d)/(INT(10+G14+E14*d))-epsi)+c_2*H14)^(c_3)+sc_2*INT((10+G14+E14*d)/(INT(10+G14+E14*d))-epsi)-sc_4*(H14/10)^3)</f>
        <v>33621.508220961456</v>
      </c>
      <c r="W55" s="10" t="str">
        <f>W54 &amp; IF(1-D55,B14&amp;"    ","")</f>
        <v/>
      </c>
      <c r="X55" s="10" t="str">
        <f>X54&amp;IF(1-E55,B14&amp;"    ","")</f>
        <v xml:space="preserve">워보카    </v>
      </c>
      <c r="Y55" s="10" t="str">
        <f>Y54&amp;IF(F55,B14&amp;"    ","")</f>
        <v/>
      </c>
      <c r="Z55" s="10" t="str">
        <f>Z54&amp;IF(G55,B14&amp;"    ","")</f>
        <v xml:space="preserve">아란웬    </v>
      </c>
    </row>
    <row r="56" spans="4:26">
      <c r="D56" s="10">
        <f>1-INT((10-(1-I15)^2)/10)</f>
        <v>1</v>
      </c>
      <c r="E56" s="10">
        <f>1-INT((10-(2-I15)^2)/10)</f>
        <v>1</v>
      </c>
      <c r="F56" s="10">
        <f>INT((3-ABS(3-I15))/3)</f>
        <v>0</v>
      </c>
      <c r="G56" s="10">
        <f>INT((4-ABS(4-I15))/4)</f>
        <v>1</v>
      </c>
      <c r="I56" s="10">
        <f>(1-D56)*H15</f>
        <v>0</v>
      </c>
      <c r="J56" s="10">
        <f>(1-E56)*H15</f>
        <v>0</v>
      </c>
      <c r="K56" s="137">
        <f>F56*H15</f>
        <v>0</v>
      </c>
      <c r="L56" s="137">
        <f>G56*H15</f>
        <v>3</v>
      </c>
      <c r="M56" s="3"/>
      <c r="R56" s="148">
        <f>(-1)*(1-D56)*
((sc_3+sc_1*INT((10+D15+F15)/(INT(10+D15+F15))-epsi))*(s_1+INT(D15+F15)+s_2*INT((10+D15+F15)/(INT(10+D15+F15))-epsi))^(s_3)*(c_4+c_1*INT((10+D15+F15)/(INT(10+D15+F15))-epsi)+c_2*H15)^(c_3)+sc_2*INT((10+D15+F15)/(INT(10+D15+F15))-epsi)-sc_4*(H15/10)^3)
+D56*E56*(1-F56)*(1-G56)*
((sc_3+sc_1*INT((10+D15+F15*d)/(INT(10+D15+F15*d))-epsi))*(s_1+INT(D15+F15*d)+s_2*INT((10+D15+F15*d)/(INT(10+D15+F15*d))-epsi))^(s_3)*(c_4+c_1*INT((10+D15+F15*d)/(INT(10+D15+F15*d))-epsi)+c_2*H15)^(c_3)+sc_2*INT((10+D15+F15*d)/(INT(10+D15+F15*d))-epsi)-sc_4*(H15/10)^3)</f>
        <v>0</v>
      </c>
      <c r="S56" s="148">
        <f>-1*(1-E56)*
((sc_3+sc_1*INT((10+D15+F15)/(INT(10+D15+F15))-epsi))*(s_1+INT(D15+F15)+s_2*INT((10+D15+F15)/(INT(10+D15+F15))-epsi))^(s_3)*(c_4+c_1*INT((10+D15+F15)/(INT(10+D15+F15))-epsi)+c_2*H15)^(c_3)+sc_2*INT((10+D15+F15)/(INT(10+D15+F15))-epsi)-sc_4*(H15/10)^3)
+D56*E56*(1-F56)*(1-G56)*
((sc_3+sc_1*INT((10+D15*d+F15)/(INT(10+D15*d+F15))-epsi))*(s_1+INT(D15*d+F15)+s_2*INT((10+D15*d+F15)/(INT(10+D15*d+F15))-epsi))^(s_3)*(c_4+c_1*INT((10+D15*d+F15)/(INT(10+D15*d+F15))-epsi)+c_2*H15)^(c_3)+sc_2*INT((10+D15*d+F15)/(INT(10+D15*d+F15))-epsi)-sc_4*(H15/10)^3)</f>
        <v>0</v>
      </c>
      <c r="T56" s="148">
        <f>-1*(F56)*
((sc_3+sc_1*INT((10+G15+F15)/(INT(10+G15+F15))-epsi))*(s_1+INT(G15+F15)+s_2*INT((10+G15+F15)/(INT(10+G15+F15))-epsi))^(s_3)*(c_4+c_1*INT((10+G15+F15)/(INT(10+G15+F15))-epsi)+c_2*H15)^(c_3)+sc_2*INT((10+G15+F15)/(INT(10+G15+F15))-epsi)-sc_4*(H15/10)^3)
+D56*E56*(1-F56)*(1-G56)*
((sc_3+sc_1*INT((10+G15+F15*d)/(INT(10+G15+F15*d))-epsi))*(s_1+INT(G15+F15*d)+s_2*INT((10+G15+F15*d)/(INT(10+G15+F15*d))-epsi))^(s_3)*(c_4+c_1*INT((10+G15+F15*d)/(INT(10+G15+F15*d))-epsi)+c_2*H15)^(c_3)+sc_2*INT((10+G15+F15*d)/(INT(10+G15+F15*d))-epsi)-sc_4*(H15/10)^3)</f>
        <v>0</v>
      </c>
      <c r="U56" s="148">
        <f>-1*(G56)*
((sc_3+sc_1*INT((10+G15+E15)/(INT(10+G15+E15))-epsi))*(s_1+INT(G15+E15)+s_2*INT((10+G15+E15)/(INT(10+G15+E15))-epsi))^(s_3)*(c_4+c_1*INT((10+G15+E15)/(INT(10+G15+E15))-epsi)+c_2*H15)^(c_3)+sc_2*INT((10+G15+E15)/(INT(10+G15+E15))-epsi)-sc_4*(H15/10)^3)
+D56*E56*(1-F56)*(1-G56)*
((sc_3+sc_1*INT((10+G15+E15*d)/(INT(10+G15+E15*d))-epsi))*(s_1+INT(G15+E15*d)+s_2*INT((10+G15+E15*d)/(INT(10+G15+E15*d))-epsi))^(s_3)*(c_4+c_1*INT((10+G15+E15*d)/(INT(10+G15+E15*d))-epsi)+c_2*H15)^(c_3)+sc_2*INT((10+G15+E15*d)/(INT(10+G15+E15*d))-epsi)-sc_4*(H15/10)^3)</f>
        <v>-51489.123006860005</v>
      </c>
      <c r="W56" s="10" t="str">
        <f>W55 &amp; IF(1-D56,B15&amp;"    ","")</f>
        <v/>
      </c>
      <c r="X56" s="10" t="str">
        <f>X55&amp;IF(1-E56,B15&amp;"    ","")</f>
        <v xml:space="preserve">워보카    </v>
      </c>
      <c r="Y56" s="10" t="str">
        <f>Y55&amp;IF(F56,B15&amp;"    ","")</f>
        <v/>
      </c>
      <c r="Z56" s="10" t="str">
        <f>Z55&amp;IF(G56,B15&amp;"    ","")</f>
        <v xml:space="preserve">아란웬    안드라스    </v>
      </c>
    </row>
    <row r="57" spans="4:26">
      <c r="D57" s="10">
        <f>1-INT((10-(1-I16)^2)/10)</f>
        <v>1</v>
      </c>
      <c r="E57" s="10">
        <f>1-INT((10-(2-I16)^2)/10)</f>
        <v>1</v>
      </c>
      <c r="F57" s="10">
        <f>INT((3-ABS(3-I16))/3)</f>
        <v>1</v>
      </c>
      <c r="G57" s="10">
        <f>INT((4-ABS(4-I16))/4)</f>
        <v>0</v>
      </c>
      <c r="I57" s="10">
        <f>(1-D57)*H16</f>
        <v>0</v>
      </c>
      <c r="J57" s="10">
        <f>(1-E57)*H16</f>
        <v>0</v>
      </c>
      <c r="K57" s="137">
        <f>F57*H16</f>
        <v>2</v>
      </c>
      <c r="L57" s="137">
        <f>G57*H16</f>
        <v>0</v>
      </c>
      <c r="M57" s="3"/>
      <c r="R57" s="148">
        <f>(-1)*(1-D57)*
((sc_3+sc_1*INT((10+D16+F16)/(INT(10+D16+F16))-epsi))*(s_1+INT(D16+F16)+s_2*INT((10+D16+F16)/(INT(10+D16+F16))-epsi))^(s_3)*(c_4+c_1*INT((10+D16+F16)/(INT(10+D16+F16))-epsi)+c_2*H16)^(c_3)+sc_2*INT((10+D16+F16)/(INT(10+D16+F16))-epsi)-sc_4*(H16/10)^3)
+D57*E57*(1-F57)*(1-G57)*
((sc_3+sc_1*INT((10+D16+F16*d)/(INT(10+D16+F16*d))-epsi))*(s_1+INT(D16+F16*d)+s_2*INT((10+D16+F16*d)/(INT(10+D16+F16*d))-epsi))^(s_3)*(c_4+c_1*INT((10+D16+F16*d)/(INT(10+D16+F16*d))-epsi)+c_2*H16)^(c_3)+sc_2*INT((10+D16+F16*d)/(INT(10+D16+F16*d))-epsi)-sc_4*(H16/10)^3)</f>
        <v>0</v>
      </c>
      <c r="S57" s="148">
        <f>-1*(1-E57)*
((sc_3+sc_1*INT((10+D16+F16)/(INT(10+D16+F16))-epsi))*(s_1+INT(D16+F16)+s_2*INT((10+D16+F16)/(INT(10+D16+F16))-epsi))^(s_3)*(c_4+c_1*INT((10+D16+F16)/(INT(10+D16+F16))-epsi)+c_2*H16)^(c_3)+sc_2*INT((10+D16+F16)/(INT(10+D16+F16))-epsi)-sc_4*(H16/10)^3)
+D57*E57*(1-F57)*(1-G57)*
((sc_3+sc_1*INT((10+D16*d+F16)/(INT(10+D16*d+F16))-epsi))*(s_1+INT(D16*d+F16)+s_2*INT((10+D16*d+F16)/(INT(10+D16*d+F16))-epsi))^(s_3)*(c_4+c_1*INT((10+D16*d+F16)/(INT(10+D16*d+F16))-epsi)+c_2*H16)^(c_3)+sc_2*INT((10+D16*d+F16)/(INT(10+D16*d+F16))-epsi)-sc_4*(H16/10)^3)</f>
        <v>0</v>
      </c>
      <c r="T57" s="148">
        <f>-1*(F57)*
((sc_3+sc_1*INT((10+G16+F16)/(INT(10+G16+F16))-epsi))*(s_1+INT(G16+F16)+s_2*INT((10+G16+F16)/(INT(10+G16+F16))-epsi))^(s_3)*(c_4+c_1*INT((10+G16+F16)/(INT(10+G16+F16))-epsi)+c_2*H16)^(c_3)+sc_2*INT((10+G16+F16)/(INT(10+G16+F16))-epsi)-sc_4*(H16/10)^3)
+D57*E57*(1-F57)*(1-G57)*
((sc_3+sc_1*INT((10+G16+F16*d)/(INT(10+G16+F16*d))-epsi))*(s_1+INT(G16+F16*d)+s_2*INT((10+G16+F16*d)/(INT(10+G16+F16*d))-epsi))^(s_3)*(c_4+c_1*INT((10+G16+F16*d)/(INT(10+G16+F16*d))-epsi)+c_2*H16)^(c_3)+sc_2*INT((10+G16+F16*d)/(INT(10+G16+F16*d))-epsi)-sc_4*(H16/10)^3)</f>
        <v>-45501.448000301541</v>
      </c>
      <c r="U57" s="148">
        <f>-1*(G57)*
((sc_3+sc_1*INT((10+G16+E16)/(INT(10+G16+E16))-epsi))*(s_1+INT(G16+E16)+s_2*INT((10+G16+E16)/(INT(10+G16+E16))-epsi))^(s_3)*(c_4+c_1*INT((10+G16+E16)/(INT(10+G16+E16))-epsi)+c_2*H16)^(c_3)+sc_2*INT((10+G16+E16)/(INT(10+G16+E16))-epsi)-sc_4*(H16/10)^3)
+D57*E57*(1-F57)*(1-G57)*
((sc_3+sc_1*INT((10+G16+E16*d)/(INT(10+G16+E16*d))-epsi))*(s_1+INT(G16+E16*d)+s_2*INT((10+G16+E16*d)/(INT(10+G16+E16*d))-epsi))^(s_3)*(c_4+c_1*INT((10+G16+E16*d)/(INT(10+G16+E16*d))-epsi)+c_2*H16)^(c_3)+sc_2*INT((10+G16+E16*d)/(INT(10+G16+E16*d))-epsi)-sc_4*(H16/10)^3)</f>
        <v>0</v>
      </c>
      <c r="W57" s="10" t="str">
        <f>W56 &amp; IF(1-D57,B16&amp;"    ","")</f>
        <v/>
      </c>
      <c r="X57" s="10" t="str">
        <f>X56&amp;IF(1-E57,B16&amp;"    ","")</f>
        <v xml:space="preserve">워보카    </v>
      </c>
      <c r="Y57" s="10" t="str">
        <f>Y56&amp;IF(F57,B16&amp;"    ","")</f>
        <v xml:space="preserve">카르펜    </v>
      </c>
      <c r="Z57" s="10" t="str">
        <f>Z56&amp;IF(G57,B16&amp;"    ","")</f>
        <v xml:space="preserve">아란웬    안드라스    </v>
      </c>
    </row>
    <row r="58" spans="4:26">
      <c r="D58" s="10">
        <f>1-INT((10-(1-I17)^2)/10)</f>
        <v>1</v>
      </c>
      <c r="E58" s="10">
        <f>1-INT((10-(2-I17)^2)/10)</f>
        <v>1</v>
      </c>
      <c r="F58" s="10">
        <f>INT((3-ABS(3-I17))/3)</f>
        <v>0</v>
      </c>
      <c r="G58" s="10">
        <f>INT((4-ABS(4-I17))/4)</f>
        <v>0</v>
      </c>
      <c r="I58" s="10">
        <f>(1-D58)*H17</f>
        <v>0</v>
      </c>
      <c r="J58" s="10">
        <f>(1-E58)*H17</f>
        <v>0</v>
      </c>
      <c r="K58" s="137">
        <f>F58*H17</f>
        <v>0</v>
      </c>
      <c r="L58" s="137">
        <f>G58*H17</f>
        <v>0</v>
      </c>
      <c r="M58" s="3"/>
      <c r="R58" s="148">
        <f>(-1)*(1-D58)*
((sc_3+sc_1*INT((10+D17+F17)/(INT(10+D17+F17))-epsi))*(s_1+INT(D17+F17)+s_2*INT((10+D17+F17)/(INT(10+D17+F17))-epsi))^(s_3)*(c_4+c_1*INT((10+D17+F17)/(INT(10+D17+F17))-epsi)+c_2*H17)^(c_3)+sc_2*INT((10+D17+F17)/(INT(10+D17+F17))-epsi)-sc_4*(H17/10)^3)
+D58*E58*(1-F58)*(1-G58)*
((sc_3+sc_1*INT((10+D17+F17*d)/(INT(10+D17+F17*d))-epsi))*(s_1+INT(D17+F17*d)+s_2*INT((10+D17+F17*d)/(INT(10+D17+F17*d))-epsi))^(s_3)*(c_4+c_1*INT((10+D17+F17*d)/(INT(10+D17+F17*d))-epsi)+c_2*H17)^(c_3)+sc_2*INT((10+D17+F17*d)/(INT(10+D17+F17*d))-epsi)-sc_4*(H17/10)^3)</f>
        <v>21698.300500253907</v>
      </c>
      <c r="S58" s="148">
        <f>-1*(1-E58)*
((sc_3+sc_1*INT((10+D17+F17)/(INT(10+D17+F17))-epsi))*(s_1+INT(D17+F17)+s_2*INT((10+D17+F17)/(INT(10+D17+F17))-epsi))^(s_3)*(c_4+c_1*INT((10+D17+F17)/(INT(10+D17+F17))-epsi)+c_2*H17)^(c_3)+sc_2*INT((10+D17+F17)/(INT(10+D17+F17))-epsi)-sc_4*(H17/10)^3)
+D58*E58*(1-F58)*(1-G58)*
((sc_3+sc_1*INT((10+D17*d+F17)/(INT(10+D17*d+F17))-epsi))*(s_1+INT(D17*d+F17)+s_2*INT((10+D17*d+F17)/(INT(10+D17*d+F17))-epsi))^(s_3)*(c_4+c_1*INT((10+D17*d+F17)/(INT(10+D17*d+F17))-epsi)+c_2*H17)^(c_3)+sc_2*INT((10+D17*d+F17)/(INT(10+D17*d+F17))-epsi)-sc_4*(H17/10)^3)</f>
        <v>21698.300500253907</v>
      </c>
      <c r="T58" s="148">
        <f>-1*(F58)*
((sc_3+sc_1*INT((10+G17+F17)/(INT(10+G17+F17))-epsi))*(s_1+INT(G17+F17)+s_2*INT((10+G17+F17)/(INT(10+G17+F17))-epsi))^(s_3)*(c_4+c_1*INT((10+G17+F17)/(INT(10+G17+F17))-epsi)+c_2*H17)^(c_3)+sc_2*INT((10+G17+F17)/(INT(10+G17+F17))-epsi)-sc_4*(H17/10)^3)
+D58*E58*(1-F58)*(1-G58)*
((sc_3+sc_1*INT((10+G17+F17*d)/(INT(10+G17+F17*d))-epsi))*(s_1+INT(G17+F17*d)+s_2*INT((10+G17+F17*d)/(INT(10+G17+F17*d))-epsi))^(s_3)*(c_4+c_1*INT((10+G17+F17*d)/(INT(10+G17+F17*d))-epsi)+c_2*H17)^(c_3)+sc_2*INT((10+G17+F17*d)/(INT(10+G17+F17*d))-epsi)-sc_4*(H17/10)^3)</f>
        <v>21698.300500253907</v>
      </c>
      <c r="U58" s="148">
        <f>-1*(G58)*
((sc_3+sc_1*INT((10+G17+E17)/(INT(10+G17+E17))-epsi))*(s_1+INT(G17+E17)+s_2*INT((10+G17+E17)/(INT(10+G17+E17))-epsi))^(s_3)*(c_4+c_1*INT((10+G17+E17)/(INT(10+G17+E17))-epsi)+c_2*H17)^(c_3)+sc_2*INT((10+G17+E17)/(INT(10+G17+E17))-epsi)-sc_4*(H17/10)^3)
+D58*E58*(1-F58)*(1-G58)*
((sc_3+sc_1*INT((10+G17+E17*d)/(INT(10+G17+E17*d))-epsi))*(s_1+INT(G17+E17*d)+s_2*INT((10+G17+E17*d)/(INT(10+G17+E17*d))-epsi))^(s_3)*(c_4+c_1*INT((10+G17+E17*d)/(INT(10+G17+E17*d))-epsi)+c_2*H17)^(c_3)+sc_2*INT((10+G17+E17*d)/(INT(10+G17+E17*d))-epsi)-sc_4*(H17/10)^3)</f>
        <v>21698.300500253907</v>
      </c>
      <c r="W58" s="10" t="str">
        <f>W57 &amp; IF(1-D58,B17&amp;"    ","")</f>
        <v/>
      </c>
      <c r="X58" s="10" t="str">
        <f>X57&amp;IF(1-E58,B17&amp;"    ","")</f>
        <v xml:space="preserve">워보카    </v>
      </c>
      <c r="Y58" s="10" t="str">
        <f>Y57&amp;IF(F58,B17&amp;"    ","")</f>
        <v xml:space="preserve">카르펜    </v>
      </c>
      <c r="Z58" s="10" t="str">
        <f>Z57&amp;IF(G58,B17&amp;"    ","")</f>
        <v xml:space="preserve">아란웬    안드라스    </v>
      </c>
    </row>
    <row r="59" spans="4:26">
      <c r="D59" s="10">
        <f>1-INT((10-(1-I18)^2)/10)</f>
        <v>1</v>
      </c>
      <c r="E59" s="10">
        <f>1-INT((10-(2-I18)^2)/10)</f>
        <v>1</v>
      </c>
      <c r="F59" s="10">
        <f>INT((3-ABS(3-I18))/3)</f>
        <v>0</v>
      </c>
      <c r="G59" s="10">
        <f>INT((4-ABS(4-I18))/4)</f>
        <v>1</v>
      </c>
      <c r="I59" s="10">
        <f>(1-D59)*H18</f>
        <v>0</v>
      </c>
      <c r="J59" s="10">
        <f>(1-E59)*H18</f>
        <v>0</v>
      </c>
      <c r="K59" s="137">
        <f>F59*H18</f>
        <v>0</v>
      </c>
      <c r="L59" s="137">
        <f>G59*H18</f>
        <v>1</v>
      </c>
      <c r="M59" s="3"/>
      <c r="R59" s="148">
        <f>(-1)*(1-D59)*
((sc_3+sc_1*INT((10+D18+F18)/(INT(10+D18+F18))-epsi))*(s_1+INT(D18+F18)+s_2*INT((10+D18+F18)/(INT(10+D18+F18))-epsi))^(s_3)*(c_4+c_1*INT((10+D18+F18)/(INT(10+D18+F18))-epsi)+c_2*H18)^(c_3)+sc_2*INT((10+D18+F18)/(INT(10+D18+F18))-epsi)-sc_4*(H18/10)^3)
+D59*E59*(1-F59)*(1-G59)*
((sc_3+sc_1*INT((10+D18+F18*d)/(INT(10+D18+F18*d))-epsi))*(s_1+INT(D18+F18*d)+s_2*INT((10+D18+F18*d)/(INT(10+D18+F18*d))-epsi))^(s_3)*(c_4+c_1*INT((10+D18+F18*d)/(INT(10+D18+F18*d))-epsi)+c_2*H18)^(c_3)+sc_2*INT((10+D18+F18*d)/(INT(10+D18+F18*d))-epsi)-sc_4*(H18/10)^3)</f>
        <v>0</v>
      </c>
      <c r="S59" s="148">
        <f>-1*(1-E59)*
((sc_3+sc_1*INT((10+D18+F18)/(INT(10+D18+F18))-epsi))*(s_1+INT(D18+F18)+s_2*INT((10+D18+F18)/(INT(10+D18+F18))-epsi))^(s_3)*(c_4+c_1*INT((10+D18+F18)/(INT(10+D18+F18))-epsi)+c_2*H18)^(c_3)+sc_2*INT((10+D18+F18)/(INT(10+D18+F18))-epsi)-sc_4*(H18/10)^3)
+D59*E59*(1-F59)*(1-G59)*
((sc_3+sc_1*INT((10+D18*d+F18)/(INT(10+D18*d+F18))-epsi))*(s_1+INT(D18*d+F18)+s_2*INT((10+D18*d+F18)/(INT(10+D18*d+F18))-epsi))^(s_3)*(c_4+c_1*INT((10+D18*d+F18)/(INT(10+D18*d+F18))-epsi)+c_2*H18)^(c_3)+sc_2*INT((10+D18*d+F18)/(INT(10+D18*d+F18))-epsi)-sc_4*(H18/10)^3)</f>
        <v>0</v>
      </c>
      <c r="T59" s="148">
        <f>-1*(F59)*
((sc_3+sc_1*INT((10+G18+F18)/(INT(10+G18+F18))-epsi))*(s_1+INT(G18+F18)+s_2*INT((10+G18+F18)/(INT(10+G18+F18))-epsi))^(s_3)*(c_4+c_1*INT((10+G18+F18)/(INT(10+G18+F18))-epsi)+c_2*H18)^(c_3)+sc_2*INT((10+G18+F18)/(INT(10+G18+F18))-epsi)-sc_4*(H18/10)^3)
+D59*E59*(1-F59)*(1-G59)*
((sc_3+sc_1*INT((10+G18+F18*d)/(INT(10+G18+F18*d))-epsi))*(s_1+INT(G18+F18*d)+s_2*INT((10+G18+F18*d)/(INT(10+G18+F18*d))-epsi))^(s_3)*(c_4+c_1*INT((10+G18+F18*d)/(INT(10+G18+F18*d))-epsi)+c_2*H18)^(c_3)+sc_2*INT((10+G18+F18*d)/(INT(10+G18+F18*d))-epsi)-sc_4*(H18/10)^3)</f>
        <v>0</v>
      </c>
      <c r="U59" s="148">
        <f>-1*(G59)*
((sc_3+sc_1*INT((10+G18+E18)/(INT(10+G18+E18))-epsi))*(s_1+INT(G18+E18)+s_2*INT((10+G18+E18)/(INT(10+G18+E18))-epsi))^(s_3)*(c_4+c_1*INT((10+G18+E18)/(INT(10+G18+E18))-epsi)+c_2*H18)^(c_3)+sc_2*INT((10+G18+E18)/(INT(10+G18+E18))-epsi)-sc_4*(H18/10)^3)
+D59*E59*(1-F59)*(1-G59)*
((sc_3+sc_1*INT((10+G18+E18*d)/(INT(10+G18+E18*d))-epsi))*(s_1+INT(G18+E18*d)+s_2*INT((10+G18+E18*d)/(INT(10+G18+E18*d))-epsi))^(s_3)*(c_4+c_1*INT((10+G18+E18*d)/(INT(10+G18+E18*d))-epsi)+c_2*H18)^(c_3)+sc_2*INT((10+G18+E18*d)/(INT(10+G18+E18*d))-epsi)-sc_4*(H18/10)^3)</f>
        <v>-39553.976682247281</v>
      </c>
      <c r="W59" s="10" t="str">
        <f>W58 &amp; IF(1-D59,B18&amp;"    ","")</f>
        <v/>
      </c>
      <c r="X59" s="10" t="str">
        <f>X58&amp;IF(1-E59,B18&amp;"    ","")</f>
        <v xml:space="preserve">워보카    </v>
      </c>
      <c r="Y59" s="10" t="str">
        <f>Y58&amp;IF(F59,B18&amp;"    ","")</f>
        <v xml:space="preserve">카르펜    </v>
      </c>
      <c r="Z59" s="10" t="str">
        <f>Z58&amp;IF(G59,B18&amp;"    ","")</f>
        <v xml:space="preserve">아란웬    안드라스    키리네    </v>
      </c>
    </row>
    <row r="60" spans="4:26">
      <c r="D60" s="138">
        <f>1-INT((10-(1-I19)^2)/10)</f>
        <v>1</v>
      </c>
      <c r="E60" s="138">
        <f>1-INT((10-(2-I19)^2)/10)</f>
        <v>1</v>
      </c>
      <c r="F60" s="138">
        <f>INT((3-ABS(3-I19))/3)</f>
        <v>0</v>
      </c>
      <c r="G60" s="138">
        <f>INT((4-ABS(4-I19))/4)</f>
        <v>0</v>
      </c>
      <c r="I60" s="138">
        <f>(1-D60)*H19</f>
        <v>0</v>
      </c>
      <c r="J60" s="138">
        <f>(1-E60)*H19</f>
        <v>0</v>
      </c>
      <c r="K60" s="139">
        <f>F60*H19</f>
        <v>0</v>
      </c>
      <c r="L60" s="139">
        <f>G60*H19</f>
        <v>0</v>
      </c>
      <c r="M60" s="3"/>
      <c r="R60" s="148">
        <f>(-1)*(1-D60)*
((sc_3+sc_1*INT((10+D19+F19)/(INT(10+D19+F19))-epsi))*(s_1+INT(D19+F19)+s_2*INT((10+D19+F19)/(INT(10+D19+F19))-epsi))^(s_3)*(c_4+c_1*INT((10+D19+F19)/(INT(10+D19+F19))-epsi)+c_2*H19)^(c_3)+sc_2*INT((10+D19+F19)/(INT(10+D19+F19))-epsi)-sc_4*(H19/10)^3)
+D60*E60*(1-F60)*(1-G60)*
((sc_3+sc_1*INT((10+D19+F19*d)/(INT(10+D19+F19*d))-epsi))*(s_1+INT(D19+F19*d)+s_2*INT((10+D19+F19*d)/(INT(10+D19+F19*d))-epsi))^(s_3)*(c_4+c_1*INT((10+D19+F19*d)/(INT(10+D19+F19*d))-epsi)+c_2*H19)^(c_3)+sc_2*INT((10+D19+F19*d)/(INT(10+D19+F19*d))-epsi)-sc_4*(H19/10)^3)</f>
        <v>51489.123006860005</v>
      </c>
      <c r="S60" s="148">
        <f>-1*(1-E60)*
((sc_3+sc_1*INT((10+D19+F19)/(INT(10+D19+F19))-epsi))*(s_1+INT(D19+F19)+s_2*INT((10+D19+F19)/(INT(10+D19+F19))-epsi))^(s_3)*(c_4+c_1*INT((10+D19+F19)/(INT(10+D19+F19))-epsi)+c_2*H19)^(c_3)+sc_2*INT((10+D19+F19)/(INT(10+D19+F19))-epsi)-sc_4*(H19/10)^3)
+D60*E60*(1-F60)*(1-G60)*
((sc_3+sc_1*INT((10+D19*d+F19)/(INT(10+D19*d+F19))-epsi))*(s_1+INT(D19*d+F19)+s_2*INT((10+D19*d+F19)/(INT(10+D19*d+F19))-epsi))^(s_3)*(c_4+c_1*INT((10+D19*d+F19)/(INT(10+D19*d+F19))-epsi)+c_2*H19)^(c_3)+sc_2*INT((10+D19*d+F19)/(INT(10+D19*d+F19))-epsi)-sc_4*(H19/10)^3)</f>
        <v>51489.123006860005</v>
      </c>
      <c r="T60" s="148">
        <f>-1*(F60)*
((sc_3+sc_1*INT((10+G19+F19)/(INT(10+G19+F19))-epsi))*(s_1+INT(G19+F19)+s_2*INT((10+G19+F19)/(INT(10+G19+F19))-epsi))^(s_3)*(c_4+c_1*INT((10+G19+F19)/(INT(10+G19+F19))-epsi)+c_2*H19)^(c_3)+sc_2*INT((10+G19+F19)/(INT(10+G19+F19))-epsi)-sc_4*(H19/10)^3)
+D60*E60*(1-F60)*(1-G60)*
((sc_3+sc_1*INT((10+G19+F19*d)/(INT(10+G19+F19*d))-epsi))*(s_1+INT(G19+F19*d)+s_2*INT((10+G19+F19*d)/(INT(10+G19+F19*d))-epsi))^(s_3)*(c_4+c_1*INT((10+G19+F19*d)/(INT(10+G19+F19*d))-epsi)+c_2*H19)^(c_3)+sc_2*INT((10+G19+F19*d)/(INT(10+G19+F19*d))-epsi)-sc_4*(H19/10)^3)</f>
        <v>51489.123006860005</v>
      </c>
      <c r="U60" s="148">
        <f>-1*(G60)*
((sc_3+sc_1*INT((10+G19+E19)/(INT(10+G19+E19))-epsi))*(s_1+INT(G19+E19)+s_2*INT((10+G19+E19)/(INT(10+G19+E19))-epsi))^(s_3)*(c_4+c_1*INT((10+G19+E19)/(INT(10+G19+E19))-epsi)+c_2*H19)^(c_3)+sc_2*INT((10+G19+E19)/(INT(10+G19+E19))-epsi)-sc_4*(H19/10)^3)
+D60*E60*(1-F60)*(1-G60)*
((sc_3+sc_1*INT((10+G19+E19*d)/(INT(10+G19+E19*d))-epsi))*(s_1+INT(G19+E19*d)+s_2*INT((10+G19+E19*d)/(INT(10+G19+E19*d))-epsi))^(s_3)*(c_4+c_1*INT((10+G19+E19*d)/(INT(10+G19+E19*d))-epsi)+c_2*H19)^(c_3)+sc_2*INT((10+G19+E19*d)/(INT(10+G19+E19*d))-epsi)-sc_4*(H19/10)^3)</f>
        <v>51489.123006860005</v>
      </c>
      <c r="W60" s="10" t="str">
        <f>W59 &amp; IF(1-D60,B19&amp;"    ","")</f>
        <v/>
      </c>
      <c r="X60" s="10" t="str">
        <f>X59&amp;IF(1-E60,B19&amp;"    ","")</f>
        <v xml:space="preserve">워보카    </v>
      </c>
      <c r="Y60" s="10" t="str">
        <f>Y59&amp;IF(F60,B19&amp;"    ","")</f>
        <v xml:space="preserve">카르펜    </v>
      </c>
      <c r="Z60" s="10" t="str">
        <f>Z59&amp;IF(G60,B19&amp;"    ","")</f>
        <v xml:space="preserve">아란웬    안드라스    키리네    </v>
      </c>
    </row>
    <row r="61" spans="4:26">
      <c r="D61" s="145">
        <f>1-INT((10-(1-I20)^2)/10)</f>
        <v>0</v>
      </c>
      <c r="E61" s="145">
        <f>1-INT((10-(2-I20)^2)/10)</f>
        <v>1</v>
      </c>
      <c r="F61" s="145">
        <f>INT((3-ABS(3-I20))/3)</f>
        <v>0</v>
      </c>
      <c r="G61" s="145">
        <f>INT((4-ABS(4-I20))/4)</f>
        <v>0</v>
      </c>
      <c r="H61" s="146"/>
      <c r="I61" s="145">
        <f>(1-D61)*H20</f>
        <v>0</v>
      </c>
      <c r="J61" s="145">
        <f>(1-E61)*H20</f>
        <v>0</v>
      </c>
      <c r="K61" s="145">
        <f>F61*H20</f>
        <v>0</v>
      </c>
      <c r="L61" s="145">
        <f>G61*H20</f>
        <v>0</v>
      </c>
      <c r="M61" s="147" t="s">
        <v>222</v>
      </c>
      <c r="N61" s="205" t="s">
        <v>213</v>
      </c>
      <c r="O61" s="205"/>
      <c r="P61" s="205"/>
      <c r="R61" s="148">
        <f>(-1)*(1-D61)*
((sc_3+sc_1*INT((10+D20+F20)/(INT(10+D20+F20))-epsi))*(s_1+INT(D20+F20)+s_2*INT((10+D20+F20)/(INT(10+D20+F20))-epsi))^(s_3)*(c_4+c_1*INT((10+D20+F20)/(INT(10+D20+F20))-epsi)+c_2*H20)^(c_3)+sc_2*INT((10+D20+F20)/(INT(10+D20+F20))-epsi)-sc_4*(H20/10)^3)
+D61*E61*(1-F61)*(1-G61)*
((sc_3+sc_1*INT((10+D20+F20*d)/(INT(10+D20+F20*d))-epsi))*(s_1+INT(D20+F20*d)+s_2*INT((10+D20+F20*d)/(INT(10+D20+F20*d))-epsi))^(s_3)*(c_4+c_1*INT((10+D20+F20*d)/(INT(10+D20+F20*d))-epsi)+c_2*H20)^(c_3)+sc_2*INT((10+D20+F20*d)/(INT(10+D20+F20*d))-epsi)-sc_4*(H20/10)^3)</f>
        <v>-50187.207606799609</v>
      </c>
      <c r="S61" s="148">
        <f>-1*(1-E61)*
((sc_3+sc_1*INT((10+D20+F20)/(INT(10+D20+F20))-epsi))*(s_1+INT(D20+F20)+s_2*INT((10+D20+F20)/(INT(10+D20+F20))-epsi))^(s_3)*(c_4+c_1*INT((10+D20+F20)/(INT(10+D20+F20))-epsi)+c_2*H20)^(c_3)+sc_2*INT((10+D20+F20)/(INT(10+D20+F20))-epsi)-sc_4*(H20/10)^3)
+D61*E61*(1-F61)*(1-G61)*
((sc_3+sc_1*INT((10+D20*d+F20)/(INT(10+D20*d+F20))-epsi))*(s_1+INT(D20*d+F20)+s_2*INT((10+D20*d+F20)/(INT(10+D20*d+F20))-epsi))^(s_3)*(c_4+c_1*INT((10+D20*d+F20)/(INT(10+D20*d+F20))-epsi)+c_2*H20)^(c_3)+sc_2*INT((10+D20*d+F20)/(INT(10+D20*d+F20))-epsi)-sc_4*(H20/10)^3)</f>
        <v>0</v>
      </c>
      <c r="T61" s="148">
        <f>-1*(F61)*
((sc_3+sc_1*INT((10+G20+F20)/(INT(10+G20+F20))-epsi))*(s_1+INT(G20+F20)+s_2*INT((10+G20+F20)/(INT(10+G20+F20))-epsi))^(s_3)*(c_4+c_1*INT((10+G20+F20)/(INT(10+G20+F20))-epsi)+c_2*H20)^(c_3)+sc_2*INT((10+G20+F20)/(INT(10+G20+F20))-epsi)-sc_4*(H20/10)^3)
+D61*E61*(1-F61)*(1-G61)*
((sc_3+sc_1*INT((10+G20+F20*d)/(INT(10+G20+F20*d))-epsi))*(s_1+INT(G20+F20*d)+s_2*INT((10+G20+F20*d)/(INT(10+G20+F20*d))-epsi))^(s_3)*(c_4+c_1*INT((10+G20+F20*d)/(INT(10+G20+F20*d))-epsi)+c_2*H20)^(c_3)+sc_2*INT((10+G20+F20*d)/(INT(10+G20+F20*d))-epsi)-sc_4*(H20/10)^3)</f>
        <v>0</v>
      </c>
      <c r="U61" s="148">
        <f>-1*(G61)*
((sc_3+sc_1*INT((10+G20+E20)/(INT(10+G20+E20))-epsi))*(s_1+INT(G20+E20)+s_2*INT((10+G20+E20)/(INT(10+G20+E20))-epsi))^(s_3)*(c_4+c_1*INT((10+G20+E20)/(INT(10+G20+E20))-epsi)+c_2*H20)^(c_3)+sc_2*INT((10+G20+E20)/(INT(10+G20+E20))-epsi)-sc_4*(H20/10)^3)
+D61*E61*(1-F61)*(1-G61)*
((sc_3+sc_1*INT((10+G20+E20*d)/(INT(10+G20+E20*d))-epsi))*(s_1+INT(G20+E20*d)+s_2*INT((10+G20+E20*d)/(INT(10+G20+E20*d))-epsi))^(s_3)*(c_4+c_1*INT((10+G20+E20*d)/(INT(10+G20+E20*d))-epsi)+c_2*H20)^(c_3)+sc_2*INT((10+G20+E20*d)/(INT(10+G20+E20*d))-epsi)-sc_4*(H20/10)^3)</f>
        <v>0</v>
      </c>
      <c r="W61" s="10" t="str">
        <f>W60 &amp; IF(1-D61,B20&amp;"    ","")</f>
        <v xml:space="preserve">샤말라    </v>
      </c>
      <c r="X61" s="10" t="str">
        <f>X60&amp;IF(1-E61,B20&amp;"    ","")</f>
        <v xml:space="preserve">워보카    </v>
      </c>
      <c r="Y61" s="10" t="str">
        <f>Y60&amp;IF(F61,B20&amp;"    ","")</f>
        <v xml:space="preserve">카르펜    </v>
      </c>
      <c r="Z61" s="10" t="str">
        <f>Z60&amp;IF(G61,B20&amp;"    ","")</f>
        <v xml:space="preserve">아란웬    안드라스    키리네    </v>
      </c>
    </row>
    <row r="62" spans="4:26" ht="117" customHeight="1">
      <c r="D62" s="140">
        <f>1-INT((10-(1-I21)^2)/10)</f>
        <v>1</v>
      </c>
      <c r="E62" s="140">
        <f>1-INT((10-(2-I21)^2)/10)</f>
        <v>1</v>
      </c>
      <c r="F62" s="140">
        <f>INT((3-ABS(3-I21))/3)</f>
        <v>0</v>
      </c>
      <c r="G62" s="140">
        <f>INT((4-ABS(4-I21))/4)</f>
        <v>0</v>
      </c>
      <c r="I62" s="140">
        <f>(1-D62)*H21</f>
        <v>0</v>
      </c>
      <c r="J62" s="140">
        <f>(1-E62)*H21</f>
        <v>0</v>
      </c>
      <c r="K62" s="141">
        <f>F62*H21</f>
        <v>0</v>
      </c>
      <c r="L62" s="141">
        <f>G62*H21</f>
        <v>0</v>
      </c>
      <c r="M62" s="3"/>
      <c r="N62" s="224" t="s">
        <v>234</v>
      </c>
      <c r="O62" s="224"/>
      <c r="P62" s="224"/>
      <c r="R62" s="148">
        <f>(-1)*(1-D62)*
((sc_3+sc_1*INT((10+D21+F21)/(INT(10+D21+F21))-epsi))*(s_1+INT(D21+F21)+s_2*INT((10+D21+F21)/(INT(10+D21+F21))-epsi))^(s_3)*(c_4+c_1*INT((10+D21+F21)/(INT(10+D21+F21))-epsi)+c_2*H21)^(c_3)+sc_2*INT((10+D21+F21)/(INT(10+D21+F21))-epsi)-sc_4*(H21/10)^3)
+D62*E62*(1-F62)*(1-G62)*
((sc_3+sc_1*INT((10+D21+F21*d)/(INT(10+D21+F21*d))-epsi))*(s_1+INT(D21+F21*d)+s_2*INT((10+D21+F21*d)/(INT(10+D21+F21*d))-epsi))^(s_3)*(c_4+c_1*INT((10+D21+F21*d)/(INT(10+D21+F21*d))-epsi)+c_2*H21)^(c_3)+sc_2*INT((10+D21+F21*d)/(INT(10+D21+F21*d))-epsi)-sc_4*(H21/10)^3)</f>
        <v>27678.405112440771</v>
      </c>
      <c r="S62" s="148">
        <f>-1*(1-E62)*
((sc_3+sc_1*INT((10+D21+F21)/(INT(10+D21+F21))-epsi))*(s_1+INT(D21+F21)+s_2*INT((10+D21+F21)/(INT(10+D21+F21))-epsi))^(s_3)*(c_4+c_1*INT((10+D21+F21)/(INT(10+D21+F21))-epsi)+c_2*H21)^(c_3)+sc_2*INT((10+D21+F21)/(INT(10+D21+F21))-epsi)-sc_4*(H21/10)^3)
+D62*E62*(1-F62)*(1-G62)*
((sc_3+sc_1*INT((10+D21*d+F21)/(INT(10+D21*d+F21))-epsi))*(s_1+INT(D21*d+F21)+s_2*INT((10+D21*d+F21)/(INT(10+D21*d+F21))-epsi))^(s_3)*(c_4+c_1*INT((10+D21*d+F21)/(INT(10+D21*d+F21))-epsi)+c_2*H21)^(c_3)+sc_2*INT((10+D21*d+F21)/(INT(10+D21*d+F21))-epsi)-sc_4*(H21/10)^3)</f>
        <v>27678.405112440771</v>
      </c>
      <c r="T62" s="148">
        <f>-1*(F62)*
((sc_3+sc_1*INT((10+G21+F21)/(INT(10+G21+F21))-epsi))*(s_1+INT(G21+F21)+s_2*INT((10+G21+F21)/(INT(10+G21+F21))-epsi))^(s_3)*(c_4+c_1*INT((10+G21+F21)/(INT(10+G21+F21))-epsi)+c_2*H21)^(c_3)+sc_2*INT((10+G21+F21)/(INT(10+G21+F21))-epsi)-sc_4*(H21/10)^3)
+D62*E62*(1-F62)*(1-G62)*
((sc_3+sc_1*INT((10+G21+F21*d)/(INT(10+G21+F21*d))-epsi))*(s_1+INT(G21+F21*d)+s_2*INT((10+G21+F21*d)/(INT(10+G21+F21*d))-epsi))^(s_3)*(c_4+c_1*INT((10+G21+F21*d)/(INT(10+G21+F21*d))-epsi)+c_2*H21)^(c_3)+sc_2*INT((10+G21+F21*d)/(INT(10+G21+F21*d))-epsi)-sc_4*(H21/10)^3)</f>
        <v>27678.405112440771</v>
      </c>
      <c r="U62" s="148">
        <f>-1*(G62)*
((sc_3+sc_1*INT((10+G21+E21)/(INT(10+G21+E21))-epsi))*(s_1+INT(G21+E21)+s_2*INT((10+G21+E21)/(INT(10+G21+E21))-epsi))^(s_3)*(c_4+c_1*INT((10+G21+E21)/(INT(10+G21+E21))-epsi)+c_2*H21)^(c_3)+sc_2*INT((10+G21+E21)/(INT(10+G21+E21))-epsi)-sc_4*(H21/10)^3)
+D62*E62*(1-F62)*(1-G62)*
((sc_3+sc_1*INT((10+G21+E21*d)/(INT(10+G21+E21*d))-epsi))*(s_1+INT(G21+E21*d)+s_2*INT((10+G21+E21*d)/(INT(10+G21+E21*d))-epsi))^(s_3)*(c_4+c_1*INT((10+G21+E21*d)/(INT(10+G21+E21*d))-epsi)+c_2*H21)^(c_3)+sc_2*INT((10+G21+E21*d)/(INT(10+G21+E21*d))-epsi)-sc_4*(H21/10)^3)</f>
        <v>27678.405112440771</v>
      </c>
      <c r="W62" s="10" t="str">
        <f>W61 &amp; IF(1-D62,B21&amp;"    ","")</f>
        <v xml:space="preserve">샤말라    </v>
      </c>
      <c r="X62" s="10" t="str">
        <f>X61&amp;IF(1-E62,B21&amp;"    ","")</f>
        <v xml:space="preserve">워보카    </v>
      </c>
      <c r="Y62" s="10" t="str">
        <f>Y61&amp;IF(F62,B21&amp;"    ","")</f>
        <v xml:space="preserve">카르펜    </v>
      </c>
      <c r="Z62" s="10" t="str">
        <f>Z61&amp;IF(G62,B21&amp;"    ","")</f>
        <v xml:space="preserve">아란웬    안드라스    키리네    </v>
      </c>
    </row>
    <row r="63" spans="4:26">
      <c r="D63" s="10">
        <f>1-INT((10-(1-I22)^2)/10)</f>
        <v>1</v>
      </c>
      <c r="E63" s="10">
        <f>1-INT((10-(2-I22)^2)/10)</f>
        <v>1</v>
      </c>
      <c r="F63" s="10">
        <f>INT((3-ABS(3-I22))/3)</f>
        <v>0</v>
      </c>
      <c r="G63" s="10">
        <f>INT((4-ABS(4-I22))/4)</f>
        <v>0</v>
      </c>
      <c r="I63" s="10">
        <f>(1-D63)*H22</f>
        <v>0</v>
      </c>
      <c r="J63" s="10">
        <f>(1-E63)*H22</f>
        <v>0</v>
      </c>
      <c r="K63" s="137">
        <f>F63*H22</f>
        <v>0</v>
      </c>
      <c r="L63" s="137">
        <f>G63*H22</f>
        <v>0</v>
      </c>
      <c r="M63" s="3"/>
      <c r="R63" s="148">
        <f>(-1)*(1-D63)*
((sc_3+sc_1*INT((10+D22+F22)/(INT(10+D22+F22))-epsi))*(s_1+INT(D22+F22)+s_2*INT((10+D22+F22)/(INT(10+D22+F22))-epsi))^(s_3)*(c_4+c_1*INT((10+D22+F22)/(INT(10+D22+F22))-epsi)+c_2*H22)^(c_3)+sc_2*INT((10+D22+F22)/(INT(10+D22+F22))-epsi)-sc_4*(H22/10)^3)
+D63*E63*(1-F63)*(1-G63)*
((sc_3+sc_1*INT((10+D22+F22*d)/(INT(10+D22+F22*d))-epsi))*(s_1+INT(D22+F22*d)+s_2*INT((10+D22+F22*d)/(INT(10+D22+F22*d))-epsi))^(s_3)*(c_4+c_1*INT((10+D22+F22*d)/(INT(10+D22+F22*d))-epsi)+c_2*H22)^(c_3)+sc_2*INT((10+D22+F22*d)/(INT(10+D22+F22*d))-epsi)-sc_4*(H22/10)^3)</f>
        <v>9817.5871012447114</v>
      </c>
      <c r="S63" s="148">
        <f>-1*(1-E63)*
((sc_3+sc_1*INT((10+D22+F22)/(INT(10+D22+F22))-epsi))*(s_1+INT(D22+F22)+s_2*INT((10+D22+F22)/(INT(10+D22+F22))-epsi))^(s_3)*(c_4+c_1*INT((10+D22+F22)/(INT(10+D22+F22))-epsi)+c_2*H22)^(c_3)+sc_2*INT((10+D22+F22)/(INT(10+D22+F22))-epsi)-sc_4*(H22/10)^3)
+D63*E63*(1-F63)*(1-G63)*
((sc_3+sc_1*INT((10+D22*d+F22)/(INT(10+D22*d+F22))-epsi))*(s_1+INT(D22*d+F22)+s_2*INT((10+D22*d+F22)/(INT(10+D22*d+F22))-epsi))^(s_3)*(c_4+c_1*INT((10+D22*d+F22)/(INT(10+D22*d+F22))-epsi)+c_2*H22)^(c_3)+sc_2*INT((10+D22*d+F22)/(INT(10+D22*d+F22))-epsi)-sc_4*(H22/10)^3)</f>
        <v>6681.3718598426258</v>
      </c>
      <c r="T63" s="148">
        <f>-1*(F63)*
((sc_3+sc_1*INT((10+G22+F22)/(INT(10+G22+F22))-epsi))*(s_1+INT(G22+F22)+s_2*INT((10+G22+F22)/(INT(10+G22+F22))-epsi))^(s_3)*(c_4+c_1*INT((10+G22+F22)/(INT(10+G22+F22))-epsi)+c_2*H22)^(c_3)+sc_2*INT((10+G22+F22)/(INT(10+G22+F22))-epsi)-sc_4*(H22/10)^3)
+D63*E63*(1-F63)*(1-G63)*
((sc_3+sc_1*INT((10+G22+F22*d)/(INT(10+G22+F22*d))-epsi))*(s_1+INT(G22+F22*d)+s_2*INT((10+G22+F22*d)/(INT(10+G22+F22*d))-epsi))^(s_3)*(c_4+c_1*INT((10+G22+F22*d)/(INT(10+G22+F22*d))-epsi)+c_2*H22)^(c_3)+sc_2*INT((10+G22+F22*d)/(INT(10+G22+F22*d))-epsi)-sc_4*(H22/10)^3)</f>
        <v>15653.464702439516</v>
      </c>
      <c r="U63" s="148">
        <f>-1*(G63)*
((sc_3+sc_1*INT((10+G22+E22)/(INT(10+G22+E22))-epsi))*(s_1+INT(G22+E22)+s_2*INT((10+G22+E22)/(INT(10+G22+E22))-epsi))^(s_3)*(c_4+c_1*INT((10+G22+E22)/(INT(10+G22+E22))-epsi)+c_2*H22)^(c_3)+sc_2*INT((10+G22+E22)/(INT(10+G22+E22))-epsi)-sc_4*(H22/10)^3)
+D63*E63*(1-F63)*(1-G63)*
((sc_3+sc_1*INT((10+G22+E22*d)/(INT(10+G22+E22*d))-epsi))*(s_1+INT(G22+E22*d)+s_2*INT((10+G22+E22*d)/(INT(10+G22+E22*d))-epsi))^(s_3)*(c_4+c_1*INT((10+G22+E22*d)/(INT(10+G22+E22*d))-epsi)+c_2*H22)^(c_3)+sc_2*INT((10+G22+E22*d)/(INT(10+G22+E22*d))-epsi)-sc_4*(H22/10)^3)</f>
        <v>15653.464702439516</v>
      </c>
      <c r="W63" s="10" t="str">
        <f>W62 &amp; IF(1-D63,B22&amp;"    ","")</f>
        <v xml:space="preserve">샤말라    </v>
      </c>
      <c r="X63" s="10" t="str">
        <f>X62&amp;IF(1-E63,B22&amp;"    ","")</f>
        <v xml:space="preserve">워보카    </v>
      </c>
      <c r="Y63" s="10" t="str">
        <f>Y62&amp;IF(F63,B22&amp;"    ","")</f>
        <v xml:space="preserve">카르펜    </v>
      </c>
      <c r="Z63" s="10" t="str">
        <f>Z62&amp;IF(G63,B22&amp;"    ","")</f>
        <v xml:space="preserve">아란웬    안드라스    키리네    </v>
      </c>
    </row>
    <row r="64" spans="4:26">
      <c r="D64" s="10">
        <f>1-INT((10-(1-I23)^2)/10)</f>
        <v>1</v>
      </c>
      <c r="E64" s="10">
        <f>1-INT((10-(2-I23)^2)/10)</f>
        <v>1</v>
      </c>
      <c r="F64" s="10">
        <f>INT((3-ABS(3-I23))/3)</f>
        <v>1</v>
      </c>
      <c r="G64" s="10">
        <f>INT((4-ABS(4-I23))/4)</f>
        <v>0</v>
      </c>
      <c r="I64" s="10">
        <f>(1-D64)*H23</f>
        <v>0</v>
      </c>
      <c r="J64" s="10">
        <f>(1-E64)*H23</f>
        <v>0</v>
      </c>
      <c r="K64" s="137">
        <f>F64*H23</f>
        <v>3</v>
      </c>
      <c r="L64" s="137">
        <f>G64*H23</f>
        <v>0</v>
      </c>
      <c r="M64" s="3"/>
      <c r="R64" s="148">
        <f>(-1)*(1-D64)*
((sc_3+sc_1*INT((10+D23+F23)/(INT(10+D23+F23))-epsi))*(s_1+INT(D23+F23)+s_2*INT((10+D23+F23)/(INT(10+D23+F23))-epsi))^(s_3)*(c_4+c_1*INT((10+D23+F23)/(INT(10+D23+F23))-epsi)+c_2*H23)^(c_3)+sc_2*INT((10+D23+F23)/(INT(10+D23+F23))-epsi)-sc_4*(H23/10)^3)
+D64*E64*(1-F64)*(1-G64)*
((sc_3+sc_1*INT((10+D23+F23*d)/(INT(10+D23+F23*d))-epsi))*(s_1+INT(D23+F23*d)+s_2*INT((10+D23+F23*d)/(INT(10+D23+F23*d))-epsi))^(s_3)*(c_4+c_1*INT((10+D23+F23*d)/(INT(10+D23+F23*d))-epsi)+c_2*H23)^(c_3)+sc_2*INT((10+D23+F23*d)/(INT(10+D23+F23*d))-epsi)-sc_4*(H23/10)^3)</f>
        <v>0</v>
      </c>
      <c r="S64" s="148">
        <f>-1*(1-E64)*
((sc_3+sc_1*INT((10+D23+F23)/(INT(10+D23+F23))-epsi))*(s_1+INT(D23+F23)+s_2*INT((10+D23+F23)/(INT(10+D23+F23))-epsi))^(s_3)*(c_4+c_1*INT((10+D23+F23)/(INT(10+D23+F23))-epsi)+c_2*H23)^(c_3)+sc_2*INT((10+D23+F23)/(INT(10+D23+F23))-epsi)-sc_4*(H23/10)^3)
+D64*E64*(1-F64)*(1-G64)*
((sc_3+sc_1*INT((10+D23*d+F23)/(INT(10+D23*d+F23))-epsi))*(s_1+INT(D23*d+F23)+s_2*INT((10+D23*d+F23)/(INT(10+D23*d+F23))-epsi))^(s_3)*(c_4+c_1*INT((10+D23*d+F23)/(INT(10+D23*d+F23))-epsi)+c_2*H23)^(c_3)+sc_2*INT((10+D23*d+F23)/(INT(10+D23*d+F23))-epsi)-sc_4*(H23/10)^3)</f>
        <v>0</v>
      </c>
      <c r="T64" s="148">
        <f>-1*(F64)*
((sc_3+sc_1*INT((10+G23+F23)/(INT(10+G23+F23))-epsi))*(s_1+INT(G23+F23)+s_2*INT((10+G23+F23)/(INT(10+G23+F23))-epsi))^(s_3)*(c_4+c_1*INT((10+G23+F23)/(INT(10+G23+F23))-epsi)+c_2*H23)^(c_3)+sc_2*INT((10+G23+F23)/(INT(10+G23+F23))-epsi)-sc_4*(H23/10)^3)
+D64*E64*(1-F64)*(1-G64)*
((sc_3+sc_1*INT((10+G23+F23*d)/(INT(10+G23+F23*d))-epsi))*(s_1+INT(G23+F23*d)+s_2*INT((10+G23+F23*d)/(INT(10+G23+F23*d))-epsi))^(s_3)*(c_4+c_1*INT((10+G23+F23*d)/(INT(10+G23+F23*d))-epsi)+c_2*H23)^(c_3)+sc_2*INT((10+G23+F23*d)/(INT(10+G23+F23*d))-epsi)-sc_4*(H23/10)^3)</f>
        <v>-51489.123006860005</v>
      </c>
      <c r="U64" s="148">
        <f>-1*(G64)*
((sc_3+sc_1*INT((10+G23+E23)/(INT(10+G23+E23))-epsi))*(s_1+INT(G23+E23)+s_2*INT((10+G23+E23)/(INT(10+G23+E23))-epsi))^(s_3)*(c_4+c_1*INT((10+G23+E23)/(INT(10+G23+E23))-epsi)+c_2*H23)^(c_3)+sc_2*INT((10+G23+E23)/(INT(10+G23+E23))-epsi)-sc_4*(H23/10)^3)
+D64*E64*(1-F64)*(1-G64)*
((sc_3+sc_1*INT((10+G23+E23*d)/(INT(10+G23+E23*d))-epsi))*(s_1+INT(G23+E23*d)+s_2*INT((10+G23+E23*d)/(INT(10+G23+E23*d))-epsi))^(s_3)*(c_4+c_1*INT((10+G23+E23*d)/(INT(10+G23+E23*d))-epsi)+c_2*H23)^(c_3)+sc_2*INT((10+G23+E23*d)/(INT(10+G23+E23*d))-epsi)-sc_4*(H23/10)^3)</f>
        <v>0</v>
      </c>
      <c r="W64" s="10" t="str">
        <f>W63 &amp; IF(1-D64,B23&amp;"    ","")</f>
        <v xml:space="preserve">샤말라    </v>
      </c>
      <c r="X64" s="10" t="str">
        <f>X63&amp;IF(1-E64,B23&amp;"    ","")</f>
        <v xml:space="preserve">워보카    </v>
      </c>
      <c r="Y64" s="10" t="str">
        <f>Y63&amp;IF(F64,B23&amp;"    ","")</f>
        <v xml:space="preserve">카르펜    카스타네아    </v>
      </c>
      <c r="Z64" s="10" t="str">
        <f>Z63&amp;IF(G64,B23&amp;"    ","")</f>
        <v xml:space="preserve">아란웬    안드라스    키리네    </v>
      </c>
    </row>
    <row r="65" spans="4:26">
      <c r="D65" s="10">
        <f>1-INT((10-(1-I24)^2)/10)</f>
        <v>1</v>
      </c>
      <c r="E65" s="10">
        <f>1-INT((10-(2-I24)^2)/10)</f>
        <v>1</v>
      </c>
      <c r="F65" s="10">
        <f>INT((3-ABS(3-I24))/3)</f>
        <v>0</v>
      </c>
      <c r="G65" s="10">
        <f>INT((4-ABS(4-I24))/4)</f>
        <v>0</v>
      </c>
      <c r="I65" s="10">
        <f>(1-D65)*H24</f>
        <v>0</v>
      </c>
      <c r="J65" s="10">
        <f>(1-E65)*H24</f>
        <v>0</v>
      </c>
      <c r="K65" s="137">
        <f>F65*H24</f>
        <v>0</v>
      </c>
      <c r="L65" s="137">
        <f>G65*H24</f>
        <v>0</v>
      </c>
      <c r="M65" s="3"/>
      <c r="R65" s="148">
        <f>(-1)*(1-D65)*
((sc_3+sc_1*INT((10+D24+F24)/(INT(10+D24+F24))-epsi))*(s_1+INT(D24+F24)+s_2*INT((10+D24+F24)/(INT(10+D24+F24))-epsi))^(s_3)*(c_4+c_1*INT((10+D24+F24)/(INT(10+D24+F24))-epsi)+c_2*H24)^(c_3)+sc_2*INT((10+D24+F24)/(INT(10+D24+F24))-epsi)-sc_4*(H24/10)^3)
+D65*E65*(1-F65)*(1-G65)*
((sc_3+sc_1*INT((10+D24+F24*d)/(INT(10+D24+F24*d))-epsi))*(s_1+INT(D24+F24*d)+s_2*INT((10+D24+F24*d)/(INT(10+D24+F24*d))-epsi))^(s_3)*(c_4+c_1*INT((10+D24+F24*d)/(INT(10+D24+F24*d))-epsi)+c_2*H24)^(c_3)+sc_2*INT((10+D24+F24*d)/(INT(10+D24+F24*d))-epsi)-sc_4*(H24/10)^3)</f>
        <v>14417.256808399155</v>
      </c>
      <c r="S65" s="148">
        <f>-1*(1-E65)*
((sc_3+sc_1*INT((10+D24+F24)/(INT(10+D24+F24))-epsi))*(s_1+INT(D24+F24)+s_2*INT((10+D24+F24)/(INT(10+D24+F24))-epsi))^(s_3)*(c_4+c_1*INT((10+D24+F24)/(INT(10+D24+F24))-epsi)+c_2*H24)^(c_3)+sc_2*INT((10+D24+F24)/(INT(10+D24+F24))-epsi)-sc_4*(H24/10)^3)
+D65*E65*(1-F65)*(1-G65)*
((sc_3+sc_1*INT((10+D24*d+F24)/(INT(10+D24*d+F24))-epsi))*(s_1+INT(D24*d+F24)+s_2*INT((10+D24*d+F24)/(INT(10+D24*d+F24))-epsi))^(s_3)*(c_4+c_1*INT((10+D24*d+F24)/(INT(10+D24*d+F24))-epsi)+c_2*H24)^(c_3)+sc_2*INT((10+D24*d+F24)/(INT(10+D24*d+F24))-epsi)-sc_4*(H24/10)^3)</f>
        <v>11655.146651365758</v>
      </c>
      <c r="T65" s="148">
        <f>-1*(F65)*
((sc_3+sc_1*INT((10+G24+F24)/(INT(10+G24+F24))-epsi))*(s_1+INT(G24+F24)+s_2*INT((10+G24+F24)/(INT(10+G24+F24))-epsi))^(s_3)*(c_4+c_1*INT((10+G24+F24)/(INT(10+G24+F24))-epsi)+c_2*H24)^(c_3)+sc_2*INT((10+G24+F24)/(INT(10+G24+F24))-epsi)-sc_4*(H24/10)^3)
+D65*E65*(1-F65)*(1-G65)*
((sc_3+sc_1*INT((10+G24+F24*d)/(INT(10+G24+F24*d))-epsi))*(s_1+INT(G24+F24*d)+s_2*INT((10+G24+F24*d)/(INT(10+G24+F24*d))-epsi))^(s_3)*(c_4+c_1*INT((10+G24+F24*d)/(INT(10+G24+F24*d))-epsi)+c_2*H24)^(c_3)+sc_2*INT((10+G24+F24*d)/(INT(10+G24+F24*d))-epsi)-sc_4*(H24/10)^3)</f>
        <v>24910.107764913744</v>
      </c>
      <c r="U65" s="148">
        <f>-1*(G65)*
((sc_3+sc_1*INT((10+G24+E24)/(INT(10+G24+E24))-epsi))*(s_1+INT(G24+E24)+s_2*INT((10+G24+E24)/(INT(10+G24+E24))-epsi))^(s_3)*(c_4+c_1*INT((10+G24+E24)/(INT(10+G24+E24))-epsi)+c_2*H24)^(c_3)+sc_2*INT((10+G24+E24)/(INT(10+G24+E24))-epsi)-sc_4*(H24/10)^3)
+D65*E65*(1-F65)*(1-G65)*
((sc_3+sc_1*INT((10+G24+E24*d)/(INT(10+G24+E24*d))-epsi))*(s_1+INT(G24+E24*d)+s_2*INT((10+G24+E24*d)/(INT(10+G24+E24*d))-epsi))^(s_3)*(c_4+c_1*INT((10+G24+E24*d)/(INT(10+G24+E24*d))-epsi)+c_2*H24)^(c_3)+sc_2*INT((10+G24+E24*d)/(INT(10+G24+E24*d))-epsi)-sc_4*(H24/10)^3)</f>
        <v>39553.976682247281</v>
      </c>
      <c r="W65" s="10" t="str">
        <f>W64 &amp; IF(1-D65,B24&amp;"    ","")</f>
        <v xml:space="preserve">샤말라    </v>
      </c>
      <c r="X65" s="10" t="str">
        <f>X64&amp;IF(1-E65,B24&amp;"    ","")</f>
        <v xml:space="preserve">워보카    </v>
      </c>
      <c r="Y65" s="10" t="str">
        <f>Y64&amp;IF(F65,B24&amp;"    ","")</f>
        <v xml:space="preserve">카르펜    카스타네아    </v>
      </c>
      <c r="Z65" s="10" t="str">
        <f>Z64&amp;IF(G65,B24&amp;"    ","")</f>
        <v xml:space="preserve">아란웬    안드라스    키리네    </v>
      </c>
    </row>
    <row r="66" spans="4:26">
      <c r="D66" s="10">
        <f>1-INT((10-(1-I25)^2)/10)</f>
        <v>1</v>
      </c>
      <c r="E66" s="10">
        <f>1-INT((10-(2-I25)^2)/10)</f>
        <v>1</v>
      </c>
      <c r="F66" s="10">
        <f>INT((3-ABS(3-I25))/3)</f>
        <v>0</v>
      </c>
      <c r="G66" s="10">
        <f>INT((4-ABS(4-I25))/4)</f>
        <v>0</v>
      </c>
      <c r="I66" s="10">
        <f>(1-D66)*H25</f>
        <v>0</v>
      </c>
      <c r="J66" s="10">
        <f>(1-E66)*H25</f>
        <v>0</v>
      </c>
      <c r="K66" s="137">
        <f>F66*H25</f>
        <v>0</v>
      </c>
      <c r="L66" s="137">
        <f>G66*H25</f>
        <v>0</v>
      </c>
      <c r="M66" s="3"/>
      <c r="R66" s="148">
        <f>(-1)*(1-D66)*
((sc_3+sc_1*INT((10+D25+F25)/(INT(10+D25+F25))-epsi))*(s_1+INT(D25+F25)+s_2*INT((10+D25+F25)/(INT(10+D25+F25))-epsi))^(s_3)*(c_4+c_1*INT((10+D25+F25)/(INT(10+D25+F25))-epsi)+c_2*H25)^(c_3)+sc_2*INT((10+D25+F25)/(INT(10+D25+F25))-epsi)-sc_4*(H25/10)^3)
+D66*E66*(1-F66)*(1-G66)*
((sc_3+sc_1*INT((10+D25+F25*d)/(INT(10+D25+F25*d))-epsi))*(s_1+INT(D25+F25*d)+s_2*INT((10+D25+F25*d)/(INT(10+D25+F25*d))-epsi))^(s_3)*(c_4+c_1*INT((10+D25+F25*d)/(INT(10+D25+F25*d))-epsi)+c_2*H25)^(c_3)+sc_2*INT((10+D25+F25*d)/(INT(10+D25+F25*d))-epsi)-sc_4*(H25/10)^3)</f>
        <v>28665.821481239458</v>
      </c>
      <c r="S66" s="148">
        <f>-1*(1-E66)*
((sc_3+sc_1*INT((10+D25+F25)/(INT(10+D25+F25))-epsi))*(s_1+INT(D25+F25)+s_2*INT((10+D25+F25)/(INT(10+D25+F25))-epsi))^(s_3)*(c_4+c_1*INT((10+D25+F25)/(INT(10+D25+F25))-epsi)+c_2*H25)^(c_3)+sc_2*INT((10+D25+F25)/(INT(10+D25+F25))-epsi)-sc_4*(H25/10)^3)
+D66*E66*(1-F66)*(1-G66)*
((sc_3+sc_1*INT((10+D25*d+F25)/(INT(10+D25*d+F25))-epsi))*(s_1+INT(D25*d+F25)+s_2*INT((10+D25*d+F25)/(INT(10+D25*d+F25))-epsi))^(s_3)*(c_4+c_1*INT((10+D25*d+F25)/(INT(10+D25*d+F25))-epsi)+c_2*H25)^(c_3)+sc_2*INT((10+D25*d+F25)/(INT(10+D25*d+F25))-epsi)-sc_4*(H25/10)^3)</f>
        <v>28665.821481239458</v>
      </c>
      <c r="T66" s="148">
        <f>-1*(F66)*
((sc_3+sc_1*INT((10+G25+F25)/(INT(10+G25+F25))-epsi))*(s_1+INT(G25+F25)+s_2*INT((10+G25+F25)/(INT(10+G25+F25))-epsi))^(s_3)*(c_4+c_1*INT((10+G25+F25)/(INT(10+G25+F25))-epsi)+c_2*H25)^(c_3)+sc_2*INT((10+G25+F25)/(INT(10+G25+F25))-epsi)-sc_4*(H25/10)^3)
+D66*E66*(1-F66)*(1-G66)*
((sc_3+sc_1*INT((10+G25+F25*d)/(INT(10+G25+F25*d))-epsi))*(s_1+INT(G25+F25*d)+s_2*INT((10+G25+F25*d)/(INT(10+G25+F25*d))-epsi))^(s_3)*(c_4+c_1*INT((10+G25+F25*d)/(INT(10+G25+F25*d))-epsi)+c_2*H25)^(c_3)+sc_2*INT((10+G25+F25*d)/(INT(10+G25+F25*d))-epsi)-sc_4*(H25/10)^3)</f>
        <v>16602.498542383946</v>
      </c>
      <c r="U66" s="148">
        <f>-1*(G66)*
((sc_3+sc_1*INT((10+G25+E25)/(INT(10+G25+E25))-epsi))*(s_1+INT(G25+E25)+s_2*INT((10+G25+E25)/(INT(10+G25+E25))-epsi))^(s_3)*(c_4+c_1*INT((10+G25+E25)/(INT(10+G25+E25))-epsi)+c_2*H25)^(c_3)+sc_2*INT((10+G25+E25)/(INT(10+G25+E25))-epsi)-sc_4*(H25/10)^3)
+D66*E66*(1-F66)*(1-G66)*
((sc_3+sc_1*INT((10+G25+E25*d)/(INT(10+G25+E25*d))-epsi))*(s_1+INT(G25+E25*d)+s_2*INT((10+G25+E25*d)/(INT(10+G25+E25*d))-epsi))^(s_3)*(c_4+c_1*INT((10+G25+E25*d)/(INT(10+G25+E25*d))-epsi)+c_2*H25)^(c_3)+sc_2*INT((10+G25+E25*d)/(INT(10+G25+E25*d))-epsi)-sc_4*(H25/10)^3)</f>
        <v>16602.498542383946</v>
      </c>
      <c r="W66" s="10" t="str">
        <f>W65 &amp; IF(1-D66,B25&amp;"    ","")</f>
        <v xml:space="preserve">샤말라    </v>
      </c>
      <c r="X66" s="10" t="str">
        <f>X65&amp;IF(1-E66,B25&amp;"    ","")</f>
        <v xml:space="preserve">워보카    </v>
      </c>
      <c r="Y66" s="10" t="str">
        <f>Y65&amp;IF(F66,B25&amp;"    ","")</f>
        <v xml:space="preserve">카르펜    카스타네아    </v>
      </c>
      <c r="Z66" s="10" t="str">
        <f>Z65&amp;IF(G66,B25&amp;"    ","")</f>
        <v xml:space="preserve">아란웬    안드라스    키리네    </v>
      </c>
    </row>
    <row r="67" spans="4:26">
      <c r="D67" s="10">
        <f>1-INT((10-(1-I26)^2)/10)</f>
        <v>1</v>
      </c>
      <c r="E67" s="10">
        <f>1-INT((10-(2-I26)^2)/10)</f>
        <v>1</v>
      </c>
      <c r="F67" s="10">
        <f>INT((3-ABS(3-I26))/3)</f>
        <v>0</v>
      </c>
      <c r="G67" s="10">
        <f>INT((4-ABS(4-I26))/4)</f>
        <v>0</v>
      </c>
      <c r="I67" s="10">
        <f>(1-D67)*H26</f>
        <v>0</v>
      </c>
      <c r="J67" s="10">
        <f>(1-E67)*H26</f>
        <v>0</v>
      </c>
      <c r="K67" s="137">
        <f>F67*H26</f>
        <v>0</v>
      </c>
      <c r="L67" s="137">
        <f>G67*H26</f>
        <v>0</v>
      </c>
      <c r="M67" s="3"/>
      <c r="R67" s="148">
        <f>(-1)*(1-D67)*
((sc_3+sc_1*INT((10+D26+F26)/(INT(10+D26+F26))-epsi))*(s_1+INT(D26+F26)+s_2*INT((10+D26+F26)/(INT(10+D26+F26))-epsi))^(s_3)*(c_4+c_1*INT((10+D26+F26)/(INT(10+D26+F26))-epsi)+c_2*H26)^(c_3)+sc_2*INT((10+D26+F26)/(INT(10+D26+F26))-epsi)-sc_4*(H26/10)^3)
+D67*E67*(1-F67)*(1-G67)*
((sc_3+sc_1*INT((10+D26+F26*d)/(INT(10+D26+F26*d))-epsi))*(s_1+INT(D26+F26*d)+s_2*INT((10+D26+F26*d)/(INT(10+D26+F26*d))-epsi))^(s_3)*(c_4+c_1*INT((10+D26+F26*d)/(INT(10+D26+F26*d))-epsi)+c_2*H26)^(c_3)+sc_2*INT((10+D26+F26*d)/(INT(10+D26+F26*d))-epsi)-sc_4*(H26/10)^3)</f>
        <v>26862.152976395057</v>
      </c>
      <c r="S67" s="148">
        <f>-1*(1-E67)*
((sc_3+sc_1*INT((10+D26+F26)/(INT(10+D26+F26))-epsi))*(s_1+INT(D26+F26)+s_2*INT((10+D26+F26)/(INT(10+D26+F26))-epsi))^(s_3)*(c_4+c_1*INT((10+D26+F26)/(INT(10+D26+F26))-epsi)+c_2*H26)^(c_3)+sc_2*INT((10+D26+F26)/(INT(10+D26+F26))-epsi)-sc_4*(H26/10)^3)
+D67*E67*(1-F67)*(1-G67)*
((sc_3+sc_1*INT((10+D26*d+F26)/(INT(10+D26*d+F26))-epsi))*(s_1+INT(D26*d+F26)+s_2*INT((10+D26*d+F26)/(INT(10+D26*d+F26))-epsi))^(s_3)*(c_4+c_1*INT((10+D26*d+F26)/(INT(10+D26*d+F26))-epsi)+c_2*H26)^(c_3)+sc_2*INT((10+D26*d+F26)/(INT(10+D26*d+F26))-epsi)-sc_4*(H26/10)^3)</f>
        <v>32464.625567002222</v>
      </c>
      <c r="T67" s="148">
        <f>-1*(F67)*
((sc_3+sc_1*INT((10+G26+F26)/(INT(10+G26+F26))-epsi))*(s_1+INT(G26+F26)+s_2*INT((10+G26+F26)/(INT(10+G26+F26))-epsi))^(s_3)*(c_4+c_1*INT((10+G26+F26)/(INT(10+G26+F26))-epsi)+c_2*H26)^(c_3)+sc_2*INT((10+G26+F26)/(INT(10+G26+F26))-epsi)-sc_4*(H26/10)^3)
+D67*E67*(1-F67)*(1-G67)*
((sc_3+sc_1*INT((10+G26+F26*d)/(INT(10+G26+F26*d))-epsi))*(s_1+INT(G26+F26*d)+s_2*INT((10+G26+F26*d)/(INT(10+G26+F26*d))-epsi))^(s_3)*(c_4+c_1*INT((10+G26+F26*d)/(INT(10+G26+F26*d))-epsi)+c_2*H26)^(c_3)+sc_2*INT((10+G26+F26*d)/(INT(10+G26+F26*d))-epsi)-sc_4*(H26/10)^3)</f>
        <v>26862.152976395057</v>
      </c>
      <c r="U67" s="148">
        <f>-1*(G67)*
((sc_3+sc_1*INT((10+G26+E26)/(INT(10+G26+E26))-epsi))*(s_1+INT(G26+E26)+s_2*INT((10+G26+E26)/(INT(10+G26+E26))-epsi))^(s_3)*(c_4+c_1*INT((10+G26+E26)/(INT(10+G26+E26))-epsi)+c_2*H26)^(c_3)+sc_2*INT((10+G26+E26)/(INT(10+G26+E26))-epsi)-sc_4*(H26/10)^3)
+D67*E67*(1-F67)*(1-G67)*
((sc_3+sc_1*INT((10+G26+E26*d)/(INT(10+G26+E26*d))-epsi))*(s_1+INT(G26+E26*d)+s_2*INT((10+G26+E26*d)/(INT(10+G26+E26*d))-epsi))^(s_3)*(c_4+c_1*INT((10+G26+E26*d)/(INT(10+G26+E26*d))-epsi)+c_2*H26)^(c_3)+sc_2*INT((10+G26+E26*d)/(INT(10+G26+E26*d))-epsi)-sc_4*(H26/10)^3)</f>
        <v>26862.152976395057</v>
      </c>
      <c r="W67" s="10" t="str">
        <f>W66 &amp; IF(1-D67,B26&amp;"    ","")</f>
        <v xml:space="preserve">샤말라    </v>
      </c>
      <c r="X67" s="10" t="str">
        <f>X66&amp;IF(1-E67,B26&amp;"    ","")</f>
        <v xml:space="preserve">워보카    </v>
      </c>
      <c r="Y67" s="10" t="str">
        <f>Y66&amp;IF(F67,B26&amp;"    ","")</f>
        <v xml:space="preserve">카르펜    카스타네아    </v>
      </c>
      <c r="Z67" s="10" t="str">
        <f>Z66&amp;IF(G67,B26&amp;"    ","")</f>
        <v xml:space="preserve">아란웬    안드라스    키리네    </v>
      </c>
    </row>
    <row r="68" spans="4:26">
      <c r="D68" s="10">
        <f>1-INT((10-(1-I27)^2)/10)</f>
        <v>1</v>
      </c>
      <c r="E68" s="10">
        <f>1-INT((10-(2-I27)^2)/10)</f>
        <v>1</v>
      </c>
      <c r="F68" s="10">
        <f>INT((3-ABS(3-I27))/3)</f>
        <v>0</v>
      </c>
      <c r="G68" s="10">
        <f>INT((4-ABS(4-I27))/4)</f>
        <v>0</v>
      </c>
      <c r="I68" s="10">
        <f>(1-D68)*H27</f>
        <v>0</v>
      </c>
      <c r="J68" s="10">
        <f>(1-E68)*H27</f>
        <v>0</v>
      </c>
      <c r="K68" s="137">
        <f>F68*H27</f>
        <v>0</v>
      </c>
      <c r="L68" s="137">
        <f>G68*H27</f>
        <v>0</v>
      </c>
      <c r="M68" s="3"/>
      <c r="R68" s="148">
        <f>(-1)*(1-D68)*
((sc_3+sc_1*INT((10+D27+F27)/(INT(10+D27+F27))-epsi))*(s_1+INT(D27+F27)+s_2*INT((10+D27+F27)/(INT(10+D27+F27))-epsi))^(s_3)*(c_4+c_1*INT((10+D27+F27)/(INT(10+D27+F27))-epsi)+c_2*H27)^(c_3)+sc_2*INT((10+D27+F27)/(INT(10+D27+F27))-epsi)-sc_4*(H27/10)^3)
+D68*E68*(1-F68)*(1-G68)*
((sc_3+sc_1*INT((10+D27+F27*d)/(INT(10+D27+F27*d))-epsi))*(s_1+INT(D27+F27*d)+s_2*INT((10+D27+F27*d)/(INT(10+D27+F27*d))-epsi))^(s_3)*(c_4+c_1*INT((10+D27+F27*d)/(INT(10+D27+F27*d))-epsi)+c_2*H27)^(c_3)+sc_2*INT((10+D27+F27*d)/(INT(10+D27+F27*d))-epsi)-sc_4*(H27/10)^3)</f>
        <v>28665.821481239458</v>
      </c>
      <c r="S68" s="148">
        <f>-1*(1-E68)*
((sc_3+sc_1*INT((10+D27+F27)/(INT(10+D27+F27))-epsi))*(s_1+INT(D27+F27)+s_2*INT((10+D27+F27)/(INT(10+D27+F27))-epsi))^(s_3)*(c_4+c_1*INT((10+D27+F27)/(INT(10+D27+F27))-epsi)+c_2*H27)^(c_3)+sc_2*INT((10+D27+F27)/(INT(10+D27+F27))-epsi)-sc_4*(H27/10)^3)
+D68*E68*(1-F68)*(1-G68)*
((sc_3+sc_1*INT((10+D27*d+F27)/(INT(10+D27*d+F27))-epsi))*(s_1+INT(D27*d+F27)+s_2*INT((10+D27*d+F27)/(INT(10+D27*d+F27))-epsi))^(s_3)*(c_4+c_1*INT((10+D27*d+F27)/(INT(10+D27*d+F27))-epsi)+c_2*H27)^(c_3)+sc_2*INT((10+D27*d+F27)/(INT(10+D27*d+F27))-epsi)-sc_4*(H27/10)^3)</f>
        <v>23474.402586411819</v>
      </c>
      <c r="T68" s="148">
        <f>-1*(F68)*
((sc_3+sc_1*INT((10+G27+F27)/(INT(10+G27+F27))-epsi))*(s_1+INT(G27+F27)+s_2*INT((10+G27+F27)/(INT(10+G27+F27))-epsi))^(s_3)*(c_4+c_1*INT((10+G27+F27)/(INT(10+G27+F27))-epsi)+c_2*H27)^(c_3)+sc_2*INT((10+G27+F27)/(INT(10+G27+F27))-epsi)-sc_4*(H27/10)^3)
+D68*E68*(1-F68)*(1-G68)*
((sc_3+sc_1*INT((10+G27+F27*d)/(INT(10+G27+F27*d))-epsi))*(s_1+INT(G27+F27*d)+s_2*INT((10+G27+F27*d)/(INT(10+G27+F27*d))-epsi))^(s_3)*(c_4+c_1*INT((10+G27+F27*d)/(INT(10+G27+F27*d))-epsi)+c_2*H27)^(c_3)+sc_2*INT((10+G27+F27*d)/(INT(10+G27+F27*d))-epsi)-sc_4*(H27/10)^3)</f>
        <v>28665.821481239458</v>
      </c>
      <c r="U68" s="148">
        <f>-1*(G68)*
((sc_3+sc_1*INT((10+G27+E27)/(INT(10+G27+E27))-epsi))*(s_1+INT(G27+E27)+s_2*INT((10+G27+E27)/(INT(10+G27+E27))-epsi))^(s_3)*(c_4+c_1*INT((10+G27+E27)/(INT(10+G27+E27))-epsi)+c_2*H27)^(c_3)+sc_2*INT((10+G27+E27)/(INT(10+G27+E27))-epsi)-sc_4*(H27/10)^3)
+D68*E68*(1-F68)*(1-G68)*
((sc_3+sc_1*INT((10+G27+E27*d)/(INT(10+G27+E27*d))-epsi))*(s_1+INT(G27+E27*d)+s_2*INT((10+G27+E27*d)/(INT(10+G27+E27*d))-epsi))^(s_3)*(c_4+c_1*INT((10+G27+E27*d)/(INT(10+G27+E27*d))-epsi)+c_2*H27)^(c_3)+sc_2*INT((10+G27+E27*d)/(INT(10+G27+E27*d))-epsi)-sc_4*(H27/10)^3)</f>
        <v>28665.821481239458</v>
      </c>
      <c r="W68" s="10" t="str">
        <f>W67 &amp; IF(1-D68,B27&amp;"    ","")</f>
        <v xml:space="preserve">샤말라    </v>
      </c>
      <c r="X68" s="10" t="str">
        <f>X67&amp;IF(1-E68,B27&amp;"    ","")</f>
        <v xml:space="preserve">워보카    </v>
      </c>
      <c r="Y68" s="10" t="str">
        <f>Y67&amp;IF(F68,B27&amp;"    ","")</f>
        <v xml:space="preserve">카르펜    카스타네아    </v>
      </c>
      <c r="Z68" s="10" t="str">
        <f>Z67&amp;IF(G68,B27&amp;"    ","")</f>
        <v xml:space="preserve">아란웬    안드라스    키리네    </v>
      </c>
    </row>
    <row r="69" spans="4:26">
      <c r="D69" s="10">
        <f>1-INT((10-(1-I28)^2)/10)</f>
        <v>1</v>
      </c>
      <c r="E69" s="10">
        <f>1-INT((10-(2-I28)^2)/10)</f>
        <v>1</v>
      </c>
      <c r="F69" s="10">
        <f>INT((3-ABS(3-I28))/3)</f>
        <v>0</v>
      </c>
      <c r="G69" s="10">
        <f>INT((4-ABS(4-I28))/4)</f>
        <v>0</v>
      </c>
      <c r="I69" s="10">
        <f>(1-D69)*H28</f>
        <v>0</v>
      </c>
      <c r="J69" s="10">
        <f>(1-E69)*H28</f>
        <v>0</v>
      </c>
      <c r="K69" s="137">
        <f>F69*H28</f>
        <v>0</v>
      </c>
      <c r="L69" s="137">
        <f>G69*H28</f>
        <v>0</v>
      </c>
      <c r="M69" s="3"/>
      <c r="R69" s="148">
        <f>(-1)*(1-D69)*
((sc_3+sc_1*INT((10+D28+F28)/(INT(10+D28+F28))-epsi))*(s_1+INT(D28+F28)+s_2*INT((10+D28+F28)/(INT(10+D28+F28))-epsi))^(s_3)*(c_4+c_1*INT((10+D28+F28)/(INT(10+D28+F28))-epsi)+c_2*H28)^(c_3)+sc_2*INT((10+D28+F28)/(INT(10+D28+F28))-epsi)-sc_4*(H28/10)^3)
+D69*E69*(1-F69)*(1-G69)*
((sc_3+sc_1*INT((10+D28+F28*d)/(INT(10+D28+F28*d))-epsi))*(s_1+INT(D28+F28*d)+s_2*INT((10+D28+F28*d)/(INT(10+D28+F28*d))-epsi))^(s_3)*(c_4+c_1*INT((10+D28+F28*d)/(INT(10+D28+F28*d))-epsi)+c_2*H28)^(c_3)+sc_2*INT((10+D28+F28*d)/(INT(10+D28+F28*d))-epsi)-sc_4*(H28/10)^3)</f>
        <v>17428.651615997685</v>
      </c>
      <c r="S69" s="148">
        <f>-1*(1-E69)*
((sc_3+sc_1*INT((10+D28+F28)/(INT(10+D28+F28))-epsi))*(s_1+INT(D28+F28)+s_2*INT((10+D28+F28)/(INT(10+D28+F28))-epsi))^(s_3)*(c_4+c_1*INT((10+D28+F28)/(INT(10+D28+F28))-epsi)+c_2*H28)^(c_3)+sc_2*INT((10+D28+F28)/(INT(10+D28+F28))-epsi)-sc_4*(H28/10)^3)
+D69*E69*(1-F69)*(1-G69)*
((sc_3+sc_1*INT((10+D28*d+F28)/(INT(10+D28*d+F28))-epsi))*(s_1+INT(D28*d+F28)+s_2*INT((10+D28*d+F28)/(INT(10+D28*d+F28))-epsi))^(s_3)*(c_4+c_1*INT((10+D28*d+F28)/(INT(10+D28*d+F28))-epsi)+c_2*H28)^(c_3)+sc_2*INT((10+D28*d+F28)/(INT(10+D28*d+F28))-epsi)-sc_4*(H28/10)^3)</f>
        <v>13471.086635573462</v>
      </c>
      <c r="T69" s="148">
        <f>-1*(F69)*
((sc_3+sc_1*INT((10+G28+F28)/(INT(10+G28+F28))-epsi))*(s_1+INT(G28+F28)+s_2*INT((10+G28+F28)/(INT(10+G28+F28))-epsi))^(s_3)*(c_4+c_1*INT((10+G28+F28)/(INT(10+G28+F28))-epsi)+c_2*H28)^(c_3)+sc_2*INT((10+G28+F28)/(INT(10+G28+F28))-epsi)-sc_4*(H28/10)^3)
+D69*E69*(1-F69)*(1-G69)*
((sc_3+sc_1*INT((10+G28+F28*d)/(INT(10+G28+F28*d))-epsi))*(s_1+INT(G28+F28*d)+s_2*INT((10+G28+F28*d)/(INT(10+G28+F28*d))-epsi))^(s_3)*(c_4+c_1*INT((10+G28+F28*d)/(INT(10+G28+F28*d))-epsi)+c_2*H28)^(c_3)+sc_2*INT((10+G28+F28*d)/(INT(10+G28+F28*d))-epsi)-sc_4*(H28/10)^3)</f>
        <v>17428.651615997685</v>
      </c>
      <c r="U69" s="148">
        <f>-1*(G69)*
((sc_3+sc_1*INT((10+G28+E28)/(INT(10+G28+E28))-epsi))*(s_1+INT(G28+E28)+s_2*INT((10+G28+E28)/(INT(10+G28+E28))-epsi))^(s_3)*(c_4+c_1*INT((10+G28+E28)/(INT(10+G28+E28))-epsi)+c_2*H28)^(c_3)+sc_2*INT((10+G28+E28)/(INT(10+G28+E28))-epsi)-sc_4*(H28/10)^3)
+D69*E69*(1-F69)*(1-G69)*
((sc_3+sc_1*INT((10+G28+E28*d)/(INT(10+G28+E28*d))-epsi))*(s_1+INT(G28+E28*d)+s_2*INT((10+G28+E28*d)/(INT(10+G28+E28*d))-epsi))^(s_3)*(c_4+c_1*INT((10+G28+E28*d)/(INT(10+G28+E28*d))-epsi)+c_2*H28)^(c_3)+sc_2*INT((10+G28+E28*d)/(INT(10+G28+E28*d))-epsi)-sc_4*(H28/10)^3)</f>
        <v>10084.340055554218</v>
      </c>
      <c r="W69" s="10" t="str">
        <f>W68 &amp; IF(1-D69,B28&amp;"    ","")</f>
        <v xml:space="preserve">샤말라    </v>
      </c>
      <c r="X69" s="10" t="str">
        <f>X68&amp;IF(1-E69,B28&amp;"    ","")</f>
        <v xml:space="preserve">워보카    </v>
      </c>
      <c r="Y69" s="10" t="str">
        <f>Y68&amp;IF(F69,B28&amp;"    ","")</f>
        <v xml:space="preserve">카르펜    카스타네아    </v>
      </c>
      <c r="Z69" s="10" t="str">
        <f>Z68&amp;IF(G69,B28&amp;"    ","")</f>
        <v xml:space="preserve">아란웬    안드라스    키리네    </v>
      </c>
    </row>
    <row r="70" spans="4:26">
      <c r="D70" s="10">
        <f>1-INT((10-(1-I29)^2)/10)</f>
        <v>1</v>
      </c>
      <c r="E70" s="10">
        <f>1-INT((10-(2-I29)^2)/10)</f>
        <v>1</v>
      </c>
      <c r="F70" s="10">
        <f>INT((3-ABS(3-I29))/3)</f>
        <v>0</v>
      </c>
      <c r="G70" s="10">
        <f>INT((4-ABS(4-I29))/4)</f>
        <v>0</v>
      </c>
      <c r="I70" s="10">
        <f>(1-D70)*H29</f>
        <v>0</v>
      </c>
      <c r="J70" s="10">
        <f>(1-E70)*H29</f>
        <v>0</v>
      </c>
      <c r="K70" s="137">
        <f>F70*H29</f>
        <v>0</v>
      </c>
      <c r="L70" s="137">
        <f>G70*H29</f>
        <v>0</v>
      </c>
      <c r="M70" s="3"/>
      <c r="R70" s="148">
        <f>(-1)*(1-D70)*
((sc_3+sc_1*INT((10+D29+F29)/(INT(10+D29+F29))-epsi))*(s_1+INT(D29+F29)+s_2*INT((10+D29+F29)/(INT(10+D29+F29))-epsi))^(s_3)*(c_4+c_1*INT((10+D29+F29)/(INT(10+D29+F29))-epsi)+c_2*H29)^(c_3)+sc_2*INT((10+D29+F29)/(INT(10+D29+F29))-epsi)-sc_4*(H29/10)^3)
+D70*E70*(1-F70)*(1-G70)*
((sc_3+sc_1*INT((10+D29+F29*d)/(INT(10+D29+F29*d))-epsi))*(s_1+INT(D29+F29*d)+s_2*INT((10+D29+F29*d)/(INT(10+D29+F29*d))-epsi))^(s_3)*(c_4+c_1*INT((10+D29+F29*d)/(INT(10+D29+F29*d))-epsi)+c_2*H29)^(c_3)+sc_2*INT((10+D29+F29*d)/(INT(10+D29+F29*d))-epsi)-sc_4*(H29/10)^3)</f>
        <v>21172.728209118584</v>
      </c>
      <c r="S70" s="148">
        <f>-1*(1-E70)*
((sc_3+sc_1*INT((10+D29+F29)/(INT(10+D29+F29))-epsi))*(s_1+INT(D29+F29)+s_2*INT((10+D29+F29)/(INT(10+D29+F29))-epsi))^(s_3)*(c_4+c_1*INT((10+D29+F29)/(INT(10+D29+F29))-epsi)+c_2*H29)^(c_3)+sc_2*INT((10+D29+F29)/(INT(10+D29+F29))-epsi)-sc_4*(H29/10)^3)
+D70*E70*(1-F70)*(1-G70)*
((sc_3+sc_1*INT((10+D29*d+F29)/(INT(10+D29*d+F29))-epsi))*(s_1+INT(D29*d+F29)+s_2*INT((10+D29*d+F29)/(INT(10+D29*d+F29))-epsi))^(s_3)*(c_4+c_1*INT((10+D29*d+F29)/(INT(10+D29*d+F29))-epsi)+c_2*H29)^(c_3)+sc_2*INT((10+D29*d+F29)/(INT(10+D29*d+F29))-epsi)-sc_4*(H29/10)^3)</f>
        <v>16803.842076911274</v>
      </c>
      <c r="T70" s="148">
        <f>-1*(F70)*
((sc_3+sc_1*INT((10+G29+F29)/(INT(10+G29+F29))-epsi))*(s_1+INT(G29+F29)+s_2*INT((10+G29+F29)/(INT(10+G29+F29))-epsi))^(s_3)*(c_4+c_1*INT((10+G29+F29)/(INT(10+G29+F29))-epsi)+c_2*H29)^(c_3)+sc_2*INT((10+G29+F29)/(INT(10+G29+F29))-epsi)-sc_4*(H29/10)^3)
+D70*E70*(1-F70)*(1-G70)*
((sc_3+sc_1*INT((10+G29+F29*d)/(INT(10+G29+F29*d))-epsi))*(s_1+INT(G29+F29*d)+s_2*INT((10+G29+F29*d)/(INT(10+G29+F29*d))-epsi))^(s_3)*(c_4+c_1*INT((10+G29+F29*d)/(INT(10+G29+F29*d))-epsi)+c_2*H29)^(c_3)+sc_2*INT((10+G29+F29*d)/(INT(10+G29+F29*d))-epsi)-sc_4*(H29/10)^3)</f>
        <v>21172.728209118584</v>
      </c>
      <c r="U70" s="148">
        <f>-1*(G70)*
((sc_3+sc_1*INT((10+G29+E29)/(INT(10+G29+E29))-epsi))*(s_1+INT(G29+E29)+s_2*INT((10+G29+E29)/(INT(10+G29+E29))-epsi))^(s_3)*(c_4+c_1*INT((10+G29+E29)/(INT(10+G29+E29))-epsi)+c_2*H29)^(c_3)+sc_2*INT((10+G29+E29)/(INT(10+G29+E29))-epsi)-sc_4*(H29/10)^3)
+D70*E70*(1-F70)*(1-G70)*
((sc_3+sc_1*INT((10+G29+E29*d)/(INT(10+G29+E29*d))-epsi))*(s_1+INT(G29+E29*d)+s_2*INT((10+G29+E29*d)/(INT(10+G29+E29*d))-epsi))^(s_3)*(c_4+c_1*INT((10+G29+E29*d)/(INT(10+G29+E29*d))-epsi)+c_2*H29)^(c_3)+sc_2*INT((10+G29+E29*d)/(INT(10+G29+E29*d))-epsi)-sc_4*(H29/10)^3)</f>
        <v>12252.736232128811</v>
      </c>
      <c r="W70" s="10" t="str">
        <f>W69 &amp; IF(1-D70,B29&amp;"    ","")</f>
        <v xml:space="preserve">샤말라    </v>
      </c>
      <c r="X70" s="10" t="str">
        <f>X69&amp;IF(1-E70,B29&amp;"    ","")</f>
        <v xml:space="preserve">워보카    </v>
      </c>
      <c r="Y70" s="10" t="str">
        <f>Y69&amp;IF(F70,B29&amp;"    ","")</f>
        <v xml:space="preserve">카르펜    카스타네아    </v>
      </c>
      <c r="Z70" s="10" t="str">
        <f>Z69&amp;IF(G70,B29&amp;"    ","")</f>
        <v xml:space="preserve">아란웬    안드라스    키리네    </v>
      </c>
    </row>
    <row r="71" spans="4:26">
      <c r="D71" s="10">
        <f>1-INT((10-(1-I30)^2)/10)</f>
        <v>1</v>
      </c>
      <c r="E71" s="10">
        <f>1-INT((10-(2-I30)^2)/10)</f>
        <v>1</v>
      </c>
      <c r="F71" s="10">
        <f>INT((3-ABS(3-I30))/3)</f>
        <v>0</v>
      </c>
      <c r="G71" s="10">
        <f>INT((4-ABS(4-I30))/4)</f>
        <v>0</v>
      </c>
      <c r="I71" s="10">
        <f>(1-D71)*H30</f>
        <v>0</v>
      </c>
      <c r="J71" s="10">
        <f>(1-E71)*H30</f>
        <v>0</v>
      </c>
      <c r="K71" s="137">
        <f>F71*H30</f>
        <v>0</v>
      </c>
      <c r="L71" s="137">
        <f>G71*H30</f>
        <v>0</v>
      </c>
      <c r="M71" s="3"/>
      <c r="R71" s="148">
        <f>(-1)*(1-D71)*
((sc_3+sc_1*INT((10+D30+F30)/(INT(10+D30+F30))-epsi))*(s_1+INT(D30+F30)+s_2*INT((10+D30+F30)/(INT(10+D30+F30))-epsi))^(s_3)*(c_4+c_1*INT((10+D30+F30)/(INT(10+D30+F30))-epsi)+c_2*H30)^(c_3)+sc_2*INT((10+D30+F30)/(INT(10+D30+F30))-epsi)-sc_4*(H30/10)^3)
+D71*E71*(1-F71)*(1-G71)*
((sc_3+sc_1*INT((10+D30+F30*d)/(INT(10+D30+F30*d))-epsi))*(s_1+INT(D30+F30*d)+s_2*INT((10+D30+F30*d)/(INT(10+D30+F30*d))-epsi))^(s_3)*(c_4+c_1*INT((10+D30+F30*d)/(INT(10+D30+F30*d))-epsi)+c_2*H30)^(c_3)+sc_2*INT((10+D30+F30*d)/(INT(10+D30+F30*d))-epsi)-sc_4*(H30/10)^3)</f>
        <v>17428.651615997685</v>
      </c>
      <c r="S71" s="148">
        <f>-1*(1-E71)*
((sc_3+sc_1*INT((10+D30+F30)/(INT(10+D30+F30))-epsi))*(s_1+INT(D30+F30)+s_2*INT((10+D30+F30)/(INT(10+D30+F30))-epsi))^(s_3)*(c_4+c_1*INT((10+D30+F30)/(INT(10+D30+F30))-epsi)+c_2*H30)^(c_3)+sc_2*INT((10+D30+F30)/(INT(10+D30+F30))-epsi)-sc_4*(H30/10)^3)
+D71*E71*(1-F71)*(1-G71)*
((sc_3+sc_1*INT((10+D30*d+F30)/(INT(10+D30*d+F30))-epsi))*(s_1+INT(D30*d+F30)+s_2*INT((10+D30*d+F30)/(INT(10+D30*d+F30))-epsi))^(s_3)*(c_4+c_1*INT((10+D30*d+F30)/(INT(10+D30*d+F30))-epsi)+c_2*H30)^(c_3)+sc_2*INT((10+D30*d+F30)/(INT(10+D30*d+F30))-epsi)-sc_4*(H30/10)^3)</f>
        <v>13471.086635573462</v>
      </c>
      <c r="T71" s="148">
        <f>-1*(F71)*
((sc_3+sc_1*INT((10+G30+F30)/(INT(10+G30+F30))-epsi))*(s_1+INT(G30+F30)+s_2*INT((10+G30+F30)/(INT(10+G30+F30))-epsi))^(s_3)*(c_4+c_1*INT((10+G30+F30)/(INT(10+G30+F30))-epsi)+c_2*H30)^(c_3)+sc_2*INT((10+G30+F30)/(INT(10+G30+F30))-epsi)-sc_4*(H30/10)^3)
+D71*E71*(1-F71)*(1-G71)*
((sc_3+sc_1*INT((10+G30+F30*d)/(INT(10+G30+F30*d))-epsi))*(s_1+INT(G30+F30*d)+s_2*INT((10+G30+F30*d)/(INT(10+G30+F30*d))-epsi))^(s_3)*(c_4+c_1*INT((10+G30+F30*d)/(INT(10+G30+F30*d))-epsi)+c_2*H30)^(c_3)+sc_2*INT((10+G30+F30*d)/(INT(10+G30+F30*d))-epsi)-sc_4*(H30/10)^3)</f>
        <v>17428.651615997685</v>
      </c>
      <c r="U71" s="148">
        <f>-1*(G71)*
((sc_3+sc_1*INT((10+G30+E30)/(INT(10+G30+E30))-epsi))*(s_1+INT(G30+E30)+s_2*INT((10+G30+E30)/(INT(10+G30+E30))-epsi))^(s_3)*(c_4+c_1*INT((10+G30+E30)/(INT(10+G30+E30))-epsi)+c_2*H30)^(c_3)+sc_2*INT((10+G30+E30)/(INT(10+G30+E30))-epsi)-sc_4*(H30/10)^3)
+D71*E71*(1-F71)*(1-G71)*
((sc_3+sc_1*INT((10+G30+E30*d)/(INT(10+G30+E30*d))-epsi))*(s_1+INT(G30+E30*d)+s_2*INT((10+G30+E30*d)/(INT(10+G30+E30*d))-epsi))^(s_3)*(c_4+c_1*INT((10+G30+E30*d)/(INT(10+G30+E30*d))-epsi)+c_2*H30)^(c_3)+sc_2*INT((10+G30+E30*d)/(INT(10+G30+E30*d))-epsi)-sc_4*(H30/10)^3)</f>
        <v>10084.340055554218</v>
      </c>
      <c r="W71" s="10" t="str">
        <f>W70 &amp; IF(1-D71,B30&amp;"    ","")</f>
        <v xml:space="preserve">샤말라    </v>
      </c>
      <c r="X71" s="10" t="str">
        <f>X70&amp;IF(1-E71,B30&amp;"    ","")</f>
        <v xml:space="preserve">워보카    </v>
      </c>
      <c r="Y71" s="10" t="str">
        <f>Y70&amp;IF(F71,B30&amp;"    ","")</f>
        <v xml:space="preserve">카르펜    카스타네아    </v>
      </c>
      <c r="Z71" s="10" t="str">
        <f>Z70&amp;IF(G71,B30&amp;"    ","")</f>
        <v xml:space="preserve">아란웬    안드라스    키리네    </v>
      </c>
    </row>
    <row r="72" spans="4:26">
      <c r="D72" s="10">
        <f>1-INT((10-(1-I31)^2)/10)</f>
        <v>1</v>
      </c>
      <c r="E72" s="10">
        <f>1-INT((10-(2-I31)^2)/10)</f>
        <v>1</v>
      </c>
      <c r="F72" s="10">
        <f>INT((3-ABS(3-I31))/3)</f>
        <v>0</v>
      </c>
      <c r="G72" s="10">
        <f>INT((4-ABS(4-I31))/4)</f>
        <v>0</v>
      </c>
      <c r="I72" s="10">
        <f>(1-D72)*H31</f>
        <v>0</v>
      </c>
      <c r="J72" s="10">
        <f>(1-E72)*H31</f>
        <v>0</v>
      </c>
      <c r="K72" s="137">
        <f>F72*H31</f>
        <v>0</v>
      </c>
      <c r="L72" s="137">
        <f>G72*H31</f>
        <v>0</v>
      </c>
      <c r="M72" s="3"/>
      <c r="R72" s="148">
        <f>(-1)*(1-D72)*
((sc_3+sc_1*INT((10+D31+F31)/(INT(10+D31+F31))-epsi))*(s_1+INT(D31+F31)+s_2*INT((10+D31+F31)/(INT(10+D31+F31))-epsi))^(s_3)*(c_4+c_1*INT((10+D31+F31)/(INT(10+D31+F31))-epsi)+c_2*H31)^(c_3)+sc_2*INT((10+D31+F31)/(INT(10+D31+F31))-epsi)-sc_4*(H31/10)^3)
+D72*E72*(1-F72)*(1-G72)*
((sc_3+sc_1*INT((10+D31+F31*d)/(INT(10+D31+F31*d))-epsi))*(s_1+INT(D31+F31*d)+s_2*INT((10+D31+F31*d)/(INT(10+D31+F31*d))-epsi))^(s_3)*(c_4+c_1*INT((10+D31+F31*d)/(INT(10+D31+F31*d))-epsi)+c_2*H31)^(c_3)+sc_2*INT((10+D31+F31*d)/(INT(10+D31+F31*d))-epsi)-sc_4*(H31/10)^3)</f>
        <v>16602.498542383946</v>
      </c>
      <c r="S72" s="148">
        <f>-1*(1-E72)*
((sc_3+sc_1*INT((10+D31+F31)/(INT(10+D31+F31))-epsi))*(s_1+INT(D31+F31)+s_2*INT((10+D31+F31)/(INT(10+D31+F31))-epsi))^(s_3)*(c_4+c_1*INT((10+D31+F31)/(INT(10+D31+F31))-epsi)+c_2*H31)^(c_3)+sc_2*INT((10+D31+F31)/(INT(10+D31+F31))-epsi)-sc_4*(H31/10)^3)
+D72*E72*(1-F72)*(1-G72)*
((sc_3+sc_1*INT((10+D31*d+F31)/(INT(10+D31*d+F31))-epsi))*(s_1+INT(D31*d+F31)+s_2*INT((10+D31*d+F31)/(INT(10+D31*d+F31))-epsi))^(s_3)*(c_4+c_1*INT((10+D31*d+F31)/(INT(10+D31*d+F31))-epsi)+c_2*H31)^(c_3)+sc_2*INT((10+D31*d+F31)/(INT(10+D31*d+F31))-epsi)-sc_4*(H31/10)^3)</f>
        <v>13602.418163432765</v>
      </c>
      <c r="T72" s="148">
        <f>-1*(F72)*
((sc_3+sc_1*INT((10+G31+F31)/(INT(10+G31+F31))-epsi))*(s_1+INT(G31+F31)+s_2*INT((10+G31+F31)/(INT(10+G31+F31))-epsi))^(s_3)*(c_4+c_1*INT((10+G31+F31)/(INT(10+G31+F31))-epsi)+c_2*H31)^(c_3)+sc_2*INT((10+G31+F31)/(INT(10+G31+F31))-epsi)-sc_4*(H31/10)^3)
+D72*E72*(1-F72)*(1-G72)*
((sc_3+sc_1*INT((10+G31+F31*d)/(INT(10+G31+F31*d))-epsi))*(s_1+INT(G31+F31*d)+s_2*INT((10+G31+F31*d)/(INT(10+G31+F31*d))-epsi))^(s_3)*(c_4+c_1*INT((10+G31+F31*d)/(INT(10+G31+F31*d))-epsi)+c_2*H31)^(c_3)+sc_2*INT((10+G31+F31*d)/(INT(10+G31+F31*d))-epsi)-sc_4*(H31/10)^3)</f>
        <v>16602.498542383946</v>
      </c>
      <c r="U72" s="148">
        <f>-1*(G72)*
((sc_3+sc_1*INT((10+G31+E31)/(INT(10+G31+E31))-epsi))*(s_1+INT(G31+E31)+s_2*INT((10+G31+E31)/(INT(10+G31+E31))-epsi))^(s_3)*(c_4+c_1*INT((10+G31+E31)/(INT(10+G31+E31))-epsi)+c_2*H31)^(c_3)+sc_2*INT((10+G31+E31)/(INT(10+G31+E31))-epsi)-sc_4*(H31/10)^3)
+D72*E72*(1-F72)*(1-G72)*
((sc_3+sc_1*INT((10+G31+E31*d)/(INT(10+G31+E31*d))-epsi))*(s_1+INT(G31+E31*d)+s_2*INT((10+G31+E31*d)/(INT(10+G31+E31*d))-epsi))^(s_3)*(c_4+c_1*INT((10+G31+E31*d)/(INT(10+G31+E31*d))-epsi)+c_2*H31)^(c_3)+sc_2*INT((10+G31+E31*d)/(INT(10+G31+E31*d))-epsi)-sc_4*(H31/10)^3)</f>
        <v>28665.821481239458</v>
      </c>
      <c r="W72" s="10" t="str">
        <f>W71 &amp; IF(1-D72,B31&amp;"    ","")</f>
        <v xml:space="preserve">샤말라    </v>
      </c>
      <c r="X72" s="10" t="str">
        <f>X71&amp;IF(1-E72,B31&amp;"    ","")</f>
        <v xml:space="preserve">워보카    </v>
      </c>
      <c r="Y72" s="10" t="str">
        <f>Y71&amp;IF(F72,B31&amp;"    ","")</f>
        <v xml:space="preserve">카르펜    카스타네아    </v>
      </c>
      <c r="Z72" s="10" t="str">
        <f>Z71&amp;IF(G72,B31&amp;"    ","")</f>
        <v xml:space="preserve">아란웬    안드라스    키리네    </v>
      </c>
    </row>
    <row r="73" spans="4:26">
      <c r="D73" s="10">
        <f>1-INT((10-(1-I32)^2)/10)</f>
        <v>1</v>
      </c>
      <c r="E73" s="10">
        <f>1-INT((10-(2-I32)^2)/10)</f>
        <v>1</v>
      </c>
      <c r="F73" s="10">
        <f>INT((3-ABS(3-I32))/3)</f>
        <v>0</v>
      </c>
      <c r="G73" s="10">
        <f>INT((4-ABS(4-I32))/4)</f>
        <v>0</v>
      </c>
      <c r="I73" s="10">
        <f>(1-D73)*H32</f>
        <v>0</v>
      </c>
      <c r="J73" s="10">
        <f>(1-E73)*H32</f>
        <v>0</v>
      </c>
      <c r="K73" s="137">
        <f>F73*H32</f>
        <v>0</v>
      </c>
      <c r="L73" s="137">
        <f>G73*H32</f>
        <v>0</v>
      </c>
      <c r="M73" s="3"/>
      <c r="R73" s="148">
        <f>(-1)*(1-D73)*
((sc_3+sc_1*INT((10+D32+F32)/(INT(10+D32+F32))-epsi))*(s_1+INT(D32+F32)+s_2*INT((10+D32+F32)/(INT(10+D32+F32))-epsi))^(s_3)*(c_4+c_1*INT((10+D32+F32)/(INT(10+D32+F32))-epsi)+c_2*H32)^(c_3)+sc_2*INT((10+D32+F32)/(INT(10+D32+F32))-epsi)-sc_4*(H32/10)^3)
+D73*E73*(1-F73)*(1-G73)*
((sc_3+sc_1*INT((10+D32+F32*d)/(INT(10+D32+F32*d))-epsi))*(s_1+INT(D32+F32*d)+s_2*INT((10+D32+F32*d)/(INT(10+D32+F32*d))-epsi))^(s_3)*(c_4+c_1*INT((10+D32+F32*d)/(INT(10+D32+F32*d))-epsi)+c_2*H32)^(c_3)+sc_2*INT((10+D32+F32*d)/(INT(10+D32+F32*d))-epsi)-sc_4*(H32/10)^3)</f>
        <v>5839.0586148084694</v>
      </c>
      <c r="S73" s="148">
        <f>-1*(1-E73)*
((sc_3+sc_1*INT((10+D32+F32)/(INT(10+D32+F32))-epsi))*(s_1+INT(D32+F32)+s_2*INT((10+D32+F32)/(INT(10+D32+F32))-epsi))^(s_3)*(c_4+c_1*INT((10+D32+F32)/(INT(10+D32+F32))-epsi)+c_2*H32)^(c_3)+sc_2*INT((10+D32+F32)/(INT(10+D32+F32))-epsi)-sc_4*(H32/10)^3)
+D73*E73*(1-F73)*(1-G73)*
((sc_3+sc_1*INT((10+D32*d+F32)/(INT(10+D32*d+F32))-epsi))*(s_1+INT(D32*d+F32)+s_2*INT((10+D32*d+F32)/(INT(10+D32*d+F32))-epsi))^(s_3)*(c_4+c_1*INT((10+D32*d+F32)/(INT(10+D32*d+F32))-epsi)+c_2*H32)^(c_3)+sc_2*INT((10+D32*d+F32)/(INT(10+D32*d+F32))-epsi)-sc_4*(H32/10)^3)</f>
        <v>7887.2057216668763</v>
      </c>
      <c r="T73" s="148">
        <f>-1*(F73)*
((sc_3+sc_1*INT((10+G32+F32)/(INT(10+G32+F32))-epsi))*(s_1+INT(G32+F32)+s_2*INT((10+G32+F32)/(INT(10+G32+F32))-epsi))^(s_3)*(c_4+c_1*INT((10+G32+F32)/(INT(10+G32+F32))-epsi)+c_2*H32)^(c_3)+sc_2*INT((10+G32+F32)/(INT(10+G32+F32))-epsi)-sc_4*(H32/10)^3)
+D73*E73*(1-F73)*(1-G73)*
((sc_3+sc_1*INT((10+G32+F32*d)/(INT(10+G32+F32*d))-epsi))*(s_1+INT(G32+F32*d)+s_2*INT((10+G32+F32*d)/(INT(10+G32+F32*d))-epsi))^(s_3)*(c_4+c_1*INT((10+G32+F32*d)/(INT(10+G32+F32*d))-epsi)+c_2*H32)^(c_3)+sc_2*INT((10+G32+F32*d)/(INT(10+G32+F32*d))-epsi)-sc_4*(H32/10)^3)</f>
        <v>5839.0586148084694</v>
      </c>
      <c r="U73" s="148">
        <f>-1*(G73)*
((sc_3+sc_1*INT((10+G32+E32)/(INT(10+G32+E32))-epsi))*(s_1+INT(G32+E32)+s_2*INT((10+G32+E32)/(INT(10+G32+E32))-epsi))^(s_3)*(c_4+c_1*INT((10+G32+E32)/(INT(10+G32+E32))-epsi)+c_2*H32)^(c_3)+sc_2*INT((10+G32+E32)/(INT(10+G32+E32))-epsi)-sc_4*(H32/10)^3)
+D73*E73*(1-F73)*(1-G73)*
((sc_3+sc_1*INT((10+G32+E32*d)/(INT(10+G32+E32*d))-epsi))*(s_1+INT(G32+E32*d)+s_2*INT((10+G32+E32*d)/(INT(10+G32+E32*d))-epsi))^(s_3)*(c_4+c_1*INT((10+G32+E32*d)/(INT(10+G32+E32*d))-epsi)+c_2*H32)^(c_3)+sc_2*INT((10+G32+E32*d)/(INT(10+G32+E32*d))-epsi)-sc_4*(H32/10)^3)</f>
        <v>5839.0586148084694</v>
      </c>
      <c r="W73" s="10" t="str">
        <f>W72 &amp; IF(1-D73,B32&amp;"    ","")</f>
        <v xml:space="preserve">샤말라    </v>
      </c>
      <c r="X73" s="10" t="str">
        <f>X72&amp;IF(1-E73,B32&amp;"    ","")</f>
        <v xml:space="preserve">워보카    </v>
      </c>
      <c r="Y73" s="10" t="str">
        <f>Y72&amp;IF(F73,B32&amp;"    ","")</f>
        <v xml:space="preserve">카르펜    카스타네아    </v>
      </c>
      <c r="Z73" s="10" t="str">
        <f>Z72&amp;IF(G73,B32&amp;"    ","")</f>
        <v xml:space="preserve">아란웬    안드라스    키리네    </v>
      </c>
    </row>
    <row r="74" spans="4:26">
      <c r="D74" s="10">
        <f>1-INT((10-(1-I33)^2)/10)</f>
        <v>1</v>
      </c>
      <c r="E74" s="10">
        <f>1-INT((10-(2-I33)^2)/10)</f>
        <v>1</v>
      </c>
      <c r="F74" s="10">
        <f>INT((3-ABS(3-I33))/3)</f>
        <v>0</v>
      </c>
      <c r="G74" s="10">
        <f>INT((4-ABS(4-I33))/4)</f>
        <v>0</v>
      </c>
      <c r="I74" s="10">
        <f>(1-D74)*H33</f>
        <v>0</v>
      </c>
      <c r="J74" s="10">
        <f>(1-E74)*H33</f>
        <v>0</v>
      </c>
      <c r="K74" s="137">
        <f>F74*H33</f>
        <v>0</v>
      </c>
      <c r="L74" s="137">
        <f>G74*H33</f>
        <v>0</v>
      </c>
      <c r="M74" s="3"/>
      <c r="R74" s="148">
        <f>(-1)*(1-D74)*
((sc_3+sc_1*INT((10+D33+F33)/(INT(10+D33+F33))-epsi))*(s_1+INT(D33+F33)+s_2*INT((10+D33+F33)/(INT(10+D33+F33))-epsi))^(s_3)*(c_4+c_1*INT((10+D33+F33)/(INT(10+D33+F33))-epsi)+c_2*H33)^(c_3)+sc_2*INT((10+D33+F33)/(INT(10+D33+F33))-epsi)-sc_4*(H33/10)^3)
+D74*E74*(1-F74)*(1-G74)*
((sc_3+sc_1*INT((10+D33+F33*d)/(INT(10+D33+F33*d))-epsi))*(s_1+INT(D33+F33*d)+s_2*INT((10+D33+F33*d)/(INT(10+D33+F33*d))-epsi))^(s_3)*(c_4+c_1*INT((10+D33+F33*d)/(INT(10+D33+F33*d))-epsi)+c_2*H33)^(c_3)+sc_2*INT((10+D33+F33*d)/(INT(10+D33+F33*d))-epsi)-sc_4*(H33/10)^3)</f>
        <v>14417.256808399155</v>
      </c>
      <c r="S74" s="148">
        <f>-1*(1-E74)*
((sc_3+sc_1*INT((10+D33+F33)/(INT(10+D33+F33))-epsi))*(s_1+INT(D33+F33)+s_2*INT((10+D33+F33)/(INT(10+D33+F33))-epsi))^(s_3)*(c_4+c_1*INT((10+D33+F33)/(INT(10+D33+F33))-epsi)+c_2*H33)^(c_3)+sc_2*INT((10+D33+F33)/(INT(10+D33+F33))-epsi)-sc_4*(H33/10)^3)
+D74*E74*(1-F74)*(1-G74)*
((sc_3+sc_1*INT((10+D33*d+F33)/(INT(10+D33*d+F33))-epsi))*(s_1+INT(D33*d+F33)+s_2*INT((10+D33*d+F33)/(INT(10+D33*d+F33))-epsi))^(s_3)*(c_4+c_1*INT((10+D33*d+F33)/(INT(10+D33*d+F33))-epsi)+c_2*H33)^(c_3)+sc_2*INT((10+D33*d+F33)/(INT(10+D33*d+F33))-epsi)-sc_4*(H33/10)^3)</f>
        <v>11655.146651365758</v>
      </c>
      <c r="T74" s="148">
        <f>-1*(F74)*
((sc_3+sc_1*INT((10+G33+F33)/(INT(10+G33+F33))-epsi))*(s_1+INT(G33+F33)+s_2*INT((10+G33+F33)/(INT(10+G33+F33))-epsi))^(s_3)*(c_4+c_1*INT((10+G33+F33)/(INT(10+G33+F33))-epsi)+c_2*H33)^(c_3)+sc_2*INT((10+G33+F33)/(INT(10+G33+F33))-epsi)-sc_4*(H33/10)^3)
+D74*E74*(1-F74)*(1-G74)*
((sc_3+sc_1*INT((10+G33+F33*d)/(INT(10+G33+F33*d))-epsi))*(s_1+INT(G33+F33*d)+s_2*INT((10+G33+F33*d)/(INT(10+G33+F33*d))-epsi))^(s_3)*(c_4+c_1*INT((10+G33+F33*d)/(INT(10+G33+F33*d))-epsi)+c_2*H33)^(c_3)+sc_2*INT((10+G33+F33*d)/(INT(10+G33+F33*d))-epsi)-sc_4*(H33/10)^3)</f>
        <v>14417.256808399155</v>
      </c>
      <c r="U74" s="148">
        <f>-1*(G74)*
((sc_3+sc_1*INT((10+G33+E33)/(INT(10+G33+E33))-epsi))*(s_1+INT(G33+E33)+s_2*INT((10+G33+E33)/(INT(10+G33+E33))-epsi))^(s_3)*(c_4+c_1*INT((10+G33+E33)/(INT(10+G33+E33))-epsi)+c_2*H33)^(c_3)+sc_2*INT((10+G33+E33)/(INT(10+G33+E33))-epsi)-sc_4*(H33/10)^3)
+D74*E74*(1-F74)*(1-G74)*
((sc_3+sc_1*INT((10+G33+E33*d)/(INT(10+G33+E33*d))-epsi))*(s_1+INT(G33+E33*d)+s_2*INT((10+G33+E33*d)/(INT(10+G33+E33*d))-epsi))^(s_3)*(c_4+c_1*INT((10+G33+E33*d)/(INT(10+G33+E33*d))-epsi)+c_2*H33)^(c_3)+sc_2*INT((10+G33+E33*d)/(INT(10+G33+E33*d))-epsi)-sc_4*(H33/10)^3)</f>
        <v>14417.256808399155</v>
      </c>
      <c r="W74" s="10" t="str">
        <f>W73 &amp; IF(1-D74,B33&amp;"    ","")</f>
        <v xml:space="preserve">샤말라    </v>
      </c>
      <c r="X74" s="10" t="str">
        <f>X73&amp;IF(1-E74,B33&amp;"    ","")</f>
        <v xml:space="preserve">워보카    </v>
      </c>
      <c r="Y74" s="10" t="str">
        <f>Y73&amp;IF(F74,B33&amp;"    ","")</f>
        <v xml:space="preserve">카르펜    카스타네아    </v>
      </c>
      <c r="Z74" s="10" t="str">
        <f>Z73&amp;IF(G74,B33&amp;"    ","")</f>
        <v xml:space="preserve">아란웬    안드라스    키리네    </v>
      </c>
    </row>
    <row r="75" spans="4:26">
      <c r="D75" s="10">
        <f>1-INT((10-(1-I34)^2)/10)</f>
        <v>1</v>
      </c>
      <c r="E75" s="10">
        <f>1-INT((10-(2-I34)^2)/10)</f>
        <v>1</v>
      </c>
      <c r="F75" s="10">
        <f>INT((3-ABS(3-I34))/3)</f>
        <v>0</v>
      </c>
      <c r="G75" s="10">
        <f>INT((4-ABS(4-I34))/4)</f>
        <v>0</v>
      </c>
      <c r="I75" s="10">
        <f>(1-D75)*H34</f>
        <v>0</v>
      </c>
      <c r="J75" s="10">
        <f>(1-E75)*H34</f>
        <v>0</v>
      </c>
      <c r="K75" s="137">
        <f>F75*H34</f>
        <v>0</v>
      </c>
      <c r="L75" s="137">
        <f>G75*H34</f>
        <v>0</v>
      </c>
      <c r="M75" s="3"/>
      <c r="R75" s="148">
        <f>(-1)*(1-D75)*
((sc_3+sc_1*INT((10+D34+F34)/(INT(10+D34+F34))-epsi))*(s_1+INT(D34+F34)+s_2*INT((10+D34+F34)/(INT(10+D34+F34))-epsi))^(s_3)*(c_4+c_1*INT((10+D34+F34)/(INT(10+D34+F34))-epsi)+c_2*H34)^(c_3)+sc_2*INT((10+D34+F34)/(INT(10+D34+F34))-epsi)-sc_4*(H34/10)^3)
+D75*E75*(1-F75)*(1-G75)*
((sc_3+sc_1*INT((10+D34+F34*d)/(INT(10+D34+F34*d))-epsi))*(s_1+INT(D34+F34*d)+s_2*INT((10+D34+F34*d)/(INT(10+D34+F34*d))-epsi))^(s_3)*(c_4+c_1*INT((10+D34+F34*d)/(INT(10+D34+F34*d))-epsi)+c_2*H34)^(c_3)+sc_2*INT((10+D34+F34*d)/(INT(10+D34+F34*d))-epsi)-sc_4*(H34/10)^3)</f>
        <v>5635.9740169240222</v>
      </c>
      <c r="S75" s="148">
        <f>-1*(1-E75)*
((sc_3+sc_1*INT((10+D34+F34)/(INT(10+D34+F34))-epsi))*(s_1+INT(D34+F34)+s_2*INT((10+D34+F34)/(INT(10+D34+F34))-epsi))^(s_3)*(c_4+c_1*INT((10+D34+F34)/(INT(10+D34+F34))-epsi)+c_2*H34)^(c_3)+sc_2*INT((10+D34+F34)/(INT(10+D34+F34))-epsi)-sc_4*(H34/10)^3)
+D75*E75*(1-F75)*(1-G75)*
((sc_3+sc_1*INT((10+D34*d+F34)/(INT(10+D34*d+F34))-epsi))*(s_1+INT(D34*d+F34)+s_2*INT((10+D34*d+F34)/(INT(10+D34*d+F34))-epsi))^(s_3)*(c_4+c_1*INT((10+D34*d+F34)/(INT(10+D34*d+F34))-epsi)+c_2*H34)^(c_3)+sc_2*INT((10+D34*d+F34)/(INT(10+D34*d+F34))-epsi)-sc_4*(H34/10)^3)</f>
        <v>3825.2476040755932</v>
      </c>
      <c r="T75" s="148">
        <f>-1*(F75)*
((sc_3+sc_1*INT((10+G34+F34)/(INT(10+G34+F34))-epsi))*(s_1+INT(G34+F34)+s_2*INT((10+G34+F34)/(INT(10+G34+F34))-epsi))^(s_3)*(c_4+c_1*INT((10+G34+F34)/(INT(10+G34+F34))-epsi)+c_2*H34)^(c_3)+sc_2*INT((10+G34+F34)/(INT(10+G34+F34))-epsi)-sc_4*(H34/10)^3)
+D75*E75*(1-F75)*(1-G75)*
((sc_3+sc_1*INT((10+G34+F34*d)/(INT(10+G34+F34*d))-epsi))*(s_1+INT(G34+F34*d)+s_2*INT((10+G34+F34*d)/(INT(10+G34+F34*d))-epsi))^(s_3)*(c_4+c_1*INT((10+G34+F34*d)/(INT(10+G34+F34*d))-epsi)+c_2*H34)^(c_3)+sc_2*INT((10+G34+F34*d)/(INT(10+G34+F34*d))-epsi)-sc_4*(H34/10)^3)</f>
        <v>5635.9740169240222</v>
      </c>
      <c r="U75" s="148">
        <f>-1*(G75)*
((sc_3+sc_1*INT((10+G34+E34)/(INT(10+G34+E34))-epsi))*(s_1+INT(G34+E34)+s_2*INT((10+G34+E34)/(INT(10+G34+E34))-epsi))^(s_3)*(c_4+c_1*INT((10+G34+E34)/(INT(10+G34+E34))-epsi)+c_2*H34)^(c_3)+sc_2*INT((10+G34+E34)/(INT(10+G34+E34))-epsi)-sc_4*(H34/10)^3)
+D75*E75*(1-F75)*(1-G75)*
((sc_3+sc_1*INT((10+G34+E34*d)/(INT(10+G34+E34*d))-epsi))*(s_1+INT(G34+E34*d)+s_2*INT((10+G34+E34*d)/(INT(10+G34+E34*d))-epsi))^(s_3)*(c_4+c_1*INT((10+G34+E34*d)/(INT(10+G34+E34*d))-epsi)+c_2*H34)^(c_3)+sc_2*INT((10+G34+E34*d)/(INT(10+G34+E34*d))-epsi)-sc_4*(H34/10)^3)</f>
        <v>5635.9740169240222</v>
      </c>
      <c r="W75" s="10" t="str">
        <f>W74 &amp; IF(1-D75,B34&amp;"    ","")</f>
        <v xml:space="preserve">샤말라    </v>
      </c>
      <c r="X75" s="10" t="str">
        <f>X74&amp;IF(1-E75,B34&amp;"    ","")</f>
        <v xml:space="preserve">워보카    </v>
      </c>
      <c r="Y75" s="10" t="str">
        <f>Y74&amp;IF(F75,B34&amp;"    ","")</f>
        <v xml:space="preserve">카르펜    카스타네아    </v>
      </c>
      <c r="Z75" s="10" t="str">
        <f>Z74&amp;IF(G75,B34&amp;"    ","")</f>
        <v xml:space="preserve">아란웬    안드라스    키리네    </v>
      </c>
    </row>
    <row r="76" spans="4:26">
      <c r="D76" s="10">
        <f>1-INT((10-(1-I35)^2)/10)</f>
        <v>1</v>
      </c>
      <c r="E76" s="10">
        <f>1-INT((10-(2-I35)^2)/10)</f>
        <v>1</v>
      </c>
      <c r="F76" s="10">
        <f>INT((3-ABS(3-I35))/3)</f>
        <v>0</v>
      </c>
      <c r="G76" s="10">
        <f>INT((4-ABS(4-I35))/4)</f>
        <v>0</v>
      </c>
      <c r="I76" s="10">
        <f>(1-D76)*H35</f>
        <v>0</v>
      </c>
      <c r="J76" s="10">
        <f>(1-E76)*H35</f>
        <v>0</v>
      </c>
      <c r="K76" s="137">
        <f>F76*H35</f>
        <v>0</v>
      </c>
      <c r="L76" s="137">
        <f>G76*H35</f>
        <v>0</v>
      </c>
      <c r="M76" s="3"/>
      <c r="R76" s="148">
        <f>(-1)*(1-D76)*
((sc_3+sc_1*INT((10+D35+F35)/(INT(10+D35+F35))-epsi))*(s_1+INT(D35+F35)+s_2*INT((10+D35+F35)/(INT(10+D35+F35))-epsi))^(s_3)*(c_4+c_1*INT((10+D35+F35)/(INT(10+D35+F35))-epsi)+c_2*H35)^(c_3)+sc_2*INT((10+D35+F35)/(INT(10+D35+F35))-epsi)-sc_4*(H35/10)^3)
+D76*E76*(1-F76)*(1-G76)*
((sc_3+sc_1*INT((10+D35+F35*d)/(INT(10+D35+F35*d))-epsi))*(s_1+INT(D35+F35*d)+s_2*INT((10+D35+F35*d)/(INT(10+D35+F35*d))-epsi))^(s_3)*(c_4+c_1*INT((10+D35+F35*d)/(INT(10+D35+F35*d))-epsi)+c_2*H35)^(c_3)+sc_2*INT((10+D35+F35*d)/(INT(10+D35+F35*d))-epsi)-sc_4*(H35/10)^3)</f>
        <v>14417.256808399155</v>
      </c>
      <c r="S76" s="148">
        <f>-1*(1-E76)*
((sc_3+sc_1*INT((10+D35+F35)/(INT(10+D35+F35))-epsi))*(s_1+INT(D35+F35)+s_2*INT((10+D35+F35)/(INT(10+D35+F35))-epsi))^(s_3)*(c_4+c_1*INT((10+D35+F35)/(INT(10+D35+F35))-epsi)+c_2*H35)^(c_3)+sc_2*INT((10+D35+F35)/(INT(10+D35+F35))-epsi)-sc_4*(H35/10)^3)
+D76*E76*(1-F76)*(1-G76)*
((sc_3+sc_1*INT((10+D35*d+F35)/(INT(10+D35*d+F35))-epsi))*(s_1+INT(D35*d+F35)+s_2*INT((10+D35*d+F35)/(INT(10+D35*d+F35))-epsi))^(s_3)*(c_4+c_1*INT((10+D35*d+F35)/(INT(10+D35*d+F35))-epsi)+c_2*H35)^(c_3)+sc_2*INT((10+D35*d+F35)/(INT(10+D35*d+F35))-epsi)-sc_4*(H35/10)^3)</f>
        <v>11655.146651365758</v>
      </c>
      <c r="T76" s="148">
        <f>-1*(F76)*
((sc_3+sc_1*INT((10+G35+F35)/(INT(10+G35+F35))-epsi))*(s_1+INT(G35+F35)+s_2*INT((10+G35+F35)/(INT(10+G35+F35))-epsi))^(s_3)*(c_4+c_1*INT((10+G35+F35)/(INT(10+G35+F35))-epsi)+c_2*H35)^(c_3)+sc_2*INT((10+G35+F35)/(INT(10+G35+F35))-epsi)-sc_4*(H35/10)^3)
+D76*E76*(1-F76)*(1-G76)*
((sc_3+sc_1*INT((10+G35+F35*d)/(INT(10+G35+F35*d))-epsi))*(s_1+INT(G35+F35*d)+s_2*INT((10+G35+F35*d)/(INT(10+G35+F35*d))-epsi))^(s_3)*(c_4+c_1*INT((10+G35+F35*d)/(INT(10+G35+F35*d))-epsi)+c_2*H35)^(c_3)+sc_2*INT((10+G35+F35*d)/(INT(10+G35+F35*d))-epsi)-sc_4*(H35/10)^3)</f>
        <v>14417.256808399155</v>
      </c>
      <c r="U76" s="148">
        <f>-1*(G76)*
((sc_3+sc_1*INT((10+G35+E35)/(INT(10+G35+E35))-epsi))*(s_1+INT(G35+E35)+s_2*INT((10+G35+E35)/(INT(10+G35+E35))-epsi))^(s_3)*(c_4+c_1*INT((10+G35+E35)/(INT(10+G35+E35))-epsi)+c_2*H35)^(c_3)+sc_2*INT((10+G35+E35)/(INT(10+G35+E35))-epsi)-sc_4*(H35/10)^3)
+D76*E76*(1-F76)*(1-G76)*
((sc_3+sc_1*INT((10+G35+E35*d)/(INT(10+G35+E35*d))-epsi))*(s_1+INT(G35+E35*d)+s_2*INT((10+G35+E35*d)/(INT(10+G35+E35*d))-epsi))^(s_3)*(c_4+c_1*INT((10+G35+E35*d)/(INT(10+G35+E35*d))-epsi)+c_2*H35)^(c_3)+sc_2*INT((10+G35+E35*d)/(INT(10+G35+E35*d))-epsi)-sc_4*(H35/10)^3)</f>
        <v>14417.256808399155</v>
      </c>
      <c r="W76" s="144" t="str">
        <f>W75 &amp; IF(1-D76,B35&amp;"    ","")</f>
        <v xml:space="preserve">샤말라    </v>
      </c>
      <c r="X76" s="144" t="str">
        <f>X75&amp;IF(1-E76,B35&amp;"    ","")</f>
        <v xml:space="preserve">워보카    </v>
      </c>
      <c r="Y76" s="144" t="str">
        <f>Y75&amp;IF(F76,B35&amp;"    ","")</f>
        <v xml:space="preserve">카르펜    카스타네아    </v>
      </c>
      <c r="Z76" s="144" t="str">
        <f>Z75&amp;IF(G76,B35&amp;"    ","")</f>
        <v xml:space="preserve">아란웬    안드라스    키리네    </v>
      </c>
    </row>
    <row r="77" spans="4:26">
      <c r="D77" s="143">
        <f>1-PRODUCT(D46:D76)</f>
        <v>1</v>
      </c>
      <c r="E77" s="143">
        <f>1-PRODUCT(E46:E76)</f>
        <v>1</v>
      </c>
      <c r="F77" s="144">
        <f>SUM(F46:F76)</f>
        <v>2</v>
      </c>
      <c r="G77" s="144">
        <f>SUM(G46:G76)</f>
        <v>3</v>
      </c>
      <c r="I77" s="144">
        <f>SUM(I46:I76)</f>
        <v>0</v>
      </c>
      <c r="J77" s="144">
        <f>SUM(J46:J76)</f>
        <v>3</v>
      </c>
      <c r="K77" s="144">
        <f>SUM(K46:K76)</f>
        <v>5</v>
      </c>
      <c r="L77" s="144">
        <f>SUM(L46:L76)</f>
        <v>7</v>
      </c>
      <c r="M77" s="3"/>
      <c r="R77" s="144">
        <f>MAX(R46:R76)</f>
        <v>51489.123006860005</v>
      </c>
      <c r="S77" s="144">
        <f>MAX(S46:S76)</f>
        <v>51489.123006860005</v>
      </c>
      <c r="T77" s="144">
        <f>MAX(T46:T76)</f>
        <v>51489.123006860005</v>
      </c>
      <c r="U77" s="144">
        <f>MAX(U46:U76)</f>
        <v>51489.123006860005</v>
      </c>
      <c r="W77" s="1"/>
    </row>
    <row r="78" spans="4:26">
      <c r="D78" s="10" t="s">
        <v>146</v>
      </c>
      <c r="E78" s="10" t="s">
        <v>147</v>
      </c>
      <c r="F78" s="10" t="s">
        <v>145</v>
      </c>
      <c r="G78" s="10" t="s">
        <v>235</v>
      </c>
      <c r="I78" s="10" t="s">
        <v>148</v>
      </c>
      <c r="J78" s="10" t="s">
        <v>149</v>
      </c>
      <c r="K78" s="137" t="s">
        <v>150</v>
      </c>
      <c r="L78" s="137" t="s">
        <v>151</v>
      </c>
      <c r="M78" s="3"/>
      <c r="R78" s="155">
        <f>1+-1*MIN(R46:R76)</f>
        <v>50188.207606799609</v>
      </c>
      <c r="S78" s="155">
        <f>1+-1*MIN(S46:S76)</f>
        <v>76806.186529190454</v>
      </c>
      <c r="T78" s="142">
        <f>1+-1*MIN(T46:T76)</f>
        <v>51490.123006860005</v>
      </c>
      <c r="U78" s="142">
        <f>1+-1*MIN(U46:U76)</f>
        <v>51490.123006860005</v>
      </c>
    </row>
    <row r="79" spans="4:26">
      <c r="D79" s="144">
        <f>31-SUM(D46:D76)</f>
        <v>1</v>
      </c>
      <c r="E79" s="144">
        <f>31-SUM(E46:E76)</f>
        <v>1</v>
      </c>
      <c r="R79" s="10"/>
      <c r="S79" s="10"/>
      <c r="T79" s="155">
        <f>1+(-1*SUMIF(T46:T76,"&lt;0"))</f>
        <v>96991.571007161547</v>
      </c>
      <c r="U79" s="155">
        <f>1+(-1*SUMIF(U46:U76,"&lt;0"))</f>
        <v>142533.2226959673</v>
      </c>
    </row>
    <row r="80" spans="4:26">
      <c r="D80" s="10" t="s">
        <v>236</v>
      </c>
      <c r="E80" s="10" t="s">
        <v>237</v>
      </c>
    </row>
    <row r="90" spans="1:40" s="3" customFormat="1">
      <c r="A90" s="165"/>
      <c r="B90" s="165"/>
      <c r="C90" s="165"/>
      <c r="D90" s="40" t="s">
        <v>176</v>
      </c>
      <c r="E90" s="165"/>
      <c r="F90" s="165"/>
      <c r="G90" s="165"/>
      <c r="H90" s="165"/>
      <c r="I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65"/>
      <c r="AJ90" s="165"/>
      <c r="AK90" s="165"/>
      <c r="AL90" s="165"/>
      <c r="AM90" s="165"/>
      <c r="AN90" s="165"/>
    </row>
    <row r="91" spans="1:40" s="3" customFormat="1">
      <c r="A91" s="165"/>
      <c r="B91" s="165"/>
      <c r="C91" s="165"/>
      <c r="D91" s="40" t="s">
        <v>177</v>
      </c>
      <c r="E91" s="165"/>
      <c r="F91" s="165"/>
      <c r="G91" s="165"/>
      <c r="H91" s="165"/>
      <c r="I91" s="165" t="s">
        <v>182</v>
      </c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165"/>
      <c r="AM91" s="165"/>
      <c r="AN91" s="165"/>
    </row>
    <row r="92" spans="1:40" s="3" customFormat="1">
      <c r="A92" s="165"/>
      <c r="B92" s="165"/>
      <c r="C92" s="165" t="s">
        <v>159</v>
      </c>
      <c r="D92" s="40" t="s">
        <v>178</v>
      </c>
      <c r="E92" s="165"/>
      <c r="F92" s="165"/>
      <c r="G92" s="165"/>
      <c r="H92" s="165"/>
      <c r="I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  <c r="AJ92" s="165"/>
      <c r="AK92" s="165"/>
      <c r="AL92" s="165"/>
      <c r="AM92" s="165"/>
      <c r="AN92" s="165"/>
    </row>
    <row r="93" spans="1:40" s="3" customFormat="1">
      <c r="A93" s="165"/>
      <c r="B93" s="165"/>
      <c r="C93" s="165" t="s">
        <v>159</v>
      </c>
      <c r="D93" s="165" t="s">
        <v>179</v>
      </c>
      <c r="E93" s="165"/>
      <c r="F93" s="165"/>
      <c r="G93" s="165"/>
      <c r="H93" s="165"/>
      <c r="I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  <c r="AJ93" s="165"/>
      <c r="AK93" s="165"/>
      <c r="AL93" s="165"/>
      <c r="AM93" s="165"/>
      <c r="AN93" s="165"/>
    </row>
    <row r="95" spans="1:40" s="3" customFormat="1">
      <c r="A95" s="165"/>
      <c r="B95" s="165"/>
      <c r="C95" s="165" t="s">
        <v>159</v>
      </c>
      <c r="D95" s="40" t="s">
        <v>180</v>
      </c>
      <c r="E95" s="165"/>
      <c r="F95" s="165"/>
      <c r="G95" s="165"/>
      <c r="H95" s="165"/>
      <c r="I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N95" s="165"/>
    </row>
    <row r="96" spans="1:40" s="3" customFormat="1">
      <c r="A96" s="165"/>
      <c r="B96" s="165"/>
      <c r="C96" s="165" t="s">
        <v>159</v>
      </c>
      <c r="D96" s="40" t="s">
        <v>181</v>
      </c>
      <c r="E96" s="165"/>
      <c r="F96" s="165"/>
      <c r="G96" s="165"/>
      <c r="H96" s="165"/>
      <c r="I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65"/>
      <c r="AJ96" s="165"/>
      <c r="AK96" s="165"/>
      <c r="AL96" s="165"/>
      <c r="AM96" s="165"/>
      <c r="AN96" s="165"/>
    </row>
    <row r="121" spans="2:2">
      <c r="B121" s="46"/>
    </row>
  </sheetData>
  <mergeCells count="34">
    <mergeCell ref="W45:Z45"/>
    <mergeCell ref="N61:P61"/>
    <mergeCell ref="N62:P62"/>
    <mergeCell ref="D45:G45"/>
    <mergeCell ref="I45:L45"/>
    <mergeCell ref="R45:U45"/>
    <mergeCell ref="C39:N39"/>
    <mergeCell ref="X39:AE39"/>
    <mergeCell ref="X40:AE40"/>
    <mergeCell ref="P30:P31"/>
    <mergeCell ref="P32:P33"/>
    <mergeCell ref="C36:N36"/>
    <mergeCell ref="C37:N37"/>
    <mergeCell ref="X37:AG37"/>
    <mergeCell ref="C38:N38"/>
    <mergeCell ref="X38:AE38"/>
    <mergeCell ref="Q24:V24"/>
    <mergeCell ref="X24:AH24"/>
    <mergeCell ref="Q25:V25"/>
    <mergeCell ref="P26:P27"/>
    <mergeCell ref="X26:AN26"/>
    <mergeCell ref="P28:P29"/>
    <mergeCell ref="C4:I4"/>
    <mergeCell ref="P13:V13"/>
    <mergeCell ref="Q14:V14"/>
    <mergeCell ref="X19:AI19"/>
    <mergeCell ref="AK19:AL19"/>
    <mergeCell ref="X23:AH23"/>
    <mergeCell ref="B1:I1"/>
    <mergeCell ref="B2:H2"/>
    <mergeCell ref="P2:V2"/>
    <mergeCell ref="X2:AI2"/>
    <mergeCell ref="Q3:U3"/>
    <mergeCell ref="AC3:AD3"/>
  </mergeCells>
  <phoneticPr fontId="1" type="noConversion"/>
  <pageMargins left="0.7" right="0.7" top="1.3149999999999999" bottom="0.75" header="0.3" footer="0.3"/>
  <pageSetup paperSize="9" orientation="portrait" horizontalDpi="200" verticalDpi="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21"/>
  <sheetViews>
    <sheetView zoomScale="85" zoomScaleNormal="85" workbookViewId="0">
      <selection activeCell="Z29" sqref="Z29"/>
    </sheetView>
  </sheetViews>
  <sheetFormatPr defaultRowHeight="16.5"/>
  <cols>
    <col min="1" max="1" width="1.875" style="165" customWidth="1"/>
    <col min="2" max="2" width="13.25" style="165" customWidth="1"/>
    <col min="3" max="8" width="7.625" style="165" customWidth="1"/>
    <col min="9" max="9" width="11.625" style="165" bestFit="1" customWidth="1"/>
    <col min="10" max="10" width="10.5" style="3" customWidth="1"/>
    <col min="11" max="11" width="10.5" style="3" bestFit="1" customWidth="1"/>
    <col min="12" max="12" width="10.625" style="3" bestFit="1" customWidth="1"/>
    <col min="13" max="13" width="10.5" style="165" customWidth="1"/>
    <col min="14" max="14" width="16.375" style="165" customWidth="1"/>
    <col min="15" max="15" width="4.75" style="165" customWidth="1"/>
    <col min="16" max="16" width="8.125" style="165" customWidth="1"/>
    <col min="17" max="17" width="11" style="165" bestFit="1" customWidth="1"/>
    <col min="18" max="20" width="9" style="165"/>
    <col min="21" max="21" width="8.875" style="165" bestFit="1" customWidth="1"/>
    <col min="22" max="22" width="10" style="165" bestFit="1" customWidth="1"/>
    <col min="23" max="23" width="8.875" style="165" bestFit="1" customWidth="1"/>
    <col min="24" max="24" width="5.375" style="165" customWidth="1"/>
    <col min="25" max="25" width="7" style="165" customWidth="1"/>
    <col min="26" max="26" width="9.625" style="165" customWidth="1"/>
    <col min="27" max="27" width="7.125" style="165" customWidth="1"/>
    <col min="28" max="28" width="5.25" style="165" bestFit="1" customWidth="1"/>
    <col min="29" max="30" width="7.625" style="165" customWidth="1"/>
    <col min="31" max="31" width="8.5" style="165" bestFit="1" customWidth="1"/>
    <col min="32" max="32" width="5.25" style="165" customWidth="1"/>
    <col min="33" max="33" width="11.625" style="165" bestFit="1" customWidth="1"/>
    <col min="34" max="35" width="7.125" style="165" bestFit="1" customWidth="1"/>
    <col min="36" max="657" width="9" style="165"/>
    <col min="658" max="658" width="13.125" style="165" bestFit="1" customWidth="1"/>
    <col min="659" max="665" width="9" style="165"/>
    <col min="666" max="666" width="12.375" style="165" customWidth="1"/>
    <col min="667" max="669" width="12.75" style="165" bestFit="1" customWidth="1"/>
    <col min="670" max="16384" width="9" style="165"/>
  </cols>
  <sheetData>
    <row r="1" spans="1:38" ht="26.25">
      <c r="B1" s="233" t="s">
        <v>153</v>
      </c>
      <c r="C1" s="234"/>
      <c r="D1" s="234"/>
      <c r="E1" s="234"/>
      <c r="F1" s="234"/>
      <c r="G1" s="234"/>
      <c r="H1" s="234"/>
      <c r="I1" s="234"/>
      <c r="J1" s="30" t="str">
        <f>IF(runS=1, "결정 !","..1명..")</f>
        <v>결정 !</v>
      </c>
      <c r="K1" s="30" t="str">
        <f>IF(obstaS=1, "결정 !","..1명..")</f>
        <v>결정 !</v>
      </c>
      <c r="L1" s="30" t="str">
        <f>IF(tri=2,"결정 !","..2명..")</f>
        <v>결정 !</v>
      </c>
      <c r="M1" s="30" t="str">
        <f>IF(horse=3,"결정 !","..3명..")</f>
        <v>결정 !</v>
      </c>
      <c r="N1" s="157"/>
    </row>
    <row r="2" spans="1:38" ht="17.25" thickBot="1">
      <c r="A2" s="165">
        <v>1.0999999999999999E-2</v>
      </c>
      <c r="B2" s="235" t="s">
        <v>158</v>
      </c>
      <c r="C2" s="235"/>
      <c r="D2" s="235"/>
      <c r="E2" s="235"/>
      <c r="F2" s="235"/>
      <c r="G2" s="235"/>
      <c r="H2" s="235"/>
      <c r="J2" s="32" t="s">
        <v>142</v>
      </c>
      <c r="K2" s="5" t="s">
        <v>39</v>
      </c>
      <c r="L2" s="5" t="s">
        <v>40</v>
      </c>
      <c r="M2" s="5" t="s">
        <v>41</v>
      </c>
      <c r="N2" s="41">
        <v>1.1000000000000001</v>
      </c>
      <c r="P2" s="236" t="s">
        <v>215</v>
      </c>
      <c r="Q2" s="236"/>
      <c r="R2" s="236"/>
      <c r="S2" s="236"/>
      <c r="T2" s="236"/>
      <c r="U2" s="236"/>
      <c r="V2" s="236"/>
      <c r="X2" s="241" t="s">
        <v>218</v>
      </c>
      <c r="Y2" s="241"/>
      <c r="Z2" s="241"/>
      <c r="AA2" s="241"/>
      <c r="AB2" s="241"/>
      <c r="AC2" s="241"/>
      <c r="AD2" s="241"/>
      <c r="AE2" s="241"/>
      <c r="AF2" s="241"/>
      <c r="AG2" s="241"/>
      <c r="AH2" s="241"/>
      <c r="AI2" s="241"/>
    </row>
    <row r="3" spans="1:38" ht="33">
      <c r="B3" s="47" t="s">
        <v>38</v>
      </c>
      <c r="C3" s="48" t="s">
        <v>92</v>
      </c>
      <c r="D3" s="49" t="s">
        <v>0</v>
      </c>
      <c r="E3" s="50" t="s">
        <v>1</v>
      </c>
      <c r="F3" s="51" t="s">
        <v>2</v>
      </c>
      <c r="G3" s="52" t="s">
        <v>3</v>
      </c>
      <c r="H3" s="53" t="s">
        <v>30</v>
      </c>
      <c r="I3" s="54" t="s">
        <v>173</v>
      </c>
      <c r="J3" s="183" t="s">
        <v>31</v>
      </c>
      <c r="K3" s="168" t="s">
        <v>32</v>
      </c>
      <c r="L3" s="169" t="s">
        <v>33</v>
      </c>
      <c r="M3" s="170" t="s">
        <v>34</v>
      </c>
      <c r="N3" s="153" t="s">
        <v>109</v>
      </c>
      <c r="P3" s="163" t="s">
        <v>92</v>
      </c>
      <c r="Q3" s="246" t="s">
        <v>105</v>
      </c>
      <c r="R3" s="247"/>
      <c r="S3" s="247"/>
      <c r="T3" s="247"/>
      <c r="U3" s="248"/>
      <c r="V3" s="29" t="s">
        <v>140</v>
      </c>
      <c r="X3" s="55" t="s">
        <v>161</v>
      </c>
      <c r="Y3" s="55" t="s">
        <v>106</v>
      </c>
      <c r="Z3" s="19" t="s">
        <v>212</v>
      </c>
      <c r="AA3" s="19" t="s">
        <v>190</v>
      </c>
      <c r="AB3" s="164" t="s">
        <v>191</v>
      </c>
      <c r="AC3" s="245" t="s">
        <v>224</v>
      </c>
      <c r="AD3" s="245"/>
      <c r="AE3" s="12" t="s">
        <v>191</v>
      </c>
      <c r="AF3" s="19" t="s">
        <v>190</v>
      </c>
      <c r="AG3" s="19" t="s">
        <v>212</v>
      </c>
      <c r="AH3" s="55" t="s">
        <v>161</v>
      </c>
      <c r="AI3" s="55" t="s">
        <v>106</v>
      </c>
    </row>
    <row r="4" spans="1:38" ht="20.25">
      <c r="B4" s="136" t="s">
        <v>139</v>
      </c>
      <c r="C4" s="237" t="str">
        <f ca="1" xml:space="preserve">
IF(RAND()&gt;0.76, "괄호 안은 컨디션 합 입니다.",
     IF(RAND()&gt;0.68, "시뮬레이터 하단에서 배정된 NPC를 확인하세요 !",
          IF(RAND()&gt;0.5,
          "랜덤 도움말 입니다 (흠칫)",
                    IF(RAND()&gt;0.1,
                         "위험한 적은 가져버리세요 !",
                         "아테네의 부엉이는 황혼이 깃들 무렵에 날개를 편다"
                    )
          )
     )
)</f>
        <v>시뮬레이터 하단에서 배정된 NPC를 확인하세요 !</v>
      </c>
      <c r="D4" s="238"/>
      <c r="E4" s="238"/>
      <c r="F4" s="238"/>
      <c r="G4" s="238"/>
      <c r="H4" s="238"/>
      <c r="I4" s="239"/>
      <c r="J4" s="135" t="str">
        <f>IF(runS=1,SUM(J5:J35) &amp; " (" &amp; runC &amp;")",0)</f>
        <v>1 (3)</v>
      </c>
      <c r="K4" s="135" t="str">
        <f>IF(obstaS=1,SUM(K5:K35) &amp; " (" &amp; obstaC &amp;")",0)</f>
        <v>2.1 (2)</v>
      </c>
      <c r="L4" s="135" t="str">
        <f>IF(tri=2,SUM(L5:L35) &amp; " (" &amp; triC &amp;")",0)</f>
        <v>2 (4)</v>
      </c>
      <c r="M4" s="189" t="str">
        <f>IF(horse=3,SUM(M5:M35) &amp; " (" &amp; horseC &amp;")",0)</f>
        <v>3.2 (6)</v>
      </c>
      <c r="N4" s="190" t="s">
        <v>160</v>
      </c>
      <c r="P4" s="22">
        <v>7</v>
      </c>
      <c r="Q4" s="21" t="s">
        <v>55</v>
      </c>
      <c r="R4" s="21" t="s">
        <v>18</v>
      </c>
      <c r="S4" s="21" t="s">
        <v>37</v>
      </c>
      <c r="T4" s="156" t="s">
        <v>58</v>
      </c>
      <c r="U4" s="21" t="s">
        <v>29</v>
      </c>
      <c r="V4" s="33">
        <v>-2</v>
      </c>
      <c r="X4" s="55">
        <v>2.2000000000000002</v>
      </c>
      <c r="Y4" s="55">
        <v>3</v>
      </c>
      <c r="Z4" s="75">
        <f>(sc_3+sc_1*INT((10+X4)/(INT(10+X4))-epsi))*(s_1+INT(X4)+s_2*INT((10+X4)/(INT(10+X4))-epsi))^(s_3)*(c_4+c_1*INT((10+X4)/(INT(10+X4))-epsi)+c_2*Y4)^(c_3)+sc_2*INT((10+X4)/(INT(10+X4))-epsi)-sc_4*(Y4/10)^3</f>
        <v>90379.51629533332</v>
      </c>
      <c r="AA4" s="60">
        <f t="shared" ref="AA4:AA12" si="0">_xlfn.RANK.EQ(Z4,combat,0)</f>
        <v>1</v>
      </c>
      <c r="AB4" s="59">
        <f>ABS(AA4-AC4)</f>
        <v>0</v>
      </c>
      <c r="AC4" s="61">
        <v>1</v>
      </c>
      <c r="AD4" s="61">
        <v>3</v>
      </c>
      <c r="AE4" s="56">
        <f>ABS(AF4-AD4)</f>
        <v>0</v>
      </c>
      <c r="AF4" s="58">
        <f t="shared" ref="AF4:AF12" si="1">_xlfn.RANK.EQ(AG4,combat,0)</f>
        <v>3</v>
      </c>
      <c r="AG4" s="75">
        <f t="shared" ref="AG4:AG18" si="2">(sc_3+sc_1*INT((10+AH4)/(INT(10+AH4))-epsi))
*(s_1+INT(AH4)+s_2*INT((10+AH4)/(INT(10+AH4))-epsi))^(s_3)
*(c_4+c_1*INT((10+AH4)/(INT(10+AH4))-epsi)+c_2*AI4)^(c_3)
+sc_2*INT((10+AH4)/(INT(10+AH4))-epsi)
-sc_4*(AI4/10)^3</f>
        <v>76805.186529190454</v>
      </c>
      <c r="AH4" s="55">
        <v>2</v>
      </c>
      <c r="AI4" s="55">
        <v>3</v>
      </c>
      <c r="AK4" s="87"/>
      <c r="AL4" s="87"/>
    </row>
    <row r="5" spans="1:38" ht="17.100000000000001" customHeight="1">
      <c r="B5" s="173" t="s">
        <v>18</v>
      </c>
      <c r="C5" s="99">
        <v>7</v>
      </c>
      <c r="D5" s="64">
        <v>1</v>
      </c>
      <c r="E5" s="65"/>
      <c r="F5" s="66">
        <v>1</v>
      </c>
      <c r="G5" s="67"/>
      <c r="H5" s="97">
        <f>cond7</f>
        <v>-2</v>
      </c>
      <c r="I5" s="178"/>
      <c r="J5" s="281" t="str">
        <f>IF(
  (D5+F5*d)*OR(I5=1,AND(I5="",runS&lt;&gt;1))&gt;d-1,
  (D5+F5*d)*OR(I5=1,AND(I5="",runS&lt;&gt;1)),
     IF(
       enemy^(2-enemy)*run*OR(R46&gt;runCB,INT(0.4+R46/runCB)),
       CHAR(200*(2-enemy) + 41454*(enemy-1)) &amp; "  "
       &amp; (enemy-1)*(D5+F5*d)+(2-enemy)*INT(99.9*(R46/runCB))
       &amp; LEFT(" "&amp;CHAR(34+3*enemy)&amp;H5,3*enemy-1)&amp;CHAR(41951*(2-enemy) + 41*(enemy-1)),
       ""
     )
)</f>
        <v>√  2.1 (-2)</v>
      </c>
      <c r="K5" s="172" t="str">
        <f>IF(
  (D5*d+F5)*OR(I5=2,AND(I5="",obstaS&lt;&gt;1))&gt;d-1,
  (D5*d+F5)*OR(I5=2,AND(I5="",obstaS&lt;&gt;1)),
     IF(
       enemy^(2-enemy)*obsta*OR(S46&gt;obstaCB,INT(0.4+S46/obstaCB)),
       CHAR(200*(2-enemy) + 41454*(enemy-1)) &amp; "  "
       &amp; (enemy-1)*(D5*d+F5)+(2-enemy)*INT(99.9*(S46/obstaCB))
       &amp; LEFT(" "&amp;CHAR(34+3*enemy)&amp;H5,3*enemy-1)&amp;CHAR(41951*(2-enemy) + 41*(enemy-1)),
       ""
     )
)</f>
        <v/>
      </c>
      <c r="L5" s="186" t="str">
        <f>IF(
  (F5*d+G5)*OR(I5=3,AND(I5="",tri&lt;&gt;2))&gt;d-1,
  (F5*d+G5)*OR(I5=3,AND(I5="",tri&lt;&gt;2)),
     IF(
       enemy^(2-enemy)*INT(tri/2)*OR(T46&gt;triCB2,INT(0.7+T46/triCB2)),
       CHAR(200*(2-enemy) + 41454*(enemy-1)) &amp; "  "
       &amp; (enemy-1)*(F5*d+G5)+(2-enemy)*INT(99.9*(T46/triCB2))
       &amp; LEFT(" "&amp;CHAR(34+3*enemy)&amp;H5,3*enemy-1)&amp;CHAR(41951*(2-enemy) + 41*(enemy-1)),
       ""
     )
)</f>
        <v/>
      </c>
      <c r="M5" s="187" t="str">
        <f>IF(
  OR(E5+G5=-1,(E5*d+G5)*OR(I5=4,AND(I5="",horse&lt;&gt;3))&gt;d-1),
  (E5*(INT((E5+2)/2)*(d-1)+1)+G5)*OR(I5=4,AND(I5="",horse&lt;&gt;3)),
     IF(
       enemy^(2-enemy)*INT(horse/3)*OR(U46&gt;horseCB2,INT(0.81+U46/horseCB2)),
       CHAR(200*(2-enemy) + 41454*(enemy-1)) &amp; "  "
       &amp; (enemy-1)*(E5*d+G5)+(2-enemy)*INT(99.9*(U46/horseCB2))
       &amp; LEFT(" "&amp;CHAR(34+3*enemy)&amp;H5,3*enemy-1)&amp;CHAR(41951*(2-enemy) + 41*(enemy-1)),
       ""
     )
)</f>
        <v/>
      </c>
      <c r="N5" s="149"/>
      <c r="P5" s="22">
        <v>1</v>
      </c>
      <c r="Q5" s="19" t="s">
        <v>71</v>
      </c>
      <c r="R5" s="28" t="s">
        <v>4</v>
      </c>
      <c r="S5" s="28" t="s">
        <v>73</v>
      </c>
      <c r="T5" s="19" t="s">
        <v>47</v>
      </c>
      <c r="U5" s="19"/>
      <c r="V5" s="16">
        <f t="shared" ref="V5:V10" si="3">MOD(V4+4,7)+1-4</f>
        <v>-1</v>
      </c>
      <c r="X5" s="55">
        <v>2.2000000000000002</v>
      </c>
      <c r="Y5" s="55">
        <v>2</v>
      </c>
      <c r="Z5" s="75">
        <f t="shared" ref="Z5:Z18" si="4">(sc_3+sc_1*INT((10+X5)/(INT(10+X5))-epsi))
*(s_1+INT(X5)+s_2*INT((10+X5)/(INT(10+X5))-epsi))^(s_3)
*(c_4+c_1*INT((10+X5)/(INT(10+X5))-epsi)+c_2*Y5)^(c_3)
+sc_2*INT((10+X5)/(INT(10+X5))-epsi)
-sc_4*(Y5/10)^3</f>
        <v>79126.358729139902</v>
      </c>
      <c r="AA5" s="60">
        <f t="shared" si="0"/>
        <v>2</v>
      </c>
      <c r="AB5" s="59">
        <f t="shared" ref="AB5:AB12" si="5">ABS(AA5-AC5)</f>
        <v>0</v>
      </c>
      <c r="AC5" s="61">
        <v>2</v>
      </c>
      <c r="AD5" s="61">
        <v>5</v>
      </c>
      <c r="AE5" s="56">
        <f t="shared" ref="AE5:AE12" si="6">ABS(AF5-AD5)</f>
        <v>0</v>
      </c>
      <c r="AF5" s="58">
        <f t="shared" si="1"/>
        <v>5</v>
      </c>
      <c r="AG5" s="75">
        <f t="shared" si="2"/>
        <v>67904.762029604637</v>
      </c>
      <c r="AH5" s="55">
        <v>2</v>
      </c>
      <c r="AI5" s="55">
        <v>2</v>
      </c>
      <c r="AK5" s="87"/>
      <c r="AL5" s="87"/>
    </row>
    <row r="6" spans="1:38" ht="17.100000000000001" customHeight="1">
      <c r="B6" s="173" t="s">
        <v>28</v>
      </c>
      <c r="C6" s="99">
        <v>4</v>
      </c>
      <c r="D6" s="64">
        <v>1</v>
      </c>
      <c r="E6" s="65">
        <v>-1</v>
      </c>
      <c r="F6" s="66">
        <v>1</v>
      </c>
      <c r="G6" s="67"/>
      <c r="H6" s="97">
        <f>cond4</f>
        <v>2</v>
      </c>
      <c r="I6" s="178">
        <v>2</v>
      </c>
      <c r="J6" s="281" t="str">
        <f>IF(
  (D6+F6*d)*OR(I6=1,AND(I6="",runS&lt;&gt;1))&gt;d-1,
  (D6+F6*d)*OR(I6=1,AND(I6="",runS&lt;&gt;1)),
     IF(
       enemy^(2-enemy)*run*OR(R47&gt;runCB,INT(0.4+R47/runCB)),
       CHAR(200*(2-enemy) + 41454*(enemy-1)) &amp; "  "
       &amp; (enemy-1)*(D6+F6*d)+(2-enemy)*INT(99.9*(R47/runCB))
       &amp; LEFT(" "&amp;CHAR(34+3*enemy)&amp;H6,3*enemy-1)&amp;CHAR(41951*(2-enemy) + 41*(enemy-1)),
       ""
     )
)</f>
        <v/>
      </c>
      <c r="K6" s="172">
        <f>IF(
  (D6*d+F6)*OR(I6=2,AND(I6="",obstaS&lt;&gt;1))&gt;d-1,
  (D6*d+F6)*OR(I6=2,AND(I6="",obstaS&lt;&gt;1)),
     IF(
       enemy^(2-enemy)*obsta*OR(S47&gt;obstaCB,INT(0.4+S47/obstaCB)),
       CHAR(200*(2-enemy) + 41454*(enemy-1)) &amp; "  "
       &amp; (enemy-1)*(D6*d+F6)+(2-enemy)*INT(99.9*(S47/obstaCB))
       &amp; LEFT(" "&amp;CHAR(34+3*enemy)&amp;H6,3*enemy-1)&amp;CHAR(41951*(2-enemy) + 41*(enemy-1)),
       ""
     )
)</f>
        <v>2.1</v>
      </c>
      <c r="L6" s="186" t="str">
        <f>IF(
  (F6*d+G6)*OR(I6=3,AND(I6="",tri&lt;&gt;2))&gt;d-1,
  (F6*d+G6)*OR(I6=3,AND(I6="",tri&lt;&gt;2)),
     IF(
       enemy^(2-enemy)*INT(tri/2)*OR(T47&gt;triCB2,INT(0.7+T47/triCB2)),
       CHAR(200*(2-enemy) + 41454*(enemy-1)) &amp; "  "
       &amp; (enemy-1)*(F6*d+G6)+(2-enemy)*INT(99.9*(T47/triCB2))
       &amp; LEFT(" "&amp;CHAR(34+3*enemy)&amp;H6,3*enemy-1)&amp;CHAR(41951*(2-enemy) + 41*(enemy-1)),
       ""
     )
)</f>
        <v/>
      </c>
      <c r="M6" s="187">
        <f>IF(
  OR(E6+G6=-1,(E6*d+G6)*OR(I6=4,AND(I6="",horse&lt;&gt;3))&gt;d-1),
  (E6*(INT((E6+2)/2)*(d-1)+1)+G6)*OR(I6=4,AND(I6="",horse&lt;&gt;3)),
     IF(
       enemy^(2-enemy)*INT(horse/3)*OR(U47&gt;horseCB2,INT(0.81+U47/horseCB2)),
       CHAR(200*(2-enemy) + 41454*(enemy-1)) &amp; "  "
       &amp; (enemy-1)*(E6*d+G6)+(2-enemy)*INT(99.9*(U47/horseCB2))
       &amp; LEFT(" "&amp;CHAR(34+3*enemy)&amp;H6,3*enemy-1)&amp;CHAR(41951*(2-enemy) + 41*(enemy-1)),
       ""
     )
)</f>
        <v>0</v>
      </c>
      <c r="N6" s="149"/>
      <c r="P6" s="22">
        <v>2</v>
      </c>
      <c r="Q6" s="19" t="s">
        <v>25</v>
      </c>
      <c r="R6" s="19" t="s">
        <v>68</v>
      </c>
      <c r="S6" s="19" t="s">
        <v>69</v>
      </c>
      <c r="T6" s="19" t="s">
        <v>70</v>
      </c>
      <c r="U6" s="19"/>
      <c r="V6" s="16">
        <f t="shared" si="3"/>
        <v>0</v>
      </c>
      <c r="X6" s="55">
        <v>2.2000000000000002</v>
      </c>
      <c r="Y6" s="55">
        <v>1</v>
      </c>
      <c r="Z6" s="75">
        <f t="shared" si="4"/>
        <v>67905.167270765101</v>
      </c>
      <c r="AA6" s="60">
        <f t="shared" si="0"/>
        <v>4</v>
      </c>
      <c r="AB6" s="59">
        <f t="shared" si="5"/>
        <v>0</v>
      </c>
      <c r="AC6" s="61">
        <v>4</v>
      </c>
      <c r="AD6" s="61">
        <v>8</v>
      </c>
      <c r="AE6" s="56">
        <f t="shared" si="6"/>
        <v>1</v>
      </c>
      <c r="AF6" s="58">
        <f t="shared" si="1"/>
        <v>7</v>
      </c>
      <c r="AG6" s="75">
        <f t="shared" si="2"/>
        <v>59040.699887202944</v>
      </c>
      <c r="AH6" s="55">
        <v>2</v>
      </c>
      <c r="AI6" s="55">
        <v>1</v>
      </c>
      <c r="AK6" s="87"/>
      <c r="AL6" s="87"/>
    </row>
    <row r="7" spans="1:38" ht="17.100000000000001" customHeight="1">
      <c r="B7" s="173" t="s">
        <v>37</v>
      </c>
      <c r="C7" s="99">
        <v>7</v>
      </c>
      <c r="D7" s="64">
        <v>1</v>
      </c>
      <c r="E7" s="65">
        <v>-1</v>
      </c>
      <c r="F7" s="66">
        <v>1</v>
      </c>
      <c r="G7" s="67"/>
      <c r="H7" s="97">
        <f>cond7</f>
        <v>-2</v>
      </c>
      <c r="I7" s="178"/>
      <c r="J7" s="281" t="str">
        <f>IF(
  (D7+F7*d)*OR(I7=1,AND(I7="",runS&lt;&gt;1))&gt;d-1,
  (D7+F7*d)*OR(I7=1,AND(I7="",runS&lt;&gt;1)),
     IF(
       enemy^(2-enemy)*run*OR(R48&gt;runCB,INT(0.4+R48/runCB)),
       CHAR(200*(2-enemy) + 41454*(enemy-1)) &amp; "  "
       &amp; (enemy-1)*(D7+F7*d)+(2-enemy)*INT(99.9*(R48/runCB))
       &amp; LEFT(" "&amp;CHAR(34+3*enemy)&amp;H7,3*enemy-1)&amp;CHAR(41951*(2-enemy) + 41*(enemy-1)),
       ""
     )
)</f>
        <v>√  2.1 (-2)</v>
      </c>
      <c r="K7" s="172" t="str">
        <f>IF(
  (D7*d+F7)*OR(I7=2,AND(I7="",obstaS&lt;&gt;1))&gt;d-1,
  (D7*d+F7)*OR(I7=2,AND(I7="",obstaS&lt;&gt;1)),
     IF(
       enemy^(2-enemy)*obsta*OR(S48&gt;obstaCB,INT(0.4+S48/obstaCB)),
       CHAR(200*(2-enemy) + 41454*(enemy-1)) &amp; "  "
       &amp; (enemy-1)*(D7*d+F7)+(2-enemy)*INT(99.9*(S48/obstaCB))
       &amp; LEFT(" "&amp;CHAR(34+3*enemy)&amp;H7,3*enemy-1)&amp;CHAR(41951*(2-enemy) + 41*(enemy-1)),
       ""
     )
)</f>
        <v/>
      </c>
      <c r="L7" s="186" t="str">
        <f>IF(
  (F7*d+G7)*OR(I7=3,AND(I7="",tri&lt;&gt;2))&gt;d-1,
  (F7*d+G7)*OR(I7=3,AND(I7="",tri&lt;&gt;2)),
     IF(
       enemy^(2-enemy)*INT(tri/2)*OR(T48&gt;triCB2,INT(0.7+T48/triCB2)),
       CHAR(200*(2-enemy) + 41454*(enemy-1)) &amp; "  "
       &amp; (enemy-1)*(F7*d+G7)+(2-enemy)*INT(99.9*(T48/triCB2))
       &amp; LEFT(" "&amp;CHAR(34+3*enemy)&amp;H7,3*enemy-1)&amp;CHAR(41951*(2-enemy) + 41*(enemy-1)),
       ""
     )
)</f>
        <v/>
      </c>
      <c r="M7" s="187">
        <f>IF(
  OR(E7+G7=-1,(E7*d+G7)*OR(I7=4,AND(I7="",horse&lt;&gt;3))&gt;d-1),
  (E7*(INT((E7+2)/2)*(d-1)+1)+G7)*OR(I7=4,AND(I7="",horse&lt;&gt;3)),
     IF(
       enemy^(2-enemy)*INT(horse/3)*OR(U48&gt;horseCB2,INT(0.81+U48/horseCB2)),
       CHAR(200*(2-enemy) + 41454*(enemy-1)) &amp; "  "
       &amp; (enemy-1)*(E7*d+G7)+(2-enemy)*INT(99.9*(U48/horseCB2))
       &amp; LEFT(" "&amp;CHAR(34+3*enemy)&amp;H7,3*enemy-1)&amp;CHAR(41951*(2-enemy) + 41*(enemy-1)),
       ""
     )
)</f>
        <v>0</v>
      </c>
      <c r="N7" s="149"/>
      <c r="P7" s="22">
        <v>3</v>
      </c>
      <c r="Q7" s="19" t="s">
        <v>23</v>
      </c>
      <c r="R7" s="19" t="s">
        <v>52</v>
      </c>
      <c r="S7" s="19" t="s">
        <v>53</v>
      </c>
      <c r="T7" s="28" t="s">
        <v>54</v>
      </c>
      <c r="U7" s="19"/>
      <c r="V7" s="16">
        <f t="shared" si="3"/>
        <v>1</v>
      </c>
      <c r="X7" s="55">
        <v>1.2</v>
      </c>
      <c r="Y7" s="55">
        <v>3</v>
      </c>
      <c r="Z7" s="75">
        <f t="shared" si="4"/>
        <v>63511.547795899387</v>
      </c>
      <c r="AA7" s="60">
        <f t="shared" si="0"/>
        <v>6</v>
      </c>
      <c r="AB7" s="59">
        <f t="shared" si="5"/>
        <v>0</v>
      </c>
      <c r="AC7" s="61">
        <v>6</v>
      </c>
      <c r="AD7" s="61">
        <v>10</v>
      </c>
      <c r="AE7" s="56">
        <f t="shared" si="6"/>
        <v>0</v>
      </c>
      <c r="AF7" s="58">
        <f t="shared" si="1"/>
        <v>10</v>
      </c>
      <c r="AG7" s="75">
        <f t="shared" si="2"/>
        <v>51489.123006860005</v>
      </c>
      <c r="AH7" s="55">
        <v>1</v>
      </c>
      <c r="AI7" s="55">
        <v>3</v>
      </c>
      <c r="AK7" s="87"/>
      <c r="AL7" s="87"/>
    </row>
    <row r="8" spans="1:38" ht="17.100000000000001" customHeight="1">
      <c r="B8" s="173" t="s">
        <v>4</v>
      </c>
      <c r="C8" s="99">
        <v>1</v>
      </c>
      <c r="D8" s="64">
        <v>1</v>
      </c>
      <c r="E8" s="65">
        <v>-1</v>
      </c>
      <c r="F8" s="66"/>
      <c r="G8" s="67"/>
      <c r="H8" s="97">
        <f>cond1</f>
        <v>-1</v>
      </c>
      <c r="I8" s="178"/>
      <c r="J8" s="282" t="str">
        <f>IF(
  (D8+F8*d)*OR(I8=1,AND(I8="",runS&lt;&gt;1))&gt;d-1,
  (D8+F8*d)*OR(I8=1,AND(I8="",runS&lt;&gt;1)),
     IF(
       enemy^(2-enemy)*run*OR(R49&gt;runCB,INT(0.4+R49/runCB)),
       CHAR(200*(2-enemy) + 41454*(enemy-1)) &amp; "  "
       &amp; (enemy-1)*(D8+F8*d)+(2-enemy)*INT(99.9*(R49/runCB))
       &amp; LEFT(" "&amp;CHAR(34+3*enemy)&amp;H8,3*enemy-1)&amp;CHAR(41951*(2-enemy) + 41*(enemy-1)),
       ""
     )
)</f>
        <v/>
      </c>
      <c r="K8" s="185" t="str">
        <f>IF(
  (D8*d+F8)*OR(I8=2,AND(I8="",obstaS&lt;&gt;1))&gt;d-1,
  (D8*d+F8)*OR(I8=2,AND(I8="",obstaS&lt;&gt;1)),
     IF(
       enemy^(2-enemy)*obsta*OR(S49&gt;obstaCB,INT(0.4+S49/obstaCB)),
       CHAR(200*(2-enemy) + 41454*(enemy-1)) &amp; "  "
       &amp; (enemy-1)*(D8*d+F8)+(2-enemy)*INT(99.9*(S49/obstaCB))
       &amp; LEFT(" "&amp;CHAR(34+3*enemy)&amp;H8,3*enemy-1)&amp;CHAR(41951*(2-enemy) + 41*(enemy-1)),
       ""
     )
)</f>
        <v/>
      </c>
      <c r="L8" s="186" t="str">
        <f>IF(
  (F8*d+G8)*OR(I8=3,AND(I8="",tri&lt;&gt;2))&gt;d-1,
  (F8*d+G8)*OR(I8=3,AND(I8="",tri&lt;&gt;2)),
     IF(
       enemy^(2-enemy)*INT(tri/2)*OR(T49&gt;triCB2,INT(0.7+T49/triCB2)),
       CHAR(200*(2-enemy) + 41454*(enemy-1)) &amp; "  "
       &amp; (enemy-1)*(F8*d+G8)+(2-enemy)*INT(99.9*(T49/triCB2))
       &amp; LEFT(" "&amp;CHAR(34+3*enemy)&amp;H8,3*enemy-1)&amp;CHAR(41951*(2-enemy) + 41*(enemy-1)),
       ""
     )
)</f>
        <v/>
      </c>
      <c r="M8" s="187">
        <f>IF(
  OR(E8+G8=-1,(E8*d+G8)*OR(I8=4,AND(I8="",horse&lt;&gt;3))&gt;d-1),
  (E8*(INT((E8+2)/2)*(d-1)+1)+G8)*OR(I8=4,AND(I8="",horse&lt;&gt;3)),
     IF(
       enemy^(2-enemy)*INT(horse/3)*OR(U49&gt;horseCB2,INT(0.81+U49/horseCB2)),
       CHAR(200*(2-enemy) + 41454*(enemy-1)) &amp; "  "
       &amp; (enemy-1)*(E8*d+G8)+(2-enemy)*INT(99.9*(U49/horseCB2))
       &amp; LEFT(" "&amp;CHAR(34+3*enemy)&amp;H8,3*enemy-1)&amp;CHAR(41951*(2-enemy) + 41*(enemy-1)),
       ""
     )
)</f>
        <v>0</v>
      </c>
      <c r="N8" s="149"/>
      <c r="P8" s="22">
        <v>4</v>
      </c>
      <c r="Q8" s="19" t="s">
        <v>98</v>
      </c>
      <c r="R8" s="19" t="s">
        <v>46</v>
      </c>
      <c r="S8" s="19" t="s">
        <v>99</v>
      </c>
      <c r="T8" s="28" t="s">
        <v>49</v>
      </c>
      <c r="U8" s="28" t="s">
        <v>50</v>
      </c>
      <c r="V8" s="16">
        <f t="shared" si="3"/>
        <v>2</v>
      </c>
      <c r="X8" s="55">
        <v>2.2000000000000002</v>
      </c>
      <c r="Y8" s="55">
        <v>0</v>
      </c>
      <c r="Z8" s="75">
        <f t="shared" si="4"/>
        <v>56689.217009575557</v>
      </c>
      <c r="AA8" s="60">
        <f t="shared" si="0"/>
        <v>8</v>
      </c>
      <c r="AB8" s="59">
        <f t="shared" si="5"/>
        <v>1</v>
      </c>
      <c r="AC8" s="61">
        <v>7</v>
      </c>
      <c r="AD8" s="61">
        <v>11</v>
      </c>
      <c r="AE8" s="56">
        <f t="shared" si="6"/>
        <v>0</v>
      </c>
      <c r="AF8" s="58">
        <f t="shared" si="1"/>
        <v>11</v>
      </c>
      <c r="AG8" s="75">
        <f t="shared" si="2"/>
        <v>50187.207606799609</v>
      </c>
      <c r="AH8" s="55">
        <v>2</v>
      </c>
      <c r="AI8" s="55">
        <v>0</v>
      </c>
      <c r="AK8" s="87"/>
      <c r="AL8" s="87"/>
    </row>
    <row r="9" spans="1:38" ht="17.100000000000001" customHeight="1">
      <c r="B9" s="173" t="s">
        <v>6</v>
      </c>
      <c r="C9" s="99">
        <v>5</v>
      </c>
      <c r="D9" s="64">
        <v>1</v>
      </c>
      <c r="E9" s="65">
        <v>-1</v>
      </c>
      <c r="F9" s="66"/>
      <c r="G9" s="67"/>
      <c r="H9" s="97">
        <f>cond5</f>
        <v>3</v>
      </c>
      <c r="I9" s="178">
        <v>1</v>
      </c>
      <c r="J9" s="282">
        <f>IF(
  (D9+F9*d)*OR(I9=1,AND(I9="",runS&lt;&gt;1))&gt;d-1,
  (D9+F9*d)*OR(I9=1,AND(I9="",runS&lt;&gt;1)),
     IF(
       enemy^(2-enemy)*run*OR(R50&gt;runCB,INT(0.4+R50/runCB)),
       CHAR(200*(2-enemy) + 41454*(enemy-1)) &amp; "  "
       &amp; (enemy-1)*(D9+F9*d)+(2-enemy)*INT(99.9*(R50/runCB))
       &amp; LEFT(" "&amp;CHAR(34+3*enemy)&amp;H9,3*enemy-1)&amp;CHAR(41951*(2-enemy) + 41*(enemy-1)),
       ""
     )
)</f>
        <v>1</v>
      </c>
      <c r="K9" s="185" t="str">
        <f>IF(
  (D9*d+F9)*OR(I9=2,AND(I9="",obstaS&lt;&gt;1))&gt;d-1,
  (D9*d+F9)*OR(I9=2,AND(I9="",obstaS&lt;&gt;1)),
     IF(
       enemy^(2-enemy)*obsta*OR(S50&gt;obstaCB,INT(0.4+S50/obstaCB)),
       CHAR(200*(2-enemy) + 41454*(enemy-1)) &amp; "  "
       &amp; (enemy-1)*(D9*d+F9)+(2-enemy)*INT(99.9*(S50/obstaCB))
       &amp; LEFT(" "&amp;CHAR(34+3*enemy)&amp;H9,3*enemy-1)&amp;CHAR(41951*(2-enemy) + 41*(enemy-1)),
       ""
     )
)</f>
        <v/>
      </c>
      <c r="L9" s="186" t="str">
        <f>IF(
  (F9*d+G9)*OR(I9=3,AND(I9="",tri&lt;&gt;2))&gt;d-1,
  (F9*d+G9)*OR(I9=3,AND(I9="",tri&lt;&gt;2)),
     IF(
       enemy^(2-enemy)*INT(tri/2)*OR(T50&gt;triCB2,INT(0.7+T50/triCB2)),
       CHAR(200*(2-enemy) + 41454*(enemy-1)) &amp; "  "
       &amp; (enemy-1)*(F9*d+G9)+(2-enemy)*INT(99.9*(T50/triCB2))
       &amp; LEFT(" "&amp;CHAR(34+3*enemy)&amp;H9,3*enemy-1)&amp;CHAR(41951*(2-enemy) + 41*(enemy-1)),
       ""
     )
)</f>
        <v/>
      </c>
      <c r="M9" s="187">
        <f>IF(
  OR(E9+G9=-1,(E9*d+G9)*OR(I9=4,AND(I9="",horse&lt;&gt;3))&gt;d-1),
  (E9*(INT((E9+2)/2)*(d-1)+1)+G9)*OR(I9=4,AND(I9="",horse&lt;&gt;3)),
     IF(
       enemy^(2-enemy)*INT(horse/3)*OR(U50&gt;horseCB2,INT(0.81+U50/horseCB2)),
       CHAR(200*(2-enemy) + 41454*(enemy-1)) &amp; "  "
       &amp; (enemy-1)*(E9*d+G9)+(2-enemy)*INT(99.9*(U50/horseCB2))
       &amp; LEFT(" "&amp;CHAR(34+3*enemy)&amp;H9,3*enemy-1)&amp;CHAR(41951*(2-enemy) + 41*(enemy-1)),
       ""
     )
)</f>
        <v>0</v>
      </c>
      <c r="N9" s="149"/>
      <c r="P9" s="22">
        <v>5</v>
      </c>
      <c r="Q9" s="19" t="s">
        <v>95</v>
      </c>
      <c r="R9" s="19" t="s">
        <v>35</v>
      </c>
      <c r="S9" s="19" t="s">
        <v>16</v>
      </c>
      <c r="T9" s="19" t="s">
        <v>6</v>
      </c>
      <c r="U9" s="19"/>
      <c r="V9" s="16">
        <f t="shared" si="3"/>
        <v>3</v>
      </c>
      <c r="X9" s="55">
        <v>1.2</v>
      </c>
      <c r="Y9" s="55">
        <v>2</v>
      </c>
      <c r="Z9" s="75">
        <f t="shared" si="4"/>
        <v>55585.472797420611</v>
      </c>
      <c r="AA9" s="60">
        <f t="shared" si="0"/>
        <v>9</v>
      </c>
      <c r="AB9" s="59">
        <f t="shared" si="5"/>
        <v>0</v>
      </c>
      <c r="AC9" s="61">
        <v>9</v>
      </c>
      <c r="AD9" s="61">
        <v>13</v>
      </c>
      <c r="AE9" s="56">
        <f t="shared" si="6"/>
        <v>0</v>
      </c>
      <c r="AF9" s="58">
        <f t="shared" si="1"/>
        <v>13</v>
      </c>
      <c r="AG9" s="75">
        <f t="shared" si="2"/>
        <v>45501.448000301541</v>
      </c>
      <c r="AH9" s="55">
        <v>1</v>
      </c>
      <c r="AI9" s="55">
        <v>2</v>
      </c>
      <c r="AK9" s="87"/>
      <c r="AL9" s="87"/>
    </row>
    <row r="10" spans="1:38" ht="17.100000000000001" customHeight="1">
      <c r="B10" s="173" t="s">
        <v>27</v>
      </c>
      <c r="C10" s="99">
        <v>5</v>
      </c>
      <c r="D10" s="64">
        <v>1</v>
      </c>
      <c r="E10" s="65">
        <v>-1</v>
      </c>
      <c r="F10" s="66"/>
      <c r="G10" s="67"/>
      <c r="H10" s="97">
        <f>cond5</f>
        <v>3</v>
      </c>
      <c r="I10" s="178"/>
      <c r="J10" s="282" t="str">
        <f>IF(
  (D10+F10*d)*OR(I10=1,AND(I10="",runS&lt;&gt;1))&gt;d-1,
  (D10+F10*d)*OR(I10=1,AND(I10="",runS&lt;&gt;1)),
     IF(
       enemy^(2-enemy)*run*OR(R51&gt;runCB,INT(0.4+R51/runCB)),
       CHAR(200*(2-enemy) + 41454*(enemy-1)) &amp; "  "
       &amp; (enemy-1)*(D10+F10*d)+(2-enemy)*INT(99.9*(R51/runCB))
       &amp; LEFT(" "&amp;CHAR(34+3*enemy)&amp;H10,3*enemy-1)&amp;CHAR(41951*(2-enemy) + 41*(enemy-1)),
       ""
     )
)</f>
        <v>√  1 (3)</v>
      </c>
      <c r="K10" s="185" t="str">
        <f>IF(
  (D10*d+F10)*OR(I10=2,AND(I10="",obstaS&lt;&gt;1))&gt;d-1,
  (D10*d+F10)*OR(I10=2,AND(I10="",obstaS&lt;&gt;1)),
     IF(
       enemy^(2-enemy)*obsta*OR(S51&gt;obstaCB,INT(0.4+S51/obstaCB)),
       CHAR(200*(2-enemy) + 41454*(enemy-1)) &amp; "  "
       &amp; (enemy-1)*(D10*d+F10)+(2-enemy)*INT(99.9*(S51/obstaCB))
       &amp; LEFT(" "&amp;CHAR(34+3*enemy)&amp;H10,3*enemy-1)&amp;CHAR(41951*(2-enemy) + 41*(enemy-1)),
       ""
     )
)</f>
        <v>√  1.1 (3)</v>
      </c>
      <c r="L10" s="186" t="str">
        <f>IF(
  (F10*d+G10)*OR(I10=3,AND(I10="",tri&lt;&gt;2))&gt;d-1,
  (F10*d+G10)*OR(I10=3,AND(I10="",tri&lt;&gt;2)),
     IF(
       enemy^(2-enemy)*INT(tri/2)*OR(T51&gt;triCB2,INT(0.7+T51/triCB2)),
       CHAR(200*(2-enemy) + 41454*(enemy-1)) &amp; "  "
       &amp; (enemy-1)*(F10*d+G10)+(2-enemy)*INT(99.9*(T51/triCB2))
       &amp; LEFT(" "&amp;CHAR(34+3*enemy)&amp;H10,3*enemy-1)&amp;CHAR(41951*(2-enemy) + 41*(enemy-1)),
       ""
     )
)</f>
        <v>√  0 (3)</v>
      </c>
      <c r="M10" s="187">
        <f>IF(
  OR(E10+G10=-1,(E10*d+G10)*OR(I10=4,AND(I10="",horse&lt;&gt;3))&gt;d-1),
  (E10*(INT((E10+2)/2)*(d-1)+1)+G10)*OR(I10=4,AND(I10="",horse&lt;&gt;3)),
     IF(
       enemy^(2-enemy)*INT(horse/3)*OR(U51&gt;horseCB2,INT(0.81+U51/horseCB2)),
       CHAR(200*(2-enemy) + 41454*(enemy-1)) &amp; "  "
       &amp; (enemy-1)*(E10*d+G10)+(2-enemy)*INT(99.9*(U51/horseCB2))
       &amp; LEFT(" "&amp;CHAR(34+3*enemy)&amp;H10,3*enemy-1)&amp;CHAR(41951*(2-enemy) + 41*(enemy-1)),
       ""
     )
)</f>
        <v>0</v>
      </c>
      <c r="N10" s="149"/>
      <c r="P10" s="22">
        <v>6</v>
      </c>
      <c r="Q10" s="19" t="s">
        <v>26</v>
      </c>
      <c r="R10" s="19" t="s">
        <v>20</v>
      </c>
      <c r="S10" s="19" t="s">
        <v>13</v>
      </c>
      <c r="T10" s="19" t="s">
        <v>66</v>
      </c>
      <c r="U10" s="19"/>
      <c r="V10" s="16">
        <f t="shared" si="3"/>
        <v>-3</v>
      </c>
      <c r="X10" s="55">
        <v>2.2000000000000002</v>
      </c>
      <c r="Y10" s="55">
        <v>-1</v>
      </c>
      <c r="Z10" s="75">
        <f t="shared" si="4"/>
        <v>45450.667395060431</v>
      </c>
      <c r="AA10" s="60">
        <f t="shared" si="0"/>
        <v>14</v>
      </c>
      <c r="AB10" s="59">
        <f t="shared" si="5"/>
        <v>0</v>
      </c>
      <c r="AC10" s="61">
        <v>14</v>
      </c>
      <c r="AD10" s="61">
        <v>15</v>
      </c>
      <c r="AE10" s="56">
        <f t="shared" si="6"/>
        <v>1</v>
      </c>
      <c r="AF10" s="58">
        <f t="shared" si="1"/>
        <v>16</v>
      </c>
      <c r="AG10" s="75">
        <f t="shared" si="2"/>
        <v>41317.840867550076</v>
      </c>
      <c r="AH10" s="93">
        <v>2</v>
      </c>
      <c r="AI10" s="93">
        <v>-1</v>
      </c>
      <c r="AK10" s="87"/>
      <c r="AL10" s="87"/>
    </row>
    <row r="11" spans="1:38" ht="17.100000000000001" customHeight="1">
      <c r="B11" s="173" t="s">
        <v>11</v>
      </c>
      <c r="C11" s="99">
        <v>6</v>
      </c>
      <c r="D11" s="64">
        <v>-1</v>
      </c>
      <c r="E11" s="65">
        <v>1</v>
      </c>
      <c r="F11" s="66"/>
      <c r="G11" s="67">
        <v>1</v>
      </c>
      <c r="H11" s="97">
        <f>cond6</f>
        <v>-3</v>
      </c>
      <c r="I11" s="178"/>
      <c r="J11" s="282" t="str">
        <f>IF(
  (D11+F11*d)*OR(I11=1,AND(I11="",runS&lt;&gt;1))&gt;d-1,
  (D11+F11*d)*OR(I11=1,AND(I11="",runS&lt;&gt;1)),
     IF(
       enemy^(2-enemy)*run*OR(R52&gt;runCB,INT(0.4+R52/runCB)),
       CHAR(200*(2-enemy) + 41454*(enemy-1)) &amp; "  "
       &amp; (enemy-1)*(D11+F11*d)+(2-enemy)*INT(99.9*(R52/runCB))
       &amp; LEFT(" "&amp;CHAR(34+3*enemy)&amp;H11,3*enemy-1)&amp;CHAR(41951*(2-enemy) + 41*(enemy-1)),
       ""
     )
)</f>
        <v/>
      </c>
      <c r="K11" s="185" t="str">
        <f>IF(
  (D11*d+F11)*OR(I11=2,AND(I11="",obstaS&lt;&gt;1))&gt;d-1,
  (D11*d+F11)*OR(I11=2,AND(I11="",obstaS&lt;&gt;1)),
     IF(
       enemy^(2-enemy)*obsta*OR(S52&gt;obstaCB,INT(0.4+S52/obstaCB)),
       CHAR(200*(2-enemy) + 41454*(enemy-1)) &amp; "  "
       &amp; (enemy-1)*(D11*d+F11)+(2-enemy)*INT(99.9*(S52/obstaCB))
       &amp; LEFT(" "&amp;CHAR(34+3*enemy)&amp;H11,3*enemy-1)&amp;CHAR(41951*(2-enemy) + 41*(enemy-1)),
       ""
     )
)</f>
        <v/>
      </c>
      <c r="L11" s="186" t="str">
        <f>IF(
  (F11*d+G11)*OR(I11=3,AND(I11="",tri&lt;&gt;2))&gt;d-1,
  (F11*d+G11)*OR(I11=3,AND(I11="",tri&lt;&gt;2)),
     IF(
       enemy^(2-enemy)*INT(tri/2)*OR(T52&gt;triCB2,INT(0.7+T52/triCB2)),
       CHAR(200*(2-enemy) + 41454*(enemy-1)) &amp; "  "
       &amp; (enemy-1)*(F11*d+G11)+(2-enemy)*INT(99.9*(T52/triCB2))
       &amp; LEFT(" "&amp;CHAR(34+3*enemy)&amp;H11,3*enemy-1)&amp;CHAR(41951*(2-enemy) + 41*(enemy-1)),
       ""
     )
)</f>
        <v/>
      </c>
      <c r="M11" s="188" t="str">
        <f>IF(
  OR(E11+G11=-1,(E11*d+G11)*OR(I11=4,AND(I11="",horse&lt;&gt;3))&gt;d-1),
  (E11*(INT((E11+2)/2)*(d-1)+1)+G11)*OR(I11=4,AND(I11="",horse&lt;&gt;3)),
     IF(
       enemy^(2-enemy)*INT(horse/3)*OR(U52&gt;horseCB2,INT(0.81+U52/horseCB2)),
       CHAR(200*(2-enemy) + 41454*(enemy-1)) &amp; "  "
       &amp; (enemy-1)*(E11*d+G11)+(2-enemy)*INT(99.9*(U52/horseCB2))
       &amp; LEFT(" "&amp;CHAR(34+3*enemy)&amp;H11,3*enemy-1)&amp;CHAR(41951*(2-enemy) + 41*(enemy-1)),
       ""
     )
)</f>
        <v/>
      </c>
      <c r="N11" s="149"/>
      <c r="X11" s="55">
        <v>1.2</v>
      </c>
      <c r="Y11" s="55">
        <v>1</v>
      </c>
      <c r="Z11" s="75">
        <f t="shared" si="4"/>
        <v>47696.136683994147</v>
      </c>
      <c r="AA11" s="60">
        <f t="shared" si="0"/>
        <v>12</v>
      </c>
      <c r="AB11" s="59">
        <f t="shared" si="5"/>
        <v>0</v>
      </c>
      <c r="AC11" s="61">
        <v>12</v>
      </c>
      <c r="AD11" s="61">
        <v>19</v>
      </c>
      <c r="AE11" s="56">
        <f t="shared" si="6"/>
        <v>1</v>
      </c>
      <c r="AF11" s="58">
        <f t="shared" si="1"/>
        <v>18</v>
      </c>
      <c r="AG11" s="75">
        <f t="shared" si="2"/>
        <v>39553.976682247281</v>
      </c>
      <c r="AH11" s="55">
        <v>1</v>
      </c>
      <c r="AI11" s="55">
        <v>1</v>
      </c>
      <c r="AK11" s="87"/>
      <c r="AL11" s="87"/>
    </row>
    <row r="12" spans="1:38" ht="17.100000000000001" customHeight="1">
      <c r="B12" s="173" t="s">
        <v>26</v>
      </c>
      <c r="C12" s="99">
        <v>6</v>
      </c>
      <c r="D12" s="64">
        <v>1</v>
      </c>
      <c r="E12" s="65">
        <v>-1</v>
      </c>
      <c r="F12" s="66"/>
      <c r="G12" s="67">
        <v>1</v>
      </c>
      <c r="H12" s="97">
        <f>cond6</f>
        <v>-3</v>
      </c>
      <c r="I12" s="178"/>
      <c r="J12" s="282" t="str">
        <f>IF(
  (D12+F12*d)*OR(I12=1,AND(I12="",runS&lt;&gt;1))&gt;d-1,
  (D12+F12*d)*OR(I12=1,AND(I12="",runS&lt;&gt;1)),
     IF(
       enemy^(2-enemy)*run*OR(R53&gt;runCB,INT(0.4+R53/runCB)),
       CHAR(200*(2-enemy) + 41454*(enemy-1)) &amp; "  "
       &amp; (enemy-1)*(D12+F12*d)+(2-enemy)*INT(99.9*(R53/runCB))
       &amp; LEFT(" "&amp;CHAR(34+3*enemy)&amp;H12,3*enemy-1)&amp;CHAR(41951*(2-enemy) + 41*(enemy-1)),
       ""
     )
)</f>
        <v/>
      </c>
      <c r="K12" s="185" t="str">
        <f>IF(
  (D12*d+F12)*OR(I12=2,AND(I12="",obstaS&lt;&gt;1))&gt;d-1,
  (D12*d+F12)*OR(I12=2,AND(I12="",obstaS&lt;&gt;1)),
     IF(
       enemy^(2-enemy)*obsta*OR(S53&gt;obstaCB,INT(0.4+S53/obstaCB)),
       CHAR(200*(2-enemy) + 41454*(enemy-1)) &amp; "  "
       &amp; (enemy-1)*(D12*d+F12)+(2-enemy)*INT(99.9*(S53/obstaCB))
       &amp; LEFT(" "&amp;CHAR(34+3*enemy)&amp;H12,3*enemy-1)&amp;CHAR(41951*(2-enemy) + 41*(enemy-1)),
       ""
     )
)</f>
        <v/>
      </c>
      <c r="L12" s="186" t="str">
        <f>IF(
  (F12*d+G12)*OR(I12=3,AND(I12="",tri&lt;&gt;2))&gt;d-1,
  (F12*d+G12)*OR(I12=3,AND(I12="",tri&lt;&gt;2)),
     IF(
       enemy^(2-enemy)*INT(tri/2)*OR(T53&gt;triCB2,INT(0.7+T53/triCB2)),
       CHAR(200*(2-enemy) + 41454*(enemy-1)) &amp; "  "
       &amp; (enemy-1)*(F12*d+G12)+(2-enemy)*INT(99.9*(T53/triCB2))
       &amp; LEFT(" "&amp;CHAR(34+3*enemy)&amp;H12,3*enemy-1)&amp;CHAR(41951*(2-enemy) + 41*(enemy-1)),
       ""
     )
)</f>
        <v/>
      </c>
      <c r="M12" s="187" t="str">
        <f>IF(
  OR(E12+G12=-1,(E12*d+G12)*OR(I12=4,AND(I12="",horse&lt;&gt;3))&gt;d-1),
  (E12*(INT((E12+2)/2)*(d-1)+1)+G12)*OR(I12=4,AND(I12="",horse&lt;&gt;3)),
     IF(
       enemy^(2-enemy)*INT(horse/3)*OR(U53&gt;horseCB2,INT(0.81+U53/horseCB2)),
       CHAR(200*(2-enemy) + 41454*(enemy-1)) &amp; "  "
       &amp; (enemy-1)*(E12*d+G12)+(2-enemy)*INT(99.9*(U53/horseCB2))
       &amp; LEFT(" "&amp;CHAR(34+3*enemy)&amp;H12,3*enemy-1)&amp;CHAR(41951*(2-enemy) + 41*(enemy-1)),
       ""
     )
)</f>
        <v/>
      </c>
      <c r="N12" s="149"/>
      <c r="X12" s="93">
        <v>1.2</v>
      </c>
      <c r="Y12" s="93">
        <v>0</v>
      </c>
      <c r="Z12" s="75">
        <f t="shared" si="4"/>
        <v>39817.625663789688</v>
      </c>
      <c r="AA12" s="60">
        <f t="shared" si="0"/>
        <v>17</v>
      </c>
      <c r="AB12" s="59">
        <f t="shared" si="5"/>
        <v>1</v>
      </c>
      <c r="AC12" s="61">
        <v>16</v>
      </c>
      <c r="AD12" s="61">
        <v>22</v>
      </c>
      <c r="AE12" s="56">
        <f t="shared" si="6"/>
        <v>1</v>
      </c>
      <c r="AF12" s="58">
        <f t="shared" si="1"/>
        <v>21</v>
      </c>
      <c r="AG12" s="75">
        <f t="shared" si="2"/>
        <v>33621.508220961456</v>
      </c>
      <c r="AH12" s="55">
        <v>1</v>
      </c>
      <c r="AI12" s="55">
        <v>0</v>
      </c>
      <c r="AK12" s="87"/>
      <c r="AL12" s="87"/>
    </row>
    <row r="13" spans="1:38" ht="17.100000000000001" customHeight="1">
      <c r="B13" s="173" t="s">
        <v>8</v>
      </c>
      <c r="C13" s="99">
        <v>4</v>
      </c>
      <c r="D13" s="64">
        <v>1</v>
      </c>
      <c r="E13" s="65"/>
      <c r="F13" s="66"/>
      <c r="G13" s="67">
        <v>1</v>
      </c>
      <c r="H13" s="97">
        <f>cond4</f>
        <v>2</v>
      </c>
      <c r="I13" s="178">
        <v>3</v>
      </c>
      <c r="J13" s="282" t="str">
        <f>IF(
  (D13+F13*d)*OR(I13=1,AND(I13="",runS&lt;&gt;1))&gt;d-1,
  (D13+F13*d)*OR(I13=1,AND(I13="",runS&lt;&gt;1)),
     IF(
       enemy^(2-enemy)*run*OR(R54&gt;runCB,INT(0.4+R54/runCB)),
       CHAR(200*(2-enemy) + 41454*(enemy-1)) &amp; "  "
       &amp; (enemy-1)*(D13+F13*d)+(2-enemy)*INT(99.9*(R54/runCB))
       &amp; LEFT(" "&amp;CHAR(34+3*enemy)&amp;H13,3*enemy-1)&amp;CHAR(41951*(2-enemy) + 41*(enemy-1)),
       ""
     )
)</f>
        <v/>
      </c>
      <c r="K13" s="185" t="str">
        <f>IF(
  (D13*d+F13)*OR(I13=2,AND(I13="",obstaS&lt;&gt;1))&gt;d-1,
  (D13*d+F13)*OR(I13=2,AND(I13="",obstaS&lt;&gt;1)),
     IF(
       enemy^(2-enemy)*obsta*OR(S54&gt;obstaCB,INT(0.4+S54/obstaCB)),
       CHAR(200*(2-enemy) + 41454*(enemy-1)) &amp; "  "
       &amp; (enemy-1)*(D13*d+F13)+(2-enemy)*INT(99.9*(S54/obstaCB))
       &amp; LEFT(" "&amp;CHAR(34+3*enemy)&amp;H13,3*enemy-1)&amp;CHAR(41951*(2-enemy) + 41*(enemy-1)),
       ""
     )
)</f>
        <v/>
      </c>
      <c r="L13" s="186">
        <f>IF(
  (F13*d+G13)*OR(I13=3,AND(I13="",tri&lt;&gt;2))&gt;d-1,
  (F13*d+G13)*OR(I13=3,AND(I13="",tri&lt;&gt;2)),
     IF(
       enemy^(2-enemy)*INT(tri/2)*OR(T54&gt;triCB2,INT(0.7+T54/triCB2)),
       CHAR(200*(2-enemy) + 41454*(enemy-1)) &amp; "  "
       &amp; (enemy-1)*(F13*d+G13)+(2-enemy)*INT(99.9*(T54/triCB2))
       &amp; LEFT(" "&amp;CHAR(34+3*enemy)&amp;H13,3*enemy-1)&amp;CHAR(41951*(2-enemy) + 41*(enemy-1)),
       ""
     )
)</f>
        <v>1</v>
      </c>
      <c r="M13" s="187" t="str">
        <f>IF(
  OR(E13+G13=-1,(E13*d+G13)*OR(I13=4,AND(I13="",horse&lt;&gt;3))&gt;d-1),
  (E13*(INT((E13+2)/2)*(d-1)+1)+G13)*OR(I13=4,AND(I13="",horse&lt;&gt;3)),
     IF(
       enemy^(2-enemy)*INT(horse/3)*OR(U54&gt;horseCB2,INT(0.81+U54/horseCB2)),
       CHAR(200*(2-enemy) + 41454*(enemy-1)) &amp; "  "
       &amp; (enemy-1)*(E13*d+G13)+(2-enemy)*INT(99.9*(U54/horseCB2))
       &amp; LEFT(" "&amp;CHAR(34+3*enemy)&amp;H13,3*enemy-1)&amp;CHAR(41951*(2-enemy) + 41*(enemy-1)),
       ""
     )
)</f>
        <v/>
      </c>
      <c r="N13" s="149"/>
      <c r="P13" s="240" t="s">
        <v>223</v>
      </c>
      <c r="Q13" s="240"/>
      <c r="R13" s="240"/>
      <c r="S13" s="240"/>
      <c r="T13" s="240"/>
      <c r="U13" s="240"/>
      <c r="V13" s="240"/>
      <c r="X13" s="93">
        <v>0.2</v>
      </c>
      <c r="Y13" s="93">
        <v>3</v>
      </c>
      <c r="Z13" s="75">
        <f t="shared" si="4"/>
        <v>42586.724402331041</v>
      </c>
      <c r="AA13" s="60">
        <f t="shared" ref="AA13:AA18" si="7">_xlfn.RANK.EQ(Z13,combat,0)</f>
        <v>15</v>
      </c>
      <c r="AB13" s="59">
        <f>ABS(AA13-AC13)</f>
        <v>2</v>
      </c>
      <c r="AC13" s="61">
        <v>17</v>
      </c>
      <c r="AD13" s="61">
        <v>18</v>
      </c>
      <c r="AE13" s="56">
        <f>ABS(AF13-AD13)</f>
        <v>4</v>
      </c>
      <c r="AF13" s="58">
        <f t="shared" ref="AF13:AF18" si="8">_xlfn.RANK.EQ(AG13,combat,0)</f>
        <v>22</v>
      </c>
      <c r="AG13" s="75">
        <f t="shared" si="2"/>
        <v>32464.625567002222</v>
      </c>
      <c r="AH13" s="55">
        <v>0</v>
      </c>
      <c r="AI13" s="55">
        <v>3</v>
      </c>
      <c r="AK13" s="87"/>
      <c r="AL13" s="87"/>
    </row>
    <row r="14" spans="1:38" ht="17.100000000000001" customHeight="1">
      <c r="B14" s="173" t="s">
        <v>14</v>
      </c>
      <c r="C14" s="99">
        <v>1</v>
      </c>
      <c r="D14" s="64">
        <v>1</v>
      </c>
      <c r="E14" s="65"/>
      <c r="F14" s="66"/>
      <c r="G14" s="67">
        <v>1</v>
      </c>
      <c r="H14" s="97">
        <f>cond1</f>
        <v>-1</v>
      </c>
      <c r="I14" s="178"/>
      <c r="J14" s="282" t="str">
        <f>IF(
  (D14+F14*d)*OR(I14=1,AND(I14="",runS&lt;&gt;1))&gt;d-1,
  (D14+F14*d)*OR(I14=1,AND(I14="",runS&lt;&gt;1)),
     IF(
       enemy^(2-enemy)*run*OR(R55&gt;runCB,INT(0.4+R55/runCB)),
       CHAR(200*(2-enemy) + 41454*(enemy-1)) &amp; "  "
       &amp; (enemy-1)*(D14+F14*d)+(2-enemy)*INT(99.9*(R55/runCB))
       &amp; LEFT(" "&amp;CHAR(34+3*enemy)&amp;H14,3*enemy-1)&amp;CHAR(41951*(2-enemy) + 41*(enemy-1)),
       ""
     )
)</f>
        <v/>
      </c>
      <c r="K14" s="185" t="str">
        <f>IF(
  (D14*d+F14)*OR(I14=2,AND(I14="",obstaS&lt;&gt;1))&gt;d-1,
  (D14*d+F14)*OR(I14=2,AND(I14="",obstaS&lt;&gt;1)),
     IF(
       enemy^(2-enemy)*obsta*OR(S55&gt;obstaCB,INT(0.4+S55/obstaCB)),
       CHAR(200*(2-enemy) + 41454*(enemy-1)) &amp; "  "
       &amp; (enemy-1)*(D14*d+F14)+(2-enemy)*INT(99.9*(S55/obstaCB))
       &amp; LEFT(" "&amp;CHAR(34+3*enemy)&amp;H14,3*enemy-1)&amp;CHAR(41951*(2-enemy) + 41*(enemy-1)),
       ""
     )
)</f>
        <v/>
      </c>
      <c r="L14" s="186" t="str">
        <f>IF(
  (F14*d+G14)*OR(I14=3,AND(I14="",tri&lt;&gt;2))&gt;d-1,
  (F14*d+G14)*OR(I14=3,AND(I14="",tri&lt;&gt;2)),
     IF(
       enemy^(2-enemy)*INT(tri/2)*OR(T55&gt;triCB2,INT(0.7+T55/triCB2)),
       CHAR(200*(2-enemy) + 41454*(enemy-1)) &amp; "  "
       &amp; (enemy-1)*(F14*d+G14)+(2-enemy)*INT(99.9*(T55/triCB2))
       &amp; LEFT(" "&amp;CHAR(34+3*enemy)&amp;H14,3*enemy-1)&amp;CHAR(41951*(2-enemy) + 41*(enemy-1)),
       ""
     )
)</f>
        <v>√  1 (-1)</v>
      </c>
      <c r="M14" s="187" t="str">
        <f>IF(
  OR(E14+G14=-1,(E14*d+G14)*OR(I14=4,AND(I14="",horse&lt;&gt;3))&gt;d-1),
  (E14*(INT((E14+2)/2)*(d-1)+1)+G14)*OR(I14=4,AND(I14="",horse&lt;&gt;3)),
     IF(
       enemy^(2-enemy)*INT(horse/3)*OR(U55&gt;horseCB2,INT(0.81+U55/horseCB2)),
       CHAR(200*(2-enemy) + 41454*(enemy-1)) &amp; "  "
       &amp; (enemy-1)*(E14*d+G14)+(2-enemy)*INT(99.9*(U55/horseCB2))
       &amp; LEFT(" "&amp;CHAR(34+3*enemy)&amp;H14,3*enemy-1)&amp;CHAR(41951*(2-enemy) + 41*(enemy-1)),
       ""
     )
)</f>
        <v>√  1 (-1)</v>
      </c>
      <c r="N14" s="149"/>
      <c r="P14" s="23" t="s">
        <v>106</v>
      </c>
      <c r="Q14" s="212" t="s">
        <v>116</v>
      </c>
      <c r="R14" s="213"/>
      <c r="S14" s="213"/>
      <c r="T14" s="213"/>
      <c r="U14" s="213"/>
      <c r="V14" s="214"/>
      <c r="X14" s="55">
        <v>2.2000000000000002</v>
      </c>
      <c r="Y14" s="55">
        <v>-2</v>
      </c>
      <c r="Z14" s="75">
        <f t="shared" si="4"/>
        <v>34159.693841562992</v>
      </c>
      <c r="AA14" s="60">
        <f t="shared" si="7"/>
        <v>20</v>
      </c>
      <c r="AB14" s="59">
        <f t="shared" ref="AB14:AB15" si="9">ABS(AA14-AC14)</f>
        <v>0</v>
      </c>
      <c r="AC14" s="61">
        <v>20</v>
      </c>
      <c r="AD14" s="61">
        <v>24</v>
      </c>
      <c r="AE14" s="56">
        <f t="shared" ref="AE14:AE15" si="10">ABS(AF14-AD14)</f>
        <v>1</v>
      </c>
      <c r="AF14" s="58">
        <f t="shared" si="8"/>
        <v>23</v>
      </c>
      <c r="AG14" s="75">
        <f t="shared" si="2"/>
        <v>32405.066635947525</v>
      </c>
      <c r="AH14" s="55">
        <v>2</v>
      </c>
      <c r="AI14" s="55">
        <v>-2</v>
      </c>
      <c r="AK14" s="87"/>
      <c r="AL14" s="87"/>
    </row>
    <row r="15" spans="1:38" ht="17.100000000000001" customHeight="1">
      <c r="B15" s="173" t="s">
        <v>17</v>
      </c>
      <c r="C15" s="99">
        <v>4</v>
      </c>
      <c r="D15" s="64">
        <v>1</v>
      </c>
      <c r="E15" s="65"/>
      <c r="F15" s="66"/>
      <c r="G15" s="67">
        <v>1</v>
      </c>
      <c r="H15" s="97">
        <f>cond4</f>
        <v>2</v>
      </c>
      <c r="I15" s="178">
        <v>3</v>
      </c>
      <c r="J15" s="282" t="str">
        <f>IF(
  (D15+F15*d)*OR(I15=1,AND(I15="",runS&lt;&gt;1))&gt;d-1,
  (D15+F15*d)*OR(I15=1,AND(I15="",runS&lt;&gt;1)),
     IF(
       enemy^(2-enemy)*run*OR(R56&gt;runCB,INT(0.4+R56/runCB)),
       CHAR(200*(2-enemy) + 41454*(enemy-1)) &amp; "  "
       &amp; (enemy-1)*(D15+F15*d)+(2-enemy)*INT(99.9*(R56/runCB))
       &amp; LEFT(" "&amp;CHAR(34+3*enemy)&amp;H15,3*enemy-1)&amp;CHAR(41951*(2-enemy) + 41*(enemy-1)),
       ""
     )
)</f>
        <v/>
      </c>
      <c r="K15" s="185" t="str">
        <f>IF(
  (D15*d+F15)*OR(I15=2,AND(I15="",obstaS&lt;&gt;1))&gt;d-1,
  (D15*d+F15)*OR(I15=2,AND(I15="",obstaS&lt;&gt;1)),
     IF(
       enemy^(2-enemy)*obsta*OR(S56&gt;obstaCB,INT(0.4+S56/obstaCB)),
       CHAR(200*(2-enemy) + 41454*(enemy-1)) &amp; "  "
       &amp; (enemy-1)*(D15*d+F15)+(2-enemy)*INT(99.9*(S56/obstaCB))
       &amp; LEFT(" "&amp;CHAR(34+3*enemy)&amp;H15,3*enemy-1)&amp;CHAR(41951*(2-enemy) + 41*(enemy-1)),
       ""
     )
)</f>
        <v/>
      </c>
      <c r="L15" s="186">
        <f>IF(
  (F15*d+G15)*OR(I15=3,AND(I15="",tri&lt;&gt;2))&gt;d-1,
  (F15*d+G15)*OR(I15=3,AND(I15="",tri&lt;&gt;2)),
     IF(
       enemy^(2-enemy)*INT(tri/2)*OR(T56&gt;triCB2,INT(0.7+T56/triCB2)),
       CHAR(200*(2-enemy) + 41454*(enemy-1)) &amp; "  "
       &amp; (enemy-1)*(F15*d+G15)+(2-enemy)*INT(99.9*(T56/triCB2))
       &amp; LEFT(" "&amp;CHAR(34+3*enemy)&amp;H15,3*enemy-1)&amp;CHAR(41951*(2-enemy) + 41*(enemy-1)),
       ""
     )
)</f>
        <v>1</v>
      </c>
      <c r="M15" s="187" t="str">
        <f>IF(
  OR(E15+G15=-1,(E15*d+G15)*OR(I15=4,AND(I15="",horse&lt;&gt;3))&gt;d-1),
  (E15*(INT((E15+2)/2)*(d-1)+1)+G15)*OR(I15=4,AND(I15="",horse&lt;&gt;3)),
     IF(
       enemy^(2-enemy)*INT(horse/3)*OR(U56&gt;horseCB2,INT(0.81+U56/horseCB2)),
       CHAR(200*(2-enemy) + 41454*(enemy-1)) &amp; "  "
       &amp; (enemy-1)*(E15*d+G15)+(2-enemy)*INT(99.9*(U56/horseCB2))
       &amp; LEFT(" "&amp;CHAR(34+3*enemy)&amp;H15,3*enemy-1)&amp;CHAR(41951*(2-enemy) + 41*(enemy-1)),
       ""
     )
)</f>
        <v/>
      </c>
      <c r="N15" s="149"/>
      <c r="P15" s="31">
        <v>3</v>
      </c>
      <c r="Q15" s="25" t="s">
        <v>117</v>
      </c>
      <c r="R15" s="26"/>
      <c r="S15" s="26"/>
      <c r="T15" s="26"/>
      <c r="U15" s="26"/>
      <c r="V15" s="27"/>
      <c r="X15" s="55">
        <v>1.2</v>
      </c>
      <c r="Y15" s="55">
        <v>-1</v>
      </c>
      <c r="Z15" s="75">
        <f t="shared" si="4"/>
        <v>31923.24239543339</v>
      </c>
      <c r="AA15" s="60">
        <f t="shared" si="7"/>
        <v>25</v>
      </c>
      <c r="AB15" s="59">
        <f t="shared" si="9"/>
        <v>1</v>
      </c>
      <c r="AC15" s="61">
        <v>26</v>
      </c>
      <c r="AD15" s="61">
        <v>31</v>
      </c>
      <c r="AE15" s="56">
        <f t="shared" si="10"/>
        <v>4</v>
      </c>
      <c r="AF15" s="58">
        <f t="shared" si="8"/>
        <v>27</v>
      </c>
      <c r="AG15" s="75">
        <f t="shared" si="2"/>
        <v>27678.405112440771</v>
      </c>
      <c r="AH15" s="55">
        <v>1</v>
      </c>
      <c r="AI15" s="55">
        <v>-1</v>
      </c>
      <c r="AK15" s="87"/>
      <c r="AL15" s="87"/>
    </row>
    <row r="16" spans="1:38" ht="17.100000000000001" customHeight="1">
      <c r="B16" s="173" t="s">
        <v>19</v>
      </c>
      <c r="C16" s="99">
        <v>3</v>
      </c>
      <c r="D16" s="64">
        <v>1</v>
      </c>
      <c r="E16" s="65"/>
      <c r="F16" s="66"/>
      <c r="G16" s="67">
        <v>1</v>
      </c>
      <c r="H16" s="97">
        <f>cond3</f>
        <v>1</v>
      </c>
      <c r="I16" s="178">
        <v>4</v>
      </c>
      <c r="J16" s="282" t="str">
        <f>IF(
  (D16+F16*d)*OR(I16=1,AND(I16="",runS&lt;&gt;1))&gt;d-1,
  (D16+F16*d)*OR(I16=1,AND(I16="",runS&lt;&gt;1)),
     IF(
       enemy^(2-enemy)*run*OR(R57&gt;runCB,INT(0.4+R57/runCB)),
       CHAR(200*(2-enemy) + 41454*(enemy-1)) &amp; "  "
       &amp; (enemy-1)*(D16+F16*d)+(2-enemy)*INT(99.9*(R57/runCB))
       &amp; LEFT(" "&amp;CHAR(34+3*enemy)&amp;H16,3*enemy-1)&amp;CHAR(41951*(2-enemy) + 41*(enemy-1)),
       ""
     )
)</f>
        <v/>
      </c>
      <c r="K16" s="185" t="str">
        <f>IF(
  (D16*d+F16)*OR(I16=2,AND(I16="",obstaS&lt;&gt;1))&gt;d-1,
  (D16*d+F16)*OR(I16=2,AND(I16="",obstaS&lt;&gt;1)),
     IF(
       enemy^(2-enemy)*obsta*OR(S57&gt;obstaCB,INT(0.4+S57/obstaCB)),
       CHAR(200*(2-enemy) + 41454*(enemy-1)) &amp; "  "
       &amp; (enemy-1)*(D16*d+F16)+(2-enemy)*INT(99.9*(S57/obstaCB))
       &amp; LEFT(" "&amp;CHAR(34+3*enemy)&amp;H16,3*enemy-1)&amp;CHAR(41951*(2-enemy) + 41*(enemy-1)),
       ""
     )
)</f>
        <v/>
      </c>
      <c r="L16" s="186" t="str">
        <f>IF(
  (F16*d+G16)*OR(I16=3,AND(I16="",tri&lt;&gt;2))&gt;d-1,
  (F16*d+G16)*OR(I16=3,AND(I16="",tri&lt;&gt;2)),
     IF(
       enemy^(2-enemy)*INT(tri/2)*OR(T57&gt;triCB2,INT(0.7+T57/triCB2)),
       CHAR(200*(2-enemy) + 41454*(enemy-1)) &amp; "  "
       &amp; (enemy-1)*(F16*d+G16)+(2-enemy)*INT(99.9*(T57/triCB2))
       &amp; LEFT(" "&amp;CHAR(34+3*enemy)&amp;H16,3*enemy-1)&amp;CHAR(41951*(2-enemy) + 41*(enemy-1)),
       ""
     )
)</f>
        <v/>
      </c>
      <c r="M16" s="187">
        <f>IF(
  OR(E16+G16=-1,(E16*d+G16)*OR(I16=4,AND(I16="",horse&lt;&gt;3))&gt;d-1),
  (E16*(INT((E16+2)/2)*(d-1)+1)+G16)*OR(I16=4,AND(I16="",horse&lt;&gt;3)),
     IF(
       enemy^(2-enemy)*INT(horse/3)*OR(U57&gt;horseCB2,INT(0.81+U57/horseCB2)),
       CHAR(200*(2-enemy) + 41454*(enemy-1)) &amp; "  "
       &amp; (enemy-1)*(E16*d+G16)+(2-enemy)*INT(99.9*(U57/horseCB2))
       &amp; LEFT(" "&amp;CHAR(34+3*enemy)&amp;H16,3*enemy-1)&amp;CHAR(41951*(2-enemy) + 41*(enemy-1)),
       ""
     )
)</f>
        <v>1</v>
      </c>
      <c r="N16" s="150"/>
      <c r="P16" s="31">
        <v>2</v>
      </c>
      <c r="Q16" s="25" t="s">
        <v>118</v>
      </c>
      <c r="R16" s="26"/>
      <c r="S16" s="26"/>
      <c r="T16" s="26"/>
      <c r="U16" s="26"/>
      <c r="V16" s="27"/>
      <c r="X16" s="55">
        <v>0.2</v>
      </c>
      <c r="Y16" s="55">
        <v>2</v>
      </c>
      <c r="Z16" s="75">
        <f t="shared" si="4"/>
        <v>37251.787440459513</v>
      </c>
      <c r="AA16" s="60">
        <f t="shared" si="7"/>
        <v>19</v>
      </c>
      <c r="AB16" s="59">
        <f>ABS(AA16-AC16)</f>
        <v>2</v>
      </c>
      <c r="AC16" s="61">
        <v>21</v>
      </c>
      <c r="AD16" s="61">
        <v>25</v>
      </c>
      <c r="AE16" s="56">
        <f>ABS(AF16-AD16)</f>
        <v>1</v>
      </c>
      <c r="AF16" s="58">
        <f t="shared" si="8"/>
        <v>26</v>
      </c>
      <c r="AG16" s="75">
        <f t="shared" si="2"/>
        <v>28665.821481239458</v>
      </c>
      <c r="AH16" s="55">
        <v>0</v>
      </c>
      <c r="AI16" s="55">
        <v>2</v>
      </c>
      <c r="AK16" s="87"/>
      <c r="AL16" s="87"/>
    </row>
    <row r="17" spans="2:38" ht="17.100000000000001" customHeight="1">
      <c r="B17" s="173" t="s">
        <v>20</v>
      </c>
      <c r="C17" s="99">
        <v>6</v>
      </c>
      <c r="D17" s="64">
        <v>1</v>
      </c>
      <c r="E17" s="65"/>
      <c r="F17" s="66"/>
      <c r="G17" s="67">
        <v>1</v>
      </c>
      <c r="H17" s="97">
        <f>cond6</f>
        <v>-3</v>
      </c>
      <c r="I17" s="178"/>
      <c r="J17" s="282" t="str">
        <f>IF(
  (D17+F17*d)*OR(I17=1,AND(I17="",runS&lt;&gt;1))&gt;d-1,
  (D17+F17*d)*OR(I17=1,AND(I17="",runS&lt;&gt;1)),
     IF(
       enemy^(2-enemy)*run*OR(R58&gt;runCB,INT(0.4+R58/runCB)),
       CHAR(200*(2-enemy) + 41454*(enemy-1)) &amp; "  "
       &amp; (enemy-1)*(D17+F17*d)+(2-enemy)*INT(99.9*(R58/runCB))
       &amp; LEFT(" "&amp;CHAR(34+3*enemy)&amp;H17,3*enemy-1)&amp;CHAR(41951*(2-enemy) + 41*(enemy-1)),
       ""
     )
)</f>
        <v/>
      </c>
      <c r="K17" s="185" t="str">
        <f>IF(
  (D17*d+F17)*OR(I17=2,AND(I17="",obstaS&lt;&gt;1))&gt;d-1,
  (D17*d+F17)*OR(I17=2,AND(I17="",obstaS&lt;&gt;1)),
     IF(
       enemy^(2-enemy)*obsta*OR(S58&gt;obstaCB,INT(0.4+S58/obstaCB)),
       CHAR(200*(2-enemy) + 41454*(enemy-1)) &amp; "  "
       &amp; (enemy-1)*(D17*d+F17)+(2-enemy)*INT(99.9*(S58/obstaCB))
       &amp; LEFT(" "&amp;CHAR(34+3*enemy)&amp;H17,3*enemy-1)&amp;CHAR(41951*(2-enemy) + 41*(enemy-1)),
       ""
     )
)</f>
        <v/>
      </c>
      <c r="L17" s="186" t="str">
        <f>IF(
  (F17*d+G17)*OR(I17=3,AND(I17="",tri&lt;&gt;2))&gt;d-1,
  (F17*d+G17)*OR(I17=3,AND(I17="",tri&lt;&gt;2)),
     IF(
       enemy^(2-enemy)*INT(tri/2)*OR(T58&gt;triCB2,INT(0.7+T58/triCB2)),
       CHAR(200*(2-enemy) + 41454*(enemy-1)) &amp; "  "
       &amp; (enemy-1)*(F17*d+G17)+(2-enemy)*INT(99.9*(T58/triCB2))
       &amp; LEFT(" "&amp;CHAR(34+3*enemy)&amp;H17,3*enemy-1)&amp;CHAR(41951*(2-enemy) + 41*(enemy-1)),
       ""
     )
)</f>
        <v/>
      </c>
      <c r="M17" s="187" t="str">
        <f>IF(
  OR(E17+G17=-1,(E17*d+G17)*OR(I17=4,AND(I17="",horse&lt;&gt;3))&gt;d-1),
  (E17*(INT((E17+2)/2)*(d-1)+1)+G17)*OR(I17=4,AND(I17="",horse&lt;&gt;3)),
     IF(
       enemy^(2-enemy)*INT(horse/3)*OR(U58&gt;horseCB2,INT(0.81+U58/horseCB2)),
       CHAR(200*(2-enemy) + 41454*(enemy-1)) &amp; "  "
       &amp; (enemy-1)*(E17*d+G17)+(2-enemy)*INT(99.9*(U58/horseCB2))
       &amp; LEFT(" "&amp;CHAR(34+3*enemy)&amp;H17,3*enemy-1)&amp;CHAR(41951*(2-enemy) + 41*(enemy-1)),
       ""
     )
)</f>
        <v/>
      </c>
      <c r="N17" s="150"/>
      <c r="P17" s="31">
        <v>1</v>
      </c>
      <c r="Q17" s="25" t="s">
        <v>119</v>
      </c>
      <c r="R17" s="26"/>
      <c r="S17" s="26"/>
      <c r="T17" s="26"/>
      <c r="U17" s="26"/>
      <c r="V17" s="27"/>
      <c r="X17" s="55">
        <v>0.2</v>
      </c>
      <c r="Y17" s="55">
        <v>1</v>
      </c>
      <c r="Z17" s="75">
        <f t="shared" si="4"/>
        <v>31957.306411347643</v>
      </c>
      <c r="AA17" s="57">
        <f t="shared" si="7"/>
        <v>24</v>
      </c>
      <c r="AB17" s="59">
        <f>ABS(AA17-AC17)</f>
        <v>1</v>
      </c>
      <c r="AC17" s="61">
        <v>23</v>
      </c>
      <c r="AD17" s="61">
        <v>28</v>
      </c>
      <c r="AE17" s="56">
        <f>ABS(AF17-AD17)</f>
        <v>1</v>
      </c>
      <c r="AF17" s="58">
        <f t="shared" si="8"/>
        <v>29</v>
      </c>
      <c r="AG17" s="75">
        <f t="shared" si="2"/>
        <v>24910.107764913744</v>
      </c>
      <c r="AH17" s="55">
        <v>0</v>
      </c>
      <c r="AI17" s="55">
        <v>1</v>
      </c>
      <c r="AK17" s="87"/>
      <c r="AL17" s="87"/>
    </row>
    <row r="18" spans="2:38" ht="17.100000000000001" customHeight="1">
      <c r="B18" s="173" t="s">
        <v>25</v>
      </c>
      <c r="C18" s="99">
        <v>2</v>
      </c>
      <c r="D18" s="64">
        <v>1</v>
      </c>
      <c r="E18" s="65"/>
      <c r="F18" s="66"/>
      <c r="G18" s="67">
        <v>1</v>
      </c>
      <c r="H18" s="97">
        <f>cond2</f>
        <v>0</v>
      </c>
      <c r="I18" s="178"/>
      <c r="J18" s="282" t="str">
        <f>IF(
  (D18+F18*d)*OR(I18=1,AND(I18="",runS&lt;&gt;1))&gt;d-1,
  (D18+F18*d)*OR(I18=1,AND(I18="",runS&lt;&gt;1)),
     IF(
       enemy^(2-enemy)*run*OR(R59&gt;runCB,INT(0.4+R59/runCB)),
       CHAR(200*(2-enemy) + 41454*(enemy-1)) &amp; "  "
       &amp; (enemy-1)*(D18+F18*d)+(2-enemy)*INT(99.9*(R59/runCB))
       &amp; LEFT(" "&amp;CHAR(34+3*enemy)&amp;H18,3*enemy-1)&amp;CHAR(41951*(2-enemy) + 41*(enemy-1)),
       ""
     )
)</f>
        <v>√  1 (0)</v>
      </c>
      <c r="K18" s="185" t="str">
        <f>IF(
  (D18*d+F18)*OR(I18=2,AND(I18="",obstaS&lt;&gt;1))&gt;d-1,
  (D18*d+F18)*OR(I18=2,AND(I18="",obstaS&lt;&gt;1)),
     IF(
       enemy^(2-enemy)*obsta*OR(S59&gt;obstaCB,INT(0.4+S59/obstaCB)),
       CHAR(200*(2-enemy) + 41454*(enemy-1)) &amp; "  "
       &amp; (enemy-1)*(D18*d+F18)+(2-enemy)*INT(99.9*(S59/obstaCB))
       &amp; LEFT(" "&amp;CHAR(34+3*enemy)&amp;H18,3*enemy-1)&amp;CHAR(41951*(2-enemy) + 41*(enemy-1)),
       ""
     )
)</f>
        <v/>
      </c>
      <c r="L18" s="186" t="str">
        <f>IF(
  (F18*d+G18)*OR(I18=3,AND(I18="",tri&lt;&gt;2))&gt;d-1,
  (F18*d+G18)*OR(I18=3,AND(I18="",tri&lt;&gt;2)),
     IF(
       enemy^(2-enemy)*INT(tri/2)*OR(T59&gt;triCB2,INT(0.7+T59/triCB2)),
       CHAR(200*(2-enemy) + 41454*(enemy-1)) &amp; "  "
       &amp; (enemy-1)*(F18*d+G18)+(2-enemy)*INT(99.9*(T59/triCB2))
       &amp; LEFT(" "&amp;CHAR(34+3*enemy)&amp;H18,3*enemy-1)&amp;CHAR(41951*(2-enemy) + 41*(enemy-1)),
       ""
     )
)</f>
        <v>√  1 (0)</v>
      </c>
      <c r="M18" s="187" t="str">
        <f>IF(
  OR(E18+G18=-1,(E18*d+G18)*OR(I18=4,AND(I18="",horse&lt;&gt;3))&gt;d-1),
  (E18*(INT((E18+2)/2)*(d-1)+1)+G18)*OR(I18=4,AND(I18="",horse&lt;&gt;3)),
     IF(
       enemy^(2-enemy)*INT(horse/3)*OR(U59&gt;horseCB2,INT(0.81+U59/horseCB2)),
       CHAR(200*(2-enemy) + 41454*(enemy-1)) &amp; "  "
       &amp; (enemy-1)*(E18*d+G18)+(2-enemy)*INT(99.9*(U59/horseCB2))
       &amp; LEFT(" "&amp;CHAR(34+3*enemy)&amp;H18,3*enemy-1)&amp;CHAR(41951*(2-enemy) + 41*(enemy-1)),
       ""
     )
)</f>
        <v>√  1 (0)</v>
      </c>
      <c r="N18" s="150"/>
      <c r="P18" s="31">
        <v>0</v>
      </c>
      <c r="Q18" s="25" t="s">
        <v>120</v>
      </c>
      <c r="R18" s="26"/>
      <c r="S18" s="26"/>
      <c r="T18" s="26"/>
      <c r="U18" s="26"/>
      <c r="V18" s="27"/>
      <c r="X18" s="55">
        <v>0.2</v>
      </c>
      <c r="Y18" s="55">
        <v>0</v>
      </c>
      <c r="Z18" s="75">
        <f t="shared" si="4"/>
        <v>26677.999223984112</v>
      </c>
      <c r="AA18" s="57">
        <f t="shared" si="7"/>
        <v>28</v>
      </c>
      <c r="AB18" s="59">
        <f>ABS(AA18-AC18)</f>
        <v>1</v>
      </c>
      <c r="AC18" s="61">
        <v>27</v>
      </c>
      <c r="AD18" s="61">
        <v>30</v>
      </c>
      <c r="AE18" s="56">
        <f>ABS(AF18-AD18)</f>
        <v>0</v>
      </c>
      <c r="AF18" s="58">
        <f t="shared" si="8"/>
        <v>30</v>
      </c>
      <c r="AG18" s="75">
        <f t="shared" si="2"/>
        <v>21172.728209118584</v>
      </c>
      <c r="AH18" s="55">
        <v>0</v>
      </c>
      <c r="AI18" s="55">
        <v>0</v>
      </c>
      <c r="AK18" s="87"/>
      <c r="AL18" s="87"/>
    </row>
    <row r="19" spans="2:38" ht="17.100000000000001" customHeight="1">
      <c r="B19" s="174" t="s">
        <v>240</v>
      </c>
      <c r="C19" s="100">
        <v>4</v>
      </c>
      <c r="D19" s="64">
        <v>1</v>
      </c>
      <c r="E19" s="65"/>
      <c r="F19" s="66"/>
      <c r="G19" s="67">
        <v>1</v>
      </c>
      <c r="H19" s="98">
        <f>cond4</f>
        <v>2</v>
      </c>
      <c r="I19" s="178"/>
      <c r="J19" s="279" t="str">
        <f>IF(
  (D19+F19*d)*OR(I19=1,AND(I19="",runS&lt;&gt;1))*INT(1-I20/5)&gt;d-1,
  (D19+F19*d)*OR(I19=1,AND(I19="",runS&lt;&gt;1)),
     IF(
       enemy^(2-enemy)*run*OR(R60&gt;runCB,INT(0.4+R60/runCB))*INT(1-I20/5),
       CHAR(200*(2-enemy) + 41454*(enemy-1)) &amp; "  "
       &amp; (enemy-1)*(D19+F19*d)+(2-enemy)*INT(99.9*(R60/runCB))
       &amp; LEFT(" "&amp;CHAR(34+3*enemy)&amp;H19,3*enemy-1)&amp;CHAR(41951*(2-enemy) + 41*(enemy-1)),
       ""
     )
)</f>
        <v>√  1 (2)</v>
      </c>
      <c r="K19" s="279" t="str">
        <f>IF(
  (D19*d+F19)*OR(I19=2,AND(I19="",obstaS&lt;&gt;1))*INT(1-I20/5)&gt;d-1,
  (D19*d+F19)*OR(I19=2,AND(I19="",obstaS&lt;&gt;1)),
     IF(
       enemy^(2-enemy)*obsta*OR(S60&gt;obstaCB,INT(0.4+S60/obstaCB))*INT(1-I20/5),
       CHAR(200*(2-enemy) + 41454*(enemy-1)) &amp; "  "
       &amp; (enemy-1)*(D19*d+F19)+(2-enemy)*INT(99.9*(S60/obstaCB))
       &amp; LEFT(" "&amp;CHAR(34+3*enemy)&amp;H19,3*enemy-1)&amp;CHAR(41951*(2-enemy) + 41*(enemy-1)),
       ""
     )
)</f>
        <v>√  1.1 (2)</v>
      </c>
      <c r="L19" s="279" t="str">
        <f>IF(
  (F19*d+G19)*OR(I19=3,AND(I19="",tri&lt;&gt;2))*INT(1-I20/5)&gt;d-1,
  (F19*d+G19)*OR(I19=3,AND(I19="",tri&lt;&gt;2)),
     IF(
       enemy^(2-enemy)*INT(tri/2)*OR(T60&gt;triCB2,INT(0.7+T60/triCB2))*INT(1-I20/5),
       CHAR(200*(2-enemy) + 41454*(enemy-1)) &amp; "  "
       &amp; (enemy-1)*(F19*d+G19)+(2-enemy)*INT(99.9*(T60/triCB2))
       &amp; LEFT(" "&amp;CHAR(34+3*enemy)&amp;H19,3*enemy-1)&amp;CHAR(41951*(2-enemy) + 41*(enemy-1)),
       ""
     )
)</f>
        <v>√  1 (2)</v>
      </c>
      <c r="M19" s="280" t="str">
        <f>IF(
  OR(E19+G19=-1,(E19*d+G19)*OR(I19=4,AND(I19="",horse&lt;&gt;3))&gt;d-1)*INT(1-I20/5),
  (E19*(INT((E19+2)/2)*(d-1)+1)+G19)*OR(I19=4,AND(I19="",horse&lt;&gt;3)),
     IF(
       enemy^(2-enemy)*INT(horse/3)*OR(U60&gt;horseCB2,INT(0.81+U60/horseCB2))*INT(1-I20/5),
       CHAR(200*(2-enemy) + 41454*(enemy-1)) &amp; "  "
       &amp; (enemy-1)*(E19*d+G19)+(2-enemy)*INT(99.9*(U60/horseCB2))
       &amp; LEFT(" "&amp;CHAR(34+3*enemy)&amp;H19,3*enemy-1)&amp;CHAR(41951*(2-enemy) + 41*(enemy-1)),
       ""
     )
)</f>
        <v>√  1 (2)</v>
      </c>
      <c r="N19" s="191" t="s">
        <v>241</v>
      </c>
      <c r="P19" s="24">
        <v>-1</v>
      </c>
      <c r="Q19" s="25" t="s">
        <v>121</v>
      </c>
      <c r="R19" s="26"/>
      <c r="S19" s="26"/>
      <c r="T19" s="26"/>
      <c r="U19" s="26"/>
      <c r="V19" s="27"/>
      <c r="X19" s="242" t="str">
        <f>"차이 합 = " &amp;SUM(AB4:AB19,AE4:AE19)</f>
        <v>차이 합 = 24</v>
      </c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44"/>
      <c r="AK19" s="207"/>
      <c r="AL19" s="203"/>
    </row>
    <row r="20" spans="2:38" ht="17.100000000000001" customHeight="1" thickBot="1">
      <c r="B20" s="175" t="s">
        <v>240</v>
      </c>
      <c r="C20" s="99">
        <v>1</v>
      </c>
      <c r="D20" s="64">
        <v>1</v>
      </c>
      <c r="E20" s="65">
        <v>-1</v>
      </c>
      <c r="F20" s="66">
        <v>1</v>
      </c>
      <c r="G20" s="67"/>
      <c r="H20" s="97">
        <f>cond1</f>
        <v>-1</v>
      </c>
      <c r="I20" s="178"/>
      <c r="J20" s="281" t="str">
        <f>IF(
  (D20+F20*d)*OR(I20=1,AND(I20="",runS&lt;&gt;1))*INT(1-I19/5)&gt;d-1,
  (D20+F20*d)*OR(I20=1,AND(I20="",runS&lt;&gt;1)),
     IF(
       enemy^(2-enemy)*run*OR(R61&gt;runCB,INT(0.4+R61/runCB))*INT(1-I19/5),
       CHAR(200*(2-enemy) + 41454*(enemy-1)) &amp; "  "
       &amp; (enemy-1)*(D20+F20*d)+(2-enemy)*INT(99.9*(R61/runCB))
       &amp; LEFT(" "&amp;CHAR(34+3*enemy)&amp;H20,3*enemy-1)&amp;CHAR(41951*(2-enemy) + 41*(enemy-1)),
       ""
     )
)</f>
        <v>√  2.1 (-1)</v>
      </c>
      <c r="K20" s="172" t="str">
        <f>IF(
  (D20*d+F20)*OR(I20=2,AND(I20="",obstaS&lt;&gt;1))*INT(1-I19/5)&gt;d-1,
  (D20*d+F20)*OR(I20=2,AND(I20="",obstaS&lt;&gt;1)),
     IF(
       enemy^(2-enemy)*obsta*OR(S61&gt;obstaCB,INT(0.4+S61/obstaCB))*INT(1-I19/5),
       CHAR(200*(2-enemy) + 41454*(enemy-1)) &amp; "  "
       &amp; (enemy-1)*(D20*d+F20)+(2-enemy)*INT(99.9*(S61/obstaCB))
       &amp; LEFT(" "&amp;CHAR(34+3*enemy)&amp;H20,3*enemy-1)&amp;CHAR(41951*(2-enemy) + 41*(enemy-1)),
       ""
     )
)</f>
        <v>√  2.1 (-1)</v>
      </c>
      <c r="L20" s="186" t="str">
        <f>IF(
  (F20*d+G20)*OR(I20=3,AND(I20="",tri&lt;&gt;2))*INT(1-I19/5)&gt;d-1,
  (F20*d+G20)*OR(I20=3,AND(I20="",tri&lt;&gt;2)),
     IF(
       enemy^(2-enemy)*INT(tri/2)*OR(T61&gt;triCB2,INT(0.7+T61/triCB2))*INT(1-I19/5),
       CHAR(200*(2-enemy) + 41454*(enemy-1)) &amp; "  "
       &amp; (enemy-1)*(F20*d+G20)+(2-enemy)*INT(99.9*(T61/triCB2))
       &amp; LEFT(" "&amp;CHAR(34+3*enemy)&amp;H20,3*enemy-1)&amp;CHAR(41951*(2-enemy) + 41*(enemy-1)),
       ""
     )
)</f>
        <v>√  1.1 (-1)</v>
      </c>
      <c r="M20" s="187">
        <f>IF(
  OR(E20+G20=-1,(E20*d+G20)*OR(I20=4,AND(I20="",horse&lt;&gt;3))&gt;d-1)*INT(1-I19/5),
  (E20*(INT((E20+2)/2)*(d-1)+1)+G20)*OR(I20=4,AND(I20="",horse&lt;&gt;3)),
     IF(
       enemy^(2-enemy)*INT(horse/3)*OR(U61&gt;horseCB2,INT(0.81+U61/horseCB2))*INT(1-I19/5),
       CHAR(200*(2-enemy) + 41454*(enemy-1)) &amp; "  "
       &amp; (enemy-1)*(E20*d+G20)+(2-enemy)*INT(99.9*(U61/horseCB2))
       &amp; LEFT(" "&amp;CHAR(34+3*enemy)&amp;H20,3*enemy-1)&amp;CHAR(41951*(2-enemy) + 41*(enemy-1)),
       ""
     )
)</f>
        <v>0</v>
      </c>
      <c r="N20" s="191" t="s">
        <v>241</v>
      </c>
      <c r="P20" s="24">
        <v>-2</v>
      </c>
      <c r="Q20" s="25" t="s">
        <v>122</v>
      </c>
      <c r="R20" s="26"/>
      <c r="S20" s="26"/>
      <c r="T20" s="26"/>
      <c r="U20" s="26"/>
      <c r="V20" s="27"/>
    </row>
    <row r="21" spans="2:38" ht="17.100000000000001" customHeight="1">
      <c r="B21" s="173" t="s">
        <v>29</v>
      </c>
      <c r="C21" s="99">
        <v>7</v>
      </c>
      <c r="D21" s="64">
        <v>1</v>
      </c>
      <c r="E21" s="65"/>
      <c r="F21" s="66"/>
      <c r="G21" s="67">
        <v>1</v>
      </c>
      <c r="H21" s="97">
        <f>cond7</f>
        <v>-2</v>
      </c>
      <c r="I21" s="178"/>
      <c r="J21" s="282" t="str">
        <f>IF(
  (D21+F21*d)*OR(I21=1,AND(I21="",runS&lt;&gt;1))&gt;d-1,
  (D21+F21*d)*OR(I21=1,AND(I21="",runS&lt;&gt;1)),
     IF(
       enemy^(2-enemy)*run*OR(R62&gt;runCB,INT(0.4+R62/runCB)),
       CHAR(200*(2-enemy) + 41454*(enemy-1)) &amp; "  "
       &amp; (enemy-1)*(D21+F21*d)+(2-enemy)*INT(99.9*(R62/runCB))
       &amp; LEFT(" "&amp;CHAR(34+3*enemy)&amp;H21,3*enemy-1)&amp;CHAR(41951*(2-enemy) + 41*(enemy-1)),
       ""
     )
)</f>
        <v/>
      </c>
      <c r="K21" s="185" t="str">
        <f>IF(
  (D21*d+F21)*OR(I21=2,AND(I21="",obstaS&lt;&gt;1))&gt;d-1,
  (D21*d+F21)*OR(I21=2,AND(I21="",obstaS&lt;&gt;1)),
     IF(
       enemy^(2-enemy)*obsta*OR(S62&gt;obstaCB,INT(0.4+S62/obstaCB)),
       CHAR(200*(2-enemy) + 41454*(enemy-1)) &amp; "  "
       &amp; (enemy-1)*(D21*d+F21)+(2-enemy)*INT(99.9*(S62/obstaCB))
       &amp; LEFT(" "&amp;CHAR(34+3*enemy)&amp;H21,3*enemy-1)&amp;CHAR(41951*(2-enemy) + 41*(enemy-1)),
       ""
     )
)</f>
        <v/>
      </c>
      <c r="L21" s="186" t="str">
        <f>IF(
  (F21*d+G21)*OR(I21=3,AND(I21="",tri&lt;&gt;2))&gt;d-1,
  (F21*d+G21)*OR(I21=3,AND(I21="",tri&lt;&gt;2)),
     IF(
       enemy^(2-enemy)*INT(tri/2)*OR(T62&gt;triCB2,INT(0.7+T62/triCB2)),
       CHAR(200*(2-enemy) + 41454*(enemy-1)) &amp; "  "
       &amp; (enemy-1)*(F21*d+G21)+(2-enemy)*INT(99.9*(T62/triCB2))
       &amp; LEFT(" "&amp;CHAR(34+3*enemy)&amp;H21,3*enemy-1)&amp;CHAR(41951*(2-enemy) + 41*(enemy-1)),
       ""
     )
)</f>
        <v/>
      </c>
      <c r="M21" s="187" t="str">
        <f>IF(
  OR(E21+G21=-1,(E21*d+G21)*OR(I21=4,AND(I21="",horse&lt;&gt;3))&gt;d-1),
  (E21*(INT((E21+2)/2)*(d-1)+1)+G21)*OR(I21=4,AND(I21="",horse&lt;&gt;3)),
     IF(
       enemy^(2-enemy)*INT(horse/3)*OR(U62&gt;horseCB2,INT(0.81+U62/horseCB2)),
       CHAR(200*(2-enemy) + 41454*(enemy-1)) &amp; "  "
       &amp; (enemy-1)*(E21*d+G21)+(2-enemy)*INT(99.9*(U62/horseCB2))
       &amp; LEFT(" "&amp;CHAR(34+3*enemy)&amp;H21,3*enemy-1)&amp;CHAR(41951*(2-enemy) + 41*(enemy-1)),
       ""
     )
)</f>
        <v/>
      </c>
      <c r="N21" s="149"/>
      <c r="P21" s="24">
        <v>-3</v>
      </c>
      <c r="Q21" s="25" t="s">
        <v>123</v>
      </c>
      <c r="R21" s="26"/>
      <c r="S21" s="26"/>
      <c r="T21" s="26"/>
      <c r="U21" s="26"/>
      <c r="V21" s="27"/>
      <c r="X21" s="82" t="s">
        <v>185</v>
      </c>
      <c r="Y21" s="83" t="s">
        <v>186</v>
      </c>
      <c r="Z21" s="84" t="s">
        <v>187</v>
      </c>
      <c r="AA21" s="85" t="s">
        <v>188</v>
      </c>
      <c r="AB21" s="83" t="s">
        <v>189</v>
      </c>
      <c r="AC21" s="83" t="s">
        <v>196</v>
      </c>
      <c r="AD21" s="84" t="s">
        <v>197</v>
      </c>
      <c r="AE21" s="85" t="s">
        <v>194</v>
      </c>
      <c r="AF21" s="83" t="s">
        <v>193</v>
      </c>
      <c r="AG21" s="83" t="s">
        <v>198</v>
      </c>
      <c r="AH21" s="86" t="s">
        <v>199</v>
      </c>
    </row>
    <row r="22" spans="2:38" ht="17.100000000000001" customHeight="1" thickBot="1">
      <c r="B22" s="173" t="s">
        <v>35</v>
      </c>
      <c r="C22" s="99">
        <v>5</v>
      </c>
      <c r="D22" s="64">
        <v>-1</v>
      </c>
      <c r="E22" s="65">
        <v>1</v>
      </c>
      <c r="F22" s="66">
        <v>1</v>
      </c>
      <c r="G22" s="67"/>
      <c r="H22" s="97">
        <f>cond5</f>
        <v>3</v>
      </c>
      <c r="I22" s="178">
        <v>4</v>
      </c>
      <c r="J22" s="282" t="str">
        <f>IF(
  (D22+F22*d)*OR(I22=1,AND(I22="",runS&lt;&gt;1))&gt;d-1,
  (D22+F22*d)*OR(I22=1,AND(I22="",runS&lt;&gt;1)),
     IF(
       enemy^(2-enemy)*run*OR(R63&gt;runCB,INT(0.4+R63/runCB)),
       CHAR(200*(2-enemy) + 41454*(enemy-1)) &amp; "  "
       &amp; (enemy-1)*(D22+F22*d)+(2-enemy)*INT(99.9*(R63/runCB))
       &amp; LEFT(" "&amp;CHAR(34+3*enemy)&amp;H22,3*enemy-1)&amp;CHAR(41951*(2-enemy) + 41*(enemy-1)),
       ""
     )
)</f>
        <v/>
      </c>
      <c r="K22" s="185" t="str">
        <f>IF(
  (D22*d+F22)*OR(I22=2,AND(I22="",obstaS&lt;&gt;1))&gt;d-1,
  (D22*d+F22)*OR(I22=2,AND(I22="",obstaS&lt;&gt;1)),
     IF(
       enemy^(2-enemy)*obsta*OR(S63&gt;obstaCB,INT(0.4+S63/obstaCB)),
       CHAR(200*(2-enemy) + 41454*(enemy-1)) &amp; "  "
       &amp; (enemy-1)*(D22*d+F22)+(2-enemy)*INT(99.9*(S63/obstaCB))
       &amp; LEFT(" "&amp;CHAR(34+3*enemy)&amp;H22,3*enemy-1)&amp;CHAR(41951*(2-enemy) + 41*(enemy-1)),
       ""
     )
)</f>
        <v/>
      </c>
      <c r="L22" s="186" t="str">
        <f>IF(
  (F22*d+G22)*OR(I22=3,AND(I22="",tri&lt;&gt;2))&gt;d-1,
  (F22*d+G22)*OR(I22=3,AND(I22="",tri&lt;&gt;2)),
     IF(
       enemy^(2-enemy)*INT(tri/2)*OR(T63&gt;triCB2,INT(0.7+T63/triCB2)),
       CHAR(200*(2-enemy) + 41454*(enemy-1)) &amp; "  "
       &amp; (enemy-1)*(F22*d+G22)+(2-enemy)*INT(99.9*(T63/triCB2))
       &amp; LEFT(" "&amp;CHAR(34+3*enemy)&amp;H22,3*enemy-1)&amp;CHAR(41951*(2-enemy) + 41*(enemy-1)),
       ""
     )
)</f>
        <v/>
      </c>
      <c r="M22" s="187">
        <f>IF(
  OR(E22+G22=-1,(E22*d+G22)*OR(I22=4,AND(I22="",horse&lt;&gt;3))&gt;d-1),
  (E22*(INT((E22+2)/2)*(d-1)+1)+G22)*OR(I22=4,AND(I22="",horse&lt;&gt;3)),
     IF(
       enemy^(2-enemy)*INT(horse/3)*OR(U63&gt;horseCB2,INT(0.81+U63/horseCB2)),
       CHAR(200*(2-enemy) + 41454*(enemy-1)) &amp; "  "
       &amp; (enemy-1)*(E22*d+G22)+(2-enemy)*INT(99.9*(U63/horseCB2))
       &amp; LEFT(" "&amp;CHAR(34+3*enemy)&amp;H22,3*enemy-1)&amp;CHAR(41951*(2-enemy) + 41*(enemy-1)),
       ""
     )
)</f>
        <v>1.1000000000000001</v>
      </c>
      <c r="N22" s="149"/>
      <c r="X22" s="88">
        <v>6</v>
      </c>
      <c r="Y22" s="89">
        <v>1</v>
      </c>
      <c r="Z22" s="90">
        <v>3</v>
      </c>
      <c r="AA22" s="88">
        <v>-25</v>
      </c>
      <c r="AB22" s="89">
        <v>41</v>
      </c>
      <c r="AC22" s="89">
        <v>0.99</v>
      </c>
      <c r="AD22" s="90">
        <v>230</v>
      </c>
      <c r="AE22" s="88">
        <v>-0.05</v>
      </c>
      <c r="AF22" s="89">
        <v>10</v>
      </c>
      <c r="AG22" s="91">
        <v>0.45</v>
      </c>
      <c r="AH22" s="92">
        <v>-4000</v>
      </c>
    </row>
    <row r="23" spans="2:38" ht="17.100000000000001" customHeight="1">
      <c r="B23" s="173" t="s">
        <v>36</v>
      </c>
      <c r="C23" s="99">
        <v>4</v>
      </c>
      <c r="D23" s="64">
        <v>-1</v>
      </c>
      <c r="E23" s="65">
        <v>1</v>
      </c>
      <c r="F23" s="66">
        <v>1</v>
      </c>
      <c r="G23" s="67"/>
      <c r="H23" s="97">
        <f>cond4</f>
        <v>2</v>
      </c>
      <c r="I23" s="178">
        <v>4</v>
      </c>
      <c r="J23" s="282" t="str">
        <f>IF(
  (D23+F23*d)*OR(I23=1,AND(I23="",runS&lt;&gt;1))&gt;d-1,
  (D23+F23*d)*OR(I23=1,AND(I23="",runS&lt;&gt;1)),
     IF(
       enemy^(2-enemy)*run*OR(R64&gt;runCB,INT(0.4+R64/runCB)),
       CHAR(200*(2-enemy) + 41454*(enemy-1)) &amp; "  "
       &amp; (enemy-1)*(D23+F23*d)+(2-enemy)*INT(99.9*(R64/runCB))
       &amp; LEFT(" "&amp;CHAR(34+3*enemy)&amp;H23,3*enemy-1)&amp;CHAR(41951*(2-enemy) + 41*(enemy-1)),
       ""
     )
)</f>
        <v/>
      </c>
      <c r="K23" s="185" t="str">
        <f>IF(
  (D23*d+F23)*OR(I23=2,AND(I23="",obstaS&lt;&gt;1))&gt;d-1,
  (D23*d+F23)*OR(I23=2,AND(I23="",obstaS&lt;&gt;1)),
     IF(
       enemy^(2-enemy)*obsta*OR(S64&gt;obstaCB,INT(0.4+S64/obstaCB)),
       CHAR(200*(2-enemy) + 41454*(enemy-1)) &amp; "  "
       &amp; (enemy-1)*(D23*d+F23)+(2-enemy)*INT(99.9*(S64/obstaCB))
       &amp; LEFT(" "&amp;CHAR(34+3*enemy)&amp;H23,3*enemy-1)&amp;CHAR(41951*(2-enemy) + 41*(enemy-1)),
       ""
     )
)</f>
        <v/>
      </c>
      <c r="L23" s="186" t="str">
        <f>IF(
  (F23*d+G23)*OR(I23=3,AND(I23="",tri&lt;&gt;2))&gt;d-1,
  (F23*d+G23)*OR(I23=3,AND(I23="",tri&lt;&gt;2)),
     IF(
       enemy^(2-enemy)*INT(tri/2)*OR(T64&gt;triCB2,INT(0.7+T64/triCB2)),
       CHAR(200*(2-enemy) + 41454*(enemy-1)) &amp; "  "
       &amp; (enemy-1)*(F23*d+G23)+(2-enemy)*INT(99.9*(T64/triCB2))
       &amp; LEFT(" "&amp;CHAR(34+3*enemy)&amp;H23,3*enemy-1)&amp;CHAR(41951*(2-enemy) + 41*(enemy-1)),
       ""
     )
)</f>
        <v/>
      </c>
      <c r="M23" s="187">
        <f>IF(
  OR(E23+G23=-1,(E23*d+G23)*OR(I23=4,AND(I23="",horse&lt;&gt;3))&gt;d-1),
  (E23*(INT((E23+2)/2)*(d-1)+1)+G23)*OR(I23=4,AND(I23="",horse&lt;&gt;3)),
     IF(
       enemy^(2-enemy)*INT(horse/3)*OR(U64&gt;horseCB2,INT(0.81+U64/horseCB2)),
       CHAR(200*(2-enemy) + 41454*(enemy-1)) &amp; "  "
       &amp; (enemy-1)*(E23*d+G23)+(2-enemy)*INT(99.9*(U64/horseCB2))
       &amp; LEFT(" "&amp;CHAR(34+3*enemy)&amp;H23,3*enemy-1)&amp;CHAR(41951*(2-enemy) + 41*(enemy-1)),
       ""
     )
)</f>
        <v>1.1000000000000001</v>
      </c>
      <c r="N23" s="149"/>
    </row>
    <row r="24" spans="2:38" ht="17.100000000000001" customHeight="1">
      <c r="B24" s="173" t="s">
        <v>5</v>
      </c>
      <c r="C24" s="99">
        <v>2</v>
      </c>
      <c r="D24" s="64">
        <v>-1</v>
      </c>
      <c r="E24" s="65">
        <v>1</v>
      </c>
      <c r="F24" s="66"/>
      <c r="G24" s="67"/>
      <c r="H24" s="97">
        <f>cond2</f>
        <v>0</v>
      </c>
      <c r="I24" s="178"/>
      <c r="J24" s="282" t="str">
        <f>IF(
  (D24+F24*d)*OR(I24=1,AND(I24="",runS&lt;&gt;1))&gt;d-1,
  (D24+F24*d)*OR(I24=1,AND(I24="",runS&lt;&gt;1)),
     IF(
       enemy^(2-enemy)*run*OR(R65&gt;runCB,INT(0.4+R65/runCB)),
       CHAR(200*(2-enemy) + 41454*(enemy-1)) &amp; "  "
       &amp; (enemy-1)*(D24+F24*d)+(2-enemy)*INT(99.9*(R65/runCB))
       &amp; LEFT(" "&amp;CHAR(34+3*enemy)&amp;H24,3*enemy-1)&amp;CHAR(41951*(2-enemy) + 41*(enemy-1)),
       ""
     )
)</f>
        <v/>
      </c>
      <c r="K24" s="185" t="str">
        <f>IF(
  (D24*d+F24)*OR(I24=2,AND(I24="",obstaS&lt;&gt;1))&gt;d-1,
  (D24*d+F24)*OR(I24=2,AND(I24="",obstaS&lt;&gt;1)),
     IF(
       enemy^(2-enemy)*obsta*OR(S65&gt;obstaCB,INT(0.4+S65/obstaCB)),
       CHAR(200*(2-enemy) + 41454*(enemy-1)) &amp; "  "
       &amp; (enemy-1)*(D24*d+F24)+(2-enemy)*INT(99.9*(S65/obstaCB))
       &amp; LEFT(" "&amp;CHAR(34+3*enemy)&amp;H24,3*enemy-1)&amp;CHAR(41951*(2-enemy) + 41*(enemy-1)),
       ""
     )
)</f>
        <v/>
      </c>
      <c r="L24" s="186" t="str">
        <f>IF(
  (F24*d+G24)*OR(I24=3,AND(I24="",tri&lt;&gt;2))&gt;d-1,
  (F24*d+G24)*OR(I24=3,AND(I24="",tri&lt;&gt;2)),
     IF(
       enemy^(2-enemy)*INT(tri/2)*OR(T65&gt;triCB2,INT(0.7+T65/triCB2)),
       CHAR(200*(2-enemy) + 41454*(enemy-1)) &amp; "  "
       &amp; (enemy-1)*(F24*d+G24)+(2-enemy)*INT(99.9*(T65/triCB2))
       &amp; LEFT(" "&amp;CHAR(34+3*enemy)&amp;H24,3*enemy-1)&amp;CHAR(41951*(2-enemy) + 41*(enemy-1)),
       ""
     )
)</f>
        <v/>
      </c>
      <c r="M24" s="187" t="str">
        <f>IF(
  OR(E24+G24=-1,(E24*d+G24)*OR(I24=4,AND(I24="",horse&lt;&gt;3))&gt;d-1),
  (E24*(INT((E24+2)/2)*(d-1)+1)+G24)*OR(I24=4,AND(I24="",horse&lt;&gt;3)),
     IF(
       enemy^(2-enemy)*INT(horse/3)*OR(U65&gt;horseCB2,INT(0.81+U65/horseCB2)),
       CHAR(200*(2-enemy) + 41454*(enemy-1)) &amp; "  "
       &amp; (enemy-1)*(E24*d+G24)+(2-enemy)*INT(99.9*(U65/horseCB2))
       &amp; LEFT(" "&amp;CHAR(34+3*enemy)&amp;H24,3*enemy-1)&amp;CHAR(41951*(2-enemy) + 41*(enemy-1)),
       ""
     )
)</f>
        <v>√  1.1 (0)</v>
      </c>
      <c r="N24" s="149"/>
      <c r="P24" s="33">
        <v>2</v>
      </c>
      <c r="Q24" s="209" t="s">
        <v>251</v>
      </c>
      <c r="R24" s="210"/>
      <c r="S24" s="210"/>
      <c r="T24" s="210"/>
      <c r="U24" s="210"/>
      <c r="V24" s="211"/>
    </row>
    <row r="25" spans="2:38" ht="15" customHeight="1">
      <c r="B25" s="101" t="s">
        <v>12</v>
      </c>
      <c r="C25" s="102">
        <v>3</v>
      </c>
      <c r="D25" s="103"/>
      <c r="E25" s="104"/>
      <c r="F25" s="105"/>
      <c r="G25" s="106">
        <v>-1</v>
      </c>
      <c r="H25" s="107">
        <f>cond3</f>
        <v>1</v>
      </c>
      <c r="I25" s="179"/>
      <c r="J25" s="166" t="str">
        <f>IF(
  (D25+F25*d)*OR(I25=1,AND(I25="",runS&lt;&gt;1))&gt;d-1,
  (D25+F25*d)*OR(I25=1,AND(I25="",runS&lt;&gt;1)),
     IF(
       enemy^(2-enemy)*run*OR(R66&gt;runCB,INT(0.4+R66/runCB)),
       CHAR(200*(2-enemy) + 41454*(enemy-1)) &amp; "  "
       &amp; (enemy-1)*(D25+F25*d)+(2-enemy)*INT(99.9*(R66/runCB))
       &amp; LEFT(" "&amp;CHAR(34+3*enemy)&amp;H25,3*enemy-1)&amp;CHAR(41951*(2-enemy) + 41*(enemy-1)),
       ""
     )
)</f>
        <v/>
      </c>
      <c r="K25" s="166" t="str">
        <f>IF(
  (D25*d+F25)*OR(I25=2,AND(I25="",obstaS&lt;&gt;1))&gt;d-1,
  (D25*d+F25)*OR(I25=2,AND(I25="",obstaS&lt;&gt;1)),
     IF(
       enemy^(2-enemy)*obsta*OR(S66&gt;obstaCB,INT(0.4+S66/obstaCB)),
       CHAR(200*(2-enemy) + 41454*(enemy-1)) &amp; "  "
       &amp; (enemy-1)*(D25*d+F25)+(2-enemy)*INT(99.9*(S66/obstaCB))
       &amp; LEFT(" "&amp;CHAR(34+3*enemy)&amp;H25,3*enemy-1)&amp;CHAR(41951*(2-enemy) + 41*(enemy-1)),
       ""
     )
)</f>
        <v/>
      </c>
      <c r="L25" s="166" t="str">
        <f>IF(
  (F25*d+G25)*OR(I25=3,AND(I25="",tri&lt;&gt;2))&gt;d-1,
  (F25*d+G25)*OR(I25=3,AND(I25="",tri&lt;&gt;2)),
     IF(
       enemy^(2-enemy)*INT(tri/2)*OR(T66&gt;triCB2,INT(0.7+T66/triCB2)),
       CHAR(200*(2-enemy) + 41454*(enemy-1)) &amp; "  "
       &amp; (enemy-1)*(F25*d+G25)+(2-enemy)*INT(99.9*(T66/triCB2))
       &amp; LEFT(" "&amp;CHAR(34+3*enemy)&amp;H25,3*enemy-1)&amp;CHAR(41951*(2-enemy) + 41*(enemy-1)),
       ""
     )
)</f>
        <v/>
      </c>
      <c r="M25" s="176" t="str">
        <f>IF(
  (E25*d+G25)*OR(I25=4,AND(I25="",horse&lt;&gt;3))&gt;d-1,
  (E25*d+G25)*OR(I25=4,AND(I25="",horse&lt;&gt;3)),
     IF(
       enemy^(2-enemy)*INT(horse/3)*OR(U66&gt;horseCB2,INT(0.81+U66/horseCB2)),
       CHAR(200*(2-enemy) + 41454*(enemy-1)) &amp; "  "
       &amp; (enemy-1)*(E25*d+G25)+(2-enemy)*INT(99.9*(U66/horseCB2))
       &amp; LEFT(" "&amp;CHAR(34+3*enemy)&amp;H25,3*enemy-1)&amp;CHAR(41951*(2-enemy) + 41*(enemy-1)),
       ""
     )
)</f>
        <v/>
      </c>
      <c r="N25" s="151"/>
      <c r="P25" s="22" t="s">
        <v>124</v>
      </c>
      <c r="Q25" s="246" t="s">
        <v>116</v>
      </c>
      <c r="R25" s="247"/>
      <c r="S25" s="247"/>
      <c r="T25" s="247"/>
      <c r="U25" s="247"/>
      <c r="V25" s="248"/>
    </row>
    <row r="26" spans="2:38" ht="15" customHeight="1">
      <c r="B26" s="101" t="s">
        <v>7</v>
      </c>
      <c r="C26" s="108">
        <v>4</v>
      </c>
      <c r="D26" s="109">
        <v>1</v>
      </c>
      <c r="E26" s="110">
        <v>-1</v>
      </c>
      <c r="F26" s="111">
        <v>-1</v>
      </c>
      <c r="G26" s="112">
        <v>1</v>
      </c>
      <c r="H26" s="113">
        <f>cond4</f>
        <v>2</v>
      </c>
      <c r="I26" s="180"/>
      <c r="J26" s="166" t="str">
        <f>IF(
  (D26+F26*d)*OR(I26=1,AND(I26="",runS&lt;&gt;1))&gt;d-1,
  (D26+F26*d)*OR(I26=1,AND(I26="",runS&lt;&gt;1)),
     IF(
       enemy^(2-enemy)*run*OR(R67&gt;runCB,INT(0.4+R67/runCB)),
       CHAR(200*(2-enemy) + 41454*(enemy-1)) &amp; "  "
       &amp; (enemy-1)*(D26+F26*d)+(2-enemy)*INT(99.9*(R67/runCB))
       &amp; LEFT(" "&amp;CHAR(34+3*enemy)&amp;H26,3*enemy-1)&amp;CHAR(41951*(2-enemy) + 41*(enemy-1)),
       ""
     )
)</f>
        <v/>
      </c>
      <c r="K26" s="166" t="str">
        <f>IF(
  (D26*d+F26)*OR(I26=2,AND(I26="",obstaS&lt;&gt;1))&gt;d-1,
  (D26*d+F26)*OR(I26=2,AND(I26="",obstaS&lt;&gt;1)),
     IF(
       enemy^(2-enemy)*obsta*OR(S67&gt;obstaCB,INT(0.4+S67/obstaCB)),
       CHAR(200*(2-enemy) + 41454*(enemy-1)) &amp; "  "
       &amp; (enemy-1)*(D26*d+F26)+(2-enemy)*INT(99.9*(S67/obstaCB))
       &amp; LEFT(" "&amp;CHAR(34+3*enemy)&amp;H26,3*enemy-1)&amp;CHAR(41951*(2-enemy) + 41*(enemy-1)),
       ""
     )
)</f>
        <v/>
      </c>
      <c r="L26" s="166" t="str">
        <f>IF(
  (F26*d+G26)*OR(I26=3,AND(I26="",tri&lt;&gt;2))&gt;d-1,
  (F26*d+G26)*OR(I26=3,AND(I26="",tri&lt;&gt;2)),
     IF(
       enemy^(2-enemy)*INT(tri/2)*OR(T67&gt;triCB2,INT(0.7+T67/triCB2)),
       CHAR(200*(2-enemy) + 41454*(enemy-1)) &amp; "  "
       &amp; (enemy-1)*(F26*d+G26)+(2-enemy)*INT(99.9*(T67/triCB2))
       &amp; LEFT(" "&amp;CHAR(34+3*enemy)&amp;H26,3*enemy-1)&amp;CHAR(41951*(2-enemy) + 41*(enemy-1)),
       ""
     )
)</f>
        <v/>
      </c>
      <c r="M26" s="176" t="str">
        <f>IF(
  (E26*d+G26)*OR(I26=4,AND(I26="",horse&lt;&gt;3))&gt;d-1,
  (E26*d+G26)*OR(I26=4,AND(I26="",horse&lt;&gt;3)),
     IF(
       enemy^(2-enemy)*INT(horse/3)*OR(U67&gt;horseCB2,INT(0.81+U67/horseCB2)),
       CHAR(200*(2-enemy) + 41454*(enemy-1)) &amp; "  "
       &amp; (enemy-1)*(E26*d+G26)+(2-enemy)*INT(99.9*(U67/horseCB2))
       &amp; LEFT(" "&amp;CHAR(34+3*enemy)&amp;H26,3*enemy-1)&amp;CHAR(41951*(2-enemy) + 41*(enemy-1)),
       ""
     )
)</f>
        <v/>
      </c>
      <c r="N26" s="151"/>
      <c r="P26" s="220" t="s">
        <v>126</v>
      </c>
      <c r="Q26" s="35" t="s">
        <v>129</v>
      </c>
      <c r="R26" s="36"/>
      <c r="S26" s="36"/>
      <c r="T26" s="36"/>
      <c r="U26" s="36"/>
      <c r="V26" s="37"/>
    </row>
    <row r="27" spans="2:38" ht="15" customHeight="1">
      <c r="B27" s="101" t="s">
        <v>23</v>
      </c>
      <c r="C27" s="114">
        <v>3</v>
      </c>
      <c r="D27" s="115">
        <v>-1</v>
      </c>
      <c r="E27" s="116">
        <v>1</v>
      </c>
      <c r="F27" s="117">
        <v>1</v>
      </c>
      <c r="G27" s="118">
        <v>-1</v>
      </c>
      <c r="H27" s="119">
        <f>cond3</f>
        <v>1</v>
      </c>
      <c r="I27" s="179"/>
      <c r="J27" s="166" t="str">
        <f>IF(
  (D27+F27*d)*OR(I27=1,AND(I27="",runS&lt;&gt;1))&gt;d-1,
  (D27+F27*d)*OR(I27=1,AND(I27="",runS&lt;&gt;1)),
     IF(
       enemy^(2-enemy)*run*OR(R68&gt;runCB,INT(0.4+R68/runCB)),
       CHAR(200*(2-enemy) + 41454*(enemy-1)) &amp; "  "
       &amp; (enemy-1)*(D27+F27*d)+(2-enemy)*INT(99.9*(R68/runCB))
       &amp; LEFT(" "&amp;CHAR(34+3*enemy)&amp;H27,3*enemy-1)&amp;CHAR(41951*(2-enemy) + 41*(enemy-1)),
       ""
     )
)</f>
        <v/>
      </c>
      <c r="K27" s="166" t="str">
        <f>IF(
  (D27*d+F27)*OR(I27=2,AND(I27="",obstaS&lt;&gt;1))&gt;d-1,
  (D27*d+F27)*OR(I27=2,AND(I27="",obstaS&lt;&gt;1)),
     IF(
       enemy^(2-enemy)*obsta*OR(S68&gt;obstaCB,INT(0.4+S68/obstaCB)),
       CHAR(200*(2-enemy) + 41454*(enemy-1)) &amp; "  "
       &amp; (enemy-1)*(D27*d+F27)+(2-enemy)*INT(99.9*(S68/obstaCB))
       &amp; LEFT(" "&amp;CHAR(34+3*enemy)&amp;H27,3*enemy-1)&amp;CHAR(41951*(2-enemy) + 41*(enemy-1)),
       ""
     )
)</f>
        <v/>
      </c>
      <c r="L27" s="166" t="str">
        <f>IF(
  (F27*d+G27)*OR(I27=3,AND(I27="",tri&lt;&gt;2))&gt;d-1,
  (F27*d+G27)*OR(I27=3,AND(I27="",tri&lt;&gt;2)),
     IF(
       enemy^(2-enemy)*INT(tri/2)*OR(T68&gt;triCB2,INT(0.7+T68/triCB2)),
       CHAR(200*(2-enemy) + 41454*(enemy-1)) &amp; "  "
       &amp; (enemy-1)*(F27*d+G27)+(2-enemy)*INT(99.9*(T68/triCB2))
       &amp; LEFT(" "&amp;CHAR(34+3*enemy)&amp;H27,3*enemy-1)&amp;CHAR(41951*(2-enemy) + 41*(enemy-1)),
       ""
     )
)</f>
        <v/>
      </c>
      <c r="M27" s="176" t="str">
        <f>IF(
  (E27*d+G27)*OR(I27=4,AND(I27="",horse&lt;&gt;3))&gt;d-1,
  (E27*d+G27)*OR(I27=4,AND(I27="",horse&lt;&gt;3)),
     IF(
       enemy^(2-enemy)*INT(horse/3)*OR(U68&gt;horseCB2,INT(0.81+U68/horseCB2)),
       CHAR(200*(2-enemy) + 41454*(enemy-1)) &amp; "  "
       &amp; (enemy-1)*(E27*d+G27)+(2-enemy)*INT(99.9*(U68/horseCB2))
       &amp; LEFT(" "&amp;CHAR(34+3*enemy)&amp;H27,3*enemy-1)&amp;CHAR(41951*(2-enemy) + 41*(enemy-1)),
       ""
     )
)</f>
        <v/>
      </c>
      <c r="N27" s="151"/>
      <c r="P27" s="221"/>
      <c r="Q27" s="35" t="s">
        <v>133</v>
      </c>
      <c r="R27" s="36"/>
      <c r="S27" s="36"/>
      <c r="T27" s="36"/>
      <c r="U27" s="36"/>
      <c r="V27" s="37"/>
    </row>
    <row r="28" spans="2:38" ht="15" customHeight="1">
      <c r="B28" s="101" t="s">
        <v>9</v>
      </c>
      <c r="C28" s="114">
        <v>7</v>
      </c>
      <c r="D28" s="115">
        <v>-1</v>
      </c>
      <c r="E28" s="116"/>
      <c r="F28" s="117">
        <v>1</v>
      </c>
      <c r="G28" s="118">
        <v>-1</v>
      </c>
      <c r="H28" s="119">
        <f>cond7</f>
        <v>-2</v>
      </c>
      <c r="I28" s="179"/>
      <c r="J28" s="166" t="str">
        <f>IF(
  (D28+F28*d)*OR(I28=1,AND(I28="",runS&lt;&gt;1))&gt;d-1,
  (D28+F28*d)*OR(I28=1,AND(I28="",runS&lt;&gt;1)),
     IF(
       enemy^(2-enemy)*run*OR(R69&gt;runCB,INT(0.4+R69/runCB)),
       CHAR(200*(2-enemy) + 41454*(enemy-1)) &amp; "  "
       &amp; (enemy-1)*(D28+F28*d)+(2-enemy)*INT(99.9*(R69/runCB))
       &amp; LEFT(" "&amp;CHAR(34+3*enemy)&amp;H28,3*enemy-1)&amp;CHAR(41951*(2-enemy) + 41*(enemy-1)),
       ""
     )
)</f>
        <v/>
      </c>
      <c r="K28" s="166" t="str">
        <f>IF(
  (D28*d+F28)*OR(I28=2,AND(I28="",obstaS&lt;&gt;1))&gt;d-1,
  (D28*d+F28)*OR(I28=2,AND(I28="",obstaS&lt;&gt;1)),
     IF(
       enemy^(2-enemy)*obsta*OR(S69&gt;obstaCB,INT(0.4+S69/obstaCB)),
       CHAR(200*(2-enemy) + 41454*(enemy-1)) &amp; "  "
       &amp; (enemy-1)*(D28*d+F28)+(2-enemy)*INT(99.9*(S69/obstaCB))
       &amp; LEFT(" "&amp;CHAR(34+3*enemy)&amp;H28,3*enemy-1)&amp;CHAR(41951*(2-enemy) + 41*(enemy-1)),
       ""
     )
)</f>
        <v/>
      </c>
      <c r="L28" s="166" t="str">
        <f>IF(
  (F28*d+G28)*OR(I28=3,AND(I28="",tri&lt;&gt;2))&gt;d-1,
  (F28*d+G28)*OR(I28=3,AND(I28="",tri&lt;&gt;2)),
     IF(
       enemy^(2-enemy)*INT(tri/2)*OR(T69&gt;triCB2,INT(0.7+T69/triCB2)),
       CHAR(200*(2-enemy) + 41454*(enemy-1)) &amp; "  "
       &amp; (enemy-1)*(F28*d+G28)+(2-enemy)*INT(99.9*(T69/triCB2))
       &amp; LEFT(" "&amp;CHAR(34+3*enemy)&amp;H28,3*enemy-1)&amp;CHAR(41951*(2-enemy) + 41*(enemy-1)),
       ""
     )
)</f>
        <v/>
      </c>
      <c r="M28" s="176" t="str">
        <f>IF(
  (E28*d+G28)*OR(I28=4,AND(I28="",horse&lt;&gt;3))&gt;d-1,
  (E28*d+G28)*OR(I28=4,AND(I28="",horse&lt;&gt;3)),
     IF(
       enemy^(2-enemy)*INT(horse/3)*OR(U69&gt;horseCB2,INT(0.81+U69/horseCB2)),
       CHAR(200*(2-enemy) + 41454*(enemy-1)) &amp; "  "
       &amp; (enemy-1)*(E28*d+G28)+(2-enemy)*INT(99.9*(U69/horseCB2))
       &amp; LEFT(" "&amp;CHAR(34+3*enemy)&amp;H28,3*enemy-1)&amp;CHAR(41951*(2-enemy) + 41*(enemy-1)),
       ""
     )
)</f>
        <v/>
      </c>
      <c r="N28" s="151"/>
      <c r="P28" s="220" t="s">
        <v>127</v>
      </c>
      <c r="Q28" s="35" t="s">
        <v>130</v>
      </c>
      <c r="R28" s="36"/>
      <c r="S28" s="36"/>
      <c r="T28" s="36"/>
      <c r="U28" s="36"/>
      <c r="V28" s="37"/>
    </row>
    <row r="29" spans="2:38" ht="15" customHeight="1">
      <c r="B29" s="101" t="s">
        <v>22</v>
      </c>
      <c r="C29" s="114">
        <v>1</v>
      </c>
      <c r="D29" s="115">
        <v>-1</v>
      </c>
      <c r="E29" s="116"/>
      <c r="F29" s="117">
        <v>1</v>
      </c>
      <c r="G29" s="118">
        <v>-1</v>
      </c>
      <c r="H29" s="119">
        <f>cond1</f>
        <v>-1</v>
      </c>
      <c r="I29" s="179"/>
      <c r="J29" s="166" t="str">
        <f>IF(
  (D29+F29*d)*OR(I29=1,AND(I29="",runS&lt;&gt;1))&gt;d-1,
  (D29+F29*d)*OR(I29=1,AND(I29="",runS&lt;&gt;1)),
     IF(
       enemy^(2-enemy)*run*OR(R70&gt;runCB,INT(0.4+R70/runCB)),
       CHAR(200*(2-enemy) + 41454*(enemy-1)) &amp; "  "
       &amp; (enemy-1)*(D29+F29*d)+(2-enemy)*INT(99.9*(R70/runCB))
       &amp; LEFT(" "&amp;CHAR(34+3*enemy)&amp;H29,3*enemy-1)&amp;CHAR(41951*(2-enemy) + 41*(enemy-1)),
       ""
     )
)</f>
        <v/>
      </c>
      <c r="K29" s="166" t="str">
        <f>IF(
  (D29*d+F29)*OR(I29=2,AND(I29="",obstaS&lt;&gt;1))&gt;d-1,
  (D29*d+F29)*OR(I29=2,AND(I29="",obstaS&lt;&gt;1)),
     IF(
       enemy^(2-enemy)*obsta*OR(S70&gt;obstaCB,INT(0.4+S70/obstaCB)),
       CHAR(200*(2-enemy) + 41454*(enemy-1)) &amp; "  "
       &amp; (enemy-1)*(D29*d+F29)+(2-enemy)*INT(99.9*(S70/obstaCB))
       &amp; LEFT(" "&amp;CHAR(34+3*enemy)&amp;H29,3*enemy-1)&amp;CHAR(41951*(2-enemy) + 41*(enemy-1)),
       ""
     )
)</f>
        <v/>
      </c>
      <c r="L29" s="166" t="str">
        <f>IF(
  (F29*d+G29)*OR(I29=3,AND(I29="",tri&lt;&gt;2))&gt;d-1,
  (F29*d+G29)*OR(I29=3,AND(I29="",tri&lt;&gt;2)),
     IF(
       enemy^(2-enemy)*INT(tri/2)*OR(T70&gt;triCB2,INT(0.7+T70/triCB2)),
       CHAR(200*(2-enemy) + 41454*(enemy-1)) &amp; "  "
       &amp; (enemy-1)*(F29*d+G29)+(2-enemy)*INT(99.9*(T70/triCB2))
       &amp; LEFT(" "&amp;CHAR(34+3*enemy)&amp;H29,3*enemy-1)&amp;CHAR(41951*(2-enemy) + 41*(enemy-1)),
       ""
     )
)</f>
        <v/>
      </c>
      <c r="M29" s="176" t="str">
        <f>IF(
  (E29*d+G29)*OR(I29=4,AND(I29="",horse&lt;&gt;3))&gt;d-1,
  (E29*d+G29)*OR(I29=4,AND(I29="",horse&lt;&gt;3)),
     IF(
       enemy^(2-enemy)*INT(horse/3)*OR(U70&gt;horseCB2,INT(0.81+U70/horseCB2)),
       CHAR(200*(2-enemy) + 41454*(enemy-1)) &amp; "  "
       &amp; (enemy-1)*(E29*d+G29)+(2-enemy)*INT(99.9*(U70/horseCB2))
       &amp; LEFT(" "&amp;CHAR(34+3*enemy)&amp;H29,3*enemy-1)&amp;CHAR(41951*(2-enemy) + 41*(enemy-1)),
       ""
     )
)</f>
        <v/>
      </c>
      <c r="N29" s="151"/>
      <c r="P29" s="221"/>
      <c r="Q29" s="35" t="s">
        <v>134</v>
      </c>
      <c r="R29" s="36"/>
      <c r="S29" s="36"/>
      <c r="T29" s="36"/>
      <c r="U29" s="36"/>
      <c r="V29" s="37"/>
    </row>
    <row r="30" spans="2:38" ht="15" customHeight="1">
      <c r="B30" s="101" t="s">
        <v>24</v>
      </c>
      <c r="C30" s="114">
        <v>7</v>
      </c>
      <c r="D30" s="115">
        <v>-1</v>
      </c>
      <c r="E30" s="116"/>
      <c r="F30" s="117">
        <v>1</v>
      </c>
      <c r="G30" s="118">
        <v>-1</v>
      </c>
      <c r="H30" s="119">
        <f>cond7</f>
        <v>-2</v>
      </c>
      <c r="I30" s="179"/>
      <c r="J30" s="166" t="str">
        <f>IF(
  (D30+F30*d)*OR(I30=1,AND(I30="",runS&lt;&gt;1))&gt;d-1,
  (D30+F30*d)*OR(I30=1,AND(I30="",runS&lt;&gt;1)),
     IF(
       enemy^(2-enemy)*run*OR(R71&gt;runCB,INT(0.4+R71/runCB)),
       CHAR(200*(2-enemy) + 41454*(enemy-1)) &amp; "  "
       &amp; (enemy-1)*(D30+F30*d)+(2-enemy)*INT(99.9*(R71/runCB))
       &amp; LEFT(" "&amp;CHAR(34+3*enemy)&amp;H30,3*enemy-1)&amp;CHAR(41951*(2-enemy) + 41*(enemy-1)),
       ""
     )
)</f>
        <v/>
      </c>
      <c r="K30" s="166" t="str">
        <f>IF(
  (D30*d+F30)*OR(I30=2,AND(I30="",obstaS&lt;&gt;1))&gt;d-1,
  (D30*d+F30)*OR(I30=2,AND(I30="",obstaS&lt;&gt;1)),
     IF(
       enemy^(2-enemy)*obsta*OR(S71&gt;obstaCB,INT(0.4+S71/obstaCB)),
       CHAR(200*(2-enemy) + 41454*(enemy-1)) &amp; "  "
       &amp; (enemy-1)*(D30*d+F30)+(2-enemy)*INT(99.9*(S71/obstaCB))
       &amp; LEFT(" "&amp;CHAR(34+3*enemy)&amp;H30,3*enemy-1)&amp;CHAR(41951*(2-enemy) + 41*(enemy-1)),
       ""
     )
)</f>
        <v/>
      </c>
      <c r="L30" s="166" t="str">
        <f>IF(
  (F30*d+G30)*OR(I30=3,AND(I30="",tri&lt;&gt;2))&gt;d-1,
  (F30*d+G30)*OR(I30=3,AND(I30="",tri&lt;&gt;2)),
     IF(
       enemy^(2-enemy)*INT(tri/2)*OR(T71&gt;triCB2,INT(0.7+T71/triCB2)),
       CHAR(200*(2-enemy) + 41454*(enemy-1)) &amp; "  "
       &amp; (enemy-1)*(F30*d+G30)+(2-enemy)*INT(99.9*(T71/triCB2))
       &amp; LEFT(" "&amp;CHAR(34+3*enemy)&amp;H30,3*enemy-1)&amp;CHAR(41951*(2-enemy) + 41*(enemy-1)),
       ""
     )
)</f>
        <v/>
      </c>
      <c r="M30" s="176" t="str">
        <f>IF(
  (E30*d+G30)*OR(I30=4,AND(I30="",horse&lt;&gt;3))&gt;d-1,
  (E30*d+G30)*OR(I30=4,AND(I30="",horse&lt;&gt;3)),
     IF(
       enemy^(2-enemy)*INT(horse/3)*OR(U71&gt;horseCB2,INT(0.81+U71/horseCB2)),
       CHAR(200*(2-enemy) + 41454*(enemy-1)) &amp; "  "
       &amp; (enemy-1)*(E30*d+G30)+(2-enemy)*INT(99.9*(U71/horseCB2))
       &amp; LEFT(" "&amp;CHAR(34+3*enemy)&amp;H30,3*enemy-1)&amp;CHAR(41951*(2-enemy) + 41*(enemy-1)),
       ""
     )
)</f>
        <v/>
      </c>
      <c r="N30" s="151"/>
      <c r="P30" s="222" t="s">
        <v>128</v>
      </c>
      <c r="Q30" s="35" t="s">
        <v>131</v>
      </c>
      <c r="R30" s="36"/>
      <c r="S30" s="36"/>
      <c r="T30" s="36"/>
      <c r="U30" s="36"/>
      <c r="V30" s="37"/>
    </row>
    <row r="31" spans="2:38" ht="15" customHeight="1">
      <c r="B31" s="101" t="s">
        <v>10</v>
      </c>
      <c r="C31" s="114">
        <v>3</v>
      </c>
      <c r="D31" s="115">
        <v>-1</v>
      </c>
      <c r="E31" s="116">
        <v>1</v>
      </c>
      <c r="F31" s="117"/>
      <c r="G31" s="118">
        <v>-1</v>
      </c>
      <c r="H31" s="119">
        <f>cond3</f>
        <v>1</v>
      </c>
      <c r="I31" s="179"/>
      <c r="J31" s="166" t="str">
        <f>IF(
  (D31+F31*d)*OR(I31=1,AND(I31="",runS&lt;&gt;1))&gt;d-1,
  (D31+F31*d)*OR(I31=1,AND(I31="",runS&lt;&gt;1)),
     IF(
       enemy^(2-enemy)*run*OR(R72&gt;runCB,INT(0.4+R72/runCB)),
       CHAR(200*(2-enemy) + 41454*(enemy-1)) &amp; "  "
       &amp; (enemy-1)*(D31+F31*d)+(2-enemy)*INT(99.9*(R72/runCB))
       &amp; LEFT(" "&amp;CHAR(34+3*enemy)&amp;H31,3*enemy-1)&amp;CHAR(41951*(2-enemy) + 41*(enemy-1)),
       ""
     )
)</f>
        <v/>
      </c>
      <c r="K31" s="166" t="str">
        <f>IF(
  (D31*d+F31)*OR(I31=2,AND(I31="",obstaS&lt;&gt;1))&gt;d-1,
  (D31*d+F31)*OR(I31=2,AND(I31="",obstaS&lt;&gt;1)),
     IF(
       enemy^(2-enemy)*obsta*OR(S72&gt;obstaCB,INT(0.4+S72/obstaCB)),
       CHAR(200*(2-enemy) + 41454*(enemy-1)) &amp; "  "
       &amp; (enemy-1)*(D31*d+F31)+(2-enemy)*INT(99.9*(S72/obstaCB))
       &amp; LEFT(" "&amp;CHAR(34+3*enemy)&amp;H31,3*enemy-1)&amp;CHAR(41951*(2-enemy) + 41*(enemy-1)),
       ""
     )
)</f>
        <v/>
      </c>
      <c r="L31" s="166" t="str">
        <f>IF(
  (F31*d+G31)*OR(I31=3,AND(I31="",tri&lt;&gt;2))&gt;d-1,
  (F31*d+G31)*OR(I31=3,AND(I31="",tri&lt;&gt;2)),
     IF(
       enemy^(2-enemy)*INT(tri/2)*OR(T72&gt;triCB2,INT(0.7+T72/triCB2)),
       CHAR(200*(2-enemy) + 41454*(enemy-1)) &amp; "  "
       &amp; (enemy-1)*(F31*d+G31)+(2-enemy)*INT(99.9*(T72/triCB2))
       &amp; LEFT(" "&amp;CHAR(34+3*enemy)&amp;H31,3*enemy-1)&amp;CHAR(41951*(2-enemy) + 41*(enemy-1)),
       ""
     )
)</f>
        <v/>
      </c>
      <c r="M31" s="176" t="str">
        <f>IF(
  (E31*d+G31)*OR(I31=4,AND(I31="",horse&lt;&gt;3))&gt;d-1,
  (E31*d+G31)*OR(I31=4,AND(I31="",horse&lt;&gt;3)),
     IF(
       enemy^(2-enemy)*INT(horse/3)*OR(U72&gt;horseCB2,INT(0.81+U72/horseCB2)),
       CHAR(200*(2-enemy) + 41454*(enemy-1)) &amp; "  "
       &amp; (enemy-1)*(E31*d+G31)+(2-enemy)*INT(99.9*(U72/horseCB2))
       &amp; LEFT(" "&amp;CHAR(34+3*enemy)&amp;H31,3*enemy-1)&amp;CHAR(41951*(2-enemy) + 41*(enemy-1)),
       ""
     )
)</f>
        <v/>
      </c>
      <c r="N31" s="151"/>
      <c r="P31" s="223"/>
      <c r="Q31" s="35" t="s">
        <v>135</v>
      </c>
      <c r="R31" s="36"/>
      <c r="S31" s="36"/>
      <c r="T31" s="36"/>
      <c r="U31" s="36"/>
      <c r="V31" s="37"/>
    </row>
    <row r="32" spans="2:38" ht="15" customHeight="1">
      <c r="B32" s="101" t="s">
        <v>13</v>
      </c>
      <c r="C32" s="114">
        <v>6</v>
      </c>
      <c r="D32" s="115"/>
      <c r="E32" s="116">
        <v>-1</v>
      </c>
      <c r="F32" s="117">
        <v>-1</v>
      </c>
      <c r="G32" s="118"/>
      <c r="H32" s="119">
        <f>cond6</f>
        <v>-3</v>
      </c>
      <c r="I32" s="179"/>
      <c r="J32" s="166" t="str">
        <f>IF(
  (D32+F32*d)*OR(I32=1,AND(I32="",runS&lt;&gt;1))&gt;d-1,
  (D32+F32*d)*OR(I32=1,AND(I32="",runS&lt;&gt;1)),
     IF(
       enemy^(2-enemy)*run*OR(R73&gt;runCB,INT(0.4+R73/runCB)),
       CHAR(200*(2-enemy) + 41454*(enemy-1)) &amp; "  "
       &amp; (enemy-1)*(D32+F32*d)+(2-enemy)*INT(99.9*(R73/runCB))
       &amp; LEFT(" "&amp;CHAR(34+3*enemy)&amp;H32,3*enemy-1)&amp;CHAR(41951*(2-enemy) + 41*(enemy-1)),
       ""
     )
)</f>
        <v/>
      </c>
      <c r="K32" s="166" t="str">
        <f>IF(
  (D32*d+F32)*OR(I32=2,AND(I32="",obstaS&lt;&gt;1))&gt;d-1,
  (D32*d+F32)*OR(I32=2,AND(I32="",obstaS&lt;&gt;1)),
     IF(
       enemy^(2-enemy)*obsta*OR(S73&gt;obstaCB,INT(0.4+S73/obstaCB)),
       CHAR(200*(2-enemy) + 41454*(enemy-1)) &amp; "  "
       &amp; (enemy-1)*(D32*d+F32)+(2-enemy)*INT(99.9*(S73/obstaCB))
       &amp; LEFT(" "&amp;CHAR(34+3*enemy)&amp;H32,3*enemy-1)&amp;CHAR(41951*(2-enemy) + 41*(enemy-1)),
       ""
     )
)</f>
        <v/>
      </c>
      <c r="L32" s="166" t="str">
        <f>IF(
  (F32*d+G32)*OR(I32=3,AND(I32="",tri&lt;&gt;2))&gt;d-1,
  (F32*d+G32)*OR(I32=3,AND(I32="",tri&lt;&gt;2)),
     IF(
       enemy^(2-enemy)*INT(tri/2)*OR(T73&gt;triCB2,INT(0.7+T73/triCB2)),
       CHAR(200*(2-enemy) + 41454*(enemy-1)) &amp; "  "
       &amp; (enemy-1)*(F32*d+G32)+(2-enemy)*INT(99.9*(T73/triCB2))
       &amp; LEFT(" "&amp;CHAR(34+3*enemy)&amp;H32,3*enemy-1)&amp;CHAR(41951*(2-enemy) + 41*(enemy-1)),
       ""
     )
)</f>
        <v/>
      </c>
      <c r="M32" s="176" t="str">
        <f>IF(
  (E32*d+G32)*OR(I32=4,AND(I32="",horse&lt;&gt;3))&gt;d-1,
  (E32*d+G32)*OR(I32=4,AND(I32="",horse&lt;&gt;3)),
     IF(
       enemy^(2-enemy)*INT(horse/3)*OR(U73&gt;horseCB2,INT(0.81+U73/horseCB2)),
       CHAR(200*(2-enemy) + 41454*(enemy-1)) &amp; "  "
       &amp; (enemy-1)*(E32*d+G32)+(2-enemy)*INT(99.9*(U73/horseCB2))
       &amp; LEFT(" "&amp;CHAR(34+3*enemy)&amp;H32,3*enemy-1)&amp;CHAR(41951*(2-enemy) + 41*(enemy-1)),
       ""
     )
)</f>
        <v/>
      </c>
      <c r="N32" s="151"/>
      <c r="P32" s="220" t="s">
        <v>125</v>
      </c>
      <c r="Q32" s="35" t="s">
        <v>132</v>
      </c>
      <c r="R32" s="36"/>
      <c r="S32" s="36"/>
      <c r="T32" s="36"/>
      <c r="U32" s="36"/>
      <c r="V32" s="37"/>
    </row>
    <row r="33" spans="2:33" ht="15" customHeight="1">
      <c r="B33" s="101" t="s">
        <v>15</v>
      </c>
      <c r="C33" s="114">
        <v>2</v>
      </c>
      <c r="D33" s="115">
        <v>-1</v>
      </c>
      <c r="E33" s="116"/>
      <c r="F33" s="117"/>
      <c r="G33" s="118">
        <v>-1</v>
      </c>
      <c r="H33" s="119">
        <f>cond2</f>
        <v>0</v>
      </c>
      <c r="I33" s="179"/>
      <c r="J33" s="166" t="str">
        <f>IF(
  (D33+F33*d)*OR(I33=1,AND(I33="",runS&lt;&gt;1))&gt;d-1,
  (D33+F33*d)*OR(I33=1,AND(I33="",runS&lt;&gt;1)),
     IF(
       enemy^(2-enemy)*run*OR(R74&gt;runCB,INT(0.4+R74/runCB)),
       CHAR(200*(2-enemy) + 41454*(enemy-1)) &amp; "  "
       &amp; (enemy-1)*(D33+F33*d)+(2-enemy)*INT(99.9*(R74/runCB))
       &amp; LEFT(" "&amp;CHAR(34+3*enemy)&amp;H33,3*enemy-1)&amp;CHAR(41951*(2-enemy) + 41*(enemy-1)),
       ""
     )
)</f>
        <v/>
      </c>
      <c r="K33" s="166" t="str">
        <f>IF(
  (D33*d+F33)*OR(I33=2,AND(I33="",obstaS&lt;&gt;1))&gt;d-1,
  (D33*d+F33)*OR(I33=2,AND(I33="",obstaS&lt;&gt;1)),
     IF(
       enemy^(2-enemy)*obsta*OR(S74&gt;obstaCB,INT(0.4+S74/obstaCB)),
       CHAR(200*(2-enemy) + 41454*(enemy-1)) &amp; "  "
       &amp; (enemy-1)*(D33*d+F33)+(2-enemy)*INT(99.9*(S74/obstaCB))
       &amp; LEFT(" "&amp;CHAR(34+3*enemy)&amp;H33,3*enemy-1)&amp;CHAR(41951*(2-enemy) + 41*(enemy-1)),
       ""
     )
)</f>
        <v/>
      </c>
      <c r="L33" s="166" t="str">
        <f>IF(
  (F33*d+G33)*OR(I33=3,AND(I33="",tri&lt;&gt;2))&gt;d-1,
  (F33*d+G33)*OR(I33=3,AND(I33="",tri&lt;&gt;2)),
     IF(
       enemy^(2-enemy)*INT(tri/2)*OR(T74&gt;triCB2,INT(0.7+T74/triCB2)),
       CHAR(200*(2-enemy) + 41454*(enemy-1)) &amp; "  "
       &amp; (enemy-1)*(F33*d+G33)+(2-enemy)*INT(99.9*(T74/triCB2))
       &amp; LEFT(" "&amp;CHAR(34+3*enemy)&amp;H33,3*enemy-1)&amp;CHAR(41951*(2-enemy) + 41*(enemy-1)),
       ""
     )
)</f>
        <v/>
      </c>
      <c r="M33" s="176" t="str">
        <f>IF(
  (E33*d+G33)*OR(I33=4,AND(I33="",horse&lt;&gt;3))&gt;d-1,
  (E33*d+G33)*OR(I33=4,AND(I33="",horse&lt;&gt;3)),
     IF(
       enemy^(2-enemy)*INT(horse/3)*OR(U74&gt;horseCB2,INT(0.81+U74/horseCB2)),
       CHAR(200*(2-enemy) + 41454*(enemy-1)) &amp; "  "
       &amp; (enemy-1)*(E33*d+G33)+(2-enemy)*INT(99.9*(U74/horseCB2))
       &amp; LEFT(" "&amp;CHAR(34+3*enemy)&amp;H33,3*enemy-1)&amp;CHAR(41951*(2-enemy) + 41*(enemy-1)),
       ""
     )
)</f>
        <v/>
      </c>
      <c r="N33" s="151"/>
      <c r="P33" s="221"/>
      <c r="Q33" s="35" t="s">
        <v>136</v>
      </c>
      <c r="R33" s="36"/>
      <c r="S33" s="36"/>
      <c r="T33" s="36"/>
      <c r="U33" s="36"/>
      <c r="V33" s="37"/>
    </row>
    <row r="34" spans="2:33" ht="15" customHeight="1">
      <c r="B34" s="120" t="s">
        <v>16</v>
      </c>
      <c r="C34" s="121">
        <v>5</v>
      </c>
      <c r="D34" s="122">
        <v>-1</v>
      </c>
      <c r="E34" s="123"/>
      <c r="F34" s="124"/>
      <c r="G34" s="125">
        <v>-1</v>
      </c>
      <c r="H34" s="126">
        <f>cond5</f>
        <v>3</v>
      </c>
      <c r="I34" s="181"/>
      <c r="J34" s="166" t="str">
        <f>IF(
  (D34+F34*d)*OR(I34=1,AND(I34="",runS&lt;&gt;1))&gt;d-1,
  (D34+F34*d)*OR(I34=1,AND(I34="",runS&lt;&gt;1)),
     IF(
       enemy^(2-enemy)*run*OR(R75&gt;runCB,INT(0.4+R75/runCB)),
       CHAR(200*(2-enemy) + 41454*(enemy-1)) &amp; "  "
       &amp; (enemy-1)*(D34+F34*d)+(2-enemy)*INT(99.9*(R75/runCB))
       &amp; LEFT(" "&amp;CHAR(34+3*enemy)&amp;H34,3*enemy-1)&amp;CHAR(41951*(2-enemy) + 41*(enemy-1)),
       ""
     )
)</f>
        <v/>
      </c>
      <c r="K34" s="166" t="str">
        <f>IF(
  (D34*d+F34)*OR(I34=2,AND(I34="",obstaS&lt;&gt;1))&gt;d-1,
  (D34*d+F34)*OR(I34=2,AND(I34="",obstaS&lt;&gt;1)),
     IF(
       enemy^(2-enemy)*obsta*OR(S75&gt;obstaCB,INT(0.4+S75/obstaCB)),
       CHAR(200*(2-enemy) + 41454*(enemy-1)) &amp; "  "
       &amp; (enemy-1)*(D34*d+F34)+(2-enemy)*INT(99.9*(S75/obstaCB))
       &amp; LEFT(" "&amp;CHAR(34+3*enemy)&amp;H34,3*enemy-1)&amp;CHAR(41951*(2-enemy) + 41*(enemy-1)),
       ""
     )
)</f>
        <v/>
      </c>
      <c r="L34" s="166" t="str">
        <f>IF(
  (F34*d+G34)*OR(I34=3,AND(I34="",tri&lt;&gt;2))&gt;d-1,
  (F34*d+G34)*OR(I34=3,AND(I34="",tri&lt;&gt;2)),
     IF(
       enemy^(2-enemy)*INT(tri/2)*OR(T75&gt;triCB2,INT(0.7+T75/triCB2)),
       CHAR(200*(2-enemy) + 41454*(enemy-1)) &amp; "  "
       &amp; (enemy-1)*(F34*d+G34)+(2-enemy)*INT(99.9*(T75/triCB2))
       &amp; LEFT(" "&amp;CHAR(34+3*enemy)&amp;H34,3*enemy-1)&amp;CHAR(41951*(2-enemy) + 41*(enemy-1)),
       ""
     )
)</f>
        <v/>
      </c>
      <c r="M34" s="176" t="str">
        <f>IF(
  (E34*d+G34)*OR(I34=4,AND(I34="",horse&lt;&gt;3))&gt;d-1,
  (E34*d+G34)*OR(I34=4,AND(I34="",horse&lt;&gt;3)),
     IF(
       enemy^(2-enemy)*INT(horse/3)*OR(U75&gt;horseCB2,INT(0.81+U75/horseCB2)),
       CHAR(200*(2-enemy) + 41454*(enemy-1)) &amp; "  "
       &amp; (enemy-1)*(E34*d+G34)+(2-enemy)*INT(99.9*(U75/horseCB2))
       &amp; LEFT(" "&amp;CHAR(34+3*enemy)&amp;H34,3*enemy-1)&amp;CHAR(41951*(2-enemy) + 41*(enemy-1)),
       ""
     )
)</f>
        <v/>
      </c>
      <c r="N34" s="152"/>
      <c r="P34" s="23" t="s">
        <v>137</v>
      </c>
      <c r="Q34" s="35" t="s">
        <v>138</v>
      </c>
      <c r="R34" s="36"/>
      <c r="S34" s="36"/>
      <c r="T34" s="36"/>
      <c r="U34" s="36"/>
      <c r="V34" s="37"/>
    </row>
    <row r="35" spans="2:33" ht="15" customHeight="1" thickBot="1">
      <c r="B35" s="127" t="s">
        <v>21</v>
      </c>
      <c r="C35" s="128">
        <v>2</v>
      </c>
      <c r="D35" s="129">
        <v>-1</v>
      </c>
      <c r="E35" s="130"/>
      <c r="F35" s="131"/>
      <c r="G35" s="132">
        <v>-1</v>
      </c>
      <c r="H35" s="133">
        <f>cond2</f>
        <v>0</v>
      </c>
      <c r="I35" s="182"/>
      <c r="J35" s="167" t="str">
        <f>IF(
  (D35+F35*d)*OR(I35=1,AND(I35="",runS&lt;&gt;1))&gt;d-1,
  (D35+F35*d)*OR(I35=1,AND(I35="",runS&lt;&gt;1)),
     IF(
       enemy^(2-enemy)*run*OR(R76&gt;runCB,INT(0.4+R76/runCB)),
       CHAR(200*(2-enemy) + 41454*(enemy-1)) &amp; "  "
       &amp; (enemy-1)*(D35+F35*d)+(2-enemy)*INT(99.9*(R76/runCB))
       &amp; LEFT(" "&amp;CHAR(34+3*enemy)&amp;H35,3*enemy-1)&amp;CHAR(41951*(2-enemy) + 41*(enemy-1)),
       ""
     )
)</f>
        <v/>
      </c>
      <c r="K35" s="167" t="str">
        <f>IF(
  (D35*d+F35)*OR(I35=2,AND(I35="",obstaS&lt;&gt;1))&gt;d-1,
  (D35*d+F35)*OR(I35=2,AND(I35="",obstaS&lt;&gt;1)),
     IF(
       enemy^(2-enemy)*obsta*OR(S76&gt;obstaCB,INT(0.4+S76/obstaCB)),
       CHAR(200*(2-enemy) + 41454*(enemy-1)) &amp; "  "
       &amp; (enemy-1)*(D35*d+F35)+(2-enemy)*INT(99.9*(S76/obstaCB))
       &amp; LEFT(" "&amp;CHAR(34+3*enemy)&amp;H35,3*enemy-1)&amp;CHAR(41951*(2-enemy) + 41*(enemy-1)),
       ""
     )
)</f>
        <v/>
      </c>
      <c r="L35" s="167" t="str">
        <f>IF(
  (F35*d+G35)*OR(I35=3,AND(I35="",tri&lt;&gt;2))&gt;d-1,
  (F35*d+G35)*OR(I35=3,AND(I35="",tri&lt;&gt;2)),
     IF(
       enemy^(2-enemy)*INT(tri/2)*OR(T76&gt;triCB2,INT(0.7+T76/triCB2)),
       CHAR(200*(2-enemy) + 41454*(enemy-1)) &amp; "  "
       &amp; (enemy-1)*(F35*d+G35)+(2-enemy)*INT(99.9*(T76/triCB2))
       &amp; LEFT(" "&amp;CHAR(34+3*enemy)&amp;H35,3*enemy-1)&amp;CHAR(41951*(2-enemy) + 41*(enemy-1)),
       ""
     )
)</f>
        <v/>
      </c>
      <c r="M35" s="177" t="str">
        <f>IF(
  (E35*d+G35)*OR(I35=4,AND(I35="",horse&lt;&gt;3))&gt;d-1,
  (E35*d+G35)*OR(I35=4,AND(I35="",horse&lt;&gt;3)),
     IF(
       enemy^(2-enemy)*INT(horse/3)*OR(U76&gt;horseCB2,INT(0.81+U76/horseCB2)),
       CHAR(200*(2-enemy) + 41454*(enemy-1)) &amp; "  "
       &amp; (enemy-1)*(E35*d+G35)+(2-enemy)*INT(99.9*(U76/horseCB2))
       &amp; LEFT(" "&amp;CHAR(34+3*enemy)&amp;H35,3*enemy-1)&amp;CHAR(41951*(2-enemy) + 41*(enemy-1)),
       ""
     )
)</f>
        <v/>
      </c>
      <c r="N35" s="152"/>
    </row>
    <row r="36" spans="2:33" ht="20.100000000000001" customHeight="1">
      <c r="B36" s="68" t="s">
        <v>163</v>
      </c>
      <c r="C36" s="216" t="str">
        <f>W76</f>
        <v xml:space="preserve">레이널드    </v>
      </c>
      <c r="D36" s="217"/>
      <c r="E36" s="217"/>
      <c r="F36" s="217"/>
      <c r="G36" s="217"/>
      <c r="H36" s="217"/>
      <c r="I36" s="217"/>
      <c r="J36" s="218"/>
      <c r="K36" s="218"/>
      <c r="L36" s="218"/>
      <c r="M36" s="218"/>
      <c r="N36" s="219"/>
    </row>
    <row r="37" spans="2:33" ht="20.100000000000001" customHeight="1">
      <c r="B37" s="69" t="s">
        <v>164</v>
      </c>
      <c r="C37" s="225" t="str">
        <f>X76</f>
        <v xml:space="preserve">워보카    </v>
      </c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7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</row>
    <row r="38" spans="2:33" ht="20.100000000000001" customHeight="1">
      <c r="B38" s="69" t="s">
        <v>165</v>
      </c>
      <c r="C38" s="225" t="str">
        <f>Y76</f>
        <v xml:space="preserve">아란웬    안드라스    </v>
      </c>
      <c r="D38" s="226"/>
      <c r="E38" s="226"/>
      <c r="F38" s="226"/>
      <c r="G38" s="226"/>
      <c r="H38" s="226"/>
      <c r="I38" s="226"/>
      <c r="J38" s="226"/>
      <c r="K38" s="226"/>
      <c r="L38" s="226"/>
      <c r="M38" s="226"/>
      <c r="N38" s="227"/>
      <c r="X38" s="200"/>
      <c r="Y38" s="200"/>
      <c r="Z38" s="200"/>
      <c r="AA38" s="200"/>
      <c r="AB38" s="200"/>
      <c r="AC38" s="200"/>
      <c r="AD38" s="200"/>
      <c r="AE38" s="200"/>
    </row>
    <row r="39" spans="2:33" ht="20.100000000000001" customHeight="1" thickBot="1">
      <c r="B39" s="70" t="s">
        <v>166</v>
      </c>
      <c r="C39" s="228" t="str">
        <f>Z76</f>
        <v xml:space="preserve">카르펜    시네이드    카스타네아    </v>
      </c>
      <c r="D39" s="228"/>
      <c r="E39" s="228"/>
      <c r="F39" s="228"/>
      <c r="G39" s="228"/>
      <c r="H39" s="228"/>
      <c r="I39" s="228"/>
      <c r="J39" s="228"/>
      <c r="K39" s="228"/>
      <c r="L39" s="228"/>
      <c r="M39" s="228"/>
      <c r="N39" s="229"/>
      <c r="X39" s="200"/>
      <c r="Y39" s="200"/>
      <c r="Z39" s="200"/>
      <c r="AA39" s="200"/>
      <c r="AB39" s="200"/>
      <c r="AC39" s="200"/>
      <c r="AD39" s="200"/>
      <c r="AE39" s="200"/>
    </row>
    <row r="40" spans="2:33" ht="17.100000000000001" customHeight="1">
      <c r="X40" s="200"/>
      <c r="Y40" s="200"/>
      <c r="Z40" s="200"/>
      <c r="AA40" s="200"/>
      <c r="AB40" s="200"/>
      <c r="AC40" s="200"/>
      <c r="AD40" s="200"/>
      <c r="AE40" s="200"/>
    </row>
    <row r="41" spans="2:33">
      <c r="K41" s="165"/>
      <c r="L41" s="165"/>
    </row>
    <row r="42" spans="2:33">
      <c r="J42" s="165"/>
    </row>
    <row r="43" spans="2:33">
      <c r="D43" s="165" t="s">
        <v>167</v>
      </c>
      <c r="I43" s="165" t="s">
        <v>167</v>
      </c>
    </row>
    <row r="44" spans="2:33">
      <c r="D44" s="165" t="s">
        <v>143</v>
      </c>
      <c r="I44" s="165" t="s">
        <v>144</v>
      </c>
      <c r="J44" s="165"/>
      <c r="M44" s="3"/>
      <c r="N44" s="39" t="s">
        <v>157</v>
      </c>
      <c r="R44" s="4" t="s">
        <v>216</v>
      </c>
      <c r="W44" s="165" t="s">
        <v>217</v>
      </c>
    </row>
    <row r="45" spans="2:33">
      <c r="D45" s="230" t="s">
        <v>172</v>
      </c>
      <c r="E45" s="231"/>
      <c r="F45" s="231"/>
      <c r="G45" s="232"/>
      <c r="H45" s="44"/>
      <c r="I45" s="230" t="s">
        <v>214</v>
      </c>
      <c r="J45" s="231"/>
      <c r="K45" s="231"/>
      <c r="L45" s="232"/>
      <c r="M45" s="3"/>
      <c r="R45" s="204" t="s">
        <v>219</v>
      </c>
      <c r="S45" s="204"/>
      <c r="T45" s="204"/>
      <c r="U45" s="204"/>
      <c r="W45" s="206" t="s">
        <v>220</v>
      </c>
      <c r="X45" s="206"/>
      <c r="Y45" s="206"/>
      <c r="Z45" s="206"/>
    </row>
    <row r="46" spans="2:33">
      <c r="D46" s="10">
        <f>1-INT((10-(1-I5)^2)/10)</f>
        <v>1</v>
      </c>
      <c r="E46" s="10">
        <f>1-INT((10-(2-I5)^2)/10)</f>
        <v>1</v>
      </c>
      <c r="F46" s="10">
        <f>INT((3-ABS(3-I5))/3)</f>
        <v>0</v>
      </c>
      <c r="G46" s="10">
        <f>INT((4-ABS(4-I5))/4)</f>
        <v>0</v>
      </c>
      <c r="I46" s="10">
        <f>(1-D46)*H5</f>
        <v>0</v>
      </c>
      <c r="J46" s="10">
        <f>(1-E46)*H5</f>
        <v>0</v>
      </c>
      <c r="K46" s="137">
        <f>F46*H5</f>
        <v>0</v>
      </c>
      <c r="L46" s="137">
        <f>G46*H5</f>
        <v>0</v>
      </c>
      <c r="M46" s="3"/>
      <c r="R46" s="148">
        <f>(-1)*(1-D46)*
((sc_3+sc_1*INT((10+D5+F5)/(INT(10+D5+F5))-epsi))*(s_1+INT(D5+F5)+s_2*INT((10+D5+F5)/(INT(10+D5+F5))-epsi))^(s_3)*(c_4+c_1*INT((10+D5+F5)/(INT(10+D5+F5))-epsi)+c_2*H5)^(c_3)+sc_2*INT((10+D5+F5)/(INT(10+D5+F5))-epsi)-sc_4*(H5/10)^3)
+D46*E46*(1-F46)*(1-G46)*
((sc_3+sc_1*INT((10+D5+F5*d)/(INT(10+D5+F5*d))-epsi))*(s_1+INT(D5+F5*d)+s_2*INT((10+D5+F5*d)/(INT(10+D5+F5*d))-epsi))^(s_3)*(c_4+c_1*INT((10+D5+F5*d)/(INT(10+D5+F5*d))-epsi)+c_2*H5)^(c_3)+sc_2*INT((10+D5+F5*d)/(INT(10+D5+F5*d))-epsi)-sc_4*(H5/10)^3)</f>
        <v>32405.066635947525</v>
      </c>
      <c r="S46" s="148">
        <f>-1*(1-E46)*
((sc_3+sc_1*INT((10+D5+F5)/(INT(10+D5+F5))-epsi))*(s_1+INT(D5+F5)+s_2*INT((10+D5+F5)/(INT(10+D5+F5))-epsi))^(s_3)*(c_4+c_1*INT((10+D5+F5)/(INT(10+D5+F5))-epsi)+c_2*H5)^(c_3)+sc_2*INT((10+D5+F5)/(INT(10+D5+F5))-epsi)-sc_4*(H5/10)^3)
+D46*E46*(1-F46)*(1-G46)*
((sc_3+sc_1*INT((10+D5*d+F5)/(INT(10+D5*d+F5))-epsi))*(s_1+INT(D5*d+F5)+s_2*INT((10+D5*d+F5)/(INT(10+D5*d+F5))-epsi))^(s_3)*(c_4+c_1*INT((10+D5*d+F5)/(INT(10+D5*d+F5))-epsi)+c_2*H5)^(c_3)+sc_2*INT((10+D5*d+F5)/(INT(10+D5*d+F5))-epsi)-sc_4*(H5/10)^3)</f>
        <v>32405.066635947525</v>
      </c>
      <c r="T46" s="148">
        <f>-1*(F46)*
((sc_3+sc_1*INT((10+G5+F5)/(INT(10+G5+F5))-epsi))*(s_1+INT(G5+F5)+s_2*INT((10+G5+F5)/(INT(10+G5+F5))-epsi))^(s_3)*(c_4+c_1*INT((10+G5+F5)/(INT(10+G5+F5))-epsi)+c_2*H5)^(c_3)+sc_2*INT((10+G5+F5)/(INT(10+G5+F5))-epsi)-sc_4*(H5/10)^3)
+D46*E46*(1-F46)*(1-G46)*
((sc_3+sc_1*INT((10+G5+F5*d)/(INT(10+G5+F5*d))-epsi))*(s_1+INT(G5+F5*d)+s_2*INT((10+G5+F5*d)/(INT(10+G5+F5*d))-epsi))^(s_3)*(c_4+c_1*INT((10+G5+F5*d)/(INT(10+G5+F5*d))-epsi)+c_2*H5)^(c_3)+sc_2*INT((10+G5+F5*d)/(INT(10+G5+F5*d))-epsi)-sc_4*(H5/10)^3)</f>
        <v>21698.300500253907</v>
      </c>
      <c r="U46" s="148">
        <f>-1*(G46)*
((sc_3+sc_1*INT((10+G5+E5)/(INT(10+G5+E5))-epsi))*(s_1+INT(G5+E5)+s_2*INT((10+G5+E5)/(INT(10+G5+E5))-epsi))^(s_3)*(c_4+c_1*INT((10+G5+E5)/(INT(10+G5+E5))-epsi)+c_2*H5)^(c_3)+sc_2*INT((10+G5+E5)/(INT(10+G5+E5))-epsi)-sc_4*(H5/10)^3)
+D46*E46*(1-F46)*(1-G46)*
((sc_3+sc_1*INT((10+G5+E5*d)/(INT(10+G5+E5*d))-epsi))*(s_1+INT(G5+E5*d)+s_2*INT((10+G5+E5*d)/(INT(10+G5+E5*d))-epsi))^(s_3)*(c_4+c_1*INT((10+G5+E5*d)/(INT(10+G5+E5*d))-epsi)+c_2*H5)^(c_3)+sc_2*INT((10+G5+E5*d)/(INT(10+G5+E5*d))-epsi)-sc_4*(H5/10)^3)</f>
        <v>13652.387487040363</v>
      </c>
      <c r="W46" s="10" t="str">
        <f>IF(1-D46,B5&amp;"    ","")</f>
        <v/>
      </c>
      <c r="X46" s="10" t="str">
        <f>IF(1-E46,B5&amp;"    ","")</f>
        <v/>
      </c>
      <c r="Y46" s="10" t="str">
        <f>IF(F46,B5&amp;"    ","")</f>
        <v/>
      </c>
      <c r="Z46" s="10" t="str">
        <f>IF(G46,B5&amp;"    ","")</f>
        <v/>
      </c>
    </row>
    <row r="47" spans="2:33">
      <c r="D47" s="10">
        <f>1-INT((10-(1-I6)^2)/10)</f>
        <v>1</v>
      </c>
      <c r="E47" s="10">
        <f>1-INT((10-(2-I6)^2)/10)</f>
        <v>0</v>
      </c>
      <c r="F47" s="10">
        <f>INT((3-ABS(3-I6))/3)</f>
        <v>0</v>
      </c>
      <c r="G47" s="10">
        <f>INT((4-ABS(4-I6))/4)</f>
        <v>0</v>
      </c>
      <c r="I47" s="10">
        <f>(1-D47)*H6</f>
        <v>0</v>
      </c>
      <c r="J47" s="10">
        <f>(1-E47)*H6</f>
        <v>2</v>
      </c>
      <c r="K47" s="137">
        <f>F47*H6</f>
        <v>0</v>
      </c>
      <c r="L47" s="137">
        <f>G47*H6</f>
        <v>0</v>
      </c>
      <c r="M47" s="3"/>
      <c r="R47" s="148">
        <f>(-1)*(1-D47)*
((sc_3+sc_1*INT((10+D6+F6)/(INT(10+D6+F6))-epsi))*(s_1+INT(D6+F6)+s_2*INT((10+D6+F6)/(INT(10+D6+F6))-epsi))^(s_3)*(c_4+c_1*INT((10+D6+F6)/(INT(10+D6+F6))-epsi)+c_2*H6)^(c_3)+sc_2*INT((10+D6+F6)/(INT(10+D6+F6))-epsi)-sc_4*(H6/10)^3)
+D47*E47*(1-F47)*(1-G47)*
((sc_3+sc_1*INT((10+D6+F6*d)/(INT(10+D6+F6*d))-epsi))*(s_1+INT(D6+F6*d)+s_2*INT((10+D6+F6*d)/(INT(10+D6+F6*d))-epsi))^(s_3)*(c_4+c_1*INT((10+D6+F6*d)/(INT(10+D6+F6*d))-epsi)+c_2*H6)^(c_3)+sc_2*INT((10+D6+F6*d)/(INT(10+D6+F6*d))-epsi)-sc_4*(H6/10)^3)</f>
        <v>0</v>
      </c>
      <c r="S47" s="148">
        <f>-1*(1-E47)*
((sc_3+sc_1*INT((10+D6+F6)/(INT(10+D6+F6))-epsi))*(s_1+INT(D6+F6)+s_2*INT((10+D6+F6)/(INT(10+D6+F6))-epsi))^(s_3)*(c_4+c_1*INT((10+D6+F6)/(INT(10+D6+F6))-epsi)+c_2*H6)^(c_3)+sc_2*INT((10+D6+F6)/(INT(10+D6+F6))-epsi)-sc_4*(H6/10)^3)
+D47*E47*(1-F47)*(1-G47)*
((sc_3+sc_1*INT((10+D6*d+F6)/(INT(10+D6*d+F6))-epsi))*(s_1+INT(D6*d+F6)+s_2*INT((10+D6*d+F6)/(INT(10+D6*d+F6))-epsi))^(s_3)*(c_4+c_1*INT((10+D6*d+F6)/(INT(10+D6*d+F6))-epsi)+c_2*H6)^(c_3)+sc_2*INT((10+D6*d+F6)/(INT(10+D6*d+F6))-epsi)-sc_4*(H6/10)^3)</f>
        <v>-67904.762029604637</v>
      </c>
      <c r="T47" s="148">
        <f>-1*(F47)*
((sc_3+sc_1*INT((10+G6+F6)/(INT(10+G6+F6))-epsi))*(s_1+INT(G6+F6)+s_2*INT((10+G6+F6)/(INT(10+G6+F6))-epsi))^(s_3)*(c_4+c_1*INT((10+G6+F6)/(INT(10+G6+F6))-epsi)+c_2*H6)^(c_3)+sc_2*INT((10+G6+F6)/(INT(10+G6+F6))-epsi)-sc_4*(H6/10)^3)
+D47*E47*(1-F47)*(1-G47)*
((sc_3+sc_1*INT((10+G6+F6*d)/(INT(10+G6+F6*d))-epsi))*(s_1+INT(G6+F6*d)+s_2*INT((10+G6+F6*d)/(INT(10+G6+F6*d))-epsi))^(s_3)*(c_4+c_1*INT((10+G6+F6*d)/(INT(10+G6+F6*d))-epsi)+c_2*H6)^(c_3)+sc_2*INT((10+G6+F6*d)/(INT(10+G6+F6*d))-epsi)-sc_4*(H6/10)^3)</f>
        <v>0</v>
      </c>
      <c r="U47" s="148">
        <f>-1*(G47)*
((sc_3+sc_1*INT((10+G6+E6)/(INT(10+G6+E6))-epsi))*(s_1+INT(G6+E6)+s_2*INT((10+G6+E6)/(INT(10+G6+E6))-epsi))^(s_3)*(c_4+c_1*INT((10+G6+E6)/(INT(10+G6+E6))-epsi)+c_2*H6)^(c_3)+sc_2*INT((10+G6+E6)/(INT(10+G6+E6))-epsi)-sc_4*(H6/10)^3)
+D47*E47*(1-F47)*(1-G47)*
((sc_3+sc_1*INT((10+G6+E6*d)/(INT(10+G6+E6*d))-epsi))*(s_1+INT(G6+E6*d)+s_2*INT((10+G6+E6*d)/(INT(10+G6+E6*d))-epsi))^(s_3)*(c_4+c_1*INT((10+G6+E6*d)/(INT(10+G6+E6*d))-epsi)+c_2*H6)^(c_3)+sc_2*INT((10+G6+E6*d)/(INT(10+G6+E6*d))-epsi)-sc_4*(H6/10)^3)</f>
        <v>0</v>
      </c>
      <c r="W47" s="10" t="str">
        <f>W46 &amp; IF(1-D47,B6&amp;"    ","")</f>
        <v/>
      </c>
      <c r="X47" s="10" t="str">
        <f>X46&amp;IF(1-E47,B6&amp;"    ","")</f>
        <v xml:space="preserve">워보카    </v>
      </c>
      <c r="Y47" s="10" t="str">
        <f>Y46&amp;IF(F47,B6&amp;"    ","")</f>
        <v/>
      </c>
      <c r="Z47" s="10" t="str">
        <f>Z46&amp;IF(G47,B6&amp;"    ","")</f>
        <v/>
      </c>
    </row>
    <row r="48" spans="2:33">
      <c r="D48" s="10">
        <f>1-INT((10-(1-I7)^2)/10)</f>
        <v>1</v>
      </c>
      <c r="E48" s="10">
        <f>1-INT((10-(2-I7)^2)/10)</f>
        <v>1</v>
      </c>
      <c r="F48" s="10">
        <f>INT((3-ABS(3-I7))/3)</f>
        <v>0</v>
      </c>
      <c r="G48" s="10">
        <f>INT((4-ABS(4-I7))/4)</f>
        <v>0</v>
      </c>
      <c r="I48" s="10">
        <f>(1-D48)*H7</f>
        <v>0</v>
      </c>
      <c r="J48" s="10">
        <f>(1-E48)*H7</f>
        <v>0</v>
      </c>
      <c r="K48" s="137">
        <f>F48*H7</f>
        <v>0</v>
      </c>
      <c r="L48" s="137">
        <f>G48*H7</f>
        <v>0</v>
      </c>
      <c r="M48" s="3"/>
      <c r="R48" s="148">
        <f>(-1)*(1-D48)*
((sc_3+sc_1*INT((10+D7+F7)/(INT(10+D7+F7))-epsi))*(s_1+INT(D7+F7)+s_2*INT((10+D7+F7)/(INT(10+D7+F7))-epsi))^(s_3)*(c_4+c_1*INT((10+D7+F7)/(INT(10+D7+F7))-epsi)+c_2*H7)^(c_3)+sc_2*INT((10+D7+F7)/(INT(10+D7+F7))-epsi)-sc_4*(H7/10)^3)
+D48*E48*(1-F48)*(1-G48)*
((sc_3+sc_1*INT((10+D7+F7*d)/(INT(10+D7+F7*d))-epsi))*(s_1+INT(D7+F7*d)+s_2*INT((10+D7+F7*d)/(INT(10+D7+F7*d))-epsi))^(s_3)*(c_4+c_1*INT((10+D7+F7*d)/(INT(10+D7+F7*d))-epsi)+c_2*H7)^(c_3)+sc_2*INT((10+D7+F7*d)/(INT(10+D7+F7*d))-epsi)-sc_4*(H7/10)^3)</f>
        <v>32405.066635947525</v>
      </c>
      <c r="S48" s="148">
        <f>-1*(1-E48)*
((sc_3+sc_1*INT((10+D7+F7)/(INT(10+D7+F7))-epsi))*(s_1+INT(D7+F7)+s_2*INT((10+D7+F7)/(INT(10+D7+F7))-epsi))^(s_3)*(c_4+c_1*INT((10+D7+F7)/(INT(10+D7+F7))-epsi)+c_2*H7)^(c_3)+sc_2*INT((10+D7+F7)/(INT(10+D7+F7))-epsi)-sc_4*(H7/10)^3)
+D48*E48*(1-F48)*(1-G48)*
((sc_3+sc_1*INT((10+D7*d+F7)/(INT(10+D7*d+F7))-epsi))*(s_1+INT(D7*d+F7)+s_2*INT((10+D7*d+F7)/(INT(10+D7*d+F7))-epsi))^(s_3)*(c_4+c_1*INT((10+D7*d+F7)/(INT(10+D7*d+F7))-epsi)+c_2*H7)^(c_3)+sc_2*INT((10+D7*d+F7)/(INT(10+D7*d+F7))-epsi)-sc_4*(H7/10)^3)</f>
        <v>32405.066635947525</v>
      </c>
      <c r="T48" s="148">
        <f>-1*(F48)*
((sc_3+sc_1*INT((10+G7+F7)/(INT(10+G7+F7))-epsi))*(s_1+INT(G7+F7)+s_2*INT((10+G7+F7)/(INT(10+G7+F7))-epsi))^(s_3)*(c_4+c_1*INT((10+G7+F7)/(INT(10+G7+F7))-epsi)+c_2*H7)^(c_3)+sc_2*INT((10+G7+F7)/(INT(10+G7+F7))-epsi)-sc_4*(H7/10)^3)
+D48*E48*(1-F48)*(1-G48)*
((sc_3+sc_1*INT((10+G7+F7*d)/(INT(10+G7+F7*d))-epsi))*(s_1+INT(G7+F7*d)+s_2*INT((10+G7+F7*d)/(INT(10+G7+F7*d))-epsi))^(s_3)*(c_4+c_1*INT((10+G7+F7*d)/(INT(10+G7+F7*d))-epsi)+c_2*H7)^(c_3)+sc_2*INT((10+G7+F7*d)/(INT(10+G7+F7*d))-epsi)-sc_4*(H7/10)^3)</f>
        <v>21698.300500253907</v>
      </c>
      <c r="U48" s="148">
        <f>-1*(G48)*
((sc_3+sc_1*INT((10+G7+E7)/(INT(10+G7+E7))-epsi))*(s_1+INT(G7+E7)+s_2*INT((10+G7+E7)/(INT(10+G7+E7))-epsi))^(s_3)*(c_4+c_1*INT((10+G7+E7)/(INT(10+G7+E7))-epsi)+c_2*H7)^(c_3)+sc_2*INT((10+G7+E7)/(INT(10+G7+E7))-epsi)-sc_4*(H7/10)^3)
+D48*E48*(1-F48)*(1-G48)*
((sc_3+sc_1*INT((10+G7+E7*d)/(INT(10+G7+E7*d))-epsi))*(s_1+INT(G7+E7*d)+s_2*INT((10+G7+E7*d)/(INT(10+G7+E7*d))-epsi))^(s_3)*(c_4+c_1*INT((10+G7+E7*d)/(INT(10+G7+E7*d))-epsi)+c_2*H7)^(c_3)+sc_2*INT((10+G7+E7*d)/(INT(10+G7+E7*d))-epsi)-sc_4*(H7/10)^3)</f>
        <v>5839.0586148084694</v>
      </c>
      <c r="W48" s="10" t="str">
        <f>W47 &amp; IF(1-D48,B7&amp;"    ","")</f>
        <v/>
      </c>
      <c r="X48" s="10" t="str">
        <f>X47&amp;IF(1-E48,B7&amp;"    ","")</f>
        <v xml:space="preserve">워보카    </v>
      </c>
      <c r="Y48" s="10" t="str">
        <f>Y47&amp;IF(F48,B7&amp;"    ","")</f>
        <v/>
      </c>
      <c r="Z48" s="10" t="str">
        <f>Z47&amp;IF(G48,B7&amp;"    ","")</f>
        <v/>
      </c>
    </row>
    <row r="49" spans="4:26">
      <c r="D49" s="10">
        <f>1-INT((10-(1-I8)^2)/10)</f>
        <v>1</v>
      </c>
      <c r="E49" s="10">
        <f>1-INT((10-(2-I8)^2)/10)</f>
        <v>1</v>
      </c>
      <c r="F49" s="10">
        <f>INT((3-ABS(3-I8))/3)</f>
        <v>0</v>
      </c>
      <c r="G49" s="10">
        <f>INT((4-ABS(4-I8))/4)</f>
        <v>0</v>
      </c>
      <c r="I49" s="10">
        <f>(1-D49)*H8</f>
        <v>0</v>
      </c>
      <c r="J49" s="10">
        <f>(1-E49)*H8</f>
        <v>0</v>
      </c>
      <c r="K49" s="137">
        <f>F49*H8</f>
        <v>0</v>
      </c>
      <c r="L49" s="137">
        <f>G49*H8</f>
        <v>0</v>
      </c>
      <c r="M49" s="3"/>
      <c r="R49" s="148">
        <f>(-1)*(1-D49)*
((sc_3+sc_1*INT((10+D8+F8)/(INT(10+D8+F8))-epsi))*(s_1+INT(D8+F8)+s_2*INT((10+D8+F8)/(INT(10+D8+F8))-epsi))^(s_3)*(c_4+c_1*INT((10+D8+F8)/(INT(10+D8+F8))-epsi)+c_2*H8)^(c_3)+sc_2*INT((10+D8+F8)/(INT(10+D8+F8))-epsi)-sc_4*(H8/10)^3)
+D49*E49*(1-F49)*(1-G49)*
((sc_3+sc_1*INT((10+D8+F8*d)/(INT(10+D8+F8*d))-epsi))*(s_1+INT(D8+F8*d)+s_2*INT((10+D8+F8*d)/(INT(10+D8+F8*d))-epsi))^(s_3)*(c_4+c_1*INT((10+D8+F8*d)/(INT(10+D8+F8*d))-epsi)+c_2*H8)^(c_3)+sc_2*INT((10+D8+F8*d)/(INT(10+D8+F8*d))-epsi)-sc_4*(H8/10)^3)</f>
        <v>27678.405112440771</v>
      </c>
      <c r="S49" s="148">
        <f>-1*(1-E49)*
((sc_3+sc_1*INT((10+D8+F8)/(INT(10+D8+F8))-epsi))*(s_1+INT(D8+F8)+s_2*INT((10+D8+F8)/(INT(10+D8+F8))-epsi))^(s_3)*(c_4+c_1*INT((10+D8+F8)/(INT(10+D8+F8))-epsi)+c_2*H8)^(c_3)+sc_2*INT((10+D8+F8)/(INT(10+D8+F8))-epsi)-sc_4*(H8/10)^3)
+D49*E49*(1-F49)*(1-G49)*
((sc_3+sc_1*INT((10+D8*d+F8)/(INT(10+D8*d+F8))-epsi))*(s_1+INT(D8*d+F8)+s_2*INT((10+D8*d+F8)/(INT(10+D8*d+F8))-epsi))^(s_3)*(c_4+c_1*INT((10+D8*d+F8)/(INT(10+D8*d+F8))-epsi)+c_2*H8)^(c_3)+sc_2*INT((10+D8*d+F8)/(INT(10+D8*d+F8))-epsi)-sc_4*(H8/10)^3)</f>
        <v>27678.405112440771</v>
      </c>
      <c r="T49" s="148">
        <f>-1*(F49)*
((sc_3+sc_1*INT((10+G8+F8)/(INT(10+G8+F8))-epsi))*(s_1+INT(G8+F8)+s_2*INT((10+G8+F8)/(INT(10+G8+F8))-epsi))^(s_3)*(c_4+c_1*INT((10+G8+F8)/(INT(10+G8+F8))-epsi)+c_2*H8)^(c_3)+sc_2*INT((10+G8+F8)/(INT(10+G8+F8))-epsi)-sc_4*(H8/10)^3)
+D49*E49*(1-F49)*(1-G49)*
((sc_3+sc_1*INT((10+G8+F8*d)/(INT(10+G8+F8*d))-epsi))*(s_1+INT(G8+F8*d)+s_2*INT((10+G8+F8*d)/(INT(10+G8+F8*d))-epsi))^(s_3)*(c_4+c_1*INT((10+G8+F8*d)/(INT(10+G8+F8*d))-epsi)+c_2*H8)^(c_3)+sc_2*INT((10+G8+F8*d)/(INT(10+G8+F8*d))-epsi)-sc_4*(H8/10)^3)</f>
        <v>17428.651615997685</v>
      </c>
      <c r="U49" s="148">
        <f>-1*(G49)*
((sc_3+sc_1*INT((10+G8+E8)/(INT(10+G8+E8))-epsi))*(s_1+INT(G8+E8)+s_2*INT((10+G8+E8)/(INT(10+G8+E8))-epsi))^(s_3)*(c_4+c_1*INT((10+G8+E8)/(INT(10+G8+E8))-epsi)+c_2*H8)^(c_3)+sc_2*INT((10+G8+E8)/(INT(10+G8+E8))-epsi)-sc_4*(H8/10)^3)
+D49*E49*(1-F49)*(1-G49)*
((sc_3+sc_1*INT((10+G8+E8*d)/(INT(10+G8+E8*d))-epsi))*(s_1+INT(G8+E8*d)+s_2*INT((10+G8+E8*d)/(INT(10+G8+E8*d))-epsi))^(s_3)*(c_4+c_1*INT((10+G8+E8*d)/(INT(10+G8+E8*d))-epsi)+c_2*H8)^(c_3)+sc_2*INT((10+G8+E8*d)/(INT(10+G8+E8*d))-epsi)-sc_4*(H8/10)^3)</f>
        <v>7798.2955066976047</v>
      </c>
      <c r="W49" s="10" t="str">
        <f>W48 &amp; IF(1-D49,B8&amp;"    ","")</f>
        <v/>
      </c>
      <c r="X49" s="10" t="str">
        <f>X48&amp;IF(1-E49,B8&amp;"    ","")</f>
        <v xml:space="preserve">워보카    </v>
      </c>
      <c r="Y49" s="10" t="str">
        <f>Y48&amp;IF(F49,B8&amp;"    ","")</f>
        <v/>
      </c>
      <c r="Z49" s="10" t="str">
        <f>Z48&amp;IF(G49,B8&amp;"    ","")</f>
        <v/>
      </c>
    </row>
    <row r="50" spans="4:26">
      <c r="D50" s="10">
        <f>1-INT((10-(1-I9)^2)/10)</f>
        <v>0</v>
      </c>
      <c r="E50" s="10">
        <f>1-INT((10-(2-I9)^2)/10)</f>
        <v>1</v>
      </c>
      <c r="F50" s="10">
        <f>INT((3-ABS(3-I9))/3)</f>
        <v>0</v>
      </c>
      <c r="G50" s="10">
        <f>INT((4-ABS(4-I9))/4)</f>
        <v>0</v>
      </c>
      <c r="I50" s="10">
        <f>(1-D50)*H9</f>
        <v>3</v>
      </c>
      <c r="J50" s="10">
        <f>(1-E50)*H9</f>
        <v>0</v>
      </c>
      <c r="K50" s="137">
        <f>F50*H9</f>
        <v>0</v>
      </c>
      <c r="L50" s="137">
        <f>G50*H9</f>
        <v>0</v>
      </c>
      <c r="M50" s="3"/>
      <c r="R50" s="148">
        <f>(-1)*(1-D50)*
((sc_3+sc_1*INT((10+D9+F9)/(INT(10+D9+F9))-epsi))*(s_1+INT(D9+F9)+s_2*INT((10+D9+F9)/(INT(10+D9+F9))-epsi))^(s_3)*(c_4+c_1*INT((10+D9+F9)/(INT(10+D9+F9))-epsi)+c_2*H9)^(c_3)+sc_2*INT((10+D9+F9)/(INT(10+D9+F9))-epsi)-sc_4*(H9/10)^3)
+D50*E50*(1-F50)*(1-G50)*
((sc_3+sc_1*INT((10+D9+F9*d)/(INT(10+D9+F9*d))-epsi))*(s_1+INT(D9+F9*d)+s_2*INT((10+D9+F9*d)/(INT(10+D9+F9*d))-epsi))^(s_3)*(c_4+c_1*INT((10+D9+F9*d)/(INT(10+D9+F9*d))-epsi)+c_2*H9)^(c_3)+sc_2*INT((10+D9+F9*d)/(INT(10+D9+F9*d))-epsi)-sc_4*(H9/10)^3)</f>
        <v>-51489.123006860005</v>
      </c>
      <c r="S50" s="148">
        <f>-1*(1-E50)*
((sc_3+sc_1*INT((10+D9+F9)/(INT(10+D9+F9))-epsi))*(s_1+INT(D9+F9)+s_2*INT((10+D9+F9)/(INT(10+D9+F9))-epsi))^(s_3)*(c_4+c_1*INT((10+D9+F9)/(INT(10+D9+F9))-epsi)+c_2*H9)^(c_3)+sc_2*INT((10+D9+F9)/(INT(10+D9+F9))-epsi)-sc_4*(H9/10)^3)
+D50*E50*(1-F50)*(1-G50)*
((sc_3+sc_1*INT((10+D9*d+F9)/(INT(10+D9*d+F9))-epsi))*(s_1+INT(D9*d+F9)+s_2*INT((10+D9*d+F9)/(INT(10+D9*d+F9))-epsi))^(s_3)*(c_4+c_1*INT((10+D9*d+F9)/(INT(10+D9*d+F9))-epsi)+c_2*H9)^(c_3)+sc_2*INT((10+D9*d+F9)/(INT(10+D9*d+F9))-epsi)-sc_4*(H9/10)^3)</f>
        <v>0</v>
      </c>
      <c r="T50" s="148">
        <f>-1*(F50)*
((sc_3+sc_1*INT((10+G9+F9)/(INT(10+G9+F9))-epsi))*(s_1+INT(G9+F9)+s_2*INT((10+G9+F9)/(INT(10+G9+F9))-epsi))^(s_3)*(c_4+c_1*INT((10+G9+F9)/(INT(10+G9+F9))-epsi)+c_2*H9)^(c_3)+sc_2*INT((10+G9+F9)/(INT(10+G9+F9))-epsi)-sc_4*(H9/10)^3)
+D50*E50*(1-F50)*(1-G50)*
((sc_3+sc_1*INT((10+G9+F9*d)/(INT(10+G9+F9*d))-epsi))*(s_1+INT(G9+F9*d)+s_2*INT((10+G9+F9*d)/(INT(10+G9+F9*d))-epsi))^(s_3)*(c_4+c_1*INT((10+G9+F9*d)/(INT(10+G9+F9*d))-epsi)+c_2*H9)^(c_3)+sc_2*INT((10+G9+F9*d)/(INT(10+G9+F9*d))-epsi)-sc_4*(H9/10)^3)</f>
        <v>0</v>
      </c>
      <c r="U50" s="148">
        <f>-1*(G50)*
((sc_3+sc_1*INT((10+G9+E9)/(INT(10+G9+E9))-epsi))*(s_1+INT(G9+E9)+s_2*INT((10+G9+E9)/(INT(10+G9+E9))-epsi))^(s_3)*(c_4+c_1*INT((10+G9+E9)/(INT(10+G9+E9))-epsi)+c_2*H9)^(c_3)+sc_2*INT((10+G9+E9)/(INT(10+G9+E9))-epsi)-sc_4*(H9/10)^3)
+D50*E50*(1-F50)*(1-G50)*
((sc_3+sc_1*INT((10+G9+E9*d)/(INT(10+G9+E9*d))-epsi))*(s_1+INT(G9+E9*d)+s_2*INT((10+G9+E9*d)/(INT(10+G9+E9*d))-epsi))^(s_3)*(c_4+c_1*INT((10+G9+E9*d)/(INT(10+G9+E9*d))-epsi)+c_2*H9)^(c_3)+sc_2*INT((10+G9+E9*d)/(INT(10+G9+E9*d))-epsi)-sc_4*(H9/10)^3)</f>
        <v>0</v>
      </c>
      <c r="W50" s="10" t="str">
        <f>W49 &amp; IF(1-D50,B9&amp;"    ","")</f>
        <v xml:space="preserve">레이널드    </v>
      </c>
      <c r="X50" s="10" t="str">
        <f>X49&amp;IF(1-E50,B9&amp;"    ","")</f>
        <v xml:space="preserve">워보카    </v>
      </c>
      <c r="Y50" s="10" t="str">
        <f>Y49&amp;IF(F50,B9&amp;"    ","")</f>
        <v/>
      </c>
      <c r="Z50" s="10" t="str">
        <f>Z49&amp;IF(G50,B9&amp;"    ","")</f>
        <v/>
      </c>
    </row>
    <row r="51" spans="4:26">
      <c r="D51" s="10">
        <f>1-INT((10-(1-I10)^2)/10)</f>
        <v>1</v>
      </c>
      <c r="E51" s="10">
        <f>1-INT((10-(2-I10)^2)/10)</f>
        <v>1</v>
      </c>
      <c r="F51" s="10">
        <f>INT((3-ABS(3-I10))/3)</f>
        <v>0</v>
      </c>
      <c r="G51" s="10">
        <f>INT((4-ABS(4-I10))/4)</f>
        <v>0</v>
      </c>
      <c r="I51" s="10">
        <f>(1-D51)*H10</f>
        <v>0</v>
      </c>
      <c r="J51" s="10">
        <f>(1-E51)*H10</f>
        <v>0</v>
      </c>
      <c r="K51" s="137">
        <f>F51*H10</f>
        <v>0</v>
      </c>
      <c r="L51" s="137">
        <f>G51*H10</f>
        <v>0</v>
      </c>
      <c r="M51" s="3"/>
      <c r="R51" s="148">
        <f>(-1)*(1-D51)*
((sc_3+sc_1*INT((10+D10+F10)/(INT(10+D10+F10))-epsi))*(s_1+INT(D10+F10)+s_2*INT((10+D10+F10)/(INT(10+D10+F10))-epsi))^(s_3)*(c_4+c_1*INT((10+D10+F10)/(INT(10+D10+F10))-epsi)+c_2*H10)^(c_3)+sc_2*INT((10+D10+F10)/(INT(10+D10+F10))-epsi)-sc_4*(H10/10)^3)
+D51*E51*(1-F51)*(1-G51)*
((sc_3+sc_1*INT((10+D10+F10*d)/(INT(10+D10+F10*d))-epsi))*(s_1+INT(D10+F10*d)+s_2*INT((10+D10+F10*d)/(INT(10+D10+F10*d))-epsi))^(s_3)*(c_4+c_1*INT((10+D10+F10*d)/(INT(10+D10+F10*d))-epsi)+c_2*H10)^(c_3)+sc_2*INT((10+D10+F10*d)/(INT(10+D10+F10*d))-epsi)-sc_4*(H10/10)^3)</f>
        <v>51489.123006860005</v>
      </c>
      <c r="S51" s="148">
        <f>-1*(1-E51)*
((sc_3+sc_1*INT((10+D10+F10)/(INT(10+D10+F10))-epsi))*(s_1+INT(D10+F10)+s_2*INT((10+D10+F10)/(INT(10+D10+F10))-epsi))^(s_3)*(c_4+c_1*INT((10+D10+F10)/(INT(10+D10+F10))-epsi)+c_2*H10)^(c_3)+sc_2*INT((10+D10+F10)/(INT(10+D10+F10))-epsi)-sc_4*(H10/10)^3)
+D51*E51*(1-F51)*(1-G51)*
((sc_3+sc_1*INT((10+D10*d+F10)/(INT(10+D10*d+F10))-epsi))*(s_1+INT(D10*d+F10)+s_2*INT((10+D10*d+F10)/(INT(10+D10*d+F10))-epsi))^(s_3)*(c_4+c_1*INT((10+D10*d+F10)/(INT(10+D10*d+F10))-epsi)+c_2*H10)^(c_3)+sc_2*INT((10+D10*d+F10)/(INT(10+D10*d+F10))-epsi)-sc_4*(H10/10)^3)</f>
        <v>51489.123006860005</v>
      </c>
      <c r="T51" s="148">
        <f>-1*(F51)*
((sc_3+sc_1*INT((10+G10+F10)/(INT(10+G10+F10))-epsi))*(s_1+INT(G10+F10)+s_2*INT((10+G10+F10)/(INT(10+G10+F10))-epsi))^(s_3)*(c_4+c_1*INT((10+G10+F10)/(INT(10+G10+F10))-epsi)+c_2*H10)^(c_3)+sc_2*INT((10+G10+F10)/(INT(10+G10+F10))-epsi)-sc_4*(H10/10)^3)
+D51*E51*(1-F51)*(1-G51)*
((sc_3+sc_1*INT((10+G10+F10*d)/(INT(10+G10+F10*d))-epsi))*(s_1+INT(G10+F10*d)+s_2*INT((10+G10+F10*d)/(INT(10+G10+F10*d))-epsi))^(s_3)*(c_4+c_1*INT((10+G10+F10*d)/(INT(10+G10+F10*d))-epsi)+c_2*H10)^(c_3)+sc_2*INT((10+G10+F10*d)/(INT(10+G10+F10*d))-epsi)-sc_4*(H10/10)^3)</f>
        <v>32464.625567002222</v>
      </c>
      <c r="U51" s="148">
        <f>-1*(G51)*
((sc_3+sc_1*INT((10+G10+E10)/(INT(10+G10+E10))-epsi))*(s_1+INT(G10+E10)+s_2*INT((10+G10+E10)/(INT(10+G10+E10))-epsi))^(s_3)*(c_4+c_1*INT((10+G10+E10)/(INT(10+G10+E10))-epsi)+c_2*H10)^(c_3)+sc_2*INT((10+G10+E10)/(INT(10+G10+E10))-epsi)-sc_4*(H10/10)^3)
+D51*E51*(1-F51)*(1-G51)*
((sc_3+sc_1*INT((10+G10+E10*d)/(INT(10+G10+E10*d))-epsi))*(s_1+INT(G10+E10*d)+s_2*INT((10+G10+E10*d)/(INT(10+G10+E10*d))-epsi))^(s_3)*(c_4+c_1*INT((10+G10+E10*d)/(INT(10+G10+E10*d))-epsi)+c_2*H10)^(c_3)+sc_2*INT((10+G10+E10*d)/(INT(10+G10+E10*d))-epsi)-sc_4*(H10/10)^3)</f>
        <v>15594.940379858248</v>
      </c>
      <c r="W51" s="10" t="str">
        <f>W50 &amp; IF(1-D51,B10&amp;"    ","")</f>
        <v xml:space="preserve">레이널드    </v>
      </c>
      <c r="X51" s="10" t="str">
        <f>X50&amp;IF(1-E51,B10&amp;"    ","")</f>
        <v xml:space="preserve">워보카    </v>
      </c>
      <c r="Y51" s="10" t="str">
        <f>Y50&amp;IF(F51,B10&amp;"    ","")</f>
        <v/>
      </c>
      <c r="Z51" s="10" t="str">
        <f>Z50&amp;IF(G51,B10&amp;"    ","")</f>
        <v/>
      </c>
    </row>
    <row r="52" spans="4:26">
      <c r="D52" s="10">
        <f>1-INT((10-(1-I11)^2)/10)</f>
        <v>1</v>
      </c>
      <c r="E52" s="10">
        <f>1-INT((10-(2-I11)^2)/10)</f>
        <v>1</v>
      </c>
      <c r="F52" s="10">
        <f>INT((3-ABS(3-I11))/3)</f>
        <v>0</v>
      </c>
      <c r="G52" s="10">
        <f>INT((4-ABS(4-I11))/4)</f>
        <v>0</v>
      </c>
      <c r="I52" s="10">
        <f>(1-D52)*H11</f>
        <v>0</v>
      </c>
      <c r="J52" s="10">
        <f>(1-E52)*H11</f>
        <v>0</v>
      </c>
      <c r="K52" s="137">
        <f>F52*H11</f>
        <v>0</v>
      </c>
      <c r="L52" s="137">
        <f>G52*H11</f>
        <v>0</v>
      </c>
      <c r="M52" s="3"/>
      <c r="R52" s="148">
        <f>(-1)*(1-D52)*
((sc_3+sc_1*INT((10+D11+F11)/(INT(10+D11+F11))-epsi))*(s_1+INT(D11+F11)+s_2*INT((10+D11+F11)/(INT(10+D11+F11))-epsi))^(s_3)*(c_4+c_1*INT((10+D11+F11)/(INT(10+D11+F11))-epsi)+c_2*H11)^(c_3)+sc_2*INT((10+D11+F11)/(INT(10+D11+F11))-epsi)-sc_4*(H11/10)^3)
+D52*E52*(1-F52)*(1-G52)*
((sc_3+sc_1*INT((10+D11+F11*d)/(INT(10+D11+F11*d))-epsi))*(s_1+INT(D11+F11*d)+s_2*INT((10+D11+F11*d)/(INT(10+D11+F11*d))-epsi))^(s_3)*(c_4+c_1*INT((10+D11+F11*d)/(INT(10+D11+F11*d))-epsi)+c_2*H11)^(c_3)+sc_2*INT((10+D11+F11*d)/(INT(10+D11+F11*d))-epsi)-sc_4*(H11/10)^3)</f>
        <v>5635.9740169240222</v>
      </c>
      <c r="S52" s="148">
        <f>-1*(1-E52)*
((sc_3+sc_1*INT((10+D11+F11)/(INT(10+D11+F11))-epsi))*(s_1+INT(D11+F11)+s_2*INT((10+D11+F11)/(INT(10+D11+F11))-epsi))^(s_3)*(c_4+c_1*INT((10+D11+F11)/(INT(10+D11+F11))-epsi)+c_2*H11)^(c_3)+sc_2*INT((10+D11+F11)/(INT(10+D11+F11))-epsi)-sc_4*(H11/10)^3)
+D52*E52*(1-F52)*(1-G52)*
((sc_3+sc_1*INT((10+D11*d+F11)/(INT(10+D11*d+F11))-epsi))*(s_1+INT(D11*d+F11)+s_2*INT((10+D11*d+F11)/(INT(10+D11*d+F11))-epsi))^(s_3)*(c_4+c_1*INT((10+D11*d+F11)/(INT(10+D11*d+F11))-epsi)+c_2*H11)^(c_3)+sc_2*INT((10+D11*d+F11)/(INT(10+D11*d+F11))-epsi)-sc_4*(H11/10)^3)</f>
        <v>3825.2476040755932</v>
      </c>
      <c r="T52" s="148">
        <f>-1*(F52)*
((sc_3+sc_1*INT((10+G11+F11)/(INT(10+G11+F11))-epsi))*(s_1+INT(G11+F11)+s_2*INT((10+G11+F11)/(INT(10+G11+F11))-epsi))^(s_3)*(c_4+c_1*INT((10+G11+F11)/(INT(10+G11+F11))-epsi)+c_2*H11)^(c_3)+sc_2*INT((10+G11+F11)/(INT(10+G11+F11))-epsi)-sc_4*(H11/10)^3)
+D52*E52*(1-F52)*(1-G52)*
((sc_3+sc_1*INT((10+G11+F11*d)/(INT(10+G11+F11*d))-epsi))*(s_1+INT(G11+F11*d)+s_2*INT((10+G11+F11*d)/(INT(10+G11+F11*d))-epsi))^(s_3)*(c_4+c_1*INT((10+G11+F11*d)/(INT(10+G11+F11*d))-epsi)+c_2*H11)^(c_3)+sc_2*INT((10+G11+F11*d)/(INT(10+G11+F11*d))-epsi)-sc_4*(H11/10)^3)</f>
        <v>15653.464702439516</v>
      </c>
      <c r="U52" s="148">
        <f>-1*(G52)*
((sc_3+sc_1*INT((10+G11+E11)/(INT(10+G11+E11))-epsi))*(s_1+INT(G11+E11)+s_2*INT((10+G11+E11)/(INT(10+G11+E11))-epsi))^(s_3)*(c_4+c_1*INT((10+G11+E11)/(INT(10+G11+E11))-epsi)+c_2*H11)^(c_3)+sc_2*INT((10+G11+E11)/(INT(10+G11+E11))-epsi)-sc_4*(H11/10)^3)
+D52*E52*(1-F52)*(1-G52)*
((sc_3+sc_1*INT((10+G11+E11*d)/(INT(10+G11+E11*d))-epsi))*(s_1+INT(G11+E11*d)+s_2*INT((10+G11+E11*d)/(INT(10+G11+E11*d))-epsi))^(s_3)*(c_4+c_1*INT((10+G11+E11*d)/(INT(10+G11+E11*d))-epsi)+c_2*H11)^(c_3)+sc_2*INT((10+G11+E11*d)/(INT(10+G11+E11*d))-epsi)-sc_4*(H11/10)^3)</f>
        <v>23419.317573320797</v>
      </c>
      <c r="W52" s="10" t="str">
        <f>W51 &amp; IF(1-D52,B11&amp;"    ","")</f>
        <v xml:space="preserve">레이널드    </v>
      </c>
      <c r="X52" s="10" t="str">
        <f>X51&amp;IF(1-E52,B11&amp;"    ","")</f>
        <v xml:space="preserve">워보카    </v>
      </c>
      <c r="Y52" s="10" t="str">
        <f>Y51&amp;IF(F52,B11&amp;"    ","")</f>
        <v/>
      </c>
      <c r="Z52" s="10" t="str">
        <f>Z51&amp;IF(G52,B11&amp;"    ","")</f>
        <v/>
      </c>
    </row>
    <row r="53" spans="4:26">
      <c r="D53" s="10">
        <f>1-INT((10-(1-I12)^2)/10)</f>
        <v>1</v>
      </c>
      <c r="E53" s="10">
        <f>1-INT((10-(2-I12)^2)/10)</f>
        <v>1</v>
      </c>
      <c r="F53" s="10">
        <f>INT((3-ABS(3-I12))/3)</f>
        <v>0</v>
      </c>
      <c r="G53" s="10">
        <f>INT((4-ABS(4-I12))/4)</f>
        <v>0</v>
      </c>
      <c r="I53" s="10">
        <f>(1-D53)*H12</f>
        <v>0</v>
      </c>
      <c r="J53" s="10">
        <f>(1-E53)*H12</f>
        <v>0</v>
      </c>
      <c r="K53" s="137">
        <f>F53*H12</f>
        <v>0</v>
      </c>
      <c r="L53" s="137">
        <f>G53*H12</f>
        <v>0</v>
      </c>
      <c r="M53" s="3"/>
      <c r="R53" s="148">
        <f>(-1)*(1-D53)*
((sc_3+sc_1*INT((10+D12+F12)/(INT(10+D12+F12))-epsi))*(s_1+INT(D12+F12)+s_2*INT((10+D12+F12)/(INT(10+D12+F12))-epsi))^(s_3)*(c_4+c_1*INT((10+D12+F12)/(INT(10+D12+F12))-epsi)+c_2*H12)^(c_3)+sc_2*INT((10+D12+F12)/(INT(10+D12+F12))-epsi)-sc_4*(H12/10)^3)
+D53*E53*(1-F53)*(1-G53)*
((sc_3+sc_1*INT((10+D12+F12*d)/(INT(10+D12+F12*d))-epsi))*(s_1+INT(D12+F12*d)+s_2*INT((10+D12+F12*d)/(INT(10+D12+F12*d))-epsi))^(s_3)*(c_4+c_1*INT((10+D12+F12*d)/(INT(10+D12+F12*d))-epsi)+c_2*H12)^(c_3)+sc_2*INT((10+D12+F12*d)/(INT(10+D12+F12*d))-epsi)-sc_4*(H12/10)^3)</f>
        <v>15653.464702439516</v>
      </c>
      <c r="S53" s="148">
        <f>-1*(1-E53)*
((sc_3+sc_1*INT((10+D12+F12)/(INT(10+D12+F12))-epsi))*(s_1+INT(D12+F12)+s_2*INT((10+D12+F12)/(INT(10+D12+F12))-epsi))^(s_3)*(c_4+c_1*INT((10+D12+F12)/(INT(10+D12+F12))-epsi)+c_2*H12)^(c_3)+sc_2*INT((10+D12+F12)/(INT(10+D12+F12))-epsi)-sc_4*(H12/10)^3)
+D53*E53*(1-F53)*(1-G53)*
((sc_3+sc_1*INT((10+D12*d+F12)/(INT(10+D12*d+F12))-epsi))*(s_1+INT(D12*d+F12)+s_2*INT((10+D12*d+F12)/(INT(10+D12*d+F12))-epsi))^(s_3)*(c_4+c_1*INT((10+D12*d+F12)/(INT(10+D12*d+F12))-epsi)+c_2*H12)^(c_3)+sc_2*INT((10+D12*d+F12)/(INT(10+D12*d+F12))-epsi)-sc_4*(H12/10)^3)</f>
        <v>15653.464702439516</v>
      </c>
      <c r="T53" s="148">
        <f>-1*(F53)*
((sc_3+sc_1*INT((10+G12+F12)/(INT(10+G12+F12))-epsi))*(s_1+INT(G12+F12)+s_2*INT((10+G12+F12)/(INT(10+G12+F12))-epsi))^(s_3)*(c_4+c_1*INT((10+G12+F12)/(INT(10+G12+F12))-epsi)+c_2*H12)^(c_3)+sc_2*INT((10+G12+F12)/(INT(10+G12+F12))-epsi)-sc_4*(H12/10)^3)
+D53*E53*(1-F53)*(1-G53)*
((sc_3+sc_1*INT((10+G12+F12*d)/(INT(10+G12+F12*d))-epsi))*(s_1+INT(G12+F12*d)+s_2*INT((10+G12+F12*d)/(INT(10+G12+F12*d))-epsi))^(s_3)*(c_4+c_1*INT((10+G12+F12*d)/(INT(10+G12+F12*d))-epsi)+c_2*H12)^(c_3)+sc_2*INT((10+G12+F12*d)/(INT(10+G12+F12*d))-epsi)-sc_4*(H12/10)^3)</f>
        <v>15653.464702439516</v>
      </c>
      <c r="U53" s="148">
        <f>-1*(G53)*
((sc_3+sc_1*INT((10+G12+E12)/(INT(10+G12+E12))-epsi))*(s_1+INT(G12+E12)+s_2*INT((10+G12+E12)/(INT(10+G12+E12))-epsi))^(s_3)*(c_4+c_1*INT((10+G12+E12)/(INT(10+G12+E12))-epsi)+c_2*H12)^(c_3)+sc_2*INT((10+G12+E12)/(INT(10+G12+E12))-epsi)-sc_4*(H12/10)^3)
+D53*E53*(1-F53)*(1-G53)*
((sc_3+sc_1*INT((10+G12+E12*d)/(INT(10+G12+E12*d))-epsi))*(s_1+INT(G12+E12*d)+s_2*INT((10+G12+E12*d)/(INT(10+G12+E12*d))-epsi))^(s_3)*(c_4+c_1*INT((10+G12+E12*d)/(INT(10+G12+E12*d))-epsi)+c_2*H12)^(c_3)+sc_2*INT((10+G12+E12*d)/(INT(10+G12+E12*d))-epsi)-sc_4*(H12/10)^3)</f>
        <v>6681.3718598426258</v>
      </c>
      <c r="W53" s="10" t="str">
        <f>W52 &amp; IF(1-D53,B12&amp;"    ","")</f>
        <v xml:space="preserve">레이널드    </v>
      </c>
      <c r="X53" s="10" t="str">
        <f>X52&amp;IF(1-E53,B12&amp;"    ","")</f>
        <v xml:space="preserve">워보카    </v>
      </c>
      <c r="Y53" s="10" t="str">
        <f>Y52&amp;IF(F53,B12&amp;"    ","")</f>
        <v/>
      </c>
      <c r="Z53" s="10" t="str">
        <f>Z52&amp;IF(G53,B12&amp;"    ","")</f>
        <v/>
      </c>
    </row>
    <row r="54" spans="4:26">
      <c r="D54" s="10">
        <f>1-INT((10-(1-I13)^2)/10)</f>
        <v>1</v>
      </c>
      <c r="E54" s="10">
        <f>1-INT((10-(2-I13)^2)/10)</f>
        <v>1</v>
      </c>
      <c r="F54" s="10">
        <f>INT((3-ABS(3-I13))/3)</f>
        <v>1</v>
      </c>
      <c r="G54" s="10">
        <f>INT((4-ABS(4-I13))/4)</f>
        <v>0</v>
      </c>
      <c r="I54" s="10">
        <f>(1-D54)*H13</f>
        <v>0</v>
      </c>
      <c r="J54" s="10">
        <f>(1-E54)*H13</f>
        <v>0</v>
      </c>
      <c r="K54" s="137">
        <f>F54*H13</f>
        <v>2</v>
      </c>
      <c r="L54" s="137">
        <f>G54*H13</f>
        <v>0</v>
      </c>
      <c r="M54" s="3"/>
      <c r="R54" s="148">
        <f>(-1)*(1-D54)*
((sc_3+sc_1*INT((10+D13+F13)/(INT(10+D13+F13))-epsi))*(s_1+INT(D13+F13)+s_2*INT((10+D13+F13)/(INT(10+D13+F13))-epsi))^(s_3)*(c_4+c_1*INT((10+D13+F13)/(INT(10+D13+F13))-epsi)+c_2*H13)^(c_3)+sc_2*INT((10+D13+F13)/(INT(10+D13+F13))-epsi)-sc_4*(H13/10)^3)
+D54*E54*(1-F54)*(1-G54)*
((sc_3+sc_1*INT((10+D13+F13*d)/(INT(10+D13+F13*d))-epsi))*(s_1+INT(D13+F13*d)+s_2*INT((10+D13+F13*d)/(INT(10+D13+F13*d))-epsi))^(s_3)*(c_4+c_1*INT((10+D13+F13*d)/(INT(10+D13+F13*d))-epsi)+c_2*H13)^(c_3)+sc_2*INT((10+D13+F13*d)/(INT(10+D13+F13*d))-epsi)-sc_4*(H13/10)^3)</f>
        <v>0</v>
      </c>
      <c r="S54" s="148">
        <f>-1*(1-E54)*
((sc_3+sc_1*INT((10+D13+F13)/(INT(10+D13+F13))-epsi))*(s_1+INT(D13+F13)+s_2*INT((10+D13+F13)/(INT(10+D13+F13))-epsi))^(s_3)*(c_4+c_1*INT((10+D13+F13)/(INT(10+D13+F13))-epsi)+c_2*H13)^(c_3)+sc_2*INT((10+D13+F13)/(INT(10+D13+F13))-epsi)-sc_4*(H13/10)^3)
+D54*E54*(1-F54)*(1-G54)*
((sc_3+sc_1*INT((10+D13*d+F13)/(INT(10+D13*d+F13))-epsi))*(s_1+INT(D13*d+F13)+s_2*INT((10+D13*d+F13)/(INT(10+D13*d+F13))-epsi))^(s_3)*(c_4+c_1*INT((10+D13*d+F13)/(INT(10+D13*d+F13))-epsi)+c_2*H13)^(c_3)+sc_2*INT((10+D13*d+F13)/(INT(10+D13*d+F13))-epsi)-sc_4*(H13/10)^3)</f>
        <v>0</v>
      </c>
      <c r="T54" s="148">
        <f>-1*(F54)*
((sc_3+sc_1*INT((10+G13+F13)/(INT(10+G13+F13))-epsi))*(s_1+INT(G13+F13)+s_2*INT((10+G13+F13)/(INT(10+G13+F13))-epsi))^(s_3)*(c_4+c_1*INT((10+G13+F13)/(INT(10+G13+F13))-epsi)+c_2*H13)^(c_3)+sc_2*INT((10+G13+F13)/(INT(10+G13+F13))-epsi)-sc_4*(H13/10)^3)
+D54*E54*(1-F54)*(1-G54)*
((sc_3+sc_1*INT((10+G13+F13*d)/(INT(10+G13+F13*d))-epsi))*(s_1+INT(G13+F13*d)+s_2*INT((10+G13+F13*d)/(INT(10+G13+F13*d))-epsi))^(s_3)*(c_4+c_1*INT((10+G13+F13*d)/(INT(10+G13+F13*d))-epsi)+c_2*H13)^(c_3)+sc_2*INT((10+G13+F13*d)/(INT(10+G13+F13*d))-epsi)-sc_4*(H13/10)^3)</f>
        <v>-45501.448000301541</v>
      </c>
      <c r="U54" s="148">
        <f>-1*(G54)*
((sc_3+sc_1*INT((10+G13+E13)/(INT(10+G13+E13))-epsi))*(s_1+INT(G13+E13)+s_2*INT((10+G13+E13)/(INT(10+G13+E13))-epsi))^(s_3)*(c_4+c_1*INT((10+G13+E13)/(INT(10+G13+E13))-epsi)+c_2*H13)^(c_3)+sc_2*INT((10+G13+E13)/(INT(10+G13+E13))-epsi)-sc_4*(H13/10)^3)
+D54*E54*(1-F54)*(1-G54)*
((sc_3+sc_1*INT((10+G13+E13*d)/(INT(10+G13+E13*d))-epsi))*(s_1+INT(G13+E13*d)+s_2*INT((10+G13+E13*d)/(INT(10+G13+E13*d))-epsi))^(s_3)*(c_4+c_1*INT((10+G13+E13*d)/(INT(10+G13+E13*d))-epsi)+c_2*H13)^(c_3)+sc_2*INT((10+G13+E13*d)/(INT(10+G13+E13*d))-epsi)-sc_4*(H13/10)^3)</f>
        <v>0</v>
      </c>
      <c r="W54" s="10" t="str">
        <f>W53 &amp; IF(1-D54,B13&amp;"    ","")</f>
        <v xml:space="preserve">레이널드    </v>
      </c>
      <c r="X54" s="10" t="str">
        <f>X53&amp;IF(1-E54,B13&amp;"    ","")</f>
        <v xml:space="preserve">워보카    </v>
      </c>
      <c r="Y54" s="10" t="str">
        <f>Y53&amp;IF(F54,B13&amp;"    ","")</f>
        <v xml:space="preserve">아란웬    </v>
      </c>
      <c r="Z54" s="10" t="str">
        <f>Z53&amp;IF(G54,B13&amp;"    ","")</f>
        <v/>
      </c>
    </row>
    <row r="55" spans="4:26">
      <c r="D55" s="10">
        <f>1-INT((10-(1-I14)^2)/10)</f>
        <v>1</v>
      </c>
      <c r="E55" s="10">
        <f>1-INT((10-(2-I14)^2)/10)</f>
        <v>1</v>
      </c>
      <c r="F55" s="10">
        <f>INT((3-ABS(3-I14))/3)</f>
        <v>0</v>
      </c>
      <c r="G55" s="10">
        <f>INT((4-ABS(4-I14))/4)</f>
        <v>0</v>
      </c>
      <c r="I55" s="10">
        <f>(1-D55)*H14</f>
        <v>0</v>
      </c>
      <c r="J55" s="10">
        <f>(1-E55)*H14</f>
        <v>0</v>
      </c>
      <c r="K55" s="137">
        <f>F55*H14</f>
        <v>0</v>
      </c>
      <c r="L55" s="137">
        <f>G55*H14</f>
        <v>0</v>
      </c>
      <c r="M55" s="3"/>
      <c r="R55" s="148">
        <f>(-1)*(1-D55)*
((sc_3+sc_1*INT((10+D14+F14)/(INT(10+D14+F14))-epsi))*(s_1+INT(D14+F14)+s_2*INT((10+D14+F14)/(INT(10+D14+F14))-epsi))^(s_3)*(c_4+c_1*INT((10+D14+F14)/(INT(10+D14+F14))-epsi)+c_2*H14)^(c_3)+sc_2*INT((10+D14+F14)/(INT(10+D14+F14))-epsi)-sc_4*(H14/10)^3)
+D55*E55*(1-F55)*(1-G55)*
((sc_3+sc_1*INT((10+D14+F14*d)/(INT(10+D14+F14*d))-epsi))*(s_1+INT(D14+F14*d)+s_2*INT((10+D14+F14*d)/(INT(10+D14+F14*d))-epsi))^(s_3)*(c_4+c_1*INT((10+D14+F14*d)/(INT(10+D14+F14*d))-epsi)+c_2*H14)^(c_3)+sc_2*INT((10+D14+F14*d)/(INT(10+D14+F14*d))-epsi)-sc_4*(H14/10)^3)</f>
        <v>27678.405112440771</v>
      </c>
      <c r="S55" s="148">
        <f>-1*(1-E55)*
((sc_3+sc_1*INT((10+D14+F14)/(INT(10+D14+F14))-epsi))*(s_1+INT(D14+F14)+s_2*INT((10+D14+F14)/(INT(10+D14+F14))-epsi))^(s_3)*(c_4+c_1*INT((10+D14+F14)/(INT(10+D14+F14))-epsi)+c_2*H14)^(c_3)+sc_2*INT((10+D14+F14)/(INT(10+D14+F14))-epsi)-sc_4*(H14/10)^3)
+D55*E55*(1-F55)*(1-G55)*
((sc_3+sc_1*INT((10+D14*d+F14)/(INT(10+D14*d+F14))-epsi))*(s_1+INT(D14*d+F14)+s_2*INT((10+D14*d+F14)/(INT(10+D14*d+F14))-epsi))^(s_3)*(c_4+c_1*INT((10+D14*d+F14)/(INT(10+D14*d+F14))-epsi)+c_2*H14)^(c_3)+sc_2*INT((10+D14*d+F14)/(INT(10+D14*d+F14))-epsi)-sc_4*(H14/10)^3)</f>
        <v>27678.405112440771</v>
      </c>
      <c r="T55" s="148">
        <f>-1*(F55)*
((sc_3+sc_1*INT((10+G14+F14)/(INT(10+G14+F14))-epsi))*(s_1+INT(G14+F14)+s_2*INT((10+G14+F14)/(INT(10+G14+F14))-epsi))^(s_3)*(c_4+c_1*INT((10+G14+F14)/(INT(10+G14+F14))-epsi)+c_2*H14)^(c_3)+sc_2*INT((10+G14+F14)/(INT(10+G14+F14))-epsi)-sc_4*(H14/10)^3)
+D55*E55*(1-F55)*(1-G55)*
((sc_3+sc_1*INT((10+G14+F14*d)/(INT(10+G14+F14*d))-epsi))*(s_1+INT(G14+F14*d)+s_2*INT((10+G14+F14*d)/(INT(10+G14+F14*d))-epsi))^(s_3)*(c_4+c_1*INT((10+G14+F14*d)/(INT(10+G14+F14*d))-epsi)+c_2*H14)^(c_3)+sc_2*INT((10+G14+F14*d)/(INT(10+G14+F14*d))-epsi)-sc_4*(H14/10)^3)</f>
        <v>27678.405112440771</v>
      </c>
      <c r="U55" s="148">
        <f>-1*(G55)*
((sc_3+sc_1*INT((10+G14+E14)/(INT(10+G14+E14))-epsi))*(s_1+INT(G14+E14)+s_2*INT((10+G14+E14)/(INT(10+G14+E14))-epsi))^(s_3)*(c_4+c_1*INT((10+G14+E14)/(INT(10+G14+E14))-epsi)+c_2*H14)^(c_3)+sc_2*INT((10+G14+E14)/(INT(10+G14+E14))-epsi)-sc_4*(H14/10)^3)
+D55*E55*(1-F55)*(1-G55)*
((sc_3+sc_1*INT((10+G14+E14*d)/(INT(10+G14+E14*d))-epsi))*(s_1+INT(G14+E14*d)+s_2*INT((10+G14+E14*d)/(INT(10+G14+E14*d))-epsi))^(s_3)*(c_4+c_1*INT((10+G14+E14*d)/(INT(10+G14+E14*d))-epsi)+c_2*H14)^(c_3)+sc_2*INT((10+G14+E14*d)/(INT(10+G14+E14*d))-epsi)-sc_4*(H14/10)^3)</f>
        <v>27678.405112440771</v>
      </c>
      <c r="W55" s="10" t="str">
        <f>W54 &amp; IF(1-D55,B14&amp;"    ","")</f>
        <v xml:space="preserve">레이널드    </v>
      </c>
      <c r="X55" s="10" t="str">
        <f>X54&amp;IF(1-E55,B14&amp;"    ","")</f>
        <v xml:space="preserve">워보카    </v>
      </c>
      <c r="Y55" s="10" t="str">
        <f>Y54&amp;IF(F55,B14&amp;"    ","")</f>
        <v xml:space="preserve">아란웬    </v>
      </c>
      <c r="Z55" s="10" t="str">
        <f>Z54&amp;IF(G55,B14&amp;"    ","")</f>
        <v/>
      </c>
    </row>
    <row r="56" spans="4:26">
      <c r="D56" s="10">
        <f>1-INT((10-(1-I15)^2)/10)</f>
        <v>1</v>
      </c>
      <c r="E56" s="10">
        <f>1-INT((10-(2-I15)^2)/10)</f>
        <v>1</v>
      </c>
      <c r="F56" s="10">
        <f>INT((3-ABS(3-I15))/3)</f>
        <v>1</v>
      </c>
      <c r="G56" s="10">
        <f>INT((4-ABS(4-I15))/4)</f>
        <v>0</v>
      </c>
      <c r="I56" s="10">
        <f>(1-D56)*H15</f>
        <v>0</v>
      </c>
      <c r="J56" s="10">
        <f>(1-E56)*H15</f>
        <v>0</v>
      </c>
      <c r="K56" s="137">
        <f>F56*H15</f>
        <v>2</v>
      </c>
      <c r="L56" s="137">
        <f>G56*H15</f>
        <v>0</v>
      </c>
      <c r="M56" s="3"/>
      <c r="R56" s="148">
        <f>(-1)*(1-D56)*
((sc_3+sc_1*INT((10+D15+F15)/(INT(10+D15+F15))-epsi))*(s_1+INT(D15+F15)+s_2*INT((10+D15+F15)/(INT(10+D15+F15))-epsi))^(s_3)*(c_4+c_1*INT((10+D15+F15)/(INT(10+D15+F15))-epsi)+c_2*H15)^(c_3)+sc_2*INT((10+D15+F15)/(INT(10+D15+F15))-epsi)-sc_4*(H15/10)^3)
+D56*E56*(1-F56)*(1-G56)*
((sc_3+sc_1*INT((10+D15+F15*d)/(INT(10+D15+F15*d))-epsi))*(s_1+INT(D15+F15*d)+s_2*INT((10+D15+F15*d)/(INT(10+D15+F15*d))-epsi))^(s_3)*(c_4+c_1*INT((10+D15+F15*d)/(INT(10+D15+F15*d))-epsi)+c_2*H15)^(c_3)+sc_2*INT((10+D15+F15*d)/(INT(10+D15+F15*d))-epsi)-sc_4*(H15/10)^3)</f>
        <v>0</v>
      </c>
      <c r="S56" s="148">
        <f>-1*(1-E56)*
((sc_3+sc_1*INT((10+D15+F15)/(INT(10+D15+F15))-epsi))*(s_1+INT(D15+F15)+s_2*INT((10+D15+F15)/(INT(10+D15+F15))-epsi))^(s_3)*(c_4+c_1*INT((10+D15+F15)/(INT(10+D15+F15))-epsi)+c_2*H15)^(c_3)+sc_2*INT((10+D15+F15)/(INT(10+D15+F15))-epsi)-sc_4*(H15/10)^3)
+D56*E56*(1-F56)*(1-G56)*
((sc_3+sc_1*INT((10+D15*d+F15)/(INT(10+D15*d+F15))-epsi))*(s_1+INT(D15*d+F15)+s_2*INT((10+D15*d+F15)/(INT(10+D15*d+F15))-epsi))^(s_3)*(c_4+c_1*INT((10+D15*d+F15)/(INT(10+D15*d+F15))-epsi)+c_2*H15)^(c_3)+sc_2*INT((10+D15*d+F15)/(INT(10+D15*d+F15))-epsi)-sc_4*(H15/10)^3)</f>
        <v>0</v>
      </c>
      <c r="T56" s="148">
        <f>-1*(F56)*
((sc_3+sc_1*INT((10+G15+F15)/(INT(10+G15+F15))-epsi))*(s_1+INT(G15+F15)+s_2*INT((10+G15+F15)/(INT(10+G15+F15))-epsi))^(s_3)*(c_4+c_1*INT((10+G15+F15)/(INT(10+G15+F15))-epsi)+c_2*H15)^(c_3)+sc_2*INT((10+G15+F15)/(INT(10+G15+F15))-epsi)-sc_4*(H15/10)^3)
+D56*E56*(1-F56)*(1-G56)*
((sc_3+sc_1*INT((10+G15+F15*d)/(INT(10+G15+F15*d))-epsi))*(s_1+INT(G15+F15*d)+s_2*INT((10+G15+F15*d)/(INT(10+G15+F15*d))-epsi))^(s_3)*(c_4+c_1*INT((10+G15+F15*d)/(INT(10+G15+F15*d))-epsi)+c_2*H15)^(c_3)+sc_2*INT((10+G15+F15*d)/(INT(10+G15+F15*d))-epsi)-sc_4*(H15/10)^3)</f>
        <v>-45501.448000301541</v>
      </c>
      <c r="U56" s="148">
        <f>-1*(G56)*
((sc_3+sc_1*INT((10+G15+E15)/(INT(10+G15+E15))-epsi))*(s_1+INT(G15+E15)+s_2*INT((10+G15+E15)/(INT(10+G15+E15))-epsi))^(s_3)*(c_4+c_1*INT((10+G15+E15)/(INT(10+G15+E15))-epsi)+c_2*H15)^(c_3)+sc_2*INT((10+G15+E15)/(INT(10+G15+E15))-epsi)-sc_4*(H15/10)^3)
+D56*E56*(1-F56)*(1-G56)*
((sc_3+sc_1*INT((10+G15+E15*d)/(INT(10+G15+E15*d))-epsi))*(s_1+INT(G15+E15*d)+s_2*INT((10+G15+E15*d)/(INT(10+G15+E15*d))-epsi))^(s_3)*(c_4+c_1*INT((10+G15+E15*d)/(INT(10+G15+E15*d))-epsi)+c_2*H15)^(c_3)+sc_2*INT((10+G15+E15*d)/(INT(10+G15+E15*d))-epsi)-sc_4*(H15/10)^3)</f>
        <v>0</v>
      </c>
      <c r="W56" s="10" t="str">
        <f>W55 &amp; IF(1-D56,B15&amp;"    ","")</f>
        <v xml:space="preserve">레이널드    </v>
      </c>
      <c r="X56" s="10" t="str">
        <f>X55&amp;IF(1-E56,B15&amp;"    ","")</f>
        <v xml:space="preserve">워보카    </v>
      </c>
      <c r="Y56" s="10" t="str">
        <f>Y55&amp;IF(F56,B15&amp;"    ","")</f>
        <v xml:space="preserve">아란웬    안드라스    </v>
      </c>
      <c r="Z56" s="10" t="str">
        <f>Z55&amp;IF(G56,B15&amp;"    ","")</f>
        <v/>
      </c>
    </row>
    <row r="57" spans="4:26">
      <c r="D57" s="10">
        <f>1-INT((10-(1-I16)^2)/10)</f>
        <v>1</v>
      </c>
      <c r="E57" s="10">
        <f>1-INT((10-(2-I16)^2)/10)</f>
        <v>1</v>
      </c>
      <c r="F57" s="10">
        <f>INT((3-ABS(3-I16))/3)</f>
        <v>0</v>
      </c>
      <c r="G57" s="10">
        <f>INT((4-ABS(4-I16))/4)</f>
        <v>1</v>
      </c>
      <c r="I57" s="10">
        <f>(1-D57)*H16</f>
        <v>0</v>
      </c>
      <c r="J57" s="10">
        <f>(1-E57)*H16</f>
        <v>0</v>
      </c>
      <c r="K57" s="137">
        <f>F57*H16</f>
        <v>0</v>
      </c>
      <c r="L57" s="137">
        <f>G57*H16</f>
        <v>1</v>
      </c>
      <c r="M57" s="3"/>
      <c r="R57" s="148">
        <f>(-1)*(1-D57)*
((sc_3+sc_1*INT((10+D16+F16)/(INT(10+D16+F16))-epsi))*(s_1+INT(D16+F16)+s_2*INT((10+D16+F16)/(INT(10+D16+F16))-epsi))^(s_3)*(c_4+c_1*INT((10+D16+F16)/(INT(10+D16+F16))-epsi)+c_2*H16)^(c_3)+sc_2*INT((10+D16+F16)/(INT(10+D16+F16))-epsi)-sc_4*(H16/10)^3)
+D57*E57*(1-F57)*(1-G57)*
((sc_3+sc_1*INT((10+D16+F16*d)/(INT(10+D16+F16*d))-epsi))*(s_1+INT(D16+F16*d)+s_2*INT((10+D16+F16*d)/(INT(10+D16+F16*d))-epsi))^(s_3)*(c_4+c_1*INT((10+D16+F16*d)/(INT(10+D16+F16*d))-epsi)+c_2*H16)^(c_3)+sc_2*INT((10+D16+F16*d)/(INT(10+D16+F16*d))-epsi)-sc_4*(H16/10)^3)</f>
        <v>0</v>
      </c>
      <c r="S57" s="148">
        <f>-1*(1-E57)*
((sc_3+sc_1*INT((10+D16+F16)/(INT(10+D16+F16))-epsi))*(s_1+INT(D16+F16)+s_2*INT((10+D16+F16)/(INT(10+D16+F16))-epsi))^(s_3)*(c_4+c_1*INT((10+D16+F16)/(INT(10+D16+F16))-epsi)+c_2*H16)^(c_3)+sc_2*INT((10+D16+F16)/(INT(10+D16+F16))-epsi)-sc_4*(H16/10)^3)
+D57*E57*(1-F57)*(1-G57)*
((sc_3+sc_1*INT((10+D16*d+F16)/(INT(10+D16*d+F16))-epsi))*(s_1+INT(D16*d+F16)+s_2*INT((10+D16*d+F16)/(INT(10+D16*d+F16))-epsi))^(s_3)*(c_4+c_1*INT((10+D16*d+F16)/(INT(10+D16*d+F16))-epsi)+c_2*H16)^(c_3)+sc_2*INT((10+D16*d+F16)/(INT(10+D16*d+F16))-epsi)-sc_4*(H16/10)^3)</f>
        <v>0</v>
      </c>
      <c r="T57" s="148">
        <f>-1*(F57)*
((sc_3+sc_1*INT((10+G16+F16)/(INT(10+G16+F16))-epsi))*(s_1+INT(G16+F16)+s_2*INT((10+G16+F16)/(INT(10+G16+F16))-epsi))^(s_3)*(c_4+c_1*INT((10+G16+F16)/(INT(10+G16+F16))-epsi)+c_2*H16)^(c_3)+sc_2*INT((10+G16+F16)/(INT(10+G16+F16))-epsi)-sc_4*(H16/10)^3)
+D57*E57*(1-F57)*(1-G57)*
((sc_3+sc_1*INT((10+G16+F16*d)/(INT(10+G16+F16*d))-epsi))*(s_1+INT(G16+F16*d)+s_2*INT((10+G16+F16*d)/(INT(10+G16+F16*d))-epsi))^(s_3)*(c_4+c_1*INT((10+G16+F16*d)/(INT(10+G16+F16*d))-epsi)+c_2*H16)^(c_3)+sc_2*INT((10+G16+F16*d)/(INT(10+G16+F16*d))-epsi)-sc_4*(H16/10)^3)</f>
        <v>0</v>
      </c>
      <c r="U57" s="148">
        <f>-1*(G57)*
((sc_3+sc_1*INT((10+G16+E16)/(INT(10+G16+E16))-epsi))*(s_1+INT(G16+E16)+s_2*INT((10+G16+E16)/(INT(10+G16+E16))-epsi))^(s_3)*(c_4+c_1*INT((10+G16+E16)/(INT(10+G16+E16))-epsi)+c_2*H16)^(c_3)+sc_2*INT((10+G16+E16)/(INT(10+G16+E16))-epsi)-sc_4*(H16/10)^3)
+D57*E57*(1-F57)*(1-G57)*
((sc_3+sc_1*INT((10+G16+E16*d)/(INT(10+G16+E16*d))-epsi))*(s_1+INT(G16+E16*d)+s_2*INT((10+G16+E16*d)/(INT(10+G16+E16*d))-epsi))^(s_3)*(c_4+c_1*INT((10+G16+E16*d)/(INT(10+G16+E16*d))-epsi)+c_2*H16)^(c_3)+sc_2*INT((10+G16+E16*d)/(INT(10+G16+E16*d))-epsi)-sc_4*(H16/10)^3)</f>
        <v>-39553.976682247281</v>
      </c>
      <c r="W57" s="10" t="str">
        <f>W56 &amp; IF(1-D57,B16&amp;"    ","")</f>
        <v xml:space="preserve">레이널드    </v>
      </c>
      <c r="X57" s="10" t="str">
        <f>X56&amp;IF(1-E57,B16&amp;"    ","")</f>
        <v xml:space="preserve">워보카    </v>
      </c>
      <c r="Y57" s="10" t="str">
        <f>Y56&amp;IF(F57,B16&amp;"    ","")</f>
        <v xml:space="preserve">아란웬    안드라스    </v>
      </c>
      <c r="Z57" s="10" t="str">
        <f>Z56&amp;IF(G57,B16&amp;"    ","")</f>
        <v xml:space="preserve">카르펜    </v>
      </c>
    </row>
    <row r="58" spans="4:26">
      <c r="D58" s="10">
        <f>1-INT((10-(1-I17)^2)/10)</f>
        <v>1</v>
      </c>
      <c r="E58" s="10">
        <f>1-INT((10-(2-I17)^2)/10)</f>
        <v>1</v>
      </c>
      <c r="F58" s="10">
        <f>INT((3-ABS(3-I17))/3)</f>
        <v>0</v>
      </c>
      <c r="G58" s="10">
        <f>INT((4-ABS(4-I17))/4)</f>
        <v>0</v>
      </c>
      <c r="I58" s="10">
        <f>(1-D58)*H17</f>
        <v>0</v>
      </c>
      <c r="J58" s="10">
        <f>(1-E58)*H17</f>
        <v>0</v>
      </c>
      <c r="K58" s="137">
        <f>F58*H17</f>
        <v>0</v>
      </c>
      <c r="L58" s="137">
        <f>G58*H17</f>
        <v>0</v>
      </c>
      <c r="M58" s="3"/>
      <c r="R58" s="148">
        <f>(-1)*(1-D58)*
((sc_3+sc_1*INT((10+D17+F17)/(INT(10+D17+F17))-epsi))*(s_1+INT(D17+F17)+s_2*INT((10+D17+F17)/(INT(10+D17+F17))-epsi))^(s_3)*(c_4+c_1*INT((10+D17+F17)/(INT(10+D17+F17))-epsi)+c_2*H17)^(c_3)+sc_2*INT((10+D17+F17)/(INT(10+D17+F17))-epsi)-sc_4*(H17/10)^3)
+D58*E58*(1-F58)*(1-G58)*
((sc_3+sc_1*INT((10+D17+F17*d)/(INT(10+D17+F17*d))-epsi))*(s_1+INT(D17+F17*d)+s_2*INT((10+D17+F17*d)/(INT(10+D17+F17*d))-epsi))^(s_3)*(c_4+c_1*INT((10+D17+F17*d)/(INT(10+D17+F17*d))-epsi)+c_2*H17)^(c_3)+sc_2*INT((10+D17+F17*d)/(INT(10+D17+F17*d))-epsi)-sc_4*(H17/10)^3)</f>
        <v>15653.464702439516</v>
      </c>
      <c r="S58" s="148">
        <f>-1*(1-E58)*
((sc_3+sc_1*INT((10+D17+F17)/(INT(10+D17+F17))-epsi))*(s_1+INT(D17+F17)+s_2*INT((10+D17+F17)/(INT(10+D17+F17))-epsi))^(s_3)*(c_4+c_1*INT((10+D17+F17)/(INT(10+D17+F17))-epsi)+c_2*H17)^(c_3)+sc_2*INT((10+D17+F17)/(INT(10+D17+F17))-epsi)-sc_4*(H17/10)^3)
+D58*E58*(1-F58)*(1-G58)*
((sc_3+sc_1*INT((10+D17*d+F17)/(INT(10+D17*d+F17))-epsi))*(s_1+INT(D17*d+F17)+s_2*INT((10+D17*d+F17)/(INT(10+D17*d+F17))-epsi))^(s_3)*(c_4+c_1*INT((10+D17*d+F17)/(INT(10+D17*d+F17))-epsi)+c_2*H17)^(c_3)+sc_2*INT((10+D17*d+F17)/(INT(10+D17*d+F17))-epsi)-sc_4*(H17/10)^3)</f>
        <v>15653.464702439516</v>
      </c>
      <c r="T58" s="148">
        <f>-1*(F58)*
((sc_3+sc_1*INT((10+G17+F17)/(INT(10+G17+F17))-epsi))*(s_1+INT(G17+F17)+s_2*INT((10+G17+F17)/(INT(10+G17+F17))-epsi))^(s_3)*(c_4+c_1*INT((10+G17+F17)/(INT(10+G17+F17))-epsi)+c_2*H17)^(c_3)+sc_2*INT((10+G17+F17)/(INT(10+G17+F17))-epsi)-sc_4*(H17/10)^3)
+D58*E58*(1-F58)*(1-G58)*
((sc_3+sc_1*INT((10+G17+F17*d)/(INT(10+G17+F17*d))-epsi))*(s_1+INT(G17+F17*d)+s_2*INT((10+G17+F17*d)/(INT(10+G17+F17*d))-epsi))^(s_3)*(c_4+c_1*INT((10+G17+F17*d)/(INT(10+G17+F17*d))-epsi)+c_2*H17)^(c_3)+sc_2*INT((10+G17+F17*d)/(INT(10+G17+F17*d))-epsi)-sc_4*(H17/10)^3)</f>
        <v>15653.464702439516</v>
      </c>
      <c r="U58" s="148">
        <f>-1*(G58)*
((sc_3+sc_1*INT((10+G17+E17)/(INT(10+G17+E17))-epsi))*(s_1+INT(G17+E17)+s_2*INT((10+G17+E17)/(INT(10+G17+E17))-epsi))^(s_3)*(c_4+c_1*INT((10+G17+E17)/(INT(10+G17+E17))-epsi)+c_2*H17)^(c_3)+sc_2*INT((10+G17+E17)/(INT(10+G17+E17))-epsi)-sc_4*(H17/10)^3)
+D58*E58*(1-F58)*(1-G58)*
((sc_3+sc_1*INT((10+G17+E17*d)/(INT(10+G17+E17*d))-epsi))*(s_1+INT(G17+E17*d)+s_2*INT((10+G17+E17*d)/(INT(10+G17+E17*d))-epsi))^(s_3)*(c_4+c_1*INT((10+G17+E17*d)/(INT(10+G17+E17*d))-epsi)+c_2*H17)^(c_3)+sc_2*INT((10+G17+E17*d)/(INT(10+G17+E17*d))-epsi)-sc_4*(H17/10)^3)</f>
        <v>15653.464702439516</v>
      </c>
      <c r="W58" s="10" t="str">
        <f>W57 &amp; IF(1-D58,B17&amp;"    ","")</f>
        <v xml:space="preserve">레이널드    </v>
      </c>
      <c r="X58" s="10" t="str">
        <f>X57&amp;IF(1-E58,B17&amp;"    ","")</f>
        <v xml:space="preserve">워보카    </v>
      </c>
      <c r="Y58" s="10" t="str">
        <f>Y57&amp;IF(F58,B17&amp;"    ","")</f>
        <v xml:space="preserve">아란웬    안드라스    </v>
      </c>
      <c r="Z58" s="10" t="str">
        <f>Z57&amp;IF(G58,B17&amp;"    ","")</f>
        <v xml:space="preserve">카르펜    </v>
      </c>
    </row>
    <row r="59" spans="4:26">
      <c r="D59" s="10">
        <f>1-INT((10-(1-I18)^2)/10)</f>
        <v>1</v>
      </c>
      <c r="E59" s="10">
        <f>1-INT((10-(2-I18)^2)/10)</f>
        <v>1</v>
      </c>
      <c r="F59" s="10">
        <f>INT((3-ABS(3-I18))/3)</f>
        <v>0</v>
      </c>
      <c r="G59" s="10">
        <f>INT((4-ABS(4-I18))/4)</f>
        <v>0</v>
      </c>
      <c r="I59" s="10">
        <f>(1-D59)*H18</f>
        <v>0</v>
      </c>
      <c r="J59" s="10">
        <f>(1-E59)*H18</f>
        <v>0</v>
      </c>
      <c r="K59" s="137">
        <f>F59*H18</f>
        <v>0</v>
      </c>
      <c r="L59" s="137">
        <f>G59*H18</f>
        <v>0</v>
      </c>
      <c r="M59" s="3"/>
      <c r="R59" s="148">
        <f>(-1)*(1-D59)*
((sc_3+sc_1*INT((10+D18+F18)/(INT(10+D18+F18))-epsi))*(s_1+INT(D18+F18)+s_2*INT((10+D18+F18)/(INT(10+D18+F18))-epsi))^(s_3)*(c_4+c_1*INT((10+D18+F18)/(INT(10+D18+F18))-epsi)+c_2*H18)^(c_3)+sc_2*INT((10+D18+F18)/(INT(10+D18+F18))-epsi)-sc_4*(H18/10)^3)
+D59*E59*(1-F59)*(1-G59)*
((sc_3+sc_1*INT((10+D18+F18*d)/(INT(10+D18+F18*d))-epsi))*(s_1+INT(D18+F18*d)+s_2*INT((10+D18+F18*d)/(INT(10+D18+F18*d))-epsi))^(s_3)*(c_4+c_1*INT((10+D18+F18*d)/(INT(10+D18+F18*d))-epsi)+c_2*H18)^(c_3)+sc_2*INT((10+D18+F18*d)/(INT(10+D18+F18*d))-epsi)-sc_4*(H18/10)^3)</f>
        <v>33621.508220961456</v>
      </c>
      <c r="S59" s="148">
        <f>-1*(1-E59)*
((sc_3+sc_1*INT((10+D18+F18)/(INT(10+D18+F18))-epsi))*(s_1+INT(D18+F18)+s_2*INT((10+D18+F18)/(INT(10+D18+F18))-epsi))^(s_3)*(c_4+c_1*INT((10+D18+F18)/(INT(10+D18+F18))-epsi)+c_2*H18)^(c_3)+sc_2*INT((10+D18+F18)/(INT(10+D18+F18))-epsi)-sc_4*(H18/10)^3)
+D59*E59*(1-F59)*(1-G59)*
((sc_3+sc_1*INT((10+D18*d+F18)/(INT(10+D18*d+F18))-epsi))*(s_1+INT(D18*d+F18)+s_2*INT((10+D18*d+F18)/(INT(10+D18*d+F18))-epsi))^(s_3)*(c_4+c_1*INT((10+D18*d+F18)/(INT(10+D18*d+F18))-epsi)+c_2*H18)^(c_3)+sc_2*INT((10+D18*d+F18)/(INT(10+D18*d+F18))-epsi)-sc_4*(H18/10)^3)</f>
        <v>33621.508220961456</v>
      </c>
      <c r="T59" s="148">
        <f>-1*(F59)*
((sc_3+sc_1*INT((10+G18+F18)/(INT(10+G18+F18))-epsi))*(s_1+INT(G18+F18)+s_2*INT((10+G18+F18)/(INT(10+G18+F18))-epsi))^(s_3)*(c_4+c_1*INT((10+G18+F18)/(INT(10+G18+F18))-epsi)+c_2*H18)^(c_3)+sc_2*INT((10+G18+F18)/(INT(10+G18+F18))-epsi)-sc_4*(H18/10)^3)
+D59*E59*(1-F59)*(1-G59)*
((sc_3+sc_1*INT((10+G18+F18*d)/(INT(10+G18+F18*d))-epsi))*(s_1+INT(G18+F18*d)+s_2*INT((10+G18+F18*d)/(INT(10+G18+F18*d))-epsi))^(s_3)*(c_4+c_1*INT((10+G18+F18*d)/(INT(10+G18+F18*d))-epsi)+c_2*H18)^(c_3)+sc_2*INT((10+G18+F18*d)/(INT(10+G18+F18*d))-epsi)-sc_4*(H18/10)^3)</f>
        <v>33621.508220961456</v>
      </c>
      <c r="U59" s="148">
        <f>-1*(G59)*
((sc_3+sc_1*INT((10+G18+E18)/(INT(10+G18+E18))-epsi))*(s_1+INT(G18+E18)+s_2*INT((10+G18+E18)/(INT(10+G18+E18))-epsi))^(s_3)*(c_4+c_1*INT((10+G18+E18)/(INT(10+G18+E18))-epsi)+c_2*H18)^(c_3)+sc_2*INT((10+G18+E18)/(INT(10+G18+E18))-epsi)-sc_4*(H18/10)^3)
+D59*E59*(1-F59)*(1-G59)*
((sc_3+sc_1*INT((10+G18+E18*d)/(INT(10+G18+E18*d))-epsi))*(s_1+INT(G18+E18*d)+s_2*INT((10+G18+E18*d)/(INT(10+G18+E18*d))-epsi))^(s_3)*(c_4+c_1*INT((10+G18+E18*d)/(INT(10+G18+E18*d))-epsi)+c_2*H18)^(c_3)+sc_2*INT((10+G18+E18*d)/(INT(10+G18+E18*d))-epsi)-sc_4*(H18/10)^3)</f>
        <v>33621.508220961456</v>
      </c>
      <c r="W59" s="10" t="str">
        <f>W58 &amp; IF(1-D59,B18&amp;"    ","")</f>
        <v xml:space="preserve">레이널드    </v>
      </c>
      <c r="X59" s="10" t="str">
        <f>X58&amp;IF(1-E59,B18&amp;"    ","")</f>
        <v xml:space="preserve">워보카    </v>
      </c>
      <c r="Y59" s="10" t="str">
        <f>Y58&amp;IF(F59,B18&amp;"    ","")</f>
        <v xml:space="preserve">아란웬    안드라스    </v>
      </c>
      <c r="Z59" s="10" t="str">
        <f>Z58&amp;IF(G59,B18&amp;"    ","")</f>
        <v xml:space="preserve">카르펜    </v>
      </c>
    </row>
    <row r="60" spans="4:26">
      <c r="D60" s="138">
        <f>1-INT((10-(1-I19)^2)/10)</f>
        <v>1</v>
      </c>
      <c r="E60" s="138">
        <f>1-INT((10-(2-I19)^2)/10)</f>
        <v>1</v>
      </c>
      <c r="F60" s="138">
        <f>INT((3-ABS(3-I19))/3)</f>
        <v>0</v>
      </c>
      <c r="G60" s="138">
        <f>INT((4-ABS(4-I19))/4)</f>
        <v>0</v>
      </c>
      <c r="I60" s="138">
        <f>(1-D60)*H19</f>
        <v>0</v>
      </c>
      <c r="J60" s="138">
        <f>(1-E60)*H19</f>
        <v>0</v>
      </c>
      <c r="K60" s="139">
        <f>F60*H19</f>
        <v>0</v>
      </c>
      <c r="L60" s="139">
        <f>G60*H19</f>
        <v>0</v>
      </c>
      <c r="M60" s="3"/>
      <c r="R60" s="148">
        <f>(-1)*(1-D60)*
((sc_3+sc_1*INT((10+D19+F19)/(INT(10+D19+F19))-epsi))*(s_1+INT(D19+F19)+s_2*INT((10+D19+F19)/(INT(10+D19+F19))-epsi))^(s_3)*(c_4+c_1*INT((10+D19+F19)/(INT(10+D19+F19))-epsi)+c_2*H19)^(c_3)+sc_2*INT((10+D19+F19)/(INT(10+D19+F19))-epsi)-sc_4*(H19/10)^3)
+D60*E60*(1-F60)*(1-G60)*
((sc_3+sc_1*INT((10+D19+F19*d)/(INT(10+D19+F19*d))-epsi))*(s_1+INT(D19+F19*d)+s_2*INT((10+D19+F19*d)/(INT(10+D19+F19*d))-epsi))^(s_3)*(c_4+c_1*INT((10+D19+F19*d)/(INT(10+D19+F19*d))-epsi)+c_2*H19)^(c_3)+sc_2*INT((10+D19+F19*d)/(INT(10+D19+F19*d))-epsi)-sc_4*(H19/10)^3)</f>
        <v>45501.448000301541</v>
      </c>
      <c r="S60" s="148">
        <f>-1*(1-E60)*
((sc_3+sc_1*INT((10+D19+F19)/(INT(10+D19+F19))-epsi))*(s_1+INT(D19+F19)+s_2*INT((10+D19+F19)/(INT(10+D19+F19))-epsi))^(s_3)*(c_4+c_1*INT((10+D19+F19)/(INT(10+D19+F19))-epsi)+c_2*H19)^(c_3)+sc_2*INT((10+D19+F19)/(INT(10+D19+F19))-epsi)-sc_4*(H19/10)^3)
+D60*E60*(1-F60)*(1-G60)*
((sc_3+sc_1*INT((10+D19*d+F19)/(INT(10+D19*d+F19))-epsi))*(s_1+INT(D19*d+F19)+s_2*INT((10+D19*d+F19)/(INT(10+D19*d+F19))-epsi))^(s_3)*(c_4+c_1*INT((10+D19*d+F19)/(INT(10+D19*d+F19))-epsi)+c_2*H19)^(c_3)+sc_2*INT((10+D19*d+F19)/(INT(10+D19*d+F19))-epsi)-sc_4*(H19/10)^3)</f>
        <v>45501.448000301541</v>
      </c>
      <c r="T60" s="148">
        <f>-1*(F60)*
((sc_3+sc_1*INT((10+G19+F19)/(INT(10+G19+F19))-epsi))*(s_1+INT(G19+F19)+s_2*INT((10+G19+F19)/(INT(10+G19+F19))-epsi))^(s_3)*(c_4+c_1*INT((10+G19+F19)/(INT(10+G19+F19))-epsi)+c_2*H19)^(c_3)+sc_2*INT((10+G19+F19)/(INT(10+G19+F19))-epsi)-sc_4*(H19/10)^3)
+D60*E60*(1-F60)*(1-G60)*
((sc_3+sc_1*INT((10+G19+F19*d)/(INT(10+G19+F19*d))-epsi))*(s_1+INT(G19+F19*d)+s_2*INT((10+G19+F19*d)/(INT(10+G19+F19*d))-epsi))^(s_3)*(c_4+c_1*INT((10+G19+F19*d)/(INT(10+G19+F19*d))-epsi)+c_2*H19)^(c_3)+sc_2*INT((10+G19+F19*d)/(INT(10+G19+F19*d))-epsi)-sc_4*(H19/10)^3)</f>
        <v>45501.448000301541</v>
      </c>
      <c r="U60" s="148">
        <f>-1*(G60)*
((sc_3+sc_1*INT((10+G19+E19)/(INT(10+G19+E19))-epsi))*(s_1+INT(G19+E19)+s_2*INT((10+G19+E19)/(INT(10+G19+E19))-epsi))^(s_3)*(c_4+c_1*INT((10+G19+E19)/(INT(10+G19+E19))-epsi)+c_2*H19)^(c_3)+sc_2*INT((10+G19+E19)/(INT(10+G19+E19))-epsi)-sc_4*(H19/10)^3)
+D60*E60*(1-F60)*(1-G60)*
((sc_3+sc_1*INT((10+G19+E19*d)/(INT(10+G19+E19*d))-epsi))*(s_1+INT(G19+E19*d)+s_2*INT((10+G19+E19*d)/(INT(10+G19+E19*d))-epsi))^(s_3)*(c_4+c_1*INT((10+G19+E19*d)/(INT(10+G19+E19*d))-epsi)+c_2*H19)^(c_3)+sc_2*INT((10+G19+E19*d)/(INT(10+G19+E19*d))-epsi)-sc_4*(H19/10)^3)</f>
        <v>45501.448000301541</v>
      </c>
      <c r="W60" s="10" t="str">
        <f>W59 &amp; IF(1-D60,B19&amp;"    ","")</f>
        <v xml:space="preserve">레이널드    </v>
      </c>
      <c r="X60" s="10" t="str">
        <f>X59&amp;IF(1-E60,B19&amp;"    ","")</f>
        <v xml:space="preserve">워보카    </v>
      </c>
      <c r="Y60" s="10" t="str">
        <f>Y59&amp;IF(F60,B19&amp;"    ","")</f>
        <v xml:space="preserve">아란웬    안드라스    </v>
      </c>
      <c r="Z60" s="10" t="str">
        <f>Z59&amp;IF(G60,B19&amp;"    ","")</f>
        <v xml:space="preserve">카르펜    </v>
      </c>
    </row>
    <row r="61" spans="4:26">
      <c r="D61" s="145">
        <f>1-INT((10-(1-I20)^2)/10)</f>
        <v>1</v>
      </c>
      <c r="E61" s="145">
        <f>1-INT((10-(2-I20)^2)/10)</f>
        <v>1</v>
      </c>
      <c r="F61" s="145">
        <f>INT((3-ABS(3-I20))/3)</f>
        <v>0</v>
      </c>
      <c r="G61" s="145">
        <f>INT((4-ABS(4-I20))/4)</f>
        <v>0</v>
      </c>
      <c r="H61" s="146"/>
      <c r="I61" s="145">
        <f>(1-D61)*H20</f>
        <v>0</v>
      </c>
      <c r="J61" s="145">
        <f>(1-E61)*H20</f>
        <v>0</v>
      </c>
      <c r="K61" s="145">
        <f>F61*H20</f>
        <v>0</v>
      </c>
      <c r="L61" s="145">
        <f>G61*H20</f>
        <v>0</v>
      </c>
      <c r="M61" s="147" t="s">
        <v>222</v>
      </c>
      <c r="N61" s="205" t="s">
        <v>213</v>
      </c>
      <c r="O61" s="205"/>
      <c r="P61" s="205"/>
      <c r="R61" s="148">
        <f>(-1)*(1-D61)*
((sc_3+sc_1*INT((10+D20+F20)/(INT(10+D20+F20))-epsi))*(s_1+INT(D20+F20)+s_2*INT((10+D20+F20)/(INT(10+D20+F20))-epsi))^(s_3)*(c_4+c_1*INT((10+D20+F20)/(INT(10+D20+F20))-epsi)+c_2*H20)^(c_3)+sc_2*INT((10+D20+F20)/(INT(10+D20+F20))-epsi)-sc_4*(H20/10)^3)
+D61*E61*(1-F61)*(1-G61)*
((sc_3+sc_1*INT((10+D20+F20*d)/(INT(10+D20+F20*d))-epsi))*(s_1+INT(D20+F20*d)+s_2*INT((10+D20+F20*d)/(INT(10+D20+F20*d))-epsi))^(s_3)*(c_4+c_1*INT((10+D20+F20*d)/(INT(10+D20+F20*d))-epsi)+c_2*H20)^(c_3)+sc_2*INT((10+D20+F20*d)/(INT(10+D20+F20*d))-epsi)-sc_4*(H20/10)^3)</f>
        <v>41317.840867550076</v>
      </c>
      <c r="S61" s="148">
        <f>-1*(1-E61)*
((sc_3+sc_1*INT((10+D20+F20)/(INT(10+D20+F20))-epsi))*(s_1+INT(D20+F20)+s_2*INT((10+D20+F20)/(INT(10+D20+F20))-epsi))^(s_3)*(c_4+c_1*INT((10+D20+F20)/(INT(10+D20+F20))-epsi)+c_2*H20)^(c_3)+sc_2*INT((10+D20+F20)/(INT(10+D20+F20))-epsi)-sc_4*(H20/10)^3)
+D61*E61*(1-F61)*(1-G61)*
((sc_3+sc_1*INT((10+D20*d+F20)/(INT(10+D20*d+F20))-epsi))*(s_1+INT(D20*d+F20)+s_2*INT((10+D20*d+F20)/(INT(10+D20*d+F20))-epsi))^(s_3)*(c_4+c_1*INT((10+D20*d+F20)/(INT(10+D20*d+F20))-epsi)+c_2*H20)^(c_3)+sc_2*INT((10+D20*d+F20)/(INT(10+D20*d+F20))-epsi)-sc_4*(H20/10)^3)</f>
        <v>41317.840867550076</v>
      </c>
      <c r="T61" s="148">
        <f>-1*(F61)*
((sc_3+sc_1*INT((10+G20+F20)/(INT(10+G20+F20))-epsi))*(s_1+INT(G20+F20)+s_2*INT((10+G20+F20)/(INT(10+G20+F20))-epsi))^(s_3)*(c_4+c_1*INT((10+G20+F20)/(INT(10+G20+F20))-epsi)+c_2*H20)^(c_3)+sc_2*INT((10+G20+F20)/(INT(10+G20+F20))-epsi)-sc_4*(H20/10)^3)
+D61*E61*(1-F61)*(1-G61)*
((sc_3+sc_1*INT((10+G20+F20*d)/(INT(10+G20+F20*d))-epsi))*(s_1+INT(G20+F20*d)+s_2*INT((10+G20+F20*d)/(INT(10+G20+F20*d))-epsi))^(s_3)*(c_4+c_1*INT((10+G20+F20*d)/(INT(10+G20+F20*d))-epsi)+c_2*H20)^(c_3)+sc_2*INT((10+G20+F20*d)/(INT(10+G20+F20*d))-epsi)-sc_4*(H20/10)^3)</f>
        <v>27678.405112440771</v>
      </c>
      <c r="U61" s="148">
        <f>-1*(G61)*
((sc_3+sc_1*INT((10+G20+E20)/(INT(10+G20+E20))-epsi))*(s_1+INT(G20+E20)+s_2*INT((10+G20+E20)/(INT(10+G20+E20))-epsi))^(s_3)*(c_4+c_1*INT((10+G20+E20)/(INT(10+G20+E20))-epsi)+c_2*H20)^(c_3)+sc_2*INT((10+G20+E20)/(INT(10+G20+E20))-epsi)-sc_4*(H20/10)^3)
+D61*E61*(1-F61)*(1-G61)*
((sc_3+sc_1*INT((10+G20+E20*d)/(INT(10+G20+E20*d))-epsi))*(s_1+INT(G20+E20*d)+s_2*INT((10+G20+E20*d)/(INT(10+G20+E20*d))-epsi))^(s_3)*(c_4+c_1*INT((10+G20+E20*d)/(INT(10+G20+E20*d))-epsi)+c_2*H20)^(c_3)+sc_2*INT((10+G20+E20*d)/(INT(10+G20+E20*d))-epsi)-sc_4*(H20/10)^3)</f>
        <v>7798.2955066976047</v>
      </c>
      <c r="W61" s="10" t="str">
        <f>W60 &amp; IF(1-D61,B20&amp;"    ","")</f>
        <v xml:space="preserve">레이널드    </v>
      </c>
      <c r="X61" s="10" t="str">
        <f>X60&amp;IF(1-E61,B20&amp;"    ","")</f>
        <v xml:space="preserve">워보카    </v>
      </c>
      <c r="Y61" s="10" t="str">
        <f>Y60&amp;IF(F61,B20&amp;"    ","")</f>
        <v xml:space="preserve">아란웬    안드라스    </v>
      </c>
      <c r="Z61" s="10" t="str">
        <f>Z60&amp;IF(G61,B20&amp;"    ","")</f>
        <v xml:space="preserve">카르펜    </v>
      </c>
    </row>
    <row r="62" spans="4:26" ht="117" customHeight="1">
      <c r="D62" s="140">
        <f>1-INT((10-(1-I21)^2)/10)</f>
        <v>1</v>
      </c>
      <c r="E62" s="140">
        <f>1-INT((10-(2-I21)^2)/10)</f>
        <v>1</v>
      </c>
      <c r="F62" s="140">
        <f>INT((3-ABS(3-I21))/3)</f>
        <v>0</v>
      </c>
      <c r="G62" s="140">
        <f>INT((4-ABS(4-I21))/4)</f>
        <v>0</v>
      </c>
      <c r="I62" s="140">
        <f>(1-D62)*H21</f>
        <v>0</v>
      </c>
      <c r="J62" s="140">
        <f>(1-E62)*H21</f>
        <v>0</v>
      </c>
      <c r="K62" s="141">
        <f>F62*H21</f>
        <v>0</v>
      </c>
      <c r="L62" s="141">
        <f>G62*H21</f>
        <v>0</v>
      </c>
      <c r="M62" s="3"/>
      <c r="N62" s="224" t="s">
        <v>234</v>
      </c>
      <c r="O62" s="224"/>
      <c r="P62" s="224"/>
      <c r="R62" s="148">
        <f>(-1)*(1-D62)*
((sc_3+sc_1*INT((10+D21+F21)/(INT(10+D21+F21))-epsi))*(s_1+INT(D21+F21)+s_2*INT((10+D21+F21)/(INT(10+D21+F21))-epsi))^(s_3)*(c_4+c_1*INT((10+D21+F21)/(INT(10+D21+F21))-epsi)+c_2*H21)^(c_3)+sc_2*INT((10+D21+F21)/(INT(10+D21+F21))-epsi)-sc_4*(H21/10)^3)
+D62*E62*(1-F62)*(1-G62)*
((sc_3+sc_1*INT((10+D21+F21*d)/(INT(10+D21+F21*d))-epsi))*(s_1+INT(D21+F21*d)+s_2*INT((10+D21+F21*d)/(INT(10+D21+F21*d))-epsi))^(s_3)*(c_4+c_1*INT((10+D21+F21*d)/(INT(10+D21+F21*d))-epsi)+c_2*H21)^(c_3)+sc_2*INT((10+D21+F21*d)/(INT(10+D21+F21*d))-epsi)-sc_4*(H21/10)^3)</f>
        <v>21698.300500253907</v>
      </c>
      <c r="S62" s="148">
        <f>-1*(1-E62)*
((sc_3+sc_1*INT((10+D21+F21)/(INT(10+D21+F21))-epsi))*(s_1+INT(D21+F21)+s_2*INT((10+D21+F21)/(INT(10+D21+F21))-epsi))^(s_3)*(c_4+c_1*INT((10+D21+F21)/(INT(10+D21+F21))-epsi)+c_2*H21)^(c_3)+sc_2*INT((10+D21+F21)/(INT(10+D21+F21))-epsi)-sc_4*(H21/10)^3)
+D62*E62*(1-F62)*(1-G62)*
((sc_3+sc_1*INT((10+D21*d+F21)/(INT(10+D21*d+F21))-epsi))*(s_1+INT(D21*d+F21)+s_2*INT((10+D21*d+F21)/(INT(10+D21*d+F21))-epsi))^(s_3)*(c_4+c_1*INT((10+D21*d+F21)/(INT(10+D21*d+F21))-epsi)+c_2*H21)^(c_3)+sc_2*INT((10+D21*d+F21)/(INT(10+D21*d+F21))-epsi)-sc_4*(H21/10)^3)</f>
        <v>21698.300500253907</v>
      </c>
      <c r="T62" s="148">
        <f>-1*(F62)*
((sc_3+sc_1*INT((10+G21+F21)/(INT(10+G21+F21))-epsi))*(s_1+INT(G21+F21)+s_2*INT((10+G21+F21)/(INT(10+G21+F21))-epsi))^(s_3)*(c_4+c_1*INT((10+G21+F21)/(INT(10+G21+F21))-epsi)+c_2*H21)^(c_3)+sc_2*INT((10+G21+F21)/(INT(10+G21+F21))-epsi)-sc_4*(H21/10)^3)
+D62*E62*(1-F62)*(1-G62)*
((sc_3+sc_1*INT((10+G21+F21*d)/(INT(10+G21+F21*d))-epsi))*(s_1+INT(G21+F21*d)+s_2*INT((10+G21+F21*d)/(INT(10+G21+F21*d))-epsi))^(s_3)*(c_4+c_1*INT((10+G21+F21*d)/(INT(10+G21+F21*d))-epsi)+c_2*H21)^(c_3)+sc_2*INT((10+G21+F21*d)/(INT(10+G21+F21*d))-epsi)-sc_4*(H21/10)^3)</f>
        <v>21698.300500253907</v>
      </c>
      <c r="U62" s="148">
        <f>-1*(G62)*
((sc_3+sc_1*INT((10+G21+E21)/(INT(10+G21+E21))-epsi))*(s_1+INT(G21+E21)+s_2*INT((10+G21+E21)/(INT(10+G21+E21))-epsi))^(s_3)*(c_4+c_1*INT((10+G21+E21)/(INT(10+G21+E21))-epsi)+c_2*H21)^(c_3)+sc_2*INT((10+G21+E21)/(INT(10+G21+E21))-epsi)-sc_4*(H21/10)^3)
+D62*E62*(1-F62)*(1-G62)*
((sc_3+sc_1*INT((10+G21+E21*d)/(INT(10+G21+E21*d))-epsi))*(s_1+INT(G21+E21*d)+s_2*INT((10+G21+E21*d)/(INT(10+G21+E21*d))-epsi))^(s_3)*(c_4+c_1*INT((10+G21+E21*d)/(INT(10+G21+E21*d))-epsi)+c_2*H21)^(c_3)+sc_2*INT((10+G21+E21*d)/(INT(10+G21+E21*d))-epsi)-sc_4*(H21/10)^3)</f>
        <v>21698.300500253907</v>
      </c>
      <c r="W62" s="10" t="str">
        <f>W61 &amp; IF(1-D62,B21&amp;"    ","")</f>
        <v xml:space="preserve">레이널드    </v>
      </c>
      <c r="X62" s="10" t="str">
        <f>X61&amp;IF(1-E62,B21&amp;"    ","")</f>
        <v xml:space="preserve">워보카    </v>
      </c>
      <c r="Y62" s="10" t="str">
        <f>Y61&amp;IF(F62,B21&amp;"    ","")</f>
        <v xml:space="preserve">아란웬    안드라스    </v>
      </c>
      <c r="Z62" s="10" t="str">
        <f>Z61&amp;IF(G62,B21&amp;"    ","")</f>
        <v xml:space="preserve">카르펜    </v>
      </c>
    </row>
    <row r="63" spans="4:26">
      <c r="D63" s="10">
        <f>1-INT((10-(1-I22)^2)/10)</f>
        <v>1</v>
      </c>
      <c r="E63" s="10">
        <f>1-INT((10-(2-I22)^2)/10)</f>
        <v>1</v>
      </c>
      <c r="F63" s="10">
        <f>INT((3-ABS(3-I22))/3)</f>
        <v>0</v>
      </c>
      <c r="G63" s="10">
        <f>INT((4-ABS(4-I22))/4)</f>
        <v>1</v>
      </c>
      <c r="I63" s="10">
        <f>(1-D63)*H22</f>
        <v>0</v>
      </c>
      <c r="J63" s="10">
        <f>(1-E63)*H22</f>
        <v>0</v>
      </c>
      <c r="K63" s="137">
        <f>F63*H22</f>
        <v>0</v>
      </c>
      <c r="L63" s="137">
        <f>G63*H22</f>
        <v>3</v>
      </c>
      <c r="M63" s="3"/>
      <c r="R63" s="148">
        <f>(-1)*(1-D63)*
((sc_3+sc_1*INT((10+D22+F22)/(INT(10+D22+F22))-epsi))*(s_1+INT(D22+F22)+s_2*INT((10+D22+F22)/(INT(10+D22+F22))-epsi))^(s_3)*(c_4+c_1*INT((10+D22+F22)/(INT(10+D22+F22))-epsi)+c_2*H22)^(c_3)+sc_2*INT((10+D22+F22)/(INT(10+D22+F22))-epsi)-sc_4*(H22/10)^3)
+D63*E63*(1-F63)*(1-G63)*
((sc_3+sc_1*INT((10+D22+F22*d)/(INT(10+D22+F22*d))-epsi))*(s_1+INT(D22+F22*d)+s_2*INT((10+D22+F22*d)/(INT(10+D22+F22*d))-epsi))^(s_3)*(c_4+c_1*INT((10+D22+F22*d)/(INT(10+D22+F22*d))-epsi)+c_2*H22)^(c_3)+sc_2*INT((10+D22+F22*d)/(INT(10+D22+F22*d))-epsi)-sc_4*(H22/10)^3)</f>
        <v>0</v>
      </c>
      <c r="S63" s="148">
        <f>-1*(1-E63)*
((sc_3+sc_1*INT((10+D22+F22)/(INT(10+D22+F22))-epsi))*(s_1+INT(D22+F22)+s_2*INT((10+D22+F22)/(INT(10+D22+F22))-epsi))^(s_3)*(c_4+c_1*INT((10+D22+F22)/(INT(10+D22+F22))-epsi)+c_2*H22)^(c_3)+sc_2*INT((10+D22+F22)/(INT(10+D22+F22))-epsi)-sc_4*(H22/10)^3)
+D63*E63*(1-F63)*(1-G63)*
((sc_3+sc_1*INT((10+D22*d+F22)/(INT(10+D22*d+F22))-epsi))*(s_1+INT(D22*d+F22)+s_2*INT((10+D22*d+F22)/(INT(10+D22*d+F22))-epsi))^(s_3)*(c_4+c_1*INT((10+D22*d+F22)/(INT(10+D22*d+F22))-epsi)+c_2*H22)^(c_3)+sc_2*INT((10+D22*d+F22)/(INT(10+D22*d+F22))-epsi)-sc_4*(H22/10)^3)</f>
        <v>0</v>
      </c>
      <c r="T63" s="148">
        <f>-1*(F63)*
((sc_3+sc_1*INT((10+G22+F22)/(INT(10+G22+F22))-epsi))*(s_1+INT(G22+F22)+s_2*INT((10+G22+F22)/(INT(10+G22+F22))-epsi))^(s_3)*(c_4+c_1*INT((10+G22+F22)/(INT(10+G22+F22))-epsi)+c_2*H22)^(c_3)+sc_2*INT((10+G22+F22)/(INT(10+G22+F22))-epsi)-sc_4*(H22/10)^3)
+D63*E63*(1-F63)*(1-G63)*
((sc_3+sc_1*INT((10+G22+F22*d)/(INT(10+G22+F22*d))-epsi))*(s_1+INT(G22+F22*d)+s_2*INT((10+G22+F22*d)/(INT(10+G22+F22*d))-epsi))^(s_3)*(c_4+c_1*INT((10+G22+F22*d)/(INT(10+G22+F22*d))-epsi)+c_2*H22)^(c_3)+sc_2*INT((10+G22+F22*d)/(INT(10+G22+F22*d))-epsi)-sc_4*(H22/10)^3)</f>
        <v>0</v>
      </c>
      <c r="U63" s="148">
        <f>-1*(G63)*
((sc_3+sc_1*INT((10+G22+E22)/(INT(10+G22+E22))-epsi))*(s_1+INT(G22+E22)+s_2*INT((10+G22+E22)/(INT(10+G22+E22))-epsi))^(s_3)*(c_4+c_1*INT((10+G22+E22)/(INT(10+G22+E22))-epsi)+c_2*H22)^(c_3)+sc_2*INT((10+G22+E22)/(INT(10+G22+E22))-epsi)-sc_4*(H22/10)^3)
+D63*E63*(1-F63)*(1-G63)*
((sc_3+sc_1*INT((10+G22+E22*d)/(INT(10+G22+E22*d))-epsi))*(s_1+INT(G22+E22*d)+s_2*INT((10+G22+E22*d)/(INT(10+G22+E22*d))-epsi))^(s_3)*(c_4+c_1*INT((10+G22+E22*d)/(INT(10+G22+E22*d))-epsi)+c_2*H22)^(c_3)+sc_2*INT((10+G22+E22*d)/(INT(10+G22+E22*d))-epsi)-sc_4*(H22/10)^3)</f>
        <v>-51489.123006860005</v>
      </c>
      <c r="W63" s="10" t="str">
        <f>W62 &amp; IF(1-D63,B22&amp;"    ","")</f>
        <v xml:space="preserve">레이널드    </v>
      </c>
      <c r="X63" s="10" t="str">
        <f>X62&amp;IF(1-E63,B22&amp;"    ","")</f>
        <v xml:space="preserve">워보카    </v>
      </c>
      <c r="Y63" s="10" t="str">
        <f>Y62&amp;IF(F63,B22&amp;"    ","")</f>
        <v xml:space="preserve">아란웬    안드라스    </v>
      </c>
      <c r="Z63" s="10" t="str">
        <f>Z62&amp;IF(G63,B22&amp;"    ","")</f>
        <v xml:space="preserve">카르펜    시네이드    </v>
      </c>
    </row>
    <row r="64" spans="4:26">
      <c r="D64" s="10">
        <f>1-INT((10-(1-I23)^2)/10)</f>
        <v>1</v>
      </c>
      <c r="E64" s="10">
        <f>1-INT((10-(2-I23)^2)/10)</f>
        <v>1</v>
      </c>
      <c r="F64" s="10">
        <f>INT((3-ABS(3-I23))/3)</f>
        <v>0</v>
      </c>
      <c r="G64" s="10">
        <f>INT((4-ABS(4-I23))/4)</f>
        <v>1</v>
      </c>
      <c r="I64" s="10">
        <f>(1-D64)*H23</f>
        <v>0</v>
      </c>
      <c r="J64" s="10">
        <f>(1-E64)*H23</f>
        <v>0</v>
      </c>
      <c r="K64" s="137">
        <f>F64*H23</f>
        <v>0</v>
      </c>
      <c r="L64" s="137">
        <f>G64*H23</f>
        <v>2</v>
      </c>
      <c r="M64" s="3"/>
      <c r="R64" s="148">
        <f>(-1)*(1-D64)*
((sc_3+sc_1*INT((10+D23+F23)/(INT(10+D23+F23))-epsi))*(s_1+INT(D23+F23)+s_2*INT((10+D23+F23)/(INT(10+D23+F23))-epsi))^(s_3)*(c_4+c_1*INT((10+D23+F23)/(INT(10+D23+F23))-epsi)+c_2*H23)^(c_3)+sc_2*INT((10+D23+F23)/(INT(10+D23+F23))-epsi)-sc_4*(H23/10)^3)
+D64*E64*(1-F64)*(1-G64)*
((sc_3+sc_1*INT((10+D23+F23*d)/(INT(10+D23+F23*d))-epsi))*(s_1+INT(D23+F23*d)+s_2*INT((10+D23+F23*d)/(INT(10+D23+F23*d))-epsi))^(s_3)*(c_4+c_1*INT((10+D23+F23*d)/(INT(10+D23+F23*d))-epsi)+c_2*H23)^(c_3)+sc_2*INT((10+D23+F23*d)/(INT(10+D23+F23*d))-epsi)-sc_4*(H23/10)^3)</f>
        <v>0</v>
      </c>
      <c r="S64" s="148">
        <f>-1*(1-E64)*
((sc_3+sc_1*INT((10+D23+F23)/(INT(10+D23+F23))-epsi))*(s_1+INT(D23+F23)+s_2*INT((10+D23+F23)/(INT(10+D23+F23))-epsi))^(s_3)*(c_4+c_1*INT((10+D23+F23)/(INT(10+D23+F23))-epsi)+c_2*H23)^(c_3)+sc_2*INT((10+D23+F23)/(INT(10+D23+F23))-epsi)-sc_4*(H23/10)^3)
+D64*E64*(1-F64)*(1-G64)*
((sc_3+sc_1*INT((10+D23*d+F23)/(INT(10+D23*d+F23))-epsi))*(s_1+INT(D23*d+F23)+s_2*INT((10+D23*d+F23)/(INT(10+D23*d+F23))-epsi))^(s_3)*(c_4+c_1*INT((10+D23*d+F23)/(INT(10+D23*d+F23))-epsi)+c_2*H23)^(c_3)+sc_2*INT((10+D23*d+F23)/(INT(10+D23*d+F23))-epsi)-sc_4*(H23/10)^3)</f>
        <v>0</v>
      </c>
      <c r="T64" s="148">
        <f>-1*(F64)*
((sc_3+sc_1*INT((10+G23+F23)/(INT(10+G23+F23))-epsi))*(s_1+INT(G23+F23)+s_2*INT((10+G23+F23)/(INT(10+G23+F23))-epsi))^(s_3)*(c_4+c_1*INT((10+G23+F23)/(INT(10+G23+F23))-epsi)+c_2*H23)^(c_3)+sc_2*INT((10+G23+F23)/(INT(10+G23+F23))-epsi)-sc_4*(H23/10)^3)
+D64*E64*(1-F64)*(1-G64)*
((sc_3+sc_1*INT((10+G23+F23*d)/(INT(10+G23+F23*d))-epsi))*(s_1+INT(G23+F23*d)+s_2*INT((10+G23+F23*d)/(INT(10+G23+F23*d))-epsi))^(s_3)*(c_4+c_1*INT((10+G23+F23*d)/(INT(10+G23+F23*d))-epsi)+c_2*H23)^(c_3)+sc_2*INT((10+G23+F23*d)/(INT(10+G23+F23*d))-epsi)-sc_4*(H23/10)^3)</f>
        <v>0</v>
      </c>
      <c r="U64" s="148">
        <f>-1*(G64)*
((sc_3+sc_1*INT((10+G23+E23)/(INT(10+G23+E23))-epsi))*(s_1+INT(G23+E23)+s_2*INT((10+G23+E23)/(INT(10+G23+E23))-epsi))^(s_3)*(c_4+c_1*INT((10+G23+E23)/(INT(10+G23+E23))-epsi)+c_2*H23)^(c_3)+sc_2*INT((10+G23+E23)/(INT(10+G23+E23))-epsi)-sc_4*(H23/10)^3)
+D64*E64*(1-F64)*(1-G64)*
((sc_3+sc_1*INT((10+G23+E23*d)/(INT(10+G23+E23*d))-epsi))*(s_1+INT(G23+E23*d)+s_2*INT((10+G23+E23*d)/(INT(10+G23+E23*d))-epsi))^(s_3)*(c_4+c_1*INT((10+G23+E23*d)/(INT(10+G23+E23*d))-epsi)+c_2*H23)^(c_3)+sc_2*INT((10+G23+E23*d)/(INT(10+G23+E23*d))-epsi)-sc_4*(H23/10)^3)</f>
        <v>-45501.448000301541</v>
      </c>
      <c r="W64" s="10" t="str">
        <f>W63 &amp; IF(1-D64,B23&amp;"    ","")</f>
        <v xml:space="preserve">레이널드    </v>
      </c>
      <c r="X64" s="10" t="str">
        <f>X63&amp;IF(1-E64,B23&amp;"    ","")</f>
        <v xml:space="preserve">워보카    </v>
      </c>
      <c r="Y64" s="10" t="str">
        <f>Y63&amp;IF(F64,B23&amp;"    ","")</f>
        <v xml:space="preserve">아란웬    안드라스    </v>
      </c>
      <c r="Z64" s="10" t="str">
        <f>Z63&amp;IF(G64,B23&amp;"    ","")</f>
        <v xml:space="preserve">카르펜    시네이드    카스타네아    </v>
      </c>
    </row>
    <row r="65" spans="4:26">
      <c r="D65" s="10">
        <f>1-INT((10-(1-I24)^2)/10)</f>
        <v>1</v>
      </c>
      <c r="E65" s="10">
        <f>1-INT((10-(2-I24)^2)/10)</f>
        <v>1</v>
      </c>
      <c r="F65" s="10">
        <f>INT((3-ABS(3-I24))/3)</f>
        <v>0</v>
      </c>
      <c r="G65" s="10">
        <f>INT((4-ABS(4-I24))/4)</f>
        <v>0</v>
      </c>
      <c r="I65" s="10">
        <f>(1-D65)*H24</f>
        <v>0</v>
      </c>
      <c r="J65" s="10">
        <f>(1-E65)*H24</f>
        <v>0</v>
      </c>
      <c r="K65" s="137">
        <f>F65*H24</f>
        <v>0</v>
      </c>
      <c r="L65" s="137">
        <f>G65*H24</f>
        <v>0</v>
      </c>
      <c r="M65" s="3"/>
      <c r="R65" s="148">
        <f>(-1)*(1-D65)*
((sc_3+sc_1*INT((10+D24+F24)/(INT(10+D24+F24))-epsi))*(s_1+INT(D24+F24)+s_2*INT((10+D24+F24)/(INT(10+D24+F24))-epsi))^(s_3)*(c_4+c_1*INT((10+D24+F24)/(INT(10+D24+F24))-epsi)+c_2*H24)^(c_3)+sc_2*INT((10+D24+F24)/(INT(10+D24+F24))-epsi)-sc_4*(H24/10)^3)
+D65*E65*(1-F65)*(1-G65)*
((sc_3+sc_1*INT((10+D24+F24*d)/(INT(10+D24+F24*d))-epsi))*(s_1+INT(D24+F24*d)+s_2*INT((10+D24+F24*d)/(INT(10+D24+F24*d))-epsi))^(s_3)*(c_4+c_1*INT((10+D24+F24*d)/(INT(10+D24+F24*d))-epsi)+c_2*H24)^(c_3)+sc_2*INT((10+D24+F24*d)/(INT(10+D24+F24*d))-epsi)-sc_4*(H24/10)^3)</f>
        <v>12252.736232128811</v>
      </c>
      <c r="S65" s="148">
        <f>-1*(1-E65)*
((sc_3+sc_1*INT((10+D24+F24)/(INT(10+D24+F24))-epsi))*(s_1+INT(D24+F24)+s_2*INT((10+D24+F24)/(INT(10+D24+F24))-epsi))^(s_3)*(c_4+c_1*INT((10+D24+F24)/(INT(10+D24+F24))-epsi)+c_2*H24)^(c_3)+sc_2*INT((10+D24+F24)/(INT(10+D24+F24))-epsi)-sc_4*(H24/10)^3)
+D65*E65*(1-F65)*(1-G65)*
((sc_3+sc_1*INT((10+D24*d+F24)/(INT(10+D24*d+F24))-epsi))*(s_1+INT(D24*d+F24)+s_2*INT((10+D24*d+F24)/(INT(10+D24*d+F24))-epsi))^(s_3)*(c_4+c_1*INT((10+D24*d+F24)/(INT(10+D24*d+F24))-epsi)+c_2*H24)^(c_3)+sc_2*INT((10+D24*d+F24)/(INT(10+D24*d+F24))-epsi)-sc_4*(H24/10)^3)</f>
        <v>9728.6586093236547</v>
      </c>
      <c r="T65" s="148">
        <f>-1*(F65)*
((sc_3+sc_1*INT((10+G24+F24)/(INT(10+G24+F24))-epsi))*(s_1+INT(G24+F24)+s_2*INT((10+G24+F24)/(INT(10+G24+F24))-epsi))^(s_3)*(c_4+c_1*INT((10+G24+F24)/(INT(10+G24+F24))-epsi)+c_2*H24)^(c_3)+sc_2*INT((10+G24+F24)/(INT(10+G24+F24))-epsi)-sc_4*(H24/10)^3)
+D65*E65*(1-F65)*(1-G65)*
((sc_3+sc_1*INT((10+G24+F24*d)/(INT(10+G24+F24*d))-epsi))*(s_1+INT(G24+F24*d)+s_2*INT((10+G24+F24*d)/(INT(10+G24+F24*d))-epsi))^(s_3)*(c_4+c_1*INT((10+G24+F24*d)/(INT(10+G24+F24*d))-epsi)+c_2*H24)^(c_3)+sc_2*INT((10+G24+F24*d)/(INT(10+G24+F24*d))-epsi)-sc_4*(H24/10)^3)</f>
        <v>21172.728209118584</v>
      </c>
      <c r="U65" s="148">
        <f>-1*(G65)*
((sc_3+sc_1*INT((10+G24+E24)/(INT(10+G24+E24))-epsi))*(s_1+INT(G24+E24)+s_2*INT((10+G24+E24)/(INT(10+G24+E24))-epsi))^(s_3)*(c_4+c_1*INT((10+G24+E24)/(INT(10+G24+E24))-epsi)+c_2*H24)^(c_3)+sc_2*INT((10+G24+E24)/(INT(10+G24+E24))-epsi)-sc_4*(H24/10)^3)
+D65*E65*(1-F65)*(1-G65)*
((sc_3+sc_1*INT((10+G24+E24*d)/(INT(10+G24+E24*d))-epsi))*(s_1+INT(G24+E24*d)+s_2*INT((10+G24+E24*d)/(INT(10+G24+E24*d))-epsi))^(s_3)*(c_4+c_1*INT((10+G24+E24*d)/(INT(10+G24+E24*d))-epsi)+c_2*H24)^(c_3)+sc_2*INT((10+G24+E24*d)/(INT(10+G24+E24*d))-epsi)-sc_4*(H24/10)^3)</f>
        <v>33621.508220961456</v>
      </c>
      <c r="W65" s="10" t="str">
        <f>W64 &amp; IF(1-D65,B24&amp;"    ","")</f>
        <v xml:space="preserve">레이널드    </v>
      </c>
      <c r="X65" s="10" t="str">
        <f>X64&amp;IF(1-E65,B24&amp;"    ","")</f>
        <v xml:space="preserve">워보카    </v>
      </c>
      <c r="Y65" s="10" t="str">
        <f>Y64&amp;IF(F65,B24&amp;"    ","")</f>
        <v xml:space="preserve">아란웬    안드라스    </v>
      </c>
      <c r="Z65" s="10" t="str">
        <f>Z64&amp;IF(G65,B24&amp;"    ","")</f>
        <v xml:space="preserve">카르펜    시네이드    카스타네아    </v>
      </c>
    </row>
    <row r="66" spans="4:26">
      <c r="D66" s="10">
        <f>1-INT((10-(1-I25)^2)/10)</f>
        <v>1</v>
      </c>
      <c r="E66" s="10">
        <f>1-INT((10-(2-I25)^2)/10)</f>
        <v>1</v>
      </c>
      <c r="F66" s="10">
        <f>INT((3-ABS(3-I25))/3)</f>
        <v>0</v>
      </c>
      <c r="G66" s="10">
        <f>INT((4-ABS(4-I25))/4)</f>
        <v>0</v>
      </c>
      <c r="I66" s="10">
        <f>(1-D66)*H25</f>
        <v>0</v>
      </c>
      <c r="J66" s="10">
        <f>(1-E66)*H25</f>
        <v>0</v>
      </c>
      <c r="K66" s="137">
        <f>F66*H25</f>
        <v>0</v>
      </c>
      <c r="L66" s="137">
        <f>G66*H25</f>
        <v>0</v>
      </c>
      <c r="M66" s="3"/>
      <c r="R66" s="148">
        <f>(-1)*(1-D66)*
((sc_3+sc_1*INT((10+D25+F25)/(INT(10+D25+F25))-epsi))*(s_1+INT(D25+F25)+s_2*INT((10+D25+F25)/(INT(10+D25+F25))-epsi))^(s_3)*(c_4+c_1*INT((10+D25+F25)/(INT(10+D25+F25))-epsi)+c_2*H25)^(c_3)+sc_2*INT((10+D25+F25)/(INT(10+D25+F25))-epsi)-sc_4*(H25/10)^3)
+D66*E66*(1-F66)*(1-G66)*
((sc_3+sc_1*INT((10+D25+F25*d)/(INT(10+D25+F25*d))-epsi))*(s_1+INT(D25+F25*d)+s_2*INT((10+D25+F25*d)/(INT(10+D25+F25*d))-epsi))^(s_3)*(c_4+c_1*INT((10+D25+F25*d)/(INT(10+D25+F25*d))-epsi)+c_2*H25)^(c_3)+sc_2*INT((10+D25+F25*d)/(INT(10+D25+F25*d))-epsi)-sc_4*(H25/10)^3)</f>
        <v>24910.107764913744</v>
      </c>
      <c r="S66" s="148">
        <f>-1*(1-E66)*
((sc_3+sc_1*INT((10+D25+F25)/(INT(10+D25+F25))-epsi))*(s_1+INT(D25+F25)+s_2*INT((10+D25+F25)/(INT(10+D25+F25))-epsi))^(s_3)*(c_4+c_1*INT((10+D25+F25)/(INT(10+D25+F25))-epsi)+c_2*H25)^(c_3)+sc_2*INT((10+D25+F25)/(INT(10+D25+F25))-epsi)-sc_4*(H25/10)^3)
+D66*E66*(1-F66)*(1-G66)*
((sc_3+sc_1*INT((10+D25*d+F25)/(INT(10+D25*d+F25))-epsi))*(s_1+INT(D25*d+F25)+s_2*INT((10+D25*d+F25)/(INT(10+D25*d+F25))-epsi))^(s_3)*(c_4+c_1*INT((10+D25*d+F25)/(INT(10+D25*d+F25))-epsi)+c_2*H25)^(c_3)+sc_2*INT((10+D25*d+F25)/(INT(10+D25*d+F25))-epsi)-sc_4*(H25/10)^3)</f>
        <v>24910.107764913744</v>
      </c>
      <c r="T66" s="148">
        <f>-1*(F66)*
((sc_3+sc_1*INT((10+G25+F25)/(INT(10+G25+F25))-epsi))*(s_1+INT(G25+F25)+s_2*INT((10+G25+F25)/(INT(10+G25+F25))-epsi))^(s_3)*(c_4+c_1*INT((10+G25+F25)/(INT(10+G25+F25))-epsi)+c_2*H25)^(c_3)+sc_2*INT((10+G25+F25)/(INT(10+G25+F25))-epsi)-sc_4*(H25/10)^3)
+D66*E66*(1-F66)*(1-G66)*
((sc_3+sc_1*INT((10+G25+F25*d)/(INT(10+G25+F25*d))-epsi))*(s_1+INT(G25+F25*d)+s_2*INT((10+G25+F25*d)/(INT(10+G25+F25*d))-epsi))^(s_3)*(c_4+c_1*INT((10+G25+F25*d)/(INT(10+G25+F25*d))-epsi)+c_2*H25)^(c_3)+sc_2*INT((10+G25+F25*d)/(INT(10+G25+F25*d))-epsi)-sc_4*(H25/10)^3)</f>
        <v>14417.256808399155</v>
      </c>
      <c r="U66" s="148">
        <f>-1*(G66)*
((sc_3+sc_1*INT((10+G25+E25)/(INT(10+G25+E25))-epsi))*(s_1+INT(G25+E25)+s_2*INT((10+G25+E25)/(INT(10+G25+E25))-epsi))^(s_3)*(c_4+c_1*INT((10+G25+E25)/(INT(10+G25+E25))-epsi)+c_2*H25)^(c_3)+sc_2*INT((10+G25+E25)/(INT(10+G25+E25))-epsi)-sc_4*(H25/10)^3)
+D66*E66*(1-F66)*(1-G66)*
((sc_3+sc_1*INT((10+G25+E25*d)/(INT(10+G25+E25*d))-epsi))*(s_1+INT(G25+E25*d)+s_2*INT((10+G25+E25*d)/(INT(10+G25+E25*d))-epsi))^(s_3)*(c_4+c_1*INT((10+G25+E25*d)/(INT(10+G25+E25*d))-epsi)+c_2*H25)^(c_3)+sc_2*INT((10+G25+E25*d)/(INT(10+G25+E25*d))-epsi)-sc_4*(H25/10)^3)</f>
        <v>14417.256808399155</v>
      </c>
      <c r="W66" s="10" t="str">
        <f>W65 &amp; IF(1-D66,B25&amp;"    ","")</f>
        <v xml:space="preserve">레이널드    </v>
      </c>
      <c r="X66" s="10" t="str">
        <f>X65&amp;IF(1-E66,B25&amp;"    ","")</f>
        <v xml:space="preserve">워보카    </v>
      </c>
      <c r="Y66" s="10" t="str">
        <f>Y65&amp;IF(F66,B25&amp;"    ","")</f>
        <v xml:space="preserve">아란웬    안드라스    </v>
      </c>
      <c r="Z66" s="10" t="str">
        <f>Z65&amp;IF(G66,B25&amp;"    ","")</f>
        <v xml:space="preserve">카르펜    시네이드    카스타네아    </v>
      </c>
    </row>
    <row r="67" spans="4:26">
      <c r="D67" s="10">
        <f>1-INT((10-(1-I26)^2)/10)</f>
        <v>1</v>
      </c>
      <c r="E67" s="10">
        <f>1-INT((10-(2-I26)^2)/10)</f>
        <v>1</v>
      </c>
      <c r="F67" s="10">
        <f>INT((3-ABS(3-I26))/3)</f>
        <v>0</v>
      </c>
      <c r="G67" s="10">
        <f>INT((4-ABS(4-I26))/4)</f>
        <v>0</v>
      </c>
      <c r="I67" s="10">
        <f>(1-D67)*H26</f>
        <v>0</v>
      </c>
      <c r="J67" s="10">
        <f>(1-E67)*H26</f>
        <v>0</v>
      </c>
      <c r="K67" s="137">
        <f>F67*H26</f>
        <v>0</v>
      </c>
      <c r="L67" s="137">
        <f>G67*H26</f>
        <v>0</v>
      </c>
      <c r="M67" s="3"/>
      <c r="R67" s="148">
        <f>(-1)*(1-D67)*
((sc_3+sc_1*INT((10+D26+F26)/(INT(10+D26+F26))-epsi))*(s_1+INT(D26+F26)+s_2*INT((10+D26+F26)/(INT(10+D26+F26))-epsi))^(s_3)*(c_4+c_1*INT((10+D26+F26)/(INT(10+D26+F26))-epsi)+c_2*H26)^(c_3)+sc_2*INT((10+D26+F26)/(INT(10+D26+F26))-epsi)-sc_4*(H26/10)^3)
+D67*E67*(1-F67)*(1-G67)*
((sc_3+sc_1*INT((10+D26+F26*d)/(INT(10+D26+F26*d))-epsi))*(s_1+INT(D26+F26*d)+s_2*INT((10+D26+F26*d)/(INT(10+D26+F26*d))-epsi))^(s_3)*(c_4+c_1*INT((10+D26+F26*d)/(INT(10+D26+F26*d))-epsi)+c_2*H26)^(c_3)+sc_2*INT((10+D26+F26*d)/(INT(10+D26+F26*d))-epsi)-sc_4*(H26/10)^3)</f>
        <v>23474.402586411819</v>
      </c>
      <c r="S67" s="148">
        <f>-1*(1-E67)*
((sc_3+sc_1*INT((10+D26+F26)/(INT(10+D26+F26))-epsi))*(s_1+INT(D26+F26)+s_2*INT((10+D26+F26)/(INT(10+D26+F26))-epsi))^(s_3)*(c_4+c_1*INT((10+D26+F26)/(INT(10+D26+F26))-epsi)+c_2*H26)^(c_3)+sc_2*INT((10+D26+F26)/(INT(10+D26+F26))-epsi)-sc_4*(H26/10)^3)
+D67*E67*(1-F67)*(1-G67)*
((sc_3+sc_1*INT((10+D26*d+F26)/(INT(10+D26*d+F26))-epsi))*(s_1+INT(D26*d+F26)+s_2*INT((10+D26*d+F26)/(INT(10+D26*d+F26))-epsi))^(s_3)*(c_4+c_1*INT((10+D26*d+F26)/(INT(10+D26*d+F26))-epsi)+c_2*H26)^(c_3)+sc_2*INT((10+D26*d+F26)/(INT(10+D26*d+F26))-epsi)-sc_4*(H26/10)^3)</f>
        <v>28665.821481239458</v>
      </c>
      <c r="T67" s="148">
        <f>-1*(F67)*
((sc_3+sc_1*INT((10+G26+F26)/(INT(10+G26+F26))-epsi))*(s_1+INT(G26+F26)+s_2*INT((10+G26+F26)/(INT(10+G26+F26))-epsi))^(s_3)*(c_4+c_1*INT((10+G26+F26)/(INT(10+G26+F26))-epsi)+c_2*H26)^(c_3)+sc_2*INT((10+G26+F26)/(INT(10+G26+F26))-epsi)-sc_4*(H26/10)^3)
+D67*E67*(1-F67)*(1-G67)*
((sc_3+sc_1*INT((10+G26+F26*d)/(INT(10+G26+F26*d))-epsi))*(s_1+INT(G26+F26*d)+s_2*INT((10+G26+F26*d)/(INT(10+G26+F26*d))-epsi))^(s_3)*(c_4+c_1*INT((10+G26+F26*d)/(INT(10+G26+F26*d))-epsi)+c_2*H26)^(c_3)+sc_2*INT((10+G26+F26*d)/(INT(10+G26+F26*d))-epsi)-sc_4*(H26/10)^3)</f>
        <v>23474.402586411819</v>
      </c>
      <c r="U67" s="148">
        <f>-1*(G67)*
((sc_3+sc_1*INT((10+G26+E26)/(INT(10+G26+E26))-epsi))*(s_1+INT(G26+E26)+s_2*INT((10+G26+E26)/(INT(10+G26+E26))-epsi))^(s_3)*(c_4+c_1*INT((10+G26+E26)/(INT(10+G26+E26))-epsi)+c_2*H26)^(c_3)+sc_2*INT((10+G26+E26)/(INT(10+G26+E26))-epsi)-sc_4*(H26/10)^3)
+D67*E67*(1-F67)*(1-G67)*
((sc_3+sc_1*INT((10+G26+E26*d)/(INT(10+G26+E26*d))-epsi))*(s_1+INT(G26+E26*d)+s_2*INT((10+G26+E26*d)/(INT(10+G26+E26*d))-epsi))^(s_3)*(c_4+c_1*INT((10+G26+E26*d)/(INT(10+G26+E26*d))-epsi)+c_2*H26)^(c_3)+sc_2*INT((10+G26+E26*d)/(INT(10+G26+E26*d))-epsi)-sc_4*(H26/10)^3)</f>
        <v>23474.402586411819</v>
      </c>
      <c r="W67" s="10" t="str">
        <f>W66 &amp; IF(1-D67,B26&amp;"    ","")</f>
        <v xml:space="preserve">레이널드    </v>
      </c>
      <c r="X67" s="10" t="str">
        <f>X66&amp;IF(1-E67,B26&amp;"    ","")</f>
        <v xml:space="preserve">워보카    </v>
      </c>
      <c r="Y67" s="10" t="str">
        <f>Y66&amp;IF(F67,B26&amp;"    ","")</f>
        <v xml:space="preserve">아란웬    안드라스    </v>
      </c>
      <c r="Z67" s="10" t="str">
        <f>Z66&amp;IF(G67,B26&amp;"    ","")</f>
        <v xml:space="preserve">카르펜    시네이드    카스타네아    </v>
      </c>
    </row>
    <row r="68" spans="4:26">
      <c r="D68" s="10">
        <f>1-INT((10-(1-I27)^2)/10)</f>
        <v>1</v>
      </c>
      <c r="E68" s="10">
        <f>1-INT((10-(2-I27)^2)/10)</f>
        <v>1</v>
      </c>
      <c r="F68" s="10">
        <f>INT((3-ABS(3-I27))/3)</f>
        <v>0</v>
      </c>
      <c r="G68" s="10">
        <f>INT((4-ABS(4-I27))/4)</f>
        <v>0</v>
      </c>
      <c r="I68" s="10">
        <f>(1-D68)*H27</f>
        <v>0</v>
      </c>
      <c r="J68" s="10">
        <f>(1-E68)*H27</f>
        <v>0</v>
      </c>
      <c r="K68" s="137">
        <f>F68*H27</f>
        <v>0</v>
      </c>
      <c r="L68" s="137">
        <f>G68*H27</f>
        <v>0</v>
      </c>
      <c r="M68" s="3"/>
      <c r="R68" s="148">
        <f>(-1)*(1-D68)*
((sc_3+sc_1*INT((10+D27+F27)/(INT(10+D27+F27))-epsi))*(s_1+INT(D27+F27)+s_2*INT((10+D27+F27)/(INT(10+D27+F27))-epsi))^(s_3)*(c_4+c_1*INT((10+D27+F27)/(INT(10+D27+F27))-epsi)+c_2*H27)^(c_3)+sc_2*INT((10+D27+F27)/(INT(10+D27+F27))-epsi)-sc_4*(H27/10)^3)
+D68*E68*(1-F68)*(1-G68)*
((sc_3+sc_1*INT((10+D27+F27*d)/(INT(10+D27+F27*d))-epsi))*(s_1+INT(D27+F27*d)+s_2*INT((10+D27+F27*d)/(INT(10+D27+F27*d))-epsi))^(s_3)*(c_4+c_1*INT((10+D27+F27*d)/(INT(10+D27+F27*d))-epsi)+c_2*H27)^(c_3)+sc_2*INT((10+D27+F27*d)/(INT(10+D27+F27*d))-epsi)-sc_4*(H27/10)^3)</f>
        <v>24910.107764913744</v>
      </c>
      <c r="S68" s="148">
        <f>-1*(1-E68)*
((sc_3+sc_1*INT((10+D27+F27)/(INT(10+D27+F27))-epsi))*(s_1+INT(D27+F27)+s_2*INT((10+D27+F27)/(INT(10+D27+F27))-epsi))^(s_3)*(c_4+c_1*INT((10+D27+F27)/(INT(10+D27+F27))-epsi)+c_2*H27)^(c_3)+sc_2*INT((10+D27+F27)/(INT(10+D27+F27))-epsi)-sc_4*(H27/10)^3)
+D68*E68*(1-F68)*(1-G68)*
((sc_3+sc_1*INT((10+D27*d+F27)/(INT(10+D27*d+F27))-epsi))*(s_1+INT(D27*d+F27)+s_2*INT((10+D27*d+F27)/(INT(10+D27*d+F27))-epsi))^(s_3)*(c_4+c_1*INT((10+D27*d+F27)/(INT(10+D27*d+F27))-epsi)+c_2*H27)^(c_3)+sc_2*INT((10+D27*d+F27)/(INT(10+D27*d+F27))-epsi)-sc_4*(H27/10)^3)</f>
        <v>20129.90141356003</v>
      </c>
      <c r="T68" s="148">
        <f>-1*(F68)*
((sc_3+sc_1*INT((10+G27+F27)/(INT(10+G27+F27))-epsi))*(s_1+INT(G27+F27)+s_2*INT((10+G27+F27)/(INT(10+G27+F27))-epsi))^(s_3)*(c_4+c_1*INT((10+G27+F27)/(INT(10+G27+F27))-epsi)+c_2*H27)^(c_3)+sc_2*INT((10+G27+F27)/(INT(10+G27+F27))-epsi)-sc_4*(H27/10)^3)
+D68*E68*(1-F68)*(1-G68)*
((sc_3+sc_1*INT((10+G27+F27*d)/(INT(10+G27+F27*d))-epsi))*(s_1+INT(G27+F27*d)+s_2*INT((10+G27+F27*d)/(INT(10+G27+F27*d))-epsi))^(s_3)*(c_4+c_1*INT((10+G27+F27*d)/(INT(10+G27+F27*d))-epsi)+c_2*H27)^(c_3)+sc_2*INT((10+G27+F27*d)/(INT(10+G27+F27*d))-epsi)-sc_4*(H27/10)^3)</f>
        <v>24910.107764913744</v>
      </c>
      <c r="U68" s="148">
        <f>-1*(G68)*
((sc_3+sc_1*INT((10+G27+E27)/(INT(10+G27+E27))-epsi))*(s_1+INT(G27+E27)+s_2*INT((10+G27+E27)/(INT(10+G27+E27))-epsi))^(s_3)*(c_4+c_1*INT((10+G27+E27)/(INT(10+G27+E27))-epsi)+c_2*H27)^(c_3)+sc_2*INT((10+G27+E27)/(INT(10+G27+E27))-epsi)-sc_4*(H27/10)^3)
+D68*E68*(1-F68)*(1-G68)*
((sc_3+sc_1*INT((10+G27+E27*d)/(INT(10+G27+E27*d))-epsi))*(s_1+INT(G27+E27*d)+s_2*INT((10+G27+E27*d)/(INT(10+G27+E27*d))-epsi))^(s_3)*(c_4+c_1*INT((10+G27+E27*d)/(INT(10+G27+E27*d))-epsi)+c_2*H27)^(c_3)+sc_2*INT((10+G27+E27*d)/(INT(10+G27+E27*d))-epsi)-sc_4*(H27/10)^3)</f>
        <v>24910.107764913744</v>
      </c>
      <c r="W68" s="10" t="str">
        <f>W67 &amp; IF(1-D68,B27&amp;"    ","")</f>
        <v xml:space="preserve">레이널드    </v>
      </c>
      <c r="X68" s="10" t="str">
        <f>X67&amp;IF(1-E68,B27&amp;"    ","")</f>
        <v xml:space="preserve">워보카    </v>
      </c>
      <c r="Y68" s="10" t="str">
        <f>Y67&amp;IF(F68,B27&amp;"    ","")</f>
        <v xml:space="preserve">아란웬    안드라스    </v>
      </c>
      <c r="Z68" s="10" t="str">
        <f>Z67&amp;IF(G68,B27&amp;"    ","")</f>
        <v xml:space="preserve">카르펜    시네이드    카스타네아    </v>
      </c>
    </row>
    <row r="69" spans="4:26">
      <c r="D69" s="10">
        <f>1-INT((10-(1-I28)^2)/10)</f>
        <v>1</v>
      </c>
      <c r="E69" s="10">
        <f>1-INT((10-(2-I28)^2)/10)</f>
        <v>1</v>
      </c>
      <c r="F69" s="10">
        <f>INT((3-ABS(3-I28))/3)</f>
        <v>0</v>
      </c>
      <c r="G69" s="10">
        <f>INT((4-ABS(4-I28))/4)</f>
        <v>0</v>
      </c>
      <c r="I69" s="10">
        <f>(1-D69)*H28</f>
        <v>0</v>
      </c>
      <c r="J69" s="10">
        <f>(1-E69)*H28</f>
        <v>0</v>
      </c>
      <c r="K69" s="137">
        <f>F69*H28</f>
        <v>0</v>
      </c>
      <c r="L69" s="137">
        <f>G69*H28</f>
        <v>0</v>
      </c>
      <c r="M69" s="3"/>
      <c r="R69" s="148">
        <f>(-1)*(1-D69)*
((sc_3+sc_1*INT((10+D28+F28)/(INT(10+D28+F28))-epsi))*(s_1+INT(D28+F28)+s_2*INT((10+D28+F28)/(INT(10+D28+F28))-epsi))^(s_3)*(c_4+c_1*INT((10+D28+F28)/(INT(10+D28+F28))-epsi)+c_2*H28)^(c_3)+sc_2*INT((10+D28+F28)/(INT(10+D28+F28))-epsi)-sc_4*(H28/10)^3)
+D69*E69*(1-F69)*(1-G69)*
((sc_3+sc_1*INT((10+D28+F28*d)/(INT(10+D28+F28*d))-epsi))*(s_1+INT(D28+F28*d)+s_2*INT((10+D28+F28*d)/(INT(10+D28+F28*d))-epsi))^(s_3)*(c_4+c_1*INT((10+D28+F28*d)/(INT(10+D28+F28*d))-epsi)+c_2*H28)^(c_3)+sc_2*INT((10+D28+F28*d)/(INT(10+D28+F28*d))-epsi)-sc_4*(H28/10)^3)</f>
        <v>13652.387487040363</v>
      </c>
      <c r="S69" s="148">
        <f>-1*(1-E69)*
((sc_3+sc_1*INT((10+D28+F28)/(INT(10+D28+F28))-epsi))*(s_1+INT(D28+F28)+s_2*INT((10+D28+F28)/(INT(10+D28+F28))-epsi))^(s_3)*(c_4+c_1*INT((10+D28+F28)/(INT(10+D28+F28))-epsi)+c_2*H28)^(c_3)+sc_2*INT((10+D28+F28)/(INT(10+D28+F28))-epsi)-sc_4*(H28/10)^3)
+D69*E69*(1-F69)*(1-G69)*
((sc_3+sc_1*INT((10+D28*d+F28)/(INT(10+D28*d+F28))-epsi))*(s_1+INT(D28*d+F28)+s_2*INT((10+D28*d+F28)/(INT(10+D28*d+F28))-epsi))^(s_3)*(c_4+c_1*INT((10+D28*d+F28)/(INT(10+D28*d+F28))-epsi)+c_2*H28)^(c_3)+sc_2*INT((10+D28*d+F28)/(INT(10+D28*d+F28))-epsi)-sc_4*(H28/10)^3)</f>
        <v>10105.909286389036</v>
      </c>
      <c r="T69" s="148">
        <f>-1*(F69)*
((sc_3+sc_1*INT((10+G28+F28)/(INT(10+G28+F28))-epsi))*(s_1+INT(G28+F28)+s_2*INT((10+G28+F28)/(INT(10+G28+F28))-epsi))^(s_3)*(c_4+c_1*INT((10+G28+F28)/(INT(10+G28+F28))-epsi)+c_2*H28)^(c_3)+sc_2*INT((10+G28+F28)/(INT(10+G28+F28))-epsi)-sc_4*(H28/10)^3)
+D69*E69*(1-F69)*(1-G69)*
((sc_3+sc_1*INT((10+G28+F28*d)/(INT(10+G28+F28*d))-epsi))*(s_1+INT(G28+F28*d)+s_2*INT((10+G28+F28*d)/(INT(10+G28+F28*d))-epsi))^(s_3)*(c_4+c_1*INT((10+G28+F28*d)/(INT(10+G28+F28*d))-epsi)+c_2*H28)^(c_3)+sc_2*INT((10+G28+F28*d)/(INT(10+G28+F28*d))-epsi)-sc_4*(H28/10)^3)</f>
        <v>13652.387487040363</v>
      </c>
      <c r="U69" s="148">
        <f>-1*(G69)*
((sc_3+sc_1*INT((10+G28+E28)/(INT(10+G28+E28))-epsi))*(s_1+INT(G28+E28)+s_2*INT((10+G28+E28)/(INT(10+G28+E28))-epsi))^(s_3)*(c_4+c_1*INT((10+G28+E28)/(INT(10+G28+E28))-epsi)+c_2*H28)^(c_3)+sc_2*INT((10+G28+E28)/(INT(10+G28+E28))-epsi)-sc_4*(H28/10)^3)
+D69*E69*(1-F69)*(1-G69)*
((sc_3+sc_1*INT((10+G28+E28*d)/(INT(10+G28+E28*d))-epsi))*(s_1+INT(G28+E28*d)+s_2*INT((10+G28+E28*d)/(INT(10+G28+E28*d))-epsi))^(s_3)*(c_4+c_1*INT((10+G28+E28*d)/(INT(10+G28+E28*d))-epsi)+c_2*H28)^(c_3)+sc_2*INT((10+G28+E28*d)/(INT(10+G28+E28*d))-epsi)-sc_4*(H28/10)^3)</f>
        <v>7887.2057216668763</v>
      </c>
      <c r="W69" s="10" t="str">
        <f>W68 &amp; IF(1-D69,B28&amp;"    ","")</f>
        <v xml:space="preserve">레이널드    </v>
      </c>
      <c r="X69" s="10" t="str">
        <f>X68&amp;IF(1-E69,B28&amp;"    ","")</f>
        <v xml:space="preserve">워보카    </v>
      </c>
      <c r="Y69" s="10" t="str">
        <f>Y68&amp;IF(F69,B28&amp;"    ","")</f>
        <v xml:space="preserve">아란웬    안드라스    </v>
      </c>
      <c r="Z69" s="10" t="str">
        <f>Z68&amp;IF(G69,B28&amp;"    ","")</f>
        <v xml:space="preserve">카르펜    시네이드    카스타네아    </v>
      </c>
    </row>
    <row r="70" spans="4:26">
      <c r="D70" s="10">
        <f>1-INT((10-(1-I29)^2)/10)</f>
        <v>1</v>
      </c>
      <c r="E70" s="10">
        <f>1-INT((10-(2-I29)^2)/10)</f>
        <v>1</v>
      </c>
      <c r="F70" s="10">
        <f>INT((3-ABS(3-I29))/3)</f>
        <v>0</v>
      </c>
      <c r="G70" s="10">
        <f>INT((4-ABS(4-I29))/4)</f>
        <v>0</v>
      </c>
      <c r="I70" s="10">
        <f>(1-D70)*H29</f>
        <v>0</v>
      </c>
      <c r="J70" s="10">
        <f>(1-E70)*H29</f>
        <v>0</v>
      </c>
      <c r="K70" s="137">
        <f>F70*H29</f>
        <v>0</v>
      </c>
      <c r="L70" s="137">
        <f>G70*H29</f>
        <v>0</v>
      </c>
      <c r="M70" s="3"/>
      <c r="R70" s="148">
        <f>(-1)*(1-D70)*
((sc_3+sc_1*INT((10+D29+F29)/(INT(10+D29+F29))-epsi))*(s_1+INT(D29+F29)+s_2*INT((10+D29+F29)/(INT(10+D29+F29))-epsi))^(s_3)*(c_4+c_1*INT((10+D29+F29)/(INT(10+D29+F29))-epsi)+c_2*H29)^(c_3)+sc_2*INT((10+D29+F29)/(INT(10+D29+F29))-epsi)-sc_4*(H29/10)^3)
+D70*E70*(1-F70)*(1-G70)*
((sc_3+sc_1*INT((10+D29+F29*d)/(INT(10+D29+F29*d))-epsi))*(s_1+INT(D29+F29*d)+s_2*INT((10+D29+F29*d)/(INT(10+D29+F29*d))-epsi))^(s_3)*(c_4+c_1*INT((10+D29+F29*d)/(INT(10+D29+F29*d))-epsi)+c_2*H29)^(c_3)+sc_2*INT((10+D29+F29*d)/(INT(10+D29+F29*d))-epsi)-sc_4*(H29/10)^3)</f>
        <v>17428.651615997685</v>
      </c>
      <c r="S70" s="148">
        <f>-1*(1-E70)*
((sc_3+sc_1*INT((10+D29+F29)/(INT(10+D29+F29))-epsi))*(s_1+INT(D29+F29)+s_2*INT((10+D29+F29)/(INT(10+D29+F29))-epsi))^(s_3)*(c_4+c_1*INT((10+D29+F29)/(INT(10+D29+F29))-epsi)+c_2*H29)^(c_3)+sc_2*INT((10+D29+F29)/(INT(10+D29+F29))-epsi)-sc_4*(H29/10)^3)
+D70*E70*(1-F70)*(1-G70)*
((sc_3+sc_1*INT((10+D29*d+F29)/(INT(10+D29*d+F29))-epsi))*(s_1+INT(D29*d+F29)+s_2*INT((10+D29*d+F29)/(INT(10+D29*d+F29))-epsi))^(s_3)*(c_4+c_1*INT((10+D29*d+F29)/(INT(10+D29*d+F29))-epsi)+c_2*H29)^(c_3)+sc_2*INT((10+D29*d+F29)/(INT(10+D29*d+F29))-epsi)-sc_4*(H29/10)^3)</f>
        <v>13471.086635573462</v>
      </c>
      <c r="T70" s="148">
        <f>-1*(F70)*
((sc_3+sc_1*INT((10+G29+F29)/(INT(10+G29+F29))-epsi))*(s_1+INT(G29+F29)+s_2*INT((10+G29+F29)/(INT(10+G29+F29))-epsi))^(s_3)*(c_4+c_1*INT((10+G29+F29)/(INT(10+G29+F29))-epsi)+c_2*H29)^(c_3)+sc_2*INT((10+G29+F29)/(INT(10+G29+F29))-epsi)-sc_4*(H29/10)^3)
+D70*E70*(1-F70)*(1-G70)*
((sc_3+sc_1*INT((10+G29+F29*d)/(INT(10+G29+F29*d))-epsi))*(s_1+INT(G29+F29*d)+s_2*INT((10+G29+F29*d)/(INT(10+G29+F29*d))-epsi))^(s_3)*(c_4+c_1*INT((10+G29+F29*d)/(INT(10+G29+F29*d))-epsi)+c_2*H29)^(c_3)+sc_2*INT((10+G29+F29*d)/(INT(10+G29+F29*d))-epsi)-sc_4*(H29/10)^3)</f>
        <v>17428.651615997685</v>
      </c>
      <c r="U70" s="148">
        <f>-1*(G70)*
((sc_3+sc_1*INT((10+G29+E29)/(INT(10+G29+E29))-epsi))*(s_1+INT(G29+E29)+s_2*INT((10+G29+E29)/(INT(10+G29+E29))-epsi))^(s_3)*(c_4+c_1*INT((10+G29+E29)/(INT(10+G29+E29))-epsi)+c_2*H29)^(c_3)+sc_2*INT((10+G29+E29)/(INT(10+G29+E29))-epsi)-sc_4*(H29/10)^3)
+D70*E70*(1-F70)*(1-G70)*
((sc_3+sc_1*INT((10+G29+E29*d)/(INT(10+G29+E29*d))-epsi))*(s_1+INT(G29+E29*d)+s_2*INT((10+G29+E29*d)/(INT(10+G29+E29*d))-epsi))^(s_3)*(c_4+c_1*INT((10+G29+E29*d)/(INT(10+G29+E29*d))-epsi)+c_2*H29)^(c_3)+sc_2*INT((10+G29+E29*d)/(INT(10+G29+E29*d))-epsi)-sc_4*(H29/10)^3)</f>
        <v>10084.340055554218</v>
      </c>
      <c r="W70" s="10" t="str">
        <f>W69 &amp; IF(1-D70,B29&amp;"    ","")</f>
        <v xml:space="preserve">레이널드    </v>
      </c>
      <c r="X70" s="10" t="str">
        <f>X69&amp;IF(1-E70,B29&amp;"    ","")</f>
        <v xml:space="preserve">워보카    </v>
      </c>
      <c r="Y70" s="10" t="str">
        <f>Y69&amp;IF(F70,B29&amp;"    ","")</f>
        <v xml:space="preserve">아란웬    안드라스    </v>
      </c>
      <c r="Z70" s="10" t="str">
        <f>Z69&amp;IF(G70,B29&amp;"    ","")</f>
        <v xml:space="preserve">카르펜    시네이드    카스타네아    </v>
      </c>
    </row>
    <row r="71" spans="4:26">
      <c r="D71" s="10">
        <f>1-INT((10-(1-I30)^2)/10)</f>
        <v>1</v>
      </c>
      <c r="E71" s="10">
        <f>1-INT((10-(2-I30)^2)/10)</f>
        <v>1</v>
      </c>
      <c r="F71" s="10">
        <f>INT((3-ABS(3-I30))/3)</f>
        <v>0</v>
      </c>
      <c r="G71" s="10">
        <f>INT((4-ABS(4-I30))/4)</f>
        <v>0</v>
      </c>
      <c r="I71" s="10">
        <f>(1-D71)*H30</f>
        <v>0</v>
      </c>
      <c r="J71" s="10">
        <f>(1-E71)*H30</f>
        <v>0</v>
      </c>
      <c r="K71" s="137">
        <f>F71*H30</f>
        <v>0</v>
      </c>
      <c r="L71" s="137">
        <f>G71*H30</f>
        <v>0</v>
      </c>
      <c r="M71" s="3"/>
      <c r="R71" s="148">
        <f>(-1)*(1-D71)*
((sc_3+sc_1*INT((10+D30+F30)/(INT(10+D30+F30))-epsi))*(s_1+INT(D30+F30)+s_2*INT((10+D30+F30)/(INT(10+D30+F30))-epsi))^(s_3)*(c_4+c_1*INT((10+D30+F30)/(INT(10+D30+F30))-epsi)+c_2*H30)^(c_3)+sc_2*INT((10+D30+F30)/(INT(10+D30+F30))-epsi)-sc_4*(H30/10)^3)
+D71*E71*(1-F71)*(1-G71)*
((sc_3+sc_1*INT((10+D30+F30*d)/(INT(10+D30+F30*d))-epsi))*(s_1+INT(D30+F30*d)+s_2*INT((10+D30+F30*d)/(INT(10+D30+F30*d))-epsi))^(s_3)*(c_4+c_1*INT((10+D30+F30*d)/(INT(10+D30+F30*d))-epsi)+c_2*H30)^(c_3)+sc_2*INT((10+D30+F30*d)/(INT(10+D30+F30*d))-epsi)-sc_4*(H30/10)^3)</f>
        <v>13652.387487040363</v>
      </c>
      <c r="S71" s="148">
        <f>-1*(1-E71)*
((sc_3+sc_1*INT((10+D30+F30)/(INT(10+D30+F30))-epsi))*(s_1+INT(D30+F30)+s_2*INT((10+D30+F30)/(INT(10+D30+F30))-epsi))^(s_3)*(c_4+c_1*INT((10+D30+F30)/(INT(10+D30+F30))-epsi)+c_2*H30)^(c_3)+sc_2*INT((10+D30+F30)/(INT(10+D30+F30))-epsi)-sc_4*(H30/10)^3)
+D71*E71*(1-F71)*(1-G71)*
((sc_3+sc_1*INT((10+D30*d+F30)/(INT(10+D30*d+F30))-epsi))*(s_1+INT(D30*d+F30)+s_2*INT((10+D30*d+F30)/(INT(10+D30*d+F30))-epsi))^(s_3)*(c_4+c_1*INT((10+D30*d+F30)/(INT(10+D30*d+F30))-epsi)+c_2*H30)^(c_3)+sc_2*INT((10+D30*d+F30)/(INT(10+D30*d+F30))-epsi)-sc_4*(H30/10)^3)</f>
        <v>10105.909286389036</v>
      </c>
      <c r="T71" s="148">
        <f>-1*(F71)*
((sc_3+sc_1*INT((10+G30+F30)/(INT(10+G30+F30))-epsi))*(s_1+INT(G30+F30)+s_2*INT((10+G30+F30)/(INT(10+G30+F30))-epsi))^(s_3)*(c_4+c_1*INT((10+G30+F30)/(INT(10+G30+F30))-epsi)+c_2*H30)^(c_3)+sc_2*INT((10+G30+F30)/(INT(10+G30+F30))-epsi)-sc_4*(H30/10)^3)
+D71*E71*(1-F71)*(1-G71)*
((sc_3+sc_1*INT((10+G30+F30*d)/(INT(10+G30+F30*d))-epsi))*(s_1+INT(G30+F30*d)+s_2*INT((10+G30+F30*d)/(INT(10+G30+F30*d))-epsi))^(s_3)*(c_4+c_1*INT((10+G30+F30*d)/(INT(10+G30+F30*d))-epsi)+c_2*H30)^(c_3)+sc_2*INT((10+G30+F30*d)/(INT(10+G30+F30*d))-epsi)-sc_4*(H30/10)^3)</f>
        <v>13652.387487040363</v>
      </c>
      <c r="U71" s="148">
        <f>-1*(G71)*
((sc_3+sc_1*INT((10+G30+E30)/(INT(10+G30+E30))-epsi))*(s_1+INT(G30+E30)+s_2*INT((10+G30+E30)/(INT(10+G30+E30))-epsi))^(s_3)*(c_4+c_1*INT((10+G30+E30)/(INT(10+G30+E30))-epsi)+c_2*H30)^(c_3)+sc_2*INT((10+G30+E30)/(INT(10+G30+E30))-epsi)-sc_4*(H30/10)^3)
+D71*E71*(1-F71)*(1-G71)*
((sc_3+sc_1*INT((10+G30+E30*d)/(INT(10+G30+E30*d))-epsi))*(s_1+INT(G30+E30*d)+s_2*INT((10+G30+E30*d)/(INT(10+G30+E30*d))-epsi))^(s_3)*(c_4+c_1*INT((10+G30+E30*d)/(INT(10+G30+E30*d))-epsi)+c_2*H30)^(c_3)+sc_2*INT((10+G30+E30*d)/(INT(10+G30+E30*d))-epsi)-sc_4*(H30/10)^3)</f>
        <v>7887.2057216668763</v>
      </c>
      <c r="W71" s="10" t="str">
        <f>W70 &amp; IF(1-D71,B30&amp;"    ","")</f>
        <v xml:space="preserve">레이널드    </v>
      </c>
      <c r="X71" s="10" t="str">
        <f>X70&amp;IF(1-E71,B30&amp;"    ","")</f>
        <v xml:space="preserve">워보카    </v>
      </c>
      <c r="Y71" s="10" t="str">
        <f>Y70&amp;IF(F71,B30&amp;"    ","")</f>
        <v xml:space="preserve">아란웬    안드라스    </v>
      </c>
      <c r="Z71" s="10" t="str">
        <f>Z70&amp;IF(G71,B30&amp;"    ","")</f>
        <v xml:space="preserve">카르펜    시네이드    카스타네아    </v>
      </c>
    </row>
    <row r="72" spans="4:26">
      <c r="D72" s="10">
        <f>1-INT((10-(1-I31)^2)/10)</f>
        <v>1</v>
      </c>
      <c r="E72" s="10">
        <f>1-INT((10-(2-I31)^2)/10)</f>
        <v>1</v>
      </c>
      <c r="F72" s="10">
        <f>INT((3-ABS(3-I31))/3)</f>
        <v>0</v>
      </c>
      <c r="G72" s="10">
        <f>INT((4-ABS(4-I31))/4)</f>
        <v>0</v>
      </c>
      <c r="I72" s="10">
        <f>(1-D72)*H31</f>
        <v>0</v>
      </c>
      <c r="J72" s="10">
        <f>(1-E72)*H31</f>
        <v>0</v>
      </c>
      <c r="K72" s="137">
        <f>F72*H31</f>
        <v>0</v>
      </c>
      <c r="L72" s="137">
        <f>G72*H31</f>
        <v>0</v>
      </c>
      <c r="M72" s="3"/>
      <c r="R72" s="148">
        <f>(-1)*(1-D72)*
((sc_3+sc_1*INT((10+D31+F31)/(INT(10+D31+F31))-epsi))*(s_1+INT(D31+F31)+s_2*INT((10+D31+F31)/(INT(10+D31+F31))-epsi))^(s_3)*(c_4+c_1*INT((10+D31+F31)/(INT(10+D31+F31))-epsi)+c_2*H31)^(c_3)+sc_2*INT((10+D31+F31)/(INT(10+D31+F31))-epsi)-sc_4*(H31/10)^3)
+D72*E72*(1-F72)*(1-G72)*
((sc_3+sc_1*INT((10+D31+F31*d)/(INT(10+D31+F31*d))-epsi))*(s_1+INT(D31+F31*d)+s_2*INT((10+D31+F31*d)/(INT(10+D31+F31*d))-epsi))^(s_3)*(c_4+c_1*INT((10+D31+F31*d)/(INT(10+D31+F31*d))-epsi)+c_2*H31)^(c_3)+sc_2*INT((10+D31+F31*d)/(INT(10+D31+F31*d))-epsi)-sc_4*(H31/10)^3)</f>
        <v>14417.256808399155</v>
      </c>
      <c r="S72" s="148">
        <f>-1*(1-E72)*
((sc_3+sc_1*INT((10+D31+F31)/(INT(10+D31+F31))-epsi))*(s_1+INT(D31+F31)+s_2*INT((10+D31+F31)/(INT(10+D31+F31))-epsi))^(s_3)*(c_4+c_1*INT((10+D31+F31)/(INT(10+D31+F31))-epsi)+c_2*H31)^(c_3)+sc_2*INT((10+D31+F31)/(INT(10+D31+F31))-epsi)-sc_4*(H31/10)^3)
+D72*E72*(1-F72)*(1-G72)*
((sc_3+sc_1*INT((10+D31*d+F31)/(INT(10+D31*d+F31))-epsi))*(s_1+INT(D31*d+F31)+s_2*INT((10+D31*d+F31)/(INT(10+D31*d+F31))-epsi))^(s_3)*(c_4+c_1*INT((10+D31*d+F31)/(INT(10+D31*d+F31))-epsi)+c_2*H31)^(c_3)+sc_2*INT((10+D31*d+F31)/(INT(10+D31*d+F31))-epsi)-sc_4*(H31/10)^3)</f>
        <v>11655.146651365758</v>
      </c>
      <c r="T72" s="148">
        <f>-1*(F72)*
((sc_3+sc_1*INT((10+G31+F31)/(INT(10+G31+F31))-epsi))*(s_1+INT(G31+F31)+s_2*INT((10+G31+F31)/(INT(10+G31+F31))-epsi))^(s_3)*(c_4+c_1*INT((10+G31+F31)/(INT(10+G31+F31))-epsi)+c_2*H31)^(c_3)+sc_2*INT((10+G31+F31)/(INT(10+G31+F31))-epsi)-sc_4*(H31/10)^3)
+D72*E72*(1-F72)*(1-G72)*
((sc_3+sc_1*INT((10+G31+F31*d)/(INT(10+G31+F31*d))-epsi))*(s_1+INT(G31+F31*d)+s_2*INT((10+G31+F31*d)/(INT(10+G31+F31*d))-epsi))^(s_3)*(c_4+c_1*INT((10+G31+F31*d)/(INT(10+G31+F31*d))-epsi)+c_2*H31)^(c_3)+sc_2*INT((10+G31+F31*d)/(INT(10+G31+F31*d))-epsi)-sc_4*(H31/10)^3)</f>
        <v>14417.256808399155</v>
      </c>
      <c r="U72" s="148">
        <f>-1*(G72)*
((sc_3+sc_1*INT((10+G31+E31)/(INT(10+G31+E31))-epsi))*(s_1+INT(G31+E31)+s_2*INT((10+G31+E31)/(INT(10+G31+E31))-epsi))^(s_3)*(c_4+c_1*INT((10+G31+E31)/(INT(10+G31+E31))-epsi)+c_2*H31)^(c_3)+sc_2*INT((10+G31+E31)/(INT(10+G31+E31))-epsi)-sc_4*(H31/10)^3)
+D72*E72*(1-F72)*(1-G72)*
((sc_3+sc_1*INT((10+G31+E31*d)/(INT(10+G31+E31*d))-epsi))*(s_1+INT(G31+E31*d)+s_2*INT((10+G31+E31*d)/(INT(10+G31+E31*d))-epsi))^(s_3)*(c_4+c_1*INT((10+G31+E31*d)/(INT(10+G31+E31*d))-epsi)+c_2*H31)^(c_3)+sc_2*INT((10+G31+E31*d)/(INT(10+G31+E31*d))-epsi)-sc_4*(H31/10)^3)</f>
        <v>24910.107764913744</v>
      </c>
      <c r="W72" s="10" t="str">
        <f>W71 &amp; IF(1-D72,B31&amp;"    ","")</f>
        <v xml:space="preserve">레이널드    </v>
      </c>
      <c r="X72" s="10" t="str">
        <f>X71&amp;IF(1-E72,B31&amp;"    ","")</f>
        <v xml:space="preserve">워보카    </v>
      </c>
      <c r="Y72" s="10" t="str">
        <f>Y71&amp;IF(F72,B31&amp;"    ","")</f>
        <v xml:space="preserve">아란웬    안드라스    </v>
      </c>
      <c r="Z72" s="10" t="str">
        <f>Z71&amp;IF(G72,B31&amp;"    ","")</f>
        <v xml:space="preserve">카르펜    시네이드    카스타네아    </v>
      </c>
    </row>
    <row r="73" spans="4:26">
      <c r="D73" s="10">
        <f>1-INT((10-(1-I32)^2)/10)</f>
        <v>1</v>
      </c>
      <c r="E73" s="10">
        <f>1-INT((10-(2-I32)^2)/10)</f>
        <v>1</v>
      </c>
      <c r="F73" s="10">
        <f>INT((3-ABS(3-I32))/3)</f>
        <v>0</v>
      </c>
      <c r="G73" s="10">
        <f>INT((4-ABS(4-I32))/4)</f>
        <v>0</v>
      </c>
      <c r="I73" s="10">
        <f>(1-D73)*H32</f>
        <v>0</v>
      </c>
      <c r="J73" s="10">
        <f>(1-E73)*H32</f>
        <v>0</v>
      </c>
      <c r="K73" s="137">
        <f>F73*H32</f>
        <v>0</v>
      </c>
      <c r="L73" s="137">
        <f>G73*H32</f>
        <v>0</v>
      </c>
      <c r="M73" s="3"/>
      <c r="R73" s="148">
        <f>(-1)*(1-D73)*
((sc_3+sc_1*INT((10+D32+F32)/(INT(10+D32+F32))-epsi))*(s_1+INT(D32+F32)+s_2*INT((10+D32+F32)/(INT(10+D32+F32))-epsi))^(s_3)*(c_4+c_1*INT((10+D32+F32)/(INT(10+D32+F32))-epsi)+c_2*H32)^(c_3)+sc_2*INT((10+D32+F32)/(INT(10+D32+F32))-epsi)-sc_4*(H32/10)^3)
+D73*E73*(1-F73)*(1-G73)*
((sc_3+sc_1*INT((10+D32+F32*d)/(INT(10+D32+F32*d))-epsi))*(s_1+INT(D32+F32*d)+s_2*INT((10+D32+F32*d)/(INT(10+D32+F32*d))-epsi))^(s_3)*(c_4+c_1*INT((10+D32+F32*d)/(INT(10+D32+F32*d))-epsi)+c_2*H32)^(c_3)+sc_2*INT((10+D32+F32*d)/(INT(10+D32+F32*d))-epsi)-sc_4*(H32/10)^3)</f>
        <v>3825.2476040755932</v>
      </c>
      <c r="S73" s="148">
        <f>-1*(1-E73)*
((sc_3+sc_1*INT((10+D32+F32)/(INT(10+D32+F32))-epsi))*(s_1+INT(D32+F32)+s_2*INT((10+D32+F32)/(INT(10+D32+F32))-epsi))^(s_3)*(c_4+c_1*INT((10+D32+F32)/(INT(10+D32+F32))-epsi)+c_2*H32)^(c_3)+sc_2*INT((10+D32+F32)/(INT(10+D32+F32))-epsi)-sc_4*(H32/10)^3)
+D73*E73*(1-F73)*(1-G73)*
((sc_3+sc_1*INT((10+D32*d+F32)/(INT(10+D32*d+F32))-epsi))*(s_1+INT(D32*d+F32)+s_2*INT((10+D32*d+F32)/(INT(10+D32*d+F32))-epsi))^(s_3)*(c_4+c_1*INT((10+D32*d+F32)/(INT(10+D32*d+F32))-epsi)+c_2*H32)^(c_3)+sc_2*INT((10+D32*d+F32)/(INT(10+D32*d+F32))-epsi)-sc_4*(H32/10)^3)</f>
        <v>5635.9740169240222</v>
      </c>
      <c r="T73" s="148">
        <f>-1*(F73)*
((sc_3+sc_1*INT((10+G32+F32)/(INT(10+G32+F32))-epsi))*(s_1+INT(G32+F32)+s_2*INT((10+G32+F32)/(INT(10+G32+F32))-epsi))^(s_3)*(c_4+c_1*INT((10+G32+F32)/(INT(10+G32+F32))-epsi)+c_2*H32)^(c_3)+sc_2*INT((10+G32+F32)/(INT(10+G32+F32))-epsi)-sc_4*(H32/10)^3)
+D73*E73*(1-F73)*(1-G73)*
((sc_3+sc_1*INT((10+G32+F32*d)/(INT(10+G32+F32*d))-epsi))*(s_1+INT(G32+F32*d)+s_2*INT((10+G32+F32*d)/(INT(10+G32+F32*d))-epsi))^(s_3)*(c_4+c_1*INT((10+G32+F32*d)/(INT(10+G32+F32*d))-epsi)+c_2*H32)^(c_3)+sc_2*INT((10+G32+F32*d)/(INT(10+G32+F32*d))-epsi)-sc_4*(H32/10)^3)</f>
        <v>3825.2476040755932</v>
      </c>
      <c r="U73" s="148">
        <f>-1*(G73)*
((sc_3+sc_1*INT((10+G32+E32)/(INT(10+G32+E32))-epsi))*(s_1+INT(G32+E32)+s_2*INT((10+G32+E32)/(INT(10+G32+E32))-epsi))^(s_3)*(c_4+c_1*INT((10+G32+E32)/(INT(10+G32+E32))-epsi)+c_2*H32)^(c_3)+sc_2*INT((10+G32+E32)/(INT(10+G32+E32))-epsi)-sc_4*(H32/10)^3)
+D73*E73*(1-F73)*(1-G73)*
((sc_3+sc_1*INT((10+G32+E32*d)/(INT(10+G32+E32*d))-epsi))*(s_1+INT(G32+E32*d)+s_2*INT((10+G32+E32*d)/(INT(10+G32+E32*d))-epsi))^(s_3)*(c_4+c_1*INT((10+G32+E32*d)/(INT(10+G32+E32*d))-epsi)+c_2*H32)^(c_3)+sc_2*INT((10+G32+E32*d)/(INT(10+G32+E32*d))-epsi)-sc_4*(H32/10)^3)</f>
        <v>3825.2476040755932</v>
      </c>
      <c r="W73" s="10" t="str">
        <f>W72 &amp; IF(1-D73,B32&amp;"    ","")</f>
        <v xml:space="preserve">레이널드    </v>
      </c>
      <c r="X73" s="10" t="str">
        <f>X72&amp;IF(1-E73,B32&amp;"    ","")</f>
        <v xml:space="preserve">워보카    </v>
      </c>
      <c r="Y73" s="10" t="str">
        <f>Y72&amp;IF(F73,B32&amp;"    ","")</f>
        <v xml:space="preserve">아란웬    안드라스    </v>
      </c>
      <c r="Z73" s="10" t="str">
        <f>Z72&amp;IF(G73,B32&amp;"    ","")</f>
        <v xml:space="preserve">카르펜    시네이드    카스타네아    </v>
      </c>
    </row>
    <row r="74" spans="4:26">
      <c r="D74" s="10">
        <f>1-INT((10-(1-I33)^2)/10)</f>
        <v>1</v>
      </c>
      <c r="E74" s="10">
        <f>1-INT((10-(2-I33)^2)/10)</f>
        <v>1</v>
      </c>
      <c r="F74" s="10">
        <f>INT((3-ABS(3-I33))/3)</f>
        <v>0</v>
      </c>
      <c r="G74" s="10">
        <f>INT((4-ABS(4-I33))/4)</f>
        <v>0</v>
      </c>
      <c r="I74" s="10">
        <f>(1-D74)*H33</f>
        <v>0</v>
      </c>
      <c r="J74" s="10">
        <f>(1-E74)*H33</f>
        <v>0</v>
      </c>
      <c r="K74" s="137">
        <f>F74*H33</f>
        <v>0</v>
      </c>
      <c r="L74" s="137">
        <f>G74*H33</f>
        <v>0</v>
      </c>
      <c r="M74" s="3"/>
      <c r="R74" s="148">
        <f>(-1)*(1-D74)*
((sc_3+sc_1*INT((10+D33+F33)/(INT(10+D33+F33))-epsi))*(s_1+INT(D33+F33)+s_2*INT((10+D33+F33)/(INT(10+D33+F33))-epsi))^(s_3)*(c_4+c_1*INT((10+D33+F33)/(INT(10+D33+F33))-epsi)+c_2*H33)^(c_3)+sc_2*INT((10+D33+F33)/(INT(10+D33+F33))-epsi)-sc_4*(H33/10)^3)
+D74*E74*(1-F74)*(1-G74)*
((sc_3+sc_1*INT((10+D33+F33*d)/(INT(10+D33+F33*d))-epsi))*(s_1+INT(D33+F33*d)+s_2*INT((10+D33+F33*d)/(INT(10+D33+F33*d))-epsi))^(s_3)*(c_4+c_1*INT((10+D33+F33*d)/(INT(10+D33+F33*d))-epsi)+c_2*H33)^(c_3)+sc_2*INT((10+D33+F33*d)/(INT(10+D33+F33*d))-epsi)-sc_4*(H33/10)^3)</f>
        <v>12252.736232128811</v>
      </c>
      <c r="S74" s="148">
        <f>-1*(1-E74)*
((sc_3+sc_1*INT((10+D33+F33)/(INT(10+D33+F33))-epsi))*(s_1+INT(D33+F33)+s_2*INT((10+D33+F33)/(INT(10+D33+F33))-epsi))^(s_3)*(c_4+c_1*INT((10+D33+F33)/(INT(10+D33+F33))-epsi)+c_2*H33)^(c_3)+sc_2*INT((10+D33+F33)/(INT(10+D33+F33))-epsi)-sc_4*(H33/10)^3)
+D74*E74*(1-F74)*(1-G74)*
((sc_3+sc_1*INT((10+D33*d+F33)/(INT(10+D33*d+F33))-epsi))*(s_1+INT(D33*d+F33)+s_2*INT((10+D33*d+F33)/(INT(10+D33*d+F33))-epsi))^(s_3)*(c_4+c_1*INT((10+D33*d+F33)/(INT(10+D33*d+F33))-epsi)+c_2*H33)^(c_3)+sc_2*INT((10+D33*d+F33)/(INT(10+D33*d+F33))-epsi)-sc_4*(H33/10)^3)</f>
        <v>9728.6586093236547</v>
      </c>
      <c r="T74" s="148">
        <f>-1*(F74)*
((sc_3+sc_1*INT((10+G33+F33)/(INT(10+G33+F33))-epsi))*(s_1+INT(G33+F33)+s_2*INT((10+G33+F33)/(INT(10+G33+F33))-epsi))^(s_3)*(c_4+c_1*INT((10+G33+F33)/(INT(10+G33+F33))-epsi)+c_2*H33)^(c_3)+sc_2*INT((10+G33+F33)/(INT(10+G33+F33))-epsi)-sc_4*(H33/10)^3)
+D74*E74*(1-F74)*(1-G74)*
((sc_3+sc_1*INT((10+G33+F33*d)/(INT(10+G33+F33*d))-epsi))*(s_1+INT(G33+F33*d)+s_2*INT((10+G33+F33*d)/(INT(10+G33+F33*d))-epsi))^(s_3)*(c_4+c_1*INT((10+G33+F33*d)/(INT(10+G33+F33*d))-epsi)+c_2*H33)^(c_3)+sc_2*INT((10+G33+F33*d)/(INT(10+G33+F33*d))-epsi)-sc_4*(H33/10)^3)</f>
        <v>12252.736232128811</v>
      </c>
      <c r="U74" s="148">
        <f>-1*(G74)*
((sc_3+sc_1*INT((10+G33+E33)/(INT(10+G33+E33))-epsi))*(s_1+INT(G33+E33)+s_2*INT((10+G33+E33)/(INT(10+G33+E33))-epsi))^(s_3)*(c_4+c_1*INT((10+G33+E33)/(INT(10+G33+E33))-epsi)+c_2*H33)^(c_3)+sc_2*INT((10+G33+E33)/(INT(10+G33+E33))-epsi)-sc_4*(H33/10)^3)
+D74*E74*(1-F74)*(1-G74)*
((sc_3+sc_1*INT((10+G33+E33*d)/(INT(10+G33+E33*d))-epsi))*(s_1+INT(G33+E33*d)+s_2*INT((10+G33+E33*d)/(INT(10+G33+E33*d))-epsi))^(s_3)*(c_4+c_1*INT((10+G33+E33*d)/(INT(10+G33+E33*d))-epsi)+c_2*H33)^(c_3)+sc_2*INT((10+G33+E33*d)/(INT(10+G33+E33*d))-epsi)-sc_4*(H33/10)^3)</f>
        <v>12252.736232128811</v>
      </c>
      <c r="W74" s="10" t="str">
        <f>W73 &amp; IF(1-D74,B33&amp;"    ","")</f>
        <v xml:space="preserve">레이널드    </v>
      </c>
      <c r="X74" s="10" t="str">
        <f>X73&amp;IF(1-E74,B33&amp;"    ","")</f>
        <v xml:space="preserve">워보카    </v>
      </c>
      <c r="Y74" s="10" t="str">
        <f>Y73&amp;IF(F74,B33&amp;"    ","")</f>
        <v xml:space="preserve">아란웬    안드라스    </v>
      </c>
      <c r="Z74" s="10" t="str">
        <f>Z73&amp;IF(G74,B33&amp;"    ","")</f>
        <v xml:space="preserve">카르펜    시네이드    카스타네아    </v>
      </c>
    </row>
    <row r="75" spans="4:26">
      <c r="D75" s="10">
        <f>1-INT((10-(1-I34)^2)/10)</f>
        <v>1</v>
      </c>
      <c r="E75" s="10">
        <f>1-INT((10-(2-I34)^2)/10)</f>
        <v>1</v>
      </c>
      <c r="F75" s="10">
        <f>INT((3-ABS(3-I34))/3)</f>
        <v>0</v>
      </c>
      <c r="G75" s="10">
        <f>INT((4-ABS(4-I34))/4)</f>
        <v>0</v>
      </c>
      <c r="I75" s="10">
        <f>(1-D75)*H34</f>
        <v>0</v>
      </c>
      <c r="J75" s="10">
        <f>(1-E75)*H34</f>
        <v>0</v>
      </c>
      <c r="K75" s="137">
        <f>F75*H34</f>
        <v>0</v>
      </c>
      <c r="L75" s="137">
        <f>G75*H34</f>
        <v>0</v>
      </c>
      <c r="M75" s="3"/>
      <c r="R75" s="148">
        <f>(-1)*(1-D75)*
((sc_3+sc_1*INT((10+D34+F34)/(INT(10+D34+F34))-epsi))*(s_1+INT(D34+F34)+s_2*INT((10+D34+F34)/(INT(10+D34+F34))-epsi))^(s_3)*(c_4+c_1*INT((10+D34+F34)/(INT(10+D34+F34))-epsi)+c_2*H34)^(c_3)+sc_2*INT((10+D34+F34)/(INT(10+D34+F34))-epsi)-sc_4*(H34/10)^3)
+D75*E75*(1-F75)*(1-G75)*
((sc_3+sc_1*INT((10+D34+F34*d)/(INT(10+D34+F34*d))-epsi))*(s_1+INT(D34+F34*d)+s_2*INT((10+D34+F34*d)/(INT(10+D34+F34*d))-epsi))^(s_3)*(c_4+c_1*INT((10+D34+F34*d)/(INT(10+D34+F34*d))-epsi)+c_2*H34)^(c_3)+sc_2*INT((10+D34+F34*d)/(INT(10+D34+F34*d))-epsi)-sc_4*(H34/10)^3)</f>
        <v>18832.899054978137</v>
      </c>
      <c r="S75" s="148">
        <f>-1*(1-E75)*
((sc_3+sc_1*INT((10+D34+F34)/(INT(10+D34+F34))-epsi))*(s_1+INT(D34+F34)+s_2*INT((10+D34+F34)/(INT(10+D34+F34))-epsi))^(s_3)*(c_4+c_1*INT((10+D34+F34)/(INT(10+D34+F34))-epsi)+c_2*H34)^(c_3)+sc_2*INT((10+D34+F34)/(INT(10+D34+F34))-epsi)-sc_4*(H34/10)^3)
+D75*E75*(1-F75)*(1-G75)*
((sc_3+sc_1*INT((10+D34*d+F34)/(INT(10+D34*d+F34))-epsi))*(s_1+INT(D34*d+F34)+s_2*INT((10+D34*d+F34)/(INT(10+D34*d+F34))-epsi))^(s_3)*(c_4+c_1*INT((10+D34*d+F34)/(INT(10+D34*d+F34))-epsi)+c_2*H34)^(c_3)+sc_2*INT((10+D34*d+F34)/(INT(10+D34*d+F34))-epsi)-sc_4*(H34/10)^3)</f>
        <v>15594.940379858248</v>
      </c>
      <c r="T75" s="148">
        <f>-1*(F75)*
((sc_3+sc_1*INT((10+G34+F34)/(INT(10+G34+F34))-epsi))*(s_1+INT(G34+F34)+s_2*INT((10+G34+F34)/(INT(10+G34+F34))-epsi))^(s_3)*(c_4+c_1*INT((10+G34+F34)/(INT(10+G34+F34))-epsi)+c_2*H34)^(c_3)+sc_2*INT((10+G34+F34)/(INT(10+G34+F34))-epsi)-sc_4*(H34/10)^3)
+D75*E75*(1-F75)*(1-G75)*
((sc_3+sc_1*INT((10+G34+F34*d)/(INT(10+G34+F34*d))-epsi))*(s_1+INT(G34+F34*d)+s_2*INT((10+G34+F34*d)/(INT(10+G34+F34*d))-epsi))^(s_3)*(c_4+c_1*INT((10+G34+F34*d)/(INT(10+G34+F34*d))-epsi)+c_2*H34)^(c_3)+sc_2*INT((10+G34+F34*d)/(INT(10+G34+F34*d))-epsi)-sc_4*(H34/10)^3)</f>
        <v>18832.899054978137</v>
      </c>
      <c r="U75" s="148">
        <f>-1*(G75)*
((sc_3+sc_1*INT((10+G34+E34)/(INT(10+G34+E34))-epsi))*(s_1+INT(G34+E34)+s_2*INT((10+G34+E34)/(INT(10+G34+E34))-epsi))^(s_3)*(c_4+c_1*INT((10+G34+E34)/(INT(10+G34+E34))-epsi)+c_2*H34)^(c_3)+sc_2*INT((10+G34+E34)/(INT(10+G34+E34))-epsi)-sc_4*(H34/10)^3)
+D75*E75*(1-F75)*(1-G75)*
((sc_3+sc_1*INT((10+G34+E34*d)/(INT(10+G34+E34*d))-epsi))*(s_1+INT(G34+E34*d)+s_2*INT((10+G34+E34*d)/(INT(10+G34+E34*d))-epsi))^(s_3)*(c_4+c_1*INT((10+G34+E34*d)/(INT(10+G34+E34*d))-epsi)+c_2*H34)^(c_3)+sc_2*INT((10+G34+E34*d)/(INT(10+G34+E34*d))-epsi)-sc_4*(H34/10)^3)</f>
        <v>18832.899054978137</v>
      </c>
      <c r="W75" s="10" t="str">
        <f>W74 &amp; IF(1-D75,B34&amp;"    ","")</f>
        <v xml:space="preserve">레이널드    </v>
      </c>
      <c r="X75" s="10" t="str">
        <f>X74&amp;IF(1-E75,B34&amp;"    ","")</f>
        <v xml:space="preserve">워보카    </v>
      </c>
      <c r="Y75" s="10" t="str">
        <f>Y74&amp;IF(F75,B34&amp;"    ","")</f>
        <v xml:space="preserve">아란웬    안드라스    </v>
      </c>
      <c r="Z75" s="10" t="str">
        <f>Z74&amp;IF(G75,B34&amp;"    ","")</f>
        <v xml:space="preserve">카르펜    시네이드    카스타네아    </v>
      </c>
    </row>
    <row r="76" spans="4:26">
      <c r="D76" s="10">
        <f>1-INT((10-(1-I35)^2)/10)</f>
        <v>1</v>
      </c>
      <c r="E76" s="10">
        <f>1-INT((10-(2-I35)^2)/10)</f>
        <v>1</v>
      </c>
      <c r="F76" s="10">
        <f>INT((3-ABS(3-I35))/3)</f>
        <v>0</v>
      </c>
      <c r="G76" s="10">
        <f>INT((4-ABS(4-I35))/4)</f>
        <v>0</v>
      </c>
      <c r="I76" s="10">
        <f>(1-D76)*H35</f>
        <v>0</v>
      </c>
      <c r="J76" s="10">
        <f>(1-E76)*H35</f>
        <v>0</v>
      </c>
      <c r="K76" s="137">
        <f>F76*H35</f>
        <v>0</v>
      </c>
      <c r="L76" s="137">
        <f>G76*H35</f>
        <v>0</v>
      </c>
      <c r="M76" s="3"/>
      <c r="R76" s="148">
        <f>(-1)*(1-D76)*
((sc_3+sc_1*INT((10+D35+F35)/(INT(10+D35+F35))-epsi))*(s_1+INT(D35+F35)+s_2*INT((10+D35+F35)/(INT(10+D35+F35))-epsi))^(s_3)*(c_4+c_1*INT((10+D35+F35)/(INT(10+D35+F35))-epsi)+c_2*H35)^(c_3)+sc_2*INT((10+D35+F35)/(INT(10+D35+F35))-epsi)-sc_4*(H35/10)^3)
+D76*E76*(1-F76)*(1-G76)*
((sc_3+sc_1*INT((10+D35+F35*d)/(INT(10+D35+F35*d))-epsi))*(s_1+INT(D35+F35*d)+s_2*INT((10+D35+F35*d)/(INT(10+D35+F35*d))-epsi))^(s_3)*(c_4+c_1*INT((10+D35+F35*d)/(INT(10+D35+F35*d))-epsi)+c_2*H35)^(c_3)+sc_2*INT((10+D35+F35*d)/(INT(10+D35+F35*d))-epsi)-sc_4*(H35/10)^3)</f>
        <v>12252.736232128811</v>
      </c>
      <c r="S76" s="148">
        <f>-1*(1-E76)*
((sc_3+sc_1*INT((10+D35+F35)/(INT(10+D35+F35))-epsi))*(s_1+INT(D35+F35)+s_2*INT((10+D35+F35)/(INT(10+D35+F35))-epsi))^(s_3)*(c_4+c_1*INT((10+D35+F35)/(INT(10+D35+F35))-epsi)+c_2*H35)^(c_3)+sc_2*INT((10+D35+F35)/(INT(10+D35+F35))-epsi)-sc_4*(H35/10)^3)
+D76*E76*(1-F76)*(1-G76)*
((sc_3+sc_1*INT((10+D35*d+F35)/(INT(10+D35*d+F35))-epsi))*(s_1+INT(D35*d+F35)+s_2*INT((10+D35*d+F35)/(INT(10+D35*d+F35))-epsi))^(s_3)*(c_4+c_1*INT((10+D35*d+F35)/(INT(10+D35*d+F35))-epsi)+c_2*H35)^(c_3)+sc_2*INT((10+D35*d+F35)/(INT(10+D35*d+F35))-epsi)-sc_4*(H35/10)^3)</f>
        <v>9728.6586093236547</v>
      </c>
      <c r="T76" s="148">
        <f>-1*(F76)*
((sc_3+sc_1*INT((10+G35+F35)/(INT(10+G35+F35))-epsi))*(s_1+INT(G35+F35)+s_2*INT((10+G35+F35)/(INT(10+G35+F35))-epsi))^(s_3)*(c_4+c_1*INT((10+G35+F35)/(INT(10+G35+F35))-epsi)+c_2*H35)^(c_3)+sc_2*INT((10+G35+F35)/(INT(10+G35+F35))-epsi)-sc_4*(H35/10)^3)
+D76*E76*(1-F76)*(1-G76)*
((sc_3+sc_1*INT((10+G35+F35*d)/(INT(10+G35+F35*d))-epsi))*(s_1+INT(G35+F35*d)+s_2*INT((10+G35+F35*d)/(INT(10+G35+F35*d))-epsi))^(s_3)*(c_4+c_1*INT((10+G35+F35*d)/(INT(10+G35+F35*d))-epsi)+c_2*H35)^(c_3)+sc_2*INT((10+G35+F35*d)/(INT(10+G35+F35*d))-epsi)-sc_4*(H35/10)^3)</f>
        <v>12252.736232128811</v>
      </c>
      <c r="U76" s="148">
        <f>-1*(G76)*
((sc_3+sc_1*INT((10+G35+E35)/(INT(10+G35+E35))-epsi))*(s_1+INT(G35+E35)+s_2*INT((10+G35+E35)/(INT(10+G35+E35))-epsi))^(s_3)*(c_4+c_1*INT((10+G35+E35)/(INT(10+G35+E35))-epsi)+c_2*H35)^(c_3)+sc_2*INT((10+G35+E35)/(INT(10+G35+E35))-epsi)-sc_4*(H35/10)^3)
+D76*E76*(1-F76)*(1-G76)*
((sc_3+sc_1*INT((10+G35+E35*d)/(INT(10+G35+E35*d))-epsi))*(s_1+INT(G35+E35*d)+s_2*INT((10+G35+E35*d)/(INT(10+G35+E35*d))-epsi))^(s_3)*(c_4+c_1*INT((10+G35+E35*d)/(INT(10+G35+E35*d))-epsi)+c_2*H35)^(c_3)+sc_2*INT((10+G35+E35*d)/(INT(10+G35+E35*d))-epsi)-sc_4*(H35/10)^3)</f>
        <v>12252.736232128811</v>
      </c>
      <c r="W76" s="144" t="str">
        <f>W75 &amp; IF(1-D76,B35&amp;"    ","")</f>
        <v xml:space="preserve">레이널드    </v>
      </c>
      <c r="X76" s="144" t="str">
        <f>X75&amp;IF(1-E76,B35&amp;"    ","")</f>
        <v xml:space="preserve">워보카    </v>
      </c>
      <c r="Y76" s="144" t="str">
        <f>Y75&amp;IF(F76,B35&amp;"    ","")</f>
        <v xml:space="preserve">아란웬    안드라스    </v>
      </c>
      <c r="Z76" s="144" t="str">
        <f>Z75&amp;IF(G76,B35&amp;"    ","")</f>
        <v xml:space="preserve">카르펜    시네이드    카스타네아    </v>
      </c>
    </row>
    <row r="77" spans="4:26">
      <c r="D77" s="143">
        <f>1-PRODUCT(D46:D76)</f>
        <v>1</v>
      </c>
      <c r="E77" s="143">
        <f>1-PRODUCT(E46:E76)</f>
        <v>1</v>
      </c>
      <c r="F77" s="144">
        <f>SUM(F46:F76)</f>
        <v>2</v>
      </c>
      <c r="G77" s="144">
        <f>SUM(G46:G76)</f>
        <v>3</v>
      </c>
      <c r="I77" s="144">
        <f>SUM(I46:I76)</f>
        <v>3</v>
      </c>
      <c r="J77" s="144">
        <f>SUM(J46:J76)</f>
        <v>2</v>
      </c>
      <c r="K77" s="144">
        <f>SUM(K46:K76)</f>
        <v>4</v>
      </c>
      <c r="L77" s="144">
        <f>SUM(L46:L76)</f>
        <v>6</v>
      </c>
      <c r="M77" s="3"/>
      <c r="R77" s="144">
        <f>MAX(R46:R76)</f>
        <v>51489.123006860005</v>
      </c>
      <c r="S77" s="144">
        <f>MAX(S46:S76)</f>
        <v>51489.123006860005</v>
      </c>
      <c r="T77" s="144">
        <f>MAX(T46:T76)</f>
        <v>45501.448000301541</v>
      </c>
      <c r="U77" s="144">
        <f>MAX(U46:U76)</f>
        <v>45501.448000301541</v>
      </c>
      <c r="W77" s="1"/>
    </row>
    <row r="78" spans="4:26">
      <c r="D78" s="10" t="s">
        <v>146</v>
      </c>
      <c r="E78" s="10" t="s">
        <v>147</v>
      </c>
      <c r="F78" s="10" t="s">
        <v>145</v>
      </c>
      <c r="G78" s="10" t="s">
        <v>235</v>
      </c>
      <c r="I78" s="10" t="s">
        <v>148</v>
      </c>
      <c r="J78" s="10" t="s">
        <v>149</v>
      </c>
      <c r="K78" s="137" t="s">
        <v>150</v>
      </c>
      <c r="L78" s="137" t="s">
        <v>151</v>
      </c>
      <c r="M78" s="3"/>
      <c r="R78" s="155">
        <f>1+-1*MIN(R46:R76)</f>
        <v>51490.123006860005</v>
      </c>
      <c r="S78" s="155">
        <f>1+-1*MIN(S46:S76)</f>
        <v>67905.762029604637</v>
      </c>
      <c r="T78" s="142">
        <f>1+-1*MIN(T46:T76)</f>
        <v>45502.448000301541</v>
      </c>
      <c r="U78" s="142">
        <f>1+-1*MIN(U46:U76)</f>
        <v>51490.123006860005</v>
      </c>
    </row>
    <row r="79" spans="4:26">
      <c r="D79" s="144">
        <f>31-SUM(D46:D76)</f>
        <v>1</v>
      </c>
      <c r="E79" s="144">
        <f>31-SUM(E46:E76)</f>
        <v>1</v>
      </c>
      <c r="R79" s="10"/>
      <c r="S79" s="10"/>
      <c r="T79" s="155">
        <f>1+(-1*SUMIF(T46:T76,"&lt;0"))</f>
        <v>91003.896000603083</v>
      </c>
      <c r="U79" s="155">
        <f>1+(-1*SUMIF(U46:U76,"&lt;0"))</f>
        <v>136545.54768940882</v>
      </c>
    </row>
    <row r="80" spans="4:26">
      <c r="D80" s="10" t="s">
        <v>236</v>
      </c>
      <c r="E80" s="10" t="s">
        <v>237</v>
      </c>
    </row>
    <row r="90" spans="1:40" s="3" customFormat="1">
      <c r="A90" s="165"/>
      <c r="B90" s="165"/>
      <c r="C90" s="165"/>
      <c r="D90" s="40" t="s">
        <v>176</v>
      </c>
      <c r="E90" s="165"/>
      <c r="F90" s="165"/>
      <c r="G90" s="165"/>
      <c r="H90" s="165"/>
      <c r="I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65"/>
      <c r="AJ90" s="165"/>
      <c r="AK90" s="165"/>
      <c r="AL90" s="165"/>
      <c r="AM90" s="165"/>
      <c r="AN90" s="165"/>
    </row>
    <row r="91" spans="1:40" s="3" customFormat="1">
      <c r="A91" s="165"/>
      <c r="B91" s="165"/>
      <c r="C91" s="165"/>
      <c r="D91" s="40" t="s">
        <v>177</v>
      </c>
      <c r="E91" s="165"/>
      <c r="F91" s="165"/>
      <c r="G91" s="165"/>
      <c r="H91" s="165"/>
      <c r="I91" s="165" t="s">
        <v>182</v>
      </c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165"/>
      <c r="AM91" s="165"/>
      <c r="AN91" s="165"/>
    </row>
    <row r="92" spans="1:40" s="3" customFormat="1">
      <c r="A92" s="165"/>
      <c r="B92" s="165"/>
      <c r="C92" s="165" t="s">
        <v>159</v>
      </c>
      <c r="D92" s="40" t="s">
        <v>178</v>
      </c>
      <c r="E92" s="165"/>
      <c r="F92" s="165"/>
      <c r="G92" s="165"/>
      <c r="H92" s="165"/>
      <c r="I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  <c r="AJ92" s="165"/>
      <c r="AK92" s="165"/>
      <c r="AL92" s="165"/>
      <c r="AM92" s="165"/>
      <c r="AN92" s="165"/>
    </row>
    <row r="93" spans="1:40" s="3" customFormat="1">
      <c r="A93" s="165"/>
      <c r="B93" s="165"/>
      <c r="C93" s="165" t="s">
        <v>159</v>
      </c>
      <c r="D93" s="165" t="s">
        <v>179</v>
      </c>
      <c r="E93" s="165"/>
      <c r="F93" s="165"/>
      <c r="G93" s="165"/>
      <c r="H93" s="165"/>
      <c r="I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  <c r="AJ93" s="165"/>
      <c r="AK93" s="165"/>
      <c r="AL93" s="165"/>
      <c r="AM93" s="165"/>
      <c r="AN93" s="165"/>
    </row>
    <row r="95" spans="1:40" s="3" customFormat="1">
      <c r="A95" s="165"/>
      <c r="B95" s="165"/>
      <c r="C95" s="165" t="s">
        <v>159</v>
      </c>
      <c r="D95" s="40" t="s">
        <v>180</v>
      </c>
      <c r="E95" s="165"/>
      <c r="F95" s="165"/>
      <c r="G95" s="165"/>
      <c r="H95" s="165"/>
      <c r="I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N95" s="165"/>
    </row>
    <row r="96" spans="1:40" s="3" customFormat="1">
      <c r="A96" s="165"/>
      <c r="B96" s="165"/>
      <c r="C96" s="165" t="s">
        <v>159</v>
      </c>
      <c r="D96" s="40" t="s">
        <v>181</v>
      </c>
      <c r="E96" s="165"/>
      <c r="F96" s="165"/>
      <c r="G96" s="165"/>
      <c r="H96" s="165"/>
      <c r="I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65"/>
      <c r="AJ96" s="165"/>
      <c r="AK96" s="165"/>
      <c r="AL96" s="165"/>
      <c r="AM96" s="165"/>
      <c r="AN96" s="165"/>
    </row>
    <row r="121" spans="2:2">
      <c r="B121" s="46"/>
    </row>
  </sheetData>
  <mergeCells count="31">
    <mergeCell ref="W45:Z45"/>
    <mergeCell ref="N61:P61"/>
    <mergeCell ref="N62:P62"/>
    <mergeCell ref="D45:G45"/>
    <mergeCell ref="I45:L45"/>
    <mergeCell ref="R45:U45"/>
    <mergeCell ref="C39:N39"/>
    <mergeCell ref="X39:AE39"/>
    <mergeCell ref="X40:AE40"/>
    <mergeCell ref="P30:P31"/>
    <mergeCell ref="P32:P33"/>
    <mergeCell ref="C36:N36"/>
    <mergeCell ref="C37:N37"/>
    <mergeCell ref="X37:AG37"/>
    <mergeCell ref="C38:N38"/>
    <mergeCell ref="X38:AE38"/>
    <mergeCell ref="Q24:V24"/>
    <mergeCell ref="Q25:V25"/>
    <mergeCell ref="P26:P27"/>
    <mergeCell ref="P28:P29"/>
    <mergeCell ref="C4:I4"/>
    <mergeCell ref="P13:V13"/>
    <mergeCell ref="Q14:V14"/>
    <mergeCell ref="X19:AI19"/>
    <mergeCell ref="AK19:AL19"/>
    <mergeCell ref="B1:I1"/>
    <mergeCell ref="B2:H2"/>
    <mergeCell ref="P2:V2"/>
    <mergeCell ref="X2:AI2"/>
    <mergeCell ref="Q3:U3"/>
    <mergeCell ref="AC3:AD3"/>
  </mergeCells>
  <phoneticPr fontId="1" type="noConversion"/>
  <pageMargins left="0.7" right="0.7" top="1.3149999999999999" bottom="0.75" header="0.3" footer="0.3"/>
  <pageSetup paperSize="9" orientation="portrait" horizontalDpi="200" verticalDpi="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21"/>
  <sheetViews>
    <sheetView zoomScale="85" zoomScaleNormal="85" workbookViewId="0">
      <selection activeCell="W23" sqref="W23"/>
    </sheetView>
  </sheetViews>
  <sheetFormatPr defaultRowHeight="16.5"/>
  <cols>
    <col min="1" max="1" width="1.875" style="165" customWidth="1"/>
    <col min="2" max="2" width="13.25" style="165" customWidth="1"/>
    <col min="3" max="8" width="7.625" style="165" customWidth="1"/>
    <col min="9" max="9" width="11.625" style="165" bestFit="1" customWidth="1"/>
    <col min="10" max="10" width="10.5" style="3" customWidth="1"/>
    <col min="11" max="11" width="10.5" style="3" bestFit="1" customWidth="1"/>
    <col min="12" max="12" width="10.625" style="3" bestFit="1" customWidth="1"/>
    <col min="13" max="13" width="10.5" style="165" customWidth="1"/>
    <col min="14" max="14" width="16.375" style="165" customWidth="1"/>
    <col min="15" max="15" width="4.75" style="165" customWidth="1"/>
    <col min="16" max="16" width="8.125" style="165" customWidth="1"/>
    <col min="17" max="17" width="11" style="165" bestFit="1" customWidth="1"/>
    <col min="18" max="20" width="9" style="165"/>
    <col min="21" max="21" width="8.875" style="165" bestFit="1" customWidth="1"/>
    <col min="22" max="22" width="10" style="165" bestFit="1" customWidth="1"/>
    <col min="23" max="23" width="8.875" style="165" bestFit="1" customWidth="1"/>
    <col min="24" max="24" width="5.375" style="165" customWidth="1"/>
    <col min="25" max="25" width="7" style="165" customWidth="1"/>
    <col min="26" max="26" width="9.625" style="165" customWidth="1"/>
    <col min="27" max="27" width="7.125" style="165" customWidth="1"/>
    <col min="28" max="28" width="5.25" style="165" bestFit="1" customWidth="1"/>
    <col min="29" max="30" width="7.625" style="165" customWidth="1"/>
    <col min="31" max="31" width="8.5" style="165" bestFit="1" customWidth="1"/>
    <col min="32" max="32" width="5.25" style="165" customWidth="1"/>
    <col min="33" max="33" width="11.625" style="165" bestFit="1" customWidth="1"/>
    <col min="34" max="35" width="7.125" style="165" bestFit="1" customWidth="1"/>
    <col min="36" max="657" width="9" style="165"/>
    <col min="658" max="658" width="13.125" style="165" bestFit="1" customWidth="1"/>
    <col min="659" max="665" width="9" style="165"/>
    <col min="666" max="666" width="12.375" style="165" customWidth="1"/>
    <col min="667" max="669" width="12.75" style="165" bestFit="1" customWidth="1"/>
    <col min="670" max="16384" width="9" style="165"/>
  </cols>
  <sheetData>
    <row r="1" spans="1:38" ht="26.25">
      <c r="B1" s="233" t="s">
        <v>153</v>
      </c>
      <c r="C1" s="234"/>
      <c r="D1" s="234"/>
      <c r="E1" s="234"/>
      <c r="F1" s="234"/>
      <c r="G1" s="234"/>
      <c r="H1" s="234"/>
      <c r="I1" s="234"/>
      <c r="J1" s="30" t="str">
        <f>IF(runS=1, "결정 !","..1명..")</f>
        <v>결정 !</v>
      </c>
      <c r="K1" s="30" t="str">
        <f>IF(obstaS=1, "결정 !","..1명..")</f>
        <v>결정 !</v>
      </c>
      <c r="L1" s="30" t="str">
        <f>IF(tri=2,"결정 !","..2명..")</f>
        <v>결정 !</v>
      </c>
      <c r="M1" s="30" t="str">
        <f>IF(horse=3,"결정 !","..3명..")</f>
        <v>결정 !</v>
      </c>
      <c r="N1" s="157"/>
    </row>
    <row r="2" spans="1:38" ht="17.25" thickBot="1">
      <c r="A2" s="165">
        <v>1.0999999999999999E-2</v>
      </c>
      <c r="B2" s="235" t="s">
        <v>158</v>
      </c>
      <c r="C2" s="235"/>
      <c r="D2" s="235"/>
      <c r="E2" s="235"/>
      <c r="F2" s="235"/>
      <c r="G2" s="235"/>
      <c r="H2" s="235"/>
      <c r="J2" s="32" t="s">
        <v>142</v>
      </c>
      <c r="K2" s="5" t="s">
        <v>39</v>
      </c>
      <c r="L2" s="5" t="s">
        <v>40</v>
      </c>
      <c r="M2" s="5" t="s">
        <v>41</v>
      </c>
      <c r="N2" s="41">
        <v>1.1000000000000001</v>
      </c>
      <c r="P2" s="236" t="s">
        <v>215</v>
      </c>
      <c r="Q2" s="236"/>
      <c r="R2" s="236"/>
      <c r="S2" s="236"/>
      <c r="T2" s="236"/>
      <c r="U2" s="236"/>
      <c r="V2" s="236"/>
      <c r="X2" s="241" t="s">
        <v>218</v>
      </c>
      <c r="Y2" s="241"/>
      <c r="Z2" s="241"/>
      <c r="AA2" s="241"/>
      <c r="AB2" s="241"/>
      <c r="AC2" s="241"/>
      <c r="AD2" s="241"/>
      <c r="AE2" s="241"/>
      <c r="AF2" s="241"/>
      <c r="AG2" s="241"/>
      <c r="AH2" s="241"/>
      <c r="AI2" s="241"/>
    </row>
    <row r="3" spans="1:38" ht="33">
      <c r="B3" s="47" t="s">
        <v>38</v>
      </c>
      <c r="C3" s="48" t="s">
        <v>92</v>
      </c>
      <c r="D3" s="49" t="s">
        <v>0</v>
      </c>
      <c r="E3" s="50" t="s">
        <v>1</v>
      </c>
      <c r="F3" s="51" t="s">
        <v>2</v>
      </c>
      <c r="G3" s="52" t="s">
        <v>3</v>
      </c>
      <c r="H3" s="53" t="s">
        <v>30</v>
      </c>
      <c r="I3" s="54" t="s">
        <v>173</v>
      </c>
      <c r="J3" s="183" t="s">
        <v>31</v>
      </c>
      <c r="K3" s="168" t="s">
        <v>32</v>
      </c>
      <c r="L3" s="169" t="s">
        <v>33</v>
      </c>
      <c r="M3" s="170" t="s">
        <v>34</v>
      </c>
      <c r="N3" s="153" t="s">
        <v>109</v>
      </c>
      <c r="P3" s="163" t="s">
        <v>92</v>
      </c>
      <c r="Q3" s="246" t="s">
        <v>105</v>
      </c>
      <c r="R3" s="247"/>
      <c r="S3" s="247"/>
      <c r="T3" s="247"/>
      <c r="U3" s="248"/>
      <c r="V3" s="29" t="s">
        <v>140</v>
      </c>
      <c r="X3" s="55" t="s">
        <v>161</v>
      </c>
      <c r="Y3" s="55" t="s">
        <v>106</v>
      </c>
      <c r="Z3" s="19" t="s">
        <v>212</v>
      </c>
      <c r="AA3" s="19" t="s">
        <v>190</v>
      </c>
      <c r="AB3" s="164" t="s">
        <v>191</v>
      </c>
      <c r="AC3" s="245" t="s">
        <v>224</v>
      </c>
      <c r="AD3" s="245"/>
      <c r="AE3" s="12" t="s">
        <v>191</v>
      </c>
      <c r="AF3" s="19" t="s">
        <v>190</v>
      </c>
      <c r="AG3" s="19" t="s">
        <v>212</v>
      </c>
      <c r="AH3" s="55" t="s">
        <v>161</v>
      </c>
      <c r="AI3" s="55" t="s">
        <v>106</v>
      </c>
    </row>
    <row r="4" spans="1:38" ht="20.25">
      <c r="B4" s="136" t="s">
        <v>139</v>
      </c>
      <c r="C4" s="237" t="str">
        <f ca="1" xml:space="preserve">
IF(RAND()&gt;0.76, "괄호 안은 컨디션 합 입니다.",
     IF(RAND()&gt;0.68, "시뮬레이터 하단에서 배정된 NPC를 확인하세요 !",
          IF(RAND()&gt;0.5,
          "랜덤 도움말 입니다 (흠칫)",
                    IF(RAND()&gt;0.1,
                         "위험한 적은 가져버리세요 !",
                         "아테네의 부엉이는 황혼이 깃들 무렵에 날개를 편다"
                    )
          )
     )
)</f>
        <v>아테네의 부엉이는 황혼이 깃들 무렵에 날개를 편다</v>
      </c>
      <c r="D4" s="238"/>
      <c r="E4" s="238"/>
      <c r="F4" s="238"/>
      <c r="G4" s="238"/>
      <c r="H4" s="238"/>
      <c r="I4" s="239"/>
      <c r="J4" s="135" t="str">
        <f>IF(runS=1,SUM(J5:J35) &amp; " (" &amp; runC &amp;")",0)</f>
        <v>2.1 (1)</v>
      </c>
      <c r="K4" s="135" t="str">
        <f>IF(obstaS=1,SUM(K5:K35) &amp; " (" &amp; obstaC &amp;")",0)</f>
        <v>1.1 (2)</v>
      </c>
      <c r="L4" s="135" t="str">
        <f>IF(tri=2,SUM(L5:L35) &amp; " (" &amp; triC &amp;")",0)</f>
        <v>2.1 (5)</v>
      </c>
      <c r="M4" s="189" t="str">
        <f>IF(horse=3,SUM(M5:M35) &amp; " (" &amp; horseC &amp;")",0)</f>
        <v>4.1 (7)</v>
      </c>
      <c r="N4" s="190" t="s">
        <v>160</v>
      </c>
      <c r="P4" s="22">
        <v>7</v>
      </c>
      <c r="Q4" s="21" t="s">
        <v>55</v>
      </c>
      <c r="R4" s="21" t="s">
        <v>18</v>
      </c>
      <c r="S4" s="21" t="s">
        <v>37</v>
      </c>
      <c r="T4" s="156" t="s">
        <v>58</v>
      </c>
      <c r="U4" s="21" t="s">
        <v>29</v>
      </c>
      <c r="V4" s="33">
        <v>-3</v>
      </c>
      <c r="X4" s="55">
        <v>2.2000000000000002</v>
      </c>
      <c r="Y4" s="55">
        <v>3</v>
      </c>
      <c r="Z4" s="75">
        <f>(sc_3+sc_1*INT((10+X4)/(INT(10+X4))-epsi))*(s_1+INT(X4)+s_2*INT((10+X4)/(INT(10+X4))-epsi))^(s_3)*(c_4+c_1*INT((10+X4)/(INT(10+X4))-epsi)+c_2*Y4)^(c_3)+sc_2*INT((10+X4)/(INT(10+X4))-epsi)-sc_4*(Y4/10)^3</f>
        <v>90379.51629533332</v>
      </c>
      <c r="AA4" s="60">
        <f t="shared" ref="AA4:AA12" si="0">_xlfn.RANK.EQ(Z4,combat,0)</f>
        <v>1</v>
      </c>
      <c r="AB4" s="59">
        <f>ABS(AA4-AC4)</f>
        <v>0</v>
      </c>
      <c r="AC4" s="61">
        <v>1</v>
      </c>
      <c r="AD4" s="61">
        <v>3</v>
      </c>
      <c r="AE4" s="56">
        <f>ABS(AF4-AD4)</f>
        <v>0</v>
      </c>
      <c r="AF4" s="58">
        <f t="shared" ref="AF4:AF12" si="1">_xlfn.RANK.EQ(AG4,combat,0)</f>
        <v>3</v>
      </c>
      <c r="AG4" s="75">
        <f t="shared" ref="AG4:AG18" si="2">(sc_3+sc_1*INT((10+AH4)/(INT(10+AH4))-epsi))
*(s_1+INT(AH4)+s_2*INT((10+AH4)/(INT(10+AH4))-epsi))^(s_3)
*(c_4+c_1*INT((10+AH4)/(INT(10+AH4))-epsi)+c_2*AI4)^(c_3)
+sc_2*INT((10+AH4)/(INT(10+AH4))-epsi)
-sc_4*(AI4/10)^3</f>
        <v>76805.186529190454</v>
      </c>
      <c r="AH4" s="55">
        <v>2</v>
      </c>
      <c r="AI4" s="55">
        <v>3</v>
      </c>
      <c r="AK4" s="87"/>
      <c r="AL4" s="87"/>
    </row>
    <row r="5" spans="1:38" ht="17.100000000000001" customHeight="1">
      <c r="B5" s="173" t="s">
        <v>18</v>
      </c>
      <c r="C5" s="99">
        <v>7</v>
      </c>
      <c r="D5" s="64">
        <v>1</v>
      </c>
      <c r="E5" s="65"/>
      <c r="F5" s="66">
        <v>1</v>
      </c>
      <c r="G5" s="67"/>
      <c r="H5" s="97">
        <f>cond7</f>
        <v>-3</v>
      </c>
      <c r="I5" s="178"/>
      <c r="J5" s="281" t="str">
        <f>IF(
  (D5+F5*d)*OR(I5=1,AND(I5="",runS&lt;&gt;1))&gt;d-1,
  (D5+F5*d)*OR(I5=1,AND(I5="",runS&lt;&gt;1)),
     IF(
       enemy^(2-enemy)*run*OR(R46&gt;runCB,INT(0.4+R46/runCB)),
       CHAR(200*(2-enemy) + 41454*(enemy-1)) &amp; "  "
       &amp; (enemy-1)*(D5+F5*d)+(2-enemy)*INT(99.9*(R46/runCB))
       &amp; LEFT(" "&amp;CHAR(34+3*enemy)&amp;H5,3*enemy-1)&amp;CHAR(41951*(2-enemy) + 41*(enemy-1)),
       ""
     )
)</f>
        <v/>
      </c>
      <c r="K5" s="172" t="str">
        <f>IF(
  (D5*d+F5)*OR(I5=2,AND(I5="",obstaS&lt;&gt;1))&gt;d-1,
  (D5*d+F5)*OR(I5=2,AND(I5="",obstaS&lt;&gt;1)),
     IF(
       enemy^(2-enemy)*obsta*OR(S46&gt;obstaCB,INT(0.4+S46/obstaCB)),
       CHAR(200*(2-enemy) + 41454*(enemy-1)) &amp; "  "
       &amp; (enemy-1)*(D5*d+F5)+(2-enemy)*INT(99.9*(S46/obstaCB))
       &amp; LEFT(" "&amp;CHAR(34+3*enemy)&amp;H5,3*enemy-1)&amp;CHAR(41951*(2-enemy) + 41*(enemy-1)),
       ""
     )
)</f>
        <v/>
      </c>
      <c r="L5" s="186" t="str">
        <f>IF(
  (F5*d+G5)*OR(I5=3,AND(I5="",tri&lt;&gt;2))&gt;d-1,
  (F5*d+G5)*OR(I5=3,AND(I5="",tri&lt;&gt;2)),
     IF(
       enemy^(2-enemy)*INT(tri/2)*OR(T46&gt;triCB2,INT(0.7+T46/triCB2)),
       CHAR(200*(2-enemy) + 41454*(enemy-1)) &amp; "  "
       &amp; (enemy-1)*(F5*d+G5)+(2-enemy)*INT(99.9*(T46/triCB2))
       &amp; LEFT(" "&amp;CHAR(34+3*enemy)&amp;H5,3*enemy-1)&amp;CHAR(41951*(2-enemy) + 41*(enemy-1)),
       ""
     )
)</f>
        <v/>
      </c>
      <c r="M5" s="187" t="str">
        <f>IF(
  OR(E5+G5=-1,(E5*d+G5)*OR(I5=4,AND(I5="",horse&lt;&gt;3))&gt;d-1),
  (E5*(INT((E5+2)/2)*(d-1)+1)+G5)*OR(I5=4,AND(I5="",horse&lt;&gt;3)),
     IF(
       enemy^(2-enemy)*INT(horse/3)*OR(U46&gt;horseCB2,INT(0.81+U46/horseCB2)),
       CHAR(200*(2-enemy) + 41454*(enemy-1)) &amp; "  "
       &amp; (enemy-1)*(E5*d+G5)+(2-enemy)*INT(99.9*(U46/horseCB2))
       &amp; LEFT(" "&amp;CHAR(34+3*enemy)&amp;H5,3*enemy-1)&amp;CHAR(41951*(2-enemy) + 41*(enemy-1)),
       ""
     )
)</f>
        <v/>
      </c>
      <c r="N5" s="149"/>
      <c r="P5" s="22">
        <v>1</v>
      </c>
      <c r="Q5" s="19" t="s">
        <v>71</v>
      </c>
      <c r="R5" s="28" t="s">
        <v>4</v>
      </c>
      <c r="S5" s="28" t="s">
        <v>73</v>
      </c>
      <c r="T5" s="19" t="s">
        <v>47</v>
      </c>
      <c r="U5" s="19"/>
      <c r="V5" s="16">
        <f t="shared" ref="V5:V10" si="3">MOD(V4+4,7)+1-4</f>
        <v>-2</v>
      </c>
      <c r="X5" s="55">
        <v>2.2000000000000002</v>
      </c>
      <c r="Y5" s="55">
        <v>2</v>
      </c>
      <c r="Z5" s="75">
        <f t="shared" ref="Z5:Z18" si="4">(sc_3+sc_1*INT((10+X5)/(INT(10+X5))-epsi))
*(s_1+INT(X5)+s_2*INT((10+X5)/(INT(10+X5))-epsi))^(s_3)
*(c_4+c_1*INT((10+X5)/(INT(10+X5))-epsi)+c_2*Y5)^(c_3)
+sc_2*INT((10+X5)/(INT(10+X5))-epsi)
-sc_4*(Y5/10)^3</f>
        <v>79126.358729139902</v>
      </c>
      <c r="AA5" s="60">
        <f t="shared" si="0"/>
        <v>2</v>
      </c>
      <c r="AB5" s="59">
        <f t="shared" ref="AB5:AB12" si="5">ABS(AA5-AC5)</f>
        <v>0</v>
      </c>
      <c r="AC5" s="61">
        <v>2</v>
      </c>
      <c r="AD5" s="61">
        <v>5</v>
      </c>
      <c r="AE5" s="56">
        <f t="shared" ref="AE5:AE12" si="6">ABS(AF5-AD5)</f>
        <v>0</v>
      </c>
      <c r="AF5" s="58">
        <f t="shared" si="1"/>
        <v>5</v>
      </c>
      <c r="AG5" s="75">
        <f t="shared" si="2"/>
        <v>67904.762029604637</v>
      </c>
      <c r="AH5" s="55">
        <v>2</v>
      </c>
      <c r="AI5" s="55">
        <v>2</v>
      </c>
      <c r="AK5" s="87"/>
      <c r="AL5" s="87"/>
    </row>
    <row r="6" spans="1:38" ht="17.100000000000001" customHeight="1">
      <c r="B6" s="173" t="s">
        <v>28</v>
      </c>
      <c r="C6" s="99">
        <v>4</v>
      </c>
      <c r="D6" s="64">
        <v>1</v>
      </c>
      <c r="E6" s="65">
        <v>-1</v>
      </c>
      <c r="F6" s="66">
        <v>1</v>
      </c>
      <c r="G6" s="67"/>
      <c r="H6" s="97">
        <f>cond4</f>
        <v>1</v>
      </c>
      <c r="I6" s="178">
        <v>1</v>
      </c>
      <c r="J6" s="281">
        <f>IF(
  (D6+F6*d)*OR(I6=1,AND(I6="",runS&lt;&gt;1))&gt;d-1,
  (D6+F6*d)*OR(I6=1,AND(I6="",runS&lt;&gt;1)),
     IF(
       enemy^(2-enemy)*run*OR(R47&gt;runCB,INT(0.4+R47/runCB)),
       CHAR(200*(2-enemy) + 41454*(enemy-1)) &amp; "  "
       &amp; (enemy-1)*(D6+F6*d)+(2-enemy)*INT(99.9*(R47/runCB))
       &amp; LEFT(" "&amp;CHAR(34+3*enemy)&amp;H6,3*enemy-1)&amp;CHAR(41951*(2-enemy) + 41*(enemy-1)),
       ""
     )
)</f>
        <v>2.1</v>
      </c>
      <c r="K6" s="172" t="str">
        <f>IF(
  (D6*d+F6)*OR(I6=2,AND(I6="",obstaS&lt;&gt;1))&gt;d-1,
  (D6*d+F6)*OR(I6=2,AND(I6="",obstaS&lt;&gt;1)),
     IF(
       enemy^(2-enemy)*obsta*OR(S47&gt;obstaCB,INT(0.4+S47/obstaCB)),
       CHAR(200*(2-enemy) + 41454*(enemy-1)) &amp; "  "
       &amp; (enemy-1)*(D6*d+F6)+(2-enemy)*INT(99.9*(S47/obstaCB))
       &amp; LEFT(" "&amp;CHAR(34+3*enemy)&amp;H6,3*enemy-1)&amp;CHAR(41951*(2-enemy) + 41*(enemy-1)),
       ""
     )
)</f>
        <v/>
      </c>
      <c r="L6" s="186" t="str">
        <f>IF(
  (F6*d+G6)*OR(I6=3,AND(I6="",tri&lt;&gt;2))&gt;d-1,
  (F6*d+G6)*OR(I6=3,AND(I6="",tri&lt;&gt;2)),
     IF(
       enemy^(2-enemy)*INT(tri/2)*OR(T47&gt;triCB2,INT(0.7+T47/triCB2)),
       CHAR(200*(2-enemy) + 41454*(enemy-1)) &amp; "  "
       &amp; (enemy-1)*(F6*d+G6)+(2-enemy)*INT(99.9*(T47/triCB2))
       &amp; LEFT(" "&amp;CHAR(34+3*enemy)&amp;H6,3*enemy-1)&amp;CHAR(41951*(2-enemy) + 41*(enemy-1)),
       ""
     )
)</f>
        <v/>
      </c>
      <c r="M6" s="187">
        <f>IF(
  OR(E6+G6=-1,(E6*d+G6)*OR(I6=4,AND(I6="",horse&lt;&gt;3))&gt;d-1),
  (E6*(INT((E6+2)/2)*(d-1)+1)+G6)*OR(I6=4,AND(I6="",horse&lt;&gt;3)),
     IF(
       enemy^(2-enemy)*INT(horse/3)*OR(U47&gt;horseCB2,INT(0.81+U47/horseCB2)),
       CHAR(200*(2-enemy) + 41454*(enemy-1)) &amp; "  "
       &amp; (enemy-1)*(E6*d+G6)+(2-enemy)*INT(99.9*(U47/horseCB2))
       &amp; LEFT(" "&amp;CHAR(34+3*enemy)&amp;H6,3*enemy-1)&amp;CHAR(41951*(2-enemy) + 41*(enemy-1)),
       ""
     )
)</f>
        <v>0</v>
      </c>
      <c r="N6" s="149"/>
      <c r="P6" s="22">
        <v>2</v>
      </c>
      <c r="Q6" s="19" t="s">
        <v>25</v>
      </c>
      <c r="R6" s="19" t="s">
        <v>68</v>
      </c>
      <c r="S6" s="19" t="s">
        <v>69</v>
      </c>
      <c r="T6" s="19" t="s">
        <v>70</v>
      </c>
      <c r="U6" s="19"/>
      <c r="V6" s="16">
        <f t="shared" si="3"/>
        <v>-1</v>
      </c>
      <c r="X6" s="55">
        <v>2.2000000000000002</v>
      </c>
      <c r="Y6" s="55">
        <v>1</v>
      </c>
      <c r="Z6" s="75">
        <f t="shared" si="4"/>
        <v>67905.167270765101</v>
      </c>
      <c r="AA6" s="60">
        <f t="shared" si="0"/>
        <v>4</v>
      </c>
      <c r="AB6" s="59">
        <f t="shared" si="5"/>
        <v>0</v>
      </c>
      <c r="AC6" s="61">
        <v>4</v>
      </c>
      <c r="AD6" s="61">
        <v>8</v>
      </c>
      <c r="AE6" s="56">
        <f t="shared" si="6"/>
        <v>1</v>
      </c>
      <c r="AF6" s="58">
        <f t="shared" si="1"/>
        <v>7</v>
      </c>
      <c r="AG6" s="75">
        <f t="shared" si="2"/>
        <v>59040.699887202944</v>
      </c>
      <c r="AH6" s="55">
        <v>2</v>
      </c>
      <c r="AI6" s="55">
        <v>1</v>
      </c>
      <c r="AK6" s="87"/>
      <c r="AL6" s="87"/>
    </row>
    <row r="7" spans="1:38" ht="17.100000000000001" customHeight="1">
      <c r="B7" s="173" t="s">
        <v>37</v>
      </c>
      <c r="C7" s="99">
        <v>7</v>
      </c>
      <c r="D7" s="64">
        <v>1</v>
      </c>
      <c r="E7" s="65">
        <v>-1</v>
      </c>
      <c r="F7" s="66">
        <v>1</v>
      </c>
      <c r="G7" s="67"/>
      <c r="H7" s="97">
        <f>cond7</f>
        <v>-3</v>
      </c>
      <c r="I7" s="178"/>
      <c r="J7" s="281" t="str">
        <f>IF(
  (D7+F7*d)*OR(I7=1,AND(I7="",runS&lt;&gt;1))&gt;d-1,
  (D7+F7*d)*OR(I7=1,AND(I7="",runS&lt;&gt;1)),
     IF(
       enemy^(2-enemy)*run*OR(R48&gt;runCB,INT(0.4+R48/runCB)),
       CHAR(200*(2-enemy) + 41454*(enemy-1)) &amp; "  "
       &amp; (enemy-1)*(D7+F7*d)+(2-enemy)*INT(99.9*(R48/runCB))
       &amp; LEFT(" "&amp;CHAR(34+3*enemy)&amp;H7,3*enemy-1)&amp;CHAR(41951*(2-enemy) + 41*(enemy-1)),
       ""
     )
)</f>
        <v/>
      </c>
      <c r="K7" s="172" t="str">
        <f>IF(
  (D7*d+F7)*OR(I7=2,AND(I7="",obstaS&lt;&gt;1))&gt;d-1,
  (D7*d+F7)*OR(I7=2,AND(I7="",obstaS&lt;&gt;1)),
     IF(
       enemy^(2-enemy)*obsta*OR(S48&gt;obstaCB,INT(0.4+S48/obstaCB)),
       CHAR(200*(2-enemy) + 41454*(enemy-1)) &amp; "  "
       &amp; (enemy-1)*(D7*d+F7)+(2-enemy)*INT(99.9*(S48/obstaCB))
       &amp; LEFT(" "&amp;CHAR(34+3*enemy)&amp;H7,3*enemy-1)&amp;CHAR(41951*(2-enemy) + 41*(enemy-1)),
       ""
     )
)</f>
        <v/>
      </c>
      <c r="L7" s="186" t="str">
        <f>IF(
  (F7*d+G7)*OR(I7=3,AND(I7="",tri&lt;&gt;2))&gt;d-1,
  (F7*d+G7)*OR(I7=3,AND(I7="",tri&lt;&gt;2)),
     IF(
       enemy^(2-enemy)*INT(tri/2)*OR(T48&gt;triCB2,INT(0.7+T48/triCB2)),
       CHAR(200*(2-enemy) + 41454*(enemy-1)) &amp; "  "
       &amp; (enemy-1)*(F7*d+G7)+(2-enemy)*INT(99.9*(T48/triCB2))
       &amp; LEFT(" "&amp;CHAR(34+3*enemy)&amp;H7,3*enemy-1)&amp;CHAR(41951*(2-enemy) + 41*(enemy-1)),
       ""
     )
)</f>
        <v/>
      </c>
      <c r="M7" s="187">
        <f>IF(
  OR(E7+G7=-1,(E7*d+G7)*OR(I7=4,AND(I7="",horse&lt;&gt;3))&gt;d-1),
  (E7*(INT((E7+2)/2)*(d-1)+1)+G7)*OR(I7=4,AND(I7="",horse&lt;&gt;3)),
     IF(
       enemy^(2-enemy)*INT(horse/3)*OR(U48&gt;horseCB2,INT(0.81+U48/horseCB2)),
       CHAR(200*(2-enemy) + 41454*(enemy-1)) &amp; "  "
       &amp; (enemy-1)*(E7*d+G7)+(2-enemy)*INT(99.9*(U48/horseCB2))
       &amp; LEFT(" "&amp;CHAR(34+3*enemy)&amp;H7,3*enemy-1)&amp;CHAR(41951*(2-enemy) + 41*(enemy-1)),
       ""
     )
)</f>
        <v>0</v>
      </c>
      <c r="N7" s="149"/>
      <c r="P7" s="22">
        <v>3</v>
      </c>
      <c r="Q7" s="19" t="s">
        <v>23</v>
      </c>
      <c r="R7" s="19" t="s">
        <v>52</v>
      </c>
      <c r="S7" s="19" t="s">
        <v>53</v>
      </c>
      <c r="T7" s="28" t="s">
        <v>54</v>
      </c>
      <c r="U7" s="19"/>
      <c r="V7" s="16">
        <f t="shared" si="3"/>
        <v>0</v>
      </c>
      <c r="X7" s="55">
        <v>1.2</v>
      </c>
      <c r="Y7" s="55">
        <v>3</v>
      </c>
      <c r="Z7" s="75">
        <f t="shared" si="4"/>
        <v>63511.547795899387</v>
      </c>
      <c r="AA7" s="60">
        <f t="shared" si="0"/>
        <v>6</v>
      </c>
      <c r="AB7" s="59">
        <f t="shared" si="5"/>
        <v>0</v>
      </c>
      <c r="AC7" s="61">
        <v>6</v>
      </c>
      <c r="AD7" s="61">
        <v>10</v>
      </c>
      <c r="AE7" s="56">
        <f t="shared" si="6"/>
        <v>0</v>
      </c>
      <c r="AF7" s="58">
        <f t="shared" si="1"/>
        <v>10</v>
      </c>
      <c r="AG7" s="75">
        <f t="shared" si="2"/>
        <v>51489.123006860005</v>
      </c>
      <c r="AH7" s="55">
        <v>1</v>
      </c>
      <c r="AI7" s="55">
        <v>3</v>
      </c>
      <c r="AK7" s="87"/>
      <c r="AL7" s="87"/>
    </row>
    <row r="8" spans="1:38" ht="17.100000000000001" customHeight="1">
      <c r="B8" s="173" t="s">
        <v>4</v>
      </c>
      <c r="C8" s="99">
        <v>1</v>
      </c>
      <c r="D8" s="64">
        <v>1</v>
      </c>
      <c r="E8" s="65">
        <v>-1</v>
      </c>
      <c r="F8" s="66"/>
      <c r="G8" s="67"/>
      <c r="H8" s="97">
        <f>cond1</f>
        <v>-2</v>
      </c>
      <c r="I8" s="178"/>
      <c r="J8" s="282" t="str">
        <f>IF(
  (D8+F8*d)*OR(I8=1,AND(I8="",runS&lt;&gt;1))&gt;d-1,
  (D8+F8*d)*OR(I8=1,AND(I8="",runS&lt;&gt;1)),
     IF(
       enemy^(2-enemy)*run*OR(R49&gt;runCB,INT(0.4+R49/runCB)),
       CHAR(200*(2-enemy) + 41454*(enemy-1)) &amp; "  "
       &amp; (enemy-1)*(D8+F8*d)+(2-enemy)*INT(99.9*(R49/runCB))
       &amp; LEFT(" "&amp;CHAR(34+3*enemy)&amp;H8,3*enemy-1)&amp;CHAR(41951*(2-enemy) + 41*(enemy-1)),
       ""
     )
)</f>
        <v/>
      </c>
      <c r="K8" s="185" t="str">
        <f>IF(
  (D8*d+F8)*OR(I8=2,AND(I8="",obstaS&lt;&gt;1))&gt;d-1,
  (D8*d+F8)*OR(I8=2,AND(I8="",obstaS&lt;&gt;1)),
     IF(
       enemy^(2-enemy)*obsta*OR(S49&gt;obstaCB,INT(0.4+S49/obstaCB)),
       CHAR(200*(2-enemy) + 41454*(enemy-1)) &amp; "  "
       &amp; (enemy-1)*(D8*d+F8)+(2-enemy)*INT(99.9*(S49/obstaCB))
       &amp; LEFT(" "&amp;CHAR(34+3*enemy)&amp;H8,3*enemy-1)&amp;CHAR(41951*(2-enemy) + 41*(enemy-1)),
       ""
     )
)</f>
        <v/>
      </c>
      <c r="L8" s="186" t="str">
        <f>IF(
  (F8*d+G8)*OR(I8=3,AND(I8="",tri&lt;&gt;2))&gt;d-1,
  (F8*d+G8)*OR(I8=3,AND(I8="",tri&lt;&gt;2)),
     IF(
       enemy^(2-enemy)*INT(tri/2)*OR(T49&gt;triCB2,INT(0.7+T49/triCB2)),
       CHAR(200*(2-enemy) + 41454*(enemy-1)) &amp; "  "
       &amp; (enemy-1)*(F8*d+G8)+(2-enemy)*INT(99.9*(T49/triCB2))
       &amp; LEFT(" "&amp;CHAR(34+3*enemy)&amp;H8,3*enemy-1)&amp;CHAR(41951*(2-enemy) + 41*(enemy-1)),
       ""
     )
)</f>
        <v/>
      </c>
      <c r="M8" s="187">
        <f>IF(
  OR(E8+G8=-1,(E8*d+G8)*OR(I8=4,AND(I8="",horse&lt;&gt;3))&gt;d-1),
  (E8*(INT((E8+2)/2)*(d-1)+1)+G8)*OR(I8=4,AND(I8="",horse&lt;&gt;3)),
     IF(
       enemy^(2-enemy)*INT(horse/3)*OR(U49&gt;horseCB2,INT(0.81+U49/horseCB2)),
       CHAR(200*(2-enemy) + 41454*(enemy-1)) &amp; "  "
       &amp; (enemy-1)*(E8*d+G8)+(2-enemy)*INT(99.9*(U49/horseCB2))
       &amp; LEFT(" "&amp;CHAR(34+3*enemy)&amp;H8,3*enemy-1)&amp;CHAR(41951*(2-enemy) + 41*(enemy-1)),
       ""
     )
)</f>
        <v>0</v>
      </c>
      <c r="N8" s="149"/>
      <c r="P8" s="22">
        <v>4</v>
      </c>
      <c r="Q8" s="19" t="s">
        <v>98</v>
      </c>
      <c r="R8" s="19" t="s">
        <v>46</v>
      </c>
      <c r="S8" s="19" t="s">
        <v>99</v>
      </c>
      <c r="T8" s="28" t="s">
        <v>49</v>
      </c>
      <c r="U8" s="28" t="s">
        <v>50</v>
      </c>
      <c r="V8" s="16">
        <f t="shared" si="3"/>
        <v>1</v>
      </c>
      <c r="X8" s="55">
        <v>2.2000000000000002</v>
      </c>
      <c r="Y8" s="55">
        <v>0</v>
      </c>
      <c r="Z8" s="75">
        <f t="shared" si="4"/>
        <v>56689.217009575557</v>
      </c>
      <c r="AA8" s="60">
        <f t="shared" si="0"/>
        <v>8</v>
      </c>
      <c r="AB8" s="59">
        <f t="shared" si="5"/>
        <v>1</v>
      </c>
      <c r="AC8" s="61">
        <v>7</v>
      </c>
      <c r="AD8" s="61">
        <v>11</v>
      </c>
      <c r="AE8" s="56">
        <f t="shared" si="6"/>
        <v>0</v>
      </c>
      <c r="AF8" s="58">
        <f t="shared" si="1"/>
        <v>11</v>
      </c>
      <c r="AG8" s="75">
        <f t="shared" si="2"/>
        <v>50187.207606799609</v>
      </c>
      <c r="AH8" s="55">
        <v>2</v>
      </c>
      <c r="AI8" s="55">
        <v>0</v>
      </c>
      <c r="AK8" s="87"/>
      <c r="AL8" s="87"/>
    </row>
    <row r="9" spans="1:38" ht="17.100000000000001" customHeight="1">
      <c r="B9" s="173" t="s">
        <v>6</v>
      </c>
      <c r="C9" s="99">
        <v>5</v>
      </c>
      <c r="D9" s="64">
        <v>1</v>
      </c>
      <c r="E9" s="65">
        <v>-1</v>
      </c>
      <c r="F9" s="66"/>
      <c r="G9" s="67"/>
      <c r="H9" s="97">
        <f>cond5</f>
        <v>2</v>
      </c>
      <c r="I9" s="178">
        <v>2</v>
      </c>
      <c r="J9" s="282" t="str">
        <f>IF(
  (D9+F9*d)*OR(I9=1,AND(I9="",runS&lt;&gt;1))&gt;d-1,
  (D9+F9*d)*OR(I9=1,AND(I9="",runS&lt;&gt;1)),
     IF(
       enemy^(2-enemy)*run*OR(R50&gt;runCB,INT(0.4+R50/runCB)),
       CHAR(200*(2-enemy) + 41454*(enemy-1)) &amp; "  "
       &amp; (enemy-1)*(D9+F9*d)+(2-enemy)*INT(99.9*(R50/runCB))
       &amp; LEFT(" "&amp;CHAR(34+3*enemy)&amp;H9,3*enemy-1)&amp;CHAR(41951*(2-enemy) + 41*(enemy-1)),
       ""
     )
)</f>
        <v/>
      </c>
      <c r="K9" s="185">
        <f>IF(
  (D9*d+F9)*OR(I9=2,AND(I9="",obstaS&lt;&gt;1))&gt;d-1,
  (D9*d+F9)*OR(I9=2,AND(I9="",obstaS&lt;&gt;1)),
     IF(
       enemy^(2-enemy)*obsta*OR(S50&gt;obstaCB,INT(0.4+S50/obstaCB)),
       CHAR(200*(2-enemy) + 41454*(enemy-1)) &amp; "  "
       &amp; (enemy-1)*(D9*d+F9)+(2-enemy)*INT(99.9*(S50/obstaCB))
       &amp; LEFT(" "&amp;CHAR(34+3*enemy)&amp;H9,3*enemy-1)&amp;CHAR(41951*(2-enemy) + 41*(enemy-1)),
       ""
     )
)</f>
        <v>1.1000000000000001</v>
      </c>
      <c r="L9" s="186" t="str">
        <f>IF(
  (F9*d+G9)*OR(I9=3,AND(I9="",tri&lt;&gt;2))&gt;d-1,
  (F9*d+G9)*OR(I9=3,AND(I9="",tri&lt;&gt;2)),
     IF(
       enemy^(2-enemy)*INT(tri/2)*OR(T50&gt;triCB2,INT(0.7+T50/triCB2)),
       CHAR(200*(2-enemy) + 41454*(enemy-1)) &amp; "  "
       &amp; (enemy-1)*(F9*d+G9)+(2-enemy)*INT(99.9*(T50/triCB2))
       &amp; LEFT(" "&amp;CHAR(34+3*enemy)&amp;H9,3*enemy-1)&amp;CHAR(41951*(2-enemy) + 41*(enemy-1)),
       ""
     )
)</f>
        <v/>
      </c>
      <c r="M9" s="187">
        <f>IF(
  OR(E9+G9=-1,(E9*d+G9)*OR(I9=4,AND(I9="",horse&lt;&gt;3))&gt;d-1),
  (E9*(INT((E9+2)/2)*(d-1)+1)+G9)*OR(I9=4,AND(I9="",horse&lt;&gt;3)),
     IF(
       enemy^(2-enemy)*INT(horse/3)*OR(U50&gt;horseCB2,INT(0.81+U50/horseCB2)),
       CHAR(200*(2-enemy) + 41454*(enemy-1)) &amp; "  "
       &amp; (enemy-1)*(E9*d+G9)+(2-enemy)*INT(99.9*(U50/horseCB2))
       &amp; LEFT(" "&amp;CHAR(34+3*enemy)&amp;H9,3*enemy-1)&amp;CHAR(41951*(2-enemy) + 41*(enemy-1)),
       ""
     )
)</f>
        <v>0</v>
      </c>
      <c r="N9" s="149"/>
      <c r="P9" s="22">
        <v>5</v>
      </c>
      <c r="Q9" s="19" t="s">
        <v>95</v>
      </c>
      <c r="R9" s="19" t="s">
        <v>35</v>
      </c>
      <c r="S9" s="19" t="s">
        <v>16</v>
      </c>
      <c r="T9" s="19" t="s">
        <v>6</v>
      </c>
      <c r="U9" s="19"/>
      <c r="V9" s="16">
        <f t="shared" si="3"/>
        <v>2</v>
      </c>
      <c r="X9" s="55">
        <v>1.2</v>
      </c>
      <c r="Y9" s="55">
        <v>2</v>
      </c>
      <c r="Z9" s="75">
        <f t="shared" si="4"/>
        <v>55585.472797420611</v>
      </c>
      <c r="AA9" s="60">
        <f t="shared" si="0"/>
        <v>9</v>
      </c>
      <c r="AB9" s="59">
        <f t="shared" si="5"/>
        <v>0</v>
      </c>
      <c r="AC9" s="61">
        <v>9</v>
      </c>
      <c r="AD9" s="61">
        <v>13</v>
      </c>
      <c r="AE9" s="56">
        <f t="shared" si="6"/>
        <v>0</v>
      </c>
      <c r="AF9" s="58">
        <f t="shared" si="1"/>
        <v>13</v>
      </c>
      <c r="AG9" s="75">
        <f t="shared" si="2"/>
        <v>45501.448000301541</v>
      </c>
      <c r="AH9" s="55">
        <v>1</v>
      </c>
      <c r="AI9" s="55">
        <v>2</v>
      </c>
      <c r="AK9" s="87"/>
      <c r="AL9" s="87"/>
    </row>
    <row r="10" spans="1:38" ht="17.100000000000001" customHeight="1">
      <c r="B10" s="173" t="s">
        <v>27</v>
      </c>
      <c r="C10" s="99">
        <v>5</v>
      </c>
      <c r="D10" s="64">
        <v>1</v>
      </c>
      <c r="E10" s="65">
        <v>-1</v>
      </c>
      <c r="F10" s="66"/>
      <c r="G10" s="67"/>
      <c r="H10" s="97">
        <f>cond5</f>
        <v>2</v>
      </c>
      <c r="I10" s="178"/>
      <c r="J10" s="282" t="str">
        <f>IF(
  (D10+F10*d)*OR(I10=1,AND(I10="",runS&lt;&gt;1))&gt;d-1,
  (D10+F10*d)*OR(I10=1,AND(I10="",runS&lt;&gt;1)),
     IF(
       enemy^(2-enemy)*run*OR(R51&gt;runCB,INT(0.4+R51/runCB)),
       CHAR(200*(2-enemy) + 41454*(enemy-1)) &amp; "  "
       &amp; (enemy-1)*(D10+F10*d)+(2-enemy)*INT(99.9*(R51/runCB))
       &amp; LEFT(" "&amp;CHAR(34+3*enemy)&amp;H10,3*enemy-1)&amp;CHAR(41951*(2-enemy) + 41*(enemy-1)),
       ""
     )
)</f>
        <v>√  1 (2)</v>
      </c>
      <c r="K10" s="185" t="str">
        <f>IF(
  (D10*d+F10)*OR(I10=2,AND(I10="",obstaS&lt;&gt;1))&gt;d-1,
  (D10*d+F10)*OR(I10=2,AND(I10="",obstaS&lt;&gt;1)),
     IF(
       enemy^(2-enemy)*obsta*OR(S51&gt;obstaCB,INT(0.4+S51/obstaCB)),
       CHAR(200*(2-enemy) + 41454*(enemy-1)) &amp; "  "
       &amp; (enemy-1)*(D10*d+F10)+(2-enemy)*INT(99.9*(S51/obstaCB))
       &amp; LEFT(" "&amp;CHAR(34+3*enemy)&amp;H10,3*enemy-1)&amp;CHAR(41951*(2-enemy) + 41*(enemy-1)),
       ""
     )
)</f>
        <v>√  1.1 (2)</v>
      </c>
      <c r="L10" s="186" t="str">
        <f>IF(
  (F10*d+G10)*OR(I10=3,AND(I10="",tri&lt;&gt;2))&gt;d-1,
  (F10*d+G10)*OR(I10=3,AND(I10="",tri&lt;&gt;2)),
     IF(
       enemy^(2-enemy)*INT(tri/2)*OR(T51&gt;triCB2,INT(0.7+T51/triCB2)),
       CHAR(200*(2-enemy) + 41454*(enemy-1)) &amp; "  "
       &amp; (enemy-1)*(F10*d+G10)+(2-enemy)*INT(99.9*(T51/triCB2))
       &amp; LEFT(" "&amp;CHAR(34+3*enemy)&amp;H10,3*enemy-1)&amp;CHAR(41951*(2-enemy) + 41*(enemy-1)),
       ""
     )
)</f>
        <v/>
      </c>
      <c r="M10" s="187">
        <f>IF(
  OR(E10+G10=-1,(E10*d+G10)*OR(I10=4,AND(I10="",horse&lt;&gt;3))&gt;d-1),
  (E10*(INT((E10+2)/2)*(d-1)+1)+G10)*OR(I10=4,AND(I10="",horse&lt;&gt;3)),
     IF(
       enemy^(2-enemy)*INT(horse/3)*OR(U51&gt;horseCB2,INT(0.81+U51/horseCB2)),
       CHAR(200*(2-enemy) + 41454*(enemy-1)) &amp; "  "
       &amp; (enemy-1)*(E10*d+G10)+(2-enemy)*INT(99.9*(U51/horseCB2))
       &amp; LEFT(" "&amp;CHAR(34+3*enemy)&amp;H10,3*enemy-1)&amp;CHAR(41951*(2-enemy) + 41*(enemy-1)),
       ""
     )
)</f>
        <v>0</v>
      </c>
      <c r="N10" s="149"/>
      <c r="P10" s="22">
        <v>6</v>
      </c>
      <c r="Q10" s="19" t="s">
        <v>26</v>
      </c>
      <c r="R10" s="19" t="s">
        <v>20</v>
      </c>
      <c r="S10" s="19" t="s">
        <v>13</v>
      </c>
      <c r="T10" s="19" t="s">
        <v>66</v>
      </c>
      <c r="U10" s="19"/>
      <c r="V10" s="16">
        <f t="shared" si="3"/>
        <v>3</v>
      </c>
      <c r="X10" s="55">
        <v>2.2000000000000002</v>
      </c>
      <c r="Y10" s="55">
        <v>-1</v>
      </c>
      <c r="Z10" s="75">
        <f t="shared" si="4"/>
        <v>45450.667395060431</v>
      </c>
      <c r="AA10" s="60">
        <f t="shared" si="0"/>
        <v>14</v>
      </c>
      <c r="AB10" s="59">
        <f t="shared" si="5"/>
        <v>0</v>
      </c>
      <c r="AC10" s="61">
        <v>14</v>
      </c>
      <c r="AD10" s="61">
        <v>15</v>
      </c>
      <c r="AE10" s="56">
        <f t="shared" si="6"/>
        <v>1</v>
      </c>
      <c r="AF10" s="58">
        <f t="shared" si="1"/>
        <v>16</v>
      </c>
      <c r="AG10" s="75">
        <f t="shared" si="2"/>
        <v>41317.840867550076</v>
      </c>
      <c r="AH10" s="93">
        <v>2</v>
      </c>
      <c r="AI10" s="93">
        <v>-1</v>
      </c>
      <c r="AK10" s="87"/>
      <c r="AL10" s="87"/>
    </row>
    <row r="11" spans="1:38" ht="17.100000000000001" customHeight="1">
      <c r="B11" s="173" t="s">
        <v>11</v>
      </c>
      <c r="C11" s="99">
        <v>6</v>
      </c>
      <c r="D11" s="64">
        <v>-1</v>
      </c>
      <c r="E11" s="65">
        <v>1</v>
      </c>
      <c r="F11" s="66"/>
      <c r="G11" s="67">
        <v>1</v>
      </c>
      <c r="H11" s="97">
        <f>cond6</f>
        <v>3</v>
      </c>
      <c r="I11" s="178">
        <v>4</v>
      </c>
      <c r="J11" s="282" t="str">
        <f>IF(
  (D11+F11*d)*OR(I11=1,AND(I11="",runS&lt;&gt;1))&gt;d-1,
  (D11+F11*d)*OR(I11=1,AND(I11="",runS&lt;&gt;1)),
     IF(
       enemy^(2-enemy)*run*OR(R52&gt;runCB,INT(0.4+R52/runCB)),
       CHAR(200*(2-enemy) + 41454*(enemy-1)) &amp; "  "
       &amp; (enemy-1)*(D11+F11*d)+(2-enemy)*INT(99.9*(R52/runCB))
       &amp; LEFT(" "&amp;CHAR(34+3*enemy)&amp;H11,3*enemy-1)&amp;CHAR(41951*(2-enemy) + 41*(enemy-1)),
       ""
     )
)</f>
        <v/>
      </c>
      <c r="K11" s="185" t="str">
        <f>IF(
  (D11*d+F11)*OR(I11=2,AND(I11="",obstaS&lt;&gt;1))&gt;d-1,
  (D11*d+F11)*OR(I11=2,AND(I11="",obstaS&lt;&gt;1)),
     IF(
       enemy^(2-enemy)*obsta*OR(S52&gt;obstaCB,INT(0.4+S52/obstaCB)),
       CHAR(200*(2-enemy) + 41454*(enemy-1)) &amp; "  "
       &amp; (enemy-1)*(D11*d+F11)+(2-enemy)*INT(99.9*(S52/obstaCB))
       &amp; LEFT(" "&amp;CHAR(34+3*enemy)&amp;H11,3*enemy-1)&amp;CHAR(41951*(2-enemy) + 41*(enemy-1)),
       ""
     )
)</f>
        <v/>
      </c>
      <c r="L11" s="186" t="str">
        <f>IF(
  (F11*d+G11)*OR(I11=3,AND(I11="",tri&lt;&gt;2))&gt;d-1,
  (F11*d+G11)*OR(I11=3,AND(I11="",tri&lt;&gt;2)),
     IF(
       enemy^(2-enemy)*INT(tri/2)*OR(T52&gt;triCB2,INT(0.7+T52/triCB2)),
       CHAR(200*(2-enemy) + 41454*(enemy-1)) &amp; "  "
       &amp; (enemy-1)*(F11*d+G11)+(2-enemy)*INT(99.9*(T52/triCB2))
       &amp; LEFT(" "&amp;CHAR(34+3*enemy)&amp;H11,3*enemy-1)&amp;CHAR(41951*(2-enemy) + 41*(enemy-1)),
       ""
     )
)</f>
        <v/>
      </c>
      <c r="M11" s="188">
        <f>IF(
  OR(E11+G11=-1,(E11*d+G11)*OR(I11=4,AND(I11="",horse&lt;&gt;3))&gt;d-1),
  (E11*(INT((E11+2)/2)*(d-1)+1)+G11)*OR(I11=4,AND(I11="",horse&lt;&gt;3)),
     IF(
       enemy^(2-enemy)*INT(horse/3)*OR(U52&gt;horseCB2,INT(0.81+U52/horseCB2)),
       CHAR(200*(2-enemy) + 41454*(enemy-1)) &amp; "  "
       &amp; (enemy-1)*(E11*d+G11)+(2-enemy)*INT(99.9*(U52/horseCB2))
       &amp; LEFT(" "&amp;CHAR(34+3*enemy)&amp;H11,3*enemy-1)&amp;CHAR(41951*(2-enemy) + 41*(enemy-1)),
       ""
     )
)</f>
        <v>2.1</v>
      </c>
      <c r="N11" s="149"/>
      <c r="X11" s="55">
        <v>1.2</v>
      </c>
      <c r="Y11" s="55">
        <v>1</v>
      </c>
      <c r="Z11" s="75">
        <f t="shared" si="4"/>
        <v>47696.136683994147</v>
      </c>
      <c r="AA11" s="60">
        <f t="shared" si="0"/>
        <v>12</v>
      </c>
      <c r="AB11" s="59">
        <f t="shared" si="5"/>
        <v>0</v>
      </c>
      <c r="AC11" s="61">
        <v>12</v>
      </c>
      <c r="AD11" s="61">
        <v>19</v>
      </c>
      <c r="AE11" s="56">
        <f t="shared" si="6"/>
        <v>1</v>
      </c>
      <c r="AF11" s="58">
        <f t="shared" si="1"/>
        <v>18</v>
      </c>
      <c r="AG11" s="75">
        <f t="shared" si="2"/>
        <v>39553.976682247281</v>
      </c>
      <c r="AH11" s="55">
        <v>1</v>
      </c>
      <c r="AI11" s="55">
        <v>1</v>
      </c>
      <c r="AK11" s="87"/>
      <c r="AL11" s="87"/>
    </row>
    <row r="12" spans="1:38" ht="17.100000000000001" customHeight="1">
      <c r="B12" s="173" t="s">
        <v>26</v>
      </c>
      <c r="C12" s="99">
        <v>6</v>
      </c>
      <c r="D12" s="64">
        <v>1</v>
      </c>
      <c r="E12" s="65">
        <v>-1</v>
      </c>
      <c r="F12" s="66"/>
      <c r="G12" s="67">
        <v>1</v>
      </c>
      <c r="H12" s="97">
        <f>cond6</f>
        <v>3</v>
      </c>
      <c r="I12" s="178">
        <v>3</v>
      </c>
      <c r="J12" s="282" t="str">
        <f>IF(
  (D12+F12*d)*OR(I12=1,AND(I12="",runS&lt;&gt;1))&gt;d-1,
  (D12+F12*d)*OR(I12=1,AND(I12="",runS&lt;&gt;1)),
     IF(
       enemy^(2-enemy)*run*OR(R53&gt;runCB,INT(0.4+R53/runCB)),
       CHAR(200*(2-enemy) + 41454*(enemy-1)) &amp; "  "
       &amp; (enemy-1)*(D12+F12*d)+(2-enemy)*INT(99.9*(R53/runCB))
       &amp; LEFT(" "&amp;CHAR(34+3*enemy)&amp;H12,3*enemy-1)&amp;CHAR(41951*(2-enemy) + 41*(enemy-1)),
       ""
     )
)</f>
        <v/>
      </c>
      <c r="K12" s="185" t="str">
        <f>IF(
  (D12*d+F12)*OR(I12=2,AND(I12="",obstaS&lt;&gt;1))&gt;d-1,
  (D12*d+F12)*OR(I12=2,AND(I12="",obstaS&lt;&gt;1)),
     IF(
       enemy^(2-enemy)*obsta*OR(S53&gt;obstaCB,INT(0.4+S53/obstaCB)),
       CHAR(200*(2-enemy) + 41454*(enemy-1)) &amp; "  "
       &amp; (enemy-1)*(D12*d+F12)+(2-enemy)*INT(99.9*(S53/obstaCB))
       &amp; LEFT(" "&amp;CHAR(34+3*enemy)&amp;H12,3*enemy-1)&amp;CHAR(41951*(2-enemy) + 41*(enemy-1)),
       ""
     )
)</f>
        <v/>
      </c>
      <c r="L12" s="186">
        <f>IF(
  (F12*d+G12)*OR(I12=3,AND(I12="",tri&lt;&gt;2))&gt;d-1,
  (F12*d+G12)*OR(I12=3,AND(I12="",tri&lt;&gt;2)),
     IF(
       enemy^(2-enemy)*INT(tri/2)*OR(T53&gt;triCB2,INT(0.7+T53/triCB2)),
       CHAR(200*(2-enemy) + 41454*(enemy-1)) &amp; "  "
       &amp; (enemy-1)*(F12*d+G12)+(2-enemy)*INT(99.9*(T53/triCB2))
       &amp; LEFT(" "&amp;CHAR(34+3*enemy)&amp;H12,3*enemy-1)&amp;CHAR(41951*(2-enemy) + 41*(enemy-1)),
       ""
     )
)</f>
        <v>1</v>
      </c>
      <c r="M12" s="187" t="str">
        <f>IF(
  OR(E12+G12=-1,(E12*d+G12)*OR(I12=4,AND(I12="",horse&lt;&gt;3))&gt;d-1),
  (E12*(INT((E12+2)/2)*(d-1)+1)+G12)*OR(I12=4,AND(I12="",horse&lt;&gt;3)),
     IF(
       enemy^(2-enemy)*INT(horse/3)*OR(U53&gt;horseCB2,INT(0.81+U53/horseCB2)),
       CHAR(200*(2-enemy) + 41454*(enemy-1)) &amp; "  "
       &amp; (enemy-1)*(E12*d+G12)+(2-enemy)*INT(99.9*(U53/horseCB2))
       &amp; LEFT(" "&amp;CHAR(34+3*enemy)&amp;H12,3*enemy-1)&amp;CHAR(41951*(2-enemy) + 41*(enemy-1)),
       ""
     )
)</f>
        <v/>
      </c>
      <c r="N12" s="149"/>
      <c r="X12" s="93">
        <v>1.2</v>
      </c>
      <c r="Y12" s="93">
        <v>0</v>
      </c>
      <c r="Z12" s="75">
        <f t="shared" si="4"/>
        <v>39817.625663789688</v>
      </c>
      <c r="AA12" s="60">
        <f t="shared" si="0"/>
        <v>17</v>
      </c>
      <c r="AB12" s="59">
        <f t="shared" si="5"/>
        <v>1</v>
      </c>
      <c r="AC12" s="61">
        <v>16</v>
      </c>
      <c r="AD12" s="61">
        <v>22</v>
      </c>
      <c r="AE12" s="56">
        <f t="shared" si="6"/>
        <v>1</v>
      </c>
      <c r="AF12" s="58">
        <f t="shared" si="1"/>
        <v>21</v>
      </c>
      <c r="AG12" s="75">
        <f t="shared" si="2"/>
        <v>33621.508220961456</v>
      </c>
      <c r="AH12" s="55">
        <v>1</v>
      </c>
      <c r="AI12" s="55">
        <v>0</v>
      </c>
      <c r="AK12" s="87"/>
      <c r="AL12" s="87"/>
    </row>
    <row r="13" spans="1:38" ht="17.100000000000001" customHeight="1">
      <c r="B13" s="173" t="s">
        <v>8</v>
      </c>
      <c r="C13" s="99">
        <v>4</v>
      </c>
      <c r="D13" s="64">
        <v>1</v>
      </c>
      <c r="E13" s="65"/>
      <c r="F13" s="66"/>
      <c r="G13" s="67">
        <v>1</v>
      </c>
      <c r="H13" s="97">
        <f>cond4</f>
        <v>1</v>
      </c>
      <c r="I13" s="178">
        <v>4</v>
      </c>
      <c r="J13" s="282" t="str">
        <f>IF(
  (D13+F13*d)*OR(I13=1,AND(I13="",runS&lt;&gt;1))&gt;d-1,
  (D13+F13*d)*OR(I13=1,AND(I13="",runS&lt;&gt;1)),
     IF(
       enemy^(2-enemy)*run*OR(R54&gt;runCB,INT(0.4+R54/runCB)),
       CHAR(200*(2-enemy) + 41454*(enemy-1)) &amp; "  "
       &amp; (enemy-1)*(D13+F13*d)+(2-enemy)*INT(99.9*(R54/runCB))
       &amp; LEFT(" "&amp;CHAR(34+3*enemy)&amp;H13,3*enemy-1)&amp;CHAR(41951*(2-enemy) + 41*(enemy-1)),
       ""
     )
)</f>
        <v/>
      </c>
      <c r="K13" s="185" t="str">
        <f>IF(
  (D13*d+F13)*OR(I13=2,AND(I13="",obstaS&lt;&gt;1))&gt;d-1,
  (D13*d+F13)*OR(I13=2,AND(I13="",obstaS&lt;&gt;1)),
     IF(
       enemy^(2-enemy)*obsta*OR(S54&gt;obstaCB,INT(0.4+S54/obstaCB)),
       CHAR(200*(2-enemy) + 41454*(enemy-1)) &amp; "  "
       &amp; (enemy-1)*(D13*d+F13)+(2-enemy)*INT(99.9*(S54/obstaCB))
       &amp; LEFT(" "&amp;CHAR(34+3*enemy)&amp;H13,3*enemy-1)&amp;CHAR(41951*(2-enemy) + 41*(enemy-1)),
       ""
     )
)</f>
        <v/>
      </c>
      <c r="L13" s="186" t="str">
        <f>IF(
  (F13*d+G13)*OR(I13=3,AND(I13="",tri&lt;&gt;2))&gt;d-1,
  (F13*d+G13)*OR(I13=3,AND(I13="",tri&lt;&gt;2)),
     IF(
       enemy^(2-enemy)*INT(tri/2)*OR(T54&gt;triCB2,INT(0.7+T54/triCB2)),
       CHAR(200*(2-enemy) + 41454*(enemy-1)) &amp; "  "
       &amp; (enemy-1)*(F13*d+G13)+(2-enemy)*INT(99.9*(T54/triCB2))
       &amp; LEFT(" "&amp;CHAR(34+3*enemy)&amp;H13,3*enemy-1)&amp;CHAR(41951*(2-enemy) + 41*(enemy-1)),
       ""
     )
)</f>
        <v/>
      </c>
      <c r="M13" s="187">
        <f>IF(
  OR(E13+G13=-1,(E13*d+G13)*OR(I13=4,AND(I13="",horse&lt;&gt;3))&gt;d-1),
  (E13*(INT((E13+2)/2)*(d-1)+1)+G13)*OR(I13=4,AND(I13="",horse&lt;&gt;3)),
     IF(
       enemy^(2-enemy)*INT(horse/3)*OR(U54&gt;horseCB2,INT(0.81+U54/horseCB2)),
       CHAR(200*(2-enemy) + 41454*(enemy-1)) &amp; "  "
       &amp; (enemy-1)*(E13*d+G13)+(2-enemy)*INT(99.9*(U54/horseCB2))
       &amp; LEFT(" "&amp;CHAR(34+3*enemy)&amp;H13,3*enemy-1)&amp;CHAR(41951*(2-enemy) + 41*(enemy-1)),
       ""
     )
)</f>
        <v>1</v>
      </c>
      <c r="N13" s="149"/>
      <c r="P13" s="240" t="s">
        <v>223</v>
      </c>
      <c r="Q13" s="240"/>
      <c r="R13" s="240"/>
      <c r="S13" s="240"/>
      <c r="T13" s="240"/>
      <c r="U13" s="240"/>
      <c r="V13" s="240"/>
      <c r="X13" s="93">
        <v>0.2</v>
      </c>
      <c r="Y13" s="93">
        <v>3</v>
      </c>
      <c r="Z13" s="75">
        <f t="shared" si="4"/>
        <v>42586.724402331041</v>
      </c>
      <c r="AA13" s="60">
        <f t="shared" ref="AA13:AA18" si="7">_xlfn.RANK.EQ(Z13,combat,0)</f>
        <v>15</v>
      </c>
      <c r="AB13" s="59">
        <f>ABS(AA13-AC13)</f>
        <v>2</v>
      </c>
      <c r="AC13" s="61">
        <v>17</v>
      </c>
      <c r="AD13" s="61">
        <v>18</v>
      </c>
      <c r="AE13" s="56">
        <f>ABS(AF13-AD13)</f>
        <v>4</v>
      </c>
      <c r="AF13" s="58">
        <f t="shared" ref="AF13:AF18" si="8">_xlfn.RANK.EQ(AG13,combat,0)</f>
        <v>22</v>
      </c>
      <c r="AG13" s="75">
        <f t="shared" si="2"/>
        <v>32464.625567002222</v>
      </c>
      <c r="AH13" s="55">
        <v>0</v>
      </c>
      <c r="AI13" s="55">
        <v>3</v>
      </c>
      <c r="AK13" s="87"/>
      <c r="AL13" s="87"/>
    </row>
    <row r="14" spans="1:38" ht="17.100000000000001" customHeight="1">
      <c r="B14" s="173" t="s">
        <v>14</v>
      </c>
      <c r="C14" s="99">
        <v>1</v>
      </c>
      <c r="D14" s="64">
        <v>1</v>
      </c>
      <c r="E14" s="65"/>
      <c r="F14" s="66"/>
      <c r="G14" s="67">
        <v>1</v>
      </c>
      <c r="H14" s="97">
        <f>cond1</f>
        <v>-2</v>
      </c>
      <c r="I14" s="178"/>
      <c r="J14" s="282" t="str">
        <f>IF(
  (D14+F14*d)*OR(I14=1,AND(I14="",runS&lt;&gt;1))&gt;d-1,
  (D14+F14*d)*OR(I14=1,AND(I14="",runS&lt;&gt;1)),
     IF(
       enemy^(2-enemy)*run*OR(R55&gt;runCB,INT(0.4+R55/runCB)),
       CHAR(200*(2-enemy) + 41454*(enemy-1)) &amp; "  "
       &amp; (enemy-1)*(D14+F14*d)+(2-enemy)*INT(99.9*(R55/runCB))
       &amp; LEFT(" "&amp;CHAR(34+3*enemy)&amp;H14,3*enemy-1)&amp;CHAR(41951*(2-enemy) + 41*(enemy-1)),
       ""
     )
)</f>
        <v/>
      </c>
      <c r="K14" s="185" t="str">
        <f>IF(
  (D14*d+F14)*OR(I14=2,AND(I14="",obstaS&lt;&gt;1))&gt;d-1,
  (D14*d+F14)*OR(I14=2,AND(I14="",obstaS&lt;&gt;1)),
     IF(
       enemy^(2-enemy)*obsta*OR(S55&gt;obstaCB,INT(0.4+S55/obstaCB)),
       CHAR(200*(2-enemy) + 41454*(enemy-1)) &amp; "  "
       &amp; (enemy-1)*(D14*d+F14)+(2-enemy)*INT(99.9*(S55/obstaCB))
       &amp; LEFT(" "&amp;CHAR(34+3*enemy)&amp;H14,3*enemy-1)&amp;CHAR(41951*(2-enemy) + 41*(enemy-1)),
       ""
     )
)</f>
        <v/>
      </c>
      <c r="L14" s="186" t="str">
        <f>IF(
  (F14*d+G14)*OR(I14=3,AND(I14="",tri&lt;&gt;2))&gt;d-1,
  (F14*d+G14)*OR(I14=3,AND(I14="",tri&lt;&gt;2)),
     IF(
       enemy^(2-enemy)*INT(tri/2)*OR(T55&gt;triCB2,INT(0.7+T55/triCB2)),
       CHAR(200*(2-enemy) + 41454*(enemy-1)) &amp; "  "
       &amp; (enemy-1)*(F14*d+G14)+(2-enemy)*INT(99.9*(T55/triCB2))
       &amp; LEFT(" "&amp;CHAR(34+3*enemy)&amp;H14,3*enemy-1)&amp;CHAR(41951*(2-enemy) + 41*(enemy-1)),
       ""
     )
)</f>
        <v/>
      </c>
      <c r="M14" s="187" t="str">
        <f>IF(
  OR(E14+G14=-1,(E14*d+G14)*OR(I14=4,AND(I14="",horse&lt;&gt;3))&gt;d-1),
  (E14*(INT((E14+2)/2)*(d-1)+1)+G14)*OR(I14=4,AND(I14="",horse&lt;&gt;3)),
     IF(
       enemy^(2-enemy)*INT(horse/3)*OR(U55&gt;horseCB2,INT(0.81+U55/horseCB2)),
       CHAR(200*(2-enemy) + 41454*(enemy-1)) &amp; "  "
       &amp; (enemy-1)*(E14*d+G14)+(2-enemy)*INT(99.9*(U55/horseCB2))
       &amp; LEFT(" "&amp;CHAR(34+3*enemy)&amp;H14,3*enemy-1)&amp;CHAR(41951*(2-enemy) + 41*(enemy-1)),
       ""
     )
)</f>
        <v/>
      </c>
      <c r="N14" s="149"/>
      <c r="P14" s="23" t="s">
        <v>106</v>
      </c>
      <c r="Q14" s="212" t="s">
        <v>116</v>
      </c>
      <c r="R14" s="213"/>
      <c r="S14" s="213"/>
      <c r="T14" s="213"/>
      <c r="U14" s="213"/>
      <c r="V14" s="214"/>
      <c r="X14" s="55">
        <v>2.2000000000000002</v>
      </c>
      <c r="Y14" s="55">
        <v>-2</v>
      </c>
      <c r="Z14" s="75">
        <f t="shared" si="4"/>
        <v>34159.693841562992</v>
      </c>
      <c r="AA14" s="60">
        <f t="shared" si="7"/>
        <v>20</v>
      </c>
      <c r="AB14" s="59">
        <f t="shared" ref="AB14:AB15" si="9">ABS(AA14-AC14)</f>
        <v>0</v>
      </c>
      <c r="AC14" s="61">
        <v>20</v>
      </c>
      <c r="AD14" s="61">
        <v>24</v>
      </c>
      <c r="AE14" s="56">
        <f t="shared" ref="AE14:AE15" si="10">ABS(AF14-AD14)</f>
        <v>1</v>
      </c>
      <c r="AF14" s="58">
        <f t="shared" si="8"/>
        <v>23</v>
      </c>
      <c r="AG14" s="75">
        <f t="shared" si="2"/>
        <v>32405.066635947525</v>
      </c>
      <c r="AH14" s="55">
        <v>2</v>
      </c>
      <c r="AI14" s="55">
        <v>-2</v>
      </c>
      <c r="AK14" s="87"/>
      <c r="AL14" s="87"/>
    </row>
    <row r="15" spans="1:38" ht="17.100000000000001" customHeight="1">
      <c r="B15" s="173" t="s">
        <v>17</v>
      </c>
      <c r="C15" s="99">
        <v>4</v>
      </c>
      <c r="D15" s="64">
        <v>1</v>
      </c>
      <c r="E15" s="65"/>
      <c r="F15" s="66"/>
      <c r="G15" s="67">
        <v>1</v>
      </c>
      <c r="H15" s="97">
        <f>cond4</f>
        <v>1</v>
      </c>
      <c r="I15" s="178"/>
      <c r="J15" s="282" t="str">
        <f>IF(
  (D15+F15*d)*OR(I15=1,AND(I15="",runS&lt;&gt;1))&gt;d-1,
  (D15+F15*d)*OR(I15=1,AND(I15="",runS&lt;&gt;1)),
     IF(
       enemy^(2-enemy)*run*OR(R56&gt;runCB,INT(0.4+R56/runCB)),
       CHAR(200*(2-enemy) + 41454*(enemy-1)) &amp; "  "
       &amp; (enemy-1)*(D15+F15*d)+(2-enemy)*INT(99.9*(R56/runCB))
       &amp; LEFT(" "&amp;CHAR(34+3*enemy)&amp;H15,3*enemy-1)&amp;CHAR(41951*(2-enemy) + 41*(enemy-1)),
       ""
     )
)</f>
        <v>√  1 (1)</v>
      </c>
      <c r="K15" s="185" t="str">
        <f>IF(
  (D15*d+F15)*OR(I15=2,AND(I15="",obstaS&lt;&gt;1))&gt;d-1,
  (D15*d+F15)*OR(I15=2,AND(I15="",obstaS&lt;&gt;1)),
     IF(
       enemy^(2-enemy)*obsta*OR(S56&gt;obstaCB,INT(0.4+S56/obstaCB)),
       CHAR(200*(2-enemy) + 41454*(enemy-1)) &amp; "  "
       &amp; (enemy-1)*(D15*d+F15)+(2-enemy)*INT(99.9*(S56/obstaCB))
       &amp; LEFT(" "&amp;CHAR(34+3*enemy)&amp;H15,3*enemy-1)&amp;CHAR(41951*(2-enemy) + 41*(enemy-1)),
       ""
     )
)</f>
        <v>√  1.1 (1)</v>
      </c>
      <c r="L15" s="186" t="str">
        <f>IF(
  (F15*d+G15)*OR(I15=3,AND(I15="",tri&lt;&gt;2))&gt;d-1,
  (F15*d+G15)*OR(I15=3,AND(I15="",tri&lt;&gt;2)),
     IF(
       enemy^(2-enemy)*INT(tri/2)*OR(T56&gt;triCB2,INT(0.7+T56/triCB2)),
       CHAR(200*(2-enemy) + 41454*(enemy-1)) &amp; "  "
       &amp; (enemy-1)*(F15*d+G15)+(2-enemy)*INT(99.9*(T56/triCB2))
       &amp; LEFT(" "&amp;CHAR(34+3*enemy)&amp;H15,3*enemy-1)&amp;CHAR(41951*(2-enemy) + 41*(enemy-1)),
       ""
     )
)</f>
        <v>√  1 (1)</v>
      </c>
      <c r="M15" s="187" t="str">
        <f>IF(
  OR(E15+G15=-1,(E15*d+G15)*OR(I15=4,AND(I15="",horse&lt;&gt;3))&gt;d-1),
  (E15*(INT((E15+2)/2)*(d-1)+1)+G15)*OR(I15=4,AND(I15="",horse&lt;&gt;3)),
     IF(
       enemy^(2-enemy)*INT(horse/3)*OR(U56&gt;horseCB2,INT(0.81+U56/horseCB2)),
       CHAR(200*(2-enemy) + 41454*(enemy-1)) &amp; "  "
       &amp; (enemy-1)*(E15*d+G15)+(2-enemy)*INT(99.9*(U56/horseCB2))
       &amp; LEFT(" "&amp;CHAR(34+3*enemy)&amp;H15,3*enemy-1)&amp;CHAR(41951*(2-enemy) + 41*(enemy-1)),
       ""
     )
)</f>
        <v>√  1 (1)</v>
      </c>
      <c r="N15" s="149"/>
      <c r="P15" s="31">
        <v>3</v>
      </c>
      <c r="Q15" s="25" t="s">
        <v>117</v>
      </c>
      <c r="R15" s="26"/>
      <c r="S15" s="26"/>
      <c r="T15" s="26"/>
      <c r="U15" s="26"/>
      <c r="V15" s="27"/>
      <c r="X15" s="55">
        <v>1.2</v>
      </c>
      <c r="Y15" s="55">
        <v>-1</v>
      </c>
      <c r="Z15" s="75">
        <f t="shared" si="4"/>
        <v>31923.24239543339</v>
      </c>
      <c r="AA15" s="60">
        <f t="shared" si="7"/>
        <v>25</v>
      </c>
      <c r="AB15" s="59">
        <f t="shared" si="9"/>
        <v>1</v>
      </c>
      <c r="AC15" s="61">
        <v>26</v>
      </c>
      <c r="AD15" s="61">
        <v>31</v>
      </c>
      <c r="AE15" s="56">
        <f t="shared" si="10"/>
        <v>4</v>
      </c>
      <c r="AF15" s="58">
        <f t="shared" si="8"/>
        <v>27</v>
      </c>
      <c r="AG15" s="75">
        <f t="shared" si="2"/>
        <v>27678.405112440771</v>
      </c>
      <c r="AH15" s="55">
        <v>1</v>
      </c>
      <c r="AI15" s="55">
        <v>-1</v>
      </c>
      <c r="AK15" s="87"/>
      <c r="AL15" s="87"/>
    </row>
    <row r="16" spans="1:38" ht="17.100000000000001" customHeight="1">
      <c r="B16" s="173" t="s">
        <v>19</v>
      </c>
      <c r="C16" s="99">
        <v>3</v>
      </c>
      <c r="D16" s="64">
        <v>1</v>
      </c>
      <c r="E16" s="65"/>
      <c r="F16" s="66"/>
      <c r="G16" s="67">
        <v>1</v>
      </c>
      <c r="H16" s="97">
        <f>cond3</f>
        <v>0</v>
      </c>
      <c r="I16" s="178"/>
      <c r="J16" s="282" t="str">
        <f>IF(
  (D16+F16*d)*OR(I16=1,AND(I16="",runS&lt;&gt;1))&gt;d-1,
  (D16+F16*d)*OR(I16=1,AND(I16="",runS&lt;&gt;1)),
     IF(
       enemy^(2-enemy)*run*OR(R57&gt;runCB,INT(0.4+R57/runCB)),
       CHAR(200*(2-enemy) + 41454*(enemy-1)) &amp; "  "
       &amp; (enemy-1)*(D16+F16*d)+(2-enemy)*INT(99.9*(R57/runCB))
       &amp; LEFT(" "&amp;CHAR(34+3*enemy)&amp;H16,3*enemy-1)&amp;CHAR(41951*(2-enemy) + 41*(enemy-1)),
       ""
     )
)</f>
        <v/>
      </c>
      <c r="K16" s="185" t="str">
        <f>IF(
  (D16*d+F16)*OR(I16=2,AND(I16="",obstaS&lt;&gt;1))&gt;d-1,
  (D16*d+F16)*OR(I16=2,AND(I16="",obstaS&lt;&gt;1)),
     IF(
       enemy^(2-enemy)*obsta*OR(S57&gt;obstaCB,INT(0.4+S57/obstaCB)),
       CHAR(200*(2-enemy) + 41454*(enemy-1)) &amp; "  "
       &amp; (enemy-1)*(D16*d+F16)+(2-enemy)*INT(99.9*(S57/obstaCB))
       &amp; LEFT(" "&amp;CHAR(34+3*enemy)&amp;H16,3*enemy-1)&amp;CHAR(41951*(2-enemy) + 41*(enemy-1)),
       ""
     )
)</f>
        <v>√  1.1 (0)</v>
      </c>
      <c r="L16" s="186" t="str">
        <f>IF(
  (F16*d+G16)*OR(I16=3,AND(I16="",tri&lt;&gt;2))&gt;d-1,
  (F16*d+G16)*OR(I16=3,AND(I16="",tri&lt;&gt;2)),
     IF(
       enemy^(2-enemy)*INT(tri/2)*OR(T57&gt;triCB2,INT(0.7+T57/triCB2)),
       CHAR(200*(2-enemy) + 41454*(enemy-1)) &amp; "  "
       &amp; (enemy-1)*(F16*d+G16)+(2-enemy)*INT(99.9*(T57/triCB2))
       &amp; LEFT(" "&amp;CHAR(34+3*enemy)&amp;H16,3*enemy-1)&amp;CHAR(41951*(2-enemy) + 41*(enemy-1)),
       ""
     )
)</f>
        <v>√  1 (0)</v>
      </c>
      <c r="M16" s="187" t="str">
        <f>IF(
  OR(E16+G16=-1,(E16*d+G16)*OR(I16=4,AND(I16="",horse&lt;&gt;3))&gt;d-1),
  (E16*(INT((E16+2)/2)*(d-1)+1)+G16)*OR(I16=4,AND(I16="",horse&lt;&gt;3)),
     IF(
       enemy^(2-enemy)*INT(horse/3)*OR(U57&gt;horseCB2,INT(0.81+U57/horseCB2)),
       CHAR(200*(2-enemy) + 41454*(enemy-1)) &amp; "  "
       &amp; (enemy-1)*(E16*d+G16)+(2-enemy)*INT(99.9*(U57/horseCB2))
       &amp; LEFT(" "&amp;CHAR(34+3*enemy)&amp;H16,3*enemy-1)&amp;CHAR(41951*(2-enemy) + 41*(enemy-1)),
       ""
     )
)</f>
        <v>√  1 (0)</v>
      </c>
      <c r="N16" s="150"/>
      <c r="P16" s="31">
        <v>2</v>
      </c>
      <c r="Q16" s="25" t="s">
        <v>118</v>
      </c>
      <c r="R16" s="26"/>
      <c r="S16" s="26"/>
      <c r="T16" s="26"/>
      <c r="U16" s="26"/>
      <c r="V16" s="27"/>
      <c r="X16" s="55">
        <v>0.2</v>
      </c>
      <c r="Y16" s="55">
        <v>2</v>
      </c>
      <c r="Z16" s="75">
        <f t="shared" si="4"/>
        <v>37251.787440459513</v>
      </c>
      <c r="AA16" s="60">
        <f t="shared" si="7"/>
        <v>19</v>
      </c>
      <c r="AB16" s="59">
        <f>ABS(AA16-AC16)</f>
        <v>2</v>
      </c>
      <c r="AC16" s="61">
        <v>21</v>
      </c>
      <c r="AD16" s="61">
        <v>25</v>
      </c>
      <c r="AE16" s="56">
        <f>ABS(AF16-AD16)</f>
        <v>1</v>
      </c>
      <c r="AF16" s="58">
        <f t="shared" si="8"/>
        <v>26</v>
      </c>
      <c r="AG16" s="75">
        <f t="shared" si="2"/>
        <v>28665.821481239458</v>
      </c>
      <c r="AH16" s="55">
        <v>0</v>
      </c>
      <c r="AI16" s="55">
        <v>2</v>
      </c>
      <c r="AK16" s="87"/>
      <c r="AL16" s="87"/>
    </row>
    <row r="17" spans="2:40" ht="17.100000000000001" customHeight="1">
      <c r="B17" s="173" t="s">
        <v>20</v>
      </c>
      <c r="C17" s="99">
        <v>6</v>
      </c>
      <c r="D17" s="64">
        <v>1</v>
      </c>
      <c r="E17" s="65"/>
      <c r="F17" s="66"/>
      <c r="G17" s="67">
        <v>1</v>
      </c>
      <c r="H17" s="97">
        <f>cond6</f>
        <v>3</v>
      </c>
      <c r="I17" s="178">
        <v>4</v>
      </c>
      <c r="J17" s="282" t="str">
        <f>IF(
  (D17+F17*d)*OR(I17=1,AND(I17="",runS&lt;&gt;1))&gt;d-1,
  (D17+F17*d)*OR(I17=1,AND(I17="",runS&lt;&gt;1)),
     IF(
       enemy^(2-enemy)*run*OR(R58&gt;runCB,INT(0.4+R58/runCB)),
       CHAR(200*(2-enemy) + 41454*(enemy-1)) &amp; "  "
       &amp; (enemy-1)*(D17+F17*d)+(2-enemy)*INT(99.9*(R58/runCB))
       &amp; LEFT(" "&amp;CHAR(34+3*enemy)&amp;H17,3*enemy-1)&amp;CHAR(41951*(2-enemy) + 41*(enemy-1)),
       ""
     )
)</f>
        <v/>
      </c>
      <c r="K17" s="185" t="str">
        <f>IF(
  (D17*d+F17)*OR(I17=2,AND(I17="",obstaS&lt;&gt;1))&gt;d-1,
  (D17*d+F17)*OR(I17=2,AND(I17="",obstaS&lt;&gt;1)),
     IF(
       enemy^(2-enemy)*obsta*OR(S58&gt;obstaCB,INT(0.4+S58/obstaCB)),
       CHAR(200*(2-enemy) + 41454*(enemy-1)) &amp; "  "
       &amp; (enemy-1)*(D17*d+F17)+(2-enemy)*INT(99.9*(S58/obstaCB))
       &amp; LEFT(" "&amp;CHAR(34+3*enemy)&amp;H17,3*enemy-1)&amp;CHAR(41951*(2-enemy) + 41*(enemy-1)),
       ""
     )
)</f>
        <v/>
      </c>
      <c r="L17" s="186" t="str">
        <f>IF(
  (F17*d+G17)*OR(I17=3,AND(I17="",tri&lt;&gt;2))&gt;d-1,
  (F17*d+G17)*OR(I17=3,AND(I17="",tri&lt;&gt;2)),
     IF(
       enemy^(2-enemy)*INT(tri/2)*OR(T58&gt;triCB2,INT(0.7+T58/triCB2)),
       CHAR(200*(2-enemy) + 41454*(enemy-1)) &amp; "  "
       &amp; (enemy-1)*(F17*d+G17)+(2-enemy)*INT(99.9*(T58/triCB2))
       &amp; LEFT(" "&amp;CHAR(34+3*enemy)&amp;H17,3*enemy-1)&amp;CHAR(41951*(2-enemy) + 41*(enemy-1)),
       ""
     )
)</f>
        <v/>
      </c>
      <c r="M17" s="187">
        <f>IF(
  OR(E17+G17=-1,(E17*d+G17)*OR(I17=4,AND(I17="",horse&lt;&gt;3))&gt;d-1),
  (E17*(INT((E17+2)/2)*(d-1)+1)+G17)*OR(I17=4,AND(I17="",horse&lt;&gt;3)),
     IF(
       enemy^(2-enemy)*INT(horse/3)*OR(U58&gt;horseCB2,INT(0.81+U58/horseCB2)),
       CHAR(200*(2-enemy) + 41454*(enemy-1)) &amp; "  "
       &amp; (enemy-1)*(E17*d+G17)+(2-enemy)*INT(99.9*(U58/horseCB2))
       &amp; LEFT(" "&amp;CHAR(34+3*enemy)&amp;H17,3*enemy-1)&amp;CHAR(41951*(2-enemy) + 41*(enemy-1)),
       ""
     )
)</f>
        <v>1</v>
      </c>
      <c r="N17" s="150"/>
      <c r="P17" s="31">
        <v>1</v>
      </c>
      <c r="Q17" s="25" t="s">
        <v>119</v>
      </c>
      <c r="R17" s="26"/>
      <c r="S17" s="26"/>
      <c r="T17" s="26"/>
      <c r="U17" s="26"/>
      <c r="V17" s="27"/>
      <c r="X17" s="55">
        <v>0.2</v>
      </c>
      <c r="Y17" s="55">
        <v>1</v>
      </c>
      <c r="Z17" s="75">
        <f t="shared" si="4"/>
        <v>31957.306411347643</v>
      </c>
      <c r="AA17" s="57">
        <f t="shared" si="7"/>
        <v>24</v>
      </c>
      <c r="AB17" s="59">
        <f>ABS(AA17-AC17)</f>
        <v>1</v>
      </c>
      <c r="AC17" s="61">
        <v>23</v>
      </c>
      <c r="AD17" s="61">
        <v>28</v>
      </c>
      <c r="AE17" s="56">
        <f>ABS(AF17-AD17)</f>
        <v>1</v>
      </c>
      <c r="AF17" s="58">
        <f t="shared" si="8"/>
        <v>29</v>
      </c>
      <c r="AG17" s="75">
        <f t="shared" si="2"/>
        <v>24910.107764913744</v>
      </c>
      <c r="AH17" s="55">
        <v>0</v>
      </c>
      <c r="AI17" s="55">
        <v>1</v>
      </c>
      <c r="AK17" s="87"/>
      <c r="AL17" s="87"/>
    </row>
    <row r="18" spans="2:40" ht="17.100000000000001" customHeight="1">
      <c r="B18" s="173" t="s">
        <v>25</v>
      </c>
      <c r="C18" s="99">
        <v>2</v>
      </c>
      <c r="D18" s="64">
        <v>1</v>
      </c>
      <c r="E18" s="65"/>
      <c r="F18" s="66"/>
      <c r="G18" s="67">
        <v>1</v>
      </c>
      <c r="H18" s="97">
        <f>cond2</f>
        <v>-1</v>
      </c>
      <c r="I18" s="178"/>
      <c r="J18" s="282" t="str">
        <f>IF(
  (D18+F18*d)*OR(I18=1,AND(I18="",runS&lt;&gt;1))&gt;d-1,
  (D18+F18*d)*OR(I18=1,AND(I18="",runS&lt;&gt;1)),
     IF(
       enemy^(2-enemy)*run*OR(R59&gt;runCB,INT(0.4+R59/runCB)),
       CHAR(200*(2-enemy) + 41454*(enemy-1)) &amp; "  "
       &amp; (enemy-1)*(D18+F18*d)+(2-enemy)*INT(99.9*(R59/runCB))
       &amp; LEFT(" "&amp;CHAR(34+3*enemy)&amp;H18,3*enemy-1)&amp;CHAR(41951*(2-enemy) + 41*(enemy-1)),
       ""
     )
)</f>
        <v/>
      </c>
      <c r="K18" s="185" t="str">
        <f>IF(
  (D18*d+F18)*OR(I18=2,AND(I18="",obstaS&lt;&gt;1))&gt;d-1,
  (D18*d+F18)*OR(I18=2,AND(I18="",obstaS&lt;&gt;1)),
     IF(
       enemy^(2-enemy)*obsta*OR(S59&gt;obstaCB,INT(0.4+S59/obstaCB)),
       CHAR(200*(2-enemy) + 41454*(enemy-1)) &amp; "  "
       &amp; (enemy-1)*(D18*d+F18)+(2-enemy)*INT(99.9*(S59/obstaCB))
       &amp; LEFT(" "&amp;CHAR(34+3*enemy)&amp;H18,3*enemy-1)&amp;CHAR(41951*(2-enemy) + 41*(enemy-1)),
       ""
     )
)</f>
        <v>√  1.1 (-1)</v>
      </c>
      <c r="L18" s="186" t="str">
        <f>IF(
  (F18*d+G18)*OR(I18=3,AND(I18="",tri&lt;&gt;2))&gt;d-1,
  (F18*d+G18)*OR(I18=3,AND(I18="",tri&lt;&gt;2)),
     IF(
       enemy^(2-enemy)*INT(tri/2)*OR(T59&gt;triCB2,INT(0.7+T59/triCB2)),
       CHAR(200*(2-enemy) + 41454*(enemy-1)) &amp; "  "
       &amp; (enemy-1)*(F18*d+G18)+(2-enemy)*INT(99.9*(T59/triCB2))
       &amp; LEFT(" "&amp;CHAR(34+3*enemy)&amp;H18,3*enemy-1)&amp;CHAR(41951*(2-enemy) + 41*(enemy-1)),
       ""
     )
)</f>
        <v/>
      </c>
      <c r="M18" s="187" t="str">
        <f>IF(
  OR(E18+G18=-1,(E18*d+G18)*OR(I18=4,AND(I18="",horse&lt;&gt;3))&gt;d-1),
  (E18*(INT((E18+2)/2)*(d-1)+1)+G18)*OR(I18=4,AND(I18="",horse&lt;&gt;3)),
     IF(
       enemy^(2-enemy)*INT(horse/3)*OR(U59&gt;horseCB2,INT(0.81+U59/horseCB2)),
       CHAR(200*(2-enemy) + 41454*(enemy-1)) &amp; "  "
       &amp; (enemy-1)*(E18*d+G18)+(2-enemy)*INT(99.9*(U59/horseCB2))
       &amp; LEFT(" "&amp;CHAR(34+3*enemy)&amp;H18,3*enemy-1)&amp;CHAR(41951*(2-enemy) + 41*(enemy-1)),
       ""
     )
)</f>
        <v/>
      </c>
      <c r="N18" s="150"/>
      <c r="P18" s="31">
        <v>0</v>
      </c>
      <c r="Q18" s="25" t="s">
        <v>120</v>
      </c>
      <c r="R18" s="26"/>
      <c r="S18" s="26"/>
      <c r="T18" s="26"/>
      <c r="U18" s="26"/>
      <c r="V18" s="27"/>
      <c r="X18" s="55">
        <v>0.2</v>
      </c>
      <c r="Y18" s="55">
        <v>0</v>
      </c>
      <c r="Z18" s="75">
        <f t="shared" si="4"/>
        <v>26677.999223984112</v>
      </c>
      <c r="AA18" s="57">
        <f t="shared" si="7"/>
        <v>28</v>
      </c>
      <c r="AB18" s="59">
        <f>ABS(AA18-AC18)</f>
        <v>1</v>
      </c>
      <c r="AC18" s="61">
        <v>27</v>
      </c>
      <c r="AD18" s="61">
        <v>30</v>
      </c>
      <c r="AE18" s="56">
        <f>ABS(AF18-AD18)</f>
        <v>0</v>
      </c>
      <c r="AF18" s="58">
        <f t="shared" si="8"/>
        <v>30</v>
      </c>
      <c r="AG18" s="75">
        <f t="shared" si="2"/>
        <v>21172.728209118584</v>
      </c>
      <c r="AH18" s="55">
        <v>0</v>
      </c>
      <c r="AI18" s="55">
        <v>0</v>
      </c>
      <c r="AK18" s="87"/>
      <c r="AL18" s="87"/>
    </row>
    <row r="19" spans="2:40" ht="17.100000000000001" customHeight="1">
      <c r="B19" s="174" t="s">
        <v>240</v>
      </c>
      <c r="C19" s="100">
        <v>4</v>
      </c>
      <c r="D19" s="64">
        <v>1</v>
      </c>
      <c r="E19" s="65"/>
      <c r="F19" s="66"/>
      <c r="G19" s="67">
        <v>1</v>
      </c>
      <c r="H19" s="98">
        <f>cond4</f>
        <v>1</v>
      </c>
      <c r="I19" s="178"/>
      <c r="J19" s="279" t="str">
        <f>IF(
  (D19+F19*d)*OR(I19=1,AND(I19="",runS&lt;&gt;1))*INT(1-I20/5)&gt;d-1,
  (D19+F19*d)*OR(I19=1,AND(I19="",runS&lt;&gt;1)),
     IF(
       enemy^(2-enemy)*run*OR(R60&gt;runCB,INT(0.4+R60/runCB))*INT(1-I20/5),
       CHAR(200*(2-enemy) + 41454*(enemy-1)) &amp; "  "
       &amp; (enemy-1)*(D19+F19*d)+(2-enemy)*INT(99.9*(R60/runCB))
       &amp; LEFT(" "&amp;CHAR(34+3*enemy)&amp;H19,3*enemy-1)&amp;CHAR(41951*(2-enemy) + 41*(enemy-1)),
       ""
     )
)</f>
        <v>√  1 (1)</v>
      </c>
      <c r="K19" s="279" t="str">
        <f>IF(
  (D19*d+F19)*OR(I19=2,AND(I19="",obstaS&lt;&gt;1))*INT(1-I20/5)&gt;d-1,
  (D19*d+F19)*OR(I19=2,AND(I19="",obstaS&lt;&gt;1)),
     IF(
       enemy^(2-enemy)*obsta*OR(S60&gt;obstaCB,INT(0.4+S60/obstaCB))*INT(1-I20/5),
       CHAR(200*(2-enemy) + 41454*(enemy-1)) &amp; "  "
       &amp; (enemy-1)*(D19*d+F19)+(2-enemy)*INT(99.9*(S60/obstaCB))
       &amp; LEFT(" "&amp;CHAR(34+3*enemy)&amp;H19,3*enemy-1)&amp;CHAR(41951*(2-enemy) + 41*(enemy-1)),
       ""
     )
)</f>
        <v>√  1.1 (1)</v>
      </c>
      <c r="L19" s="279" t="str">
        <f>IF(
  (F19*d+G19)*OR(I19=3,AND(I19="",tri&lt;&gt;2))*INT(1-I20/5)&gt;d-1,
  (F19*d+G19)*OR(I19=3,AND(I19="",tri&lt;&gt;2)),
     IF(
       enemy^(2-enemy)*INT(tri/2)*OR(T60&gt;triCB2,INT(0.7+T60/triCB2))*INT(1-I20/5),
       CHAR(200*(2-enemy) + 41454*(enemy-1)) &amp; "  "
       &amp; (enemy-1)*(F19*d+G19)+(2-enemy)*INT(99.9*(T60/triCB2))
       &amp; LEFT(" "&amp;CHAR(34+3*enemy)&amp;H19,3*enemy-1)&amp;CHAR(41951*(2-enemy) + 41*(enemy-1)),
       ""
     )
)</f>
        <v>√  1 (1)</v>
      </c>
      <c r="M19" s="280" t="str">
        <f>IF(
  OR(E19+G19=-1,(E19*d+G19)*OR(I19=4,AND(I19="",horse&lt;&gt;3))&gt;d-1)*INT(1-I20/5),
  (E19*(INT((E19+2)/2)*(d-1)+1)+G19)*OR(I19=4,AND(I19="",horse&lt;&gt;3)),
     IF(
       enemy^(2-enemy)*INT(horse/3)*OR(U60&gt;horseCB2,INT(0.81+U60/horseCB2))*INT(1-I20/5),
       CHAR(200*(2-enemy) + 41454*(enemy-1)) &amp; "  "
       &amp; (enemy-1)*(E19*d+G19)+(2-enemy)*INT(99.9*(U60/horseCB2))
       &amp; LEFT(" "&amp;CHAR(34+3*enemy)&amp;H19,3*enemy-1)&amp;CHAR(41951*(2-enemy) + 41*(enemy-1)),
       ""
     )
)</f>
        <v>√  1 (1)</v>
      </c>
      <c r="N19" s="191" t="s">
        <v>241</v>
      </c>
      <c r="P19" s="24">
        <v>-1</v>
      </c>
      <c r="Q19" s="25" t="s">
        <v>121</v>
      </c>
      <c r="R19" s="26"/>
      <c r="S19" s="26"/>
      <c r="T19" s="26"/>
      <c r="U19" s="26"/>
      <c r="V19" s="27"/>
      <c r="X19" s="242" t="str">
        <f>"차이 합 = " &amp;SUM(AB4:AB19,AE4:AE19)</f>
        <v>차이 합 = 24</v>
      </c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44"/>
      <c r="AK19" s="207"/>
      <c r="AL19" s="203"/>
    </row>
    <row r="20" spans="2:40" ht="17.100000000000001" customHeight="1" thickBot="1">
      <c r="B20" s="175" t="s">
        <v>240</v>
      </c>
      <c r="C20" s="99">
        <v>1</v>
      </c>
      <c r="D20" s="64">
        <v>1</v>
      </c>
      <c r="E20" s="65">
        <v>-1</v>
      </c>
      <c r="F20" s="66">
        <v>1</v>
      </c>
      <c r="G20" s="67"/>
      <c r="H20" s="97">
        <f>cond1</f>
        <v>-2</v>
      </c>
      <c r="I20" s="178"/>
      <c r="J20" s="281" t="str">
        <f>IF(
  (D20+F20*d)*OR(I20=1,AND(I20="",runS&lt;&gt;1))*INT(1-I19/5)&gt;d-1,
  (D20+F20*d)*OR(I20=1,AND(I20="",runS&lt;&gt;1)),
     IF(
       enemy^(2-enemy)*run*OR(R61&gt;runCB,INT(0.4+R61/runCB))*INT(1-I19/5),
       CHAR(200*(2-enemy) + 41454*(enemy-1)) &amp; "  "
       &amp; (enemy-1)*(D20+F20*d)+(2-enemy)*INT(99.9*(R61/runCB))
       &amp; LEFT(" "&amp;CHAR(34+3*enemy)&amp;H20,3*enemy-1)&amp;CHAR(41951*(2-enemy) + 41*(enemy-1)),
       ""
     )
)</f>
        <v/>
      </c>
      <c r="K20" s="172" t="str">
        <f>IF(
  (D20*d+F20)*OR(I20=2,AND(I20="",obstaS&lt;&gt;1))*INT(1-I19/5)&gt;d-1,
  (D20*d+F20)*OR(I20=2,AND(I20="",obstaS&lt;&gt;1)),
     IF(
       enemy^(2-enemy)*obsta*OR(S61&gt;obstaCB,INT(0.4+S61/obstaCB))*INT(1-I19/5),
       CHAR(200*(2-enemy) + 41454*(enemy-1)) &amp; "  "
       &amp; (enemy-1)*(D20*d+F20)+(2-enemy)*INT(99.9*(S61/obstaCB))
       &amp; LEFT(" "&amp;CHAR(34+3*enemy)&amp;H20,3*enemy-1)&amp;CHAR(41951*(2-enemy) + 41*(enemy-1)),
       ""
     )
)</f>
        <v>√  2.1 (-2)</v>
      </c>
      <c r="L20" s="186" t="str">
        <f>IF(
  (F20*d+G20)*OR(I20=3,AND(I20="",tri&lt;&gt;2))*INT(1-I19/5)&gt;d-1,
  (F20*d+G20)*OR(I20=3,AND(I20="",tri&lt;&gt;2)),
     IF(
       enemy^(2-enemy)*INT(tri/2)*OR(T61&gt;triCB2,INT(0.7+T61/triCB2))*INT(1-I19/5),
       CHAR(200*(2-enemy) + 41454*(enemy-1)) &amp; "  "
       &amp; (enemy-1)*(F20*d+G20)+(2-enemy)*INT(99.9*(T61/triCB2))
       &amp; LEFT(" "&amp;CHAR(34+3*enemy)&amp;H20,3*enemy-1)&amp;CHAR(41951*(2-enemy) + 41*(enemy-1)),
       ""
     )
)</f>
        <v/>
      </c>
      <c r="M20" s="187">
        <f>IF(
  OR(E20+G20=-1,(E20*d+G20)*OR(I20=4,AND(I20="",horse&lt;&gt;3))&gt;d-1)*INT(1-I19/5),
  (E20*(INT((E20+2)/2)*(d-1)+1)+G20)*OR(I20=4,AND(I20="",horse&lt;&gt;3)),
     IF(
       enemy^(2-enemy)*INT(horse/3)*OR(U61&gt;horseCB2,INT(0.81+U61/horseCB2))*INT(1-I19/5),
       CHAR(200*(2-enemy) + 41454*(enemy-1)) &amp; "  "
       &amp; (enemy-1)*(E20*d+G20)+(2-enemy)*INT(99.9*(U61/horseCB2))
       &amp; LEFT(" "&amp;CHAR(34+3*enemy)&amp;H20,3*enemy-1)&amp;CHAR(41951*(2-enemy) + 41*(enemy-1)),
       ""
     )
)</f>
        <v>0</v>
      </c>
      <c r="N20" s="191" t="s">
        <v>241</v>
      </c>
      <c r="P20" s="24">
        <v>-2</v>
      </c>
      <c r="Q20" s="25" t="s">
        <v>122</v>
      </c>
      <c r="R20" s="26"/>
      <c r="S20" s="26"/>
      <c r="T20" s="26"/>
      <c r="U20" s="26"/>
      <c r="V20" s="27"/>
    </row>
    <row r="21" spans="2:40" ht="17.100000000000001" customHeight="1">
      <c r="B21" s="173" t="s">
        <v>29</v>
      </c>
      <c r="C21" s="99">
        <v>7</v>
      </c>
      <c r="D21" s="64">
        <v>1</v>
      </c>
      <c r="E21" s="65"/>
      <c r="F21" s="66"/>
      <c r="G21" s="67">
        <v>1</v>
      </c>
      <c r="H21" s="97">
        <f>cond7</f>
        <v>-3</v>
      </c>
      <c r="I21" s="178"/>
      <c r="J21" s="282" t="str">
        <f>IF(
  (D21+F21*d)*OR(I21=1,AND(I21="",runS&lt;&gt;1))&gt;d-1,
  (D21+F21*d)*OR(I21=1,AND(I21="",runS&lt;&gt;1)),
     IF(
       enemy^(2-enemy)*run*OR(R62&gt;runCB,INT(0.4+R62/runCB)),
       CHAR(200*(2-enemy) + 41454*(enemy-1)) &amp; "  "
       &amp; (enemy-1)*(D21+F21*d)+(2-enemy)*INT(99.9*(R62/runCB))
       &amp; LEFT(" "&amp;CHAR(34+3*enemy)&amp;H21,3*enemy-1)&amp;CHAR(41951*(2-enemy) + 41*(enemy-1)),
       ""
     )
)</f>
        <v/>
      </c>
      <c r="K21" s="185" t="str">
        <f>IF(
  (D21*d+F21)*OR(I21=2,AND(I21="",obstaS&lt;&gt;1))&gt;d-1,
  (D21*d+F21)*OR(I21=2,AND(I21="",obstaS&lt;&gt;1)),
     IF(
       enemy^(2-enemy)*obsta*OR(S62&gt;obstaCB,INT(0.4+S62/obstaCB)),
       CHAR(200*(2-enemy) + 41454*(enemy-1)) &amp; "  "
       &amp; (enemy-1)*(D21*d+F21)+(2-enemy)*INT(99.9*(S62/obstaCB))
       &amp; LEFT(" "&amp;CHAR(34+3*enemy)&amp;H21,3*enemy-1)&amp;CHAR(41951*(2-enemy) + 41*(enemy-1)),
       ""
     )
)</f>
        <v/>
      </c>
      <c r="L21" s="186" t="str">
        <f>IF(
  (F21*d+G21)*OR(I21=3,AND(I21="",tri&lt;&gt;2))&gt;d-1,
  (F21*d+G21)*OR(I21=3,AND(I21="",tri&lt;&gt;2)),
     IF(
       enemy^(2-enemy)*INT(tri/2)*OR(T62&gt;triCB2,INT(0.7+T62/triCB2)),
       CHAR(200*(2-enemy) + 41454*(enemy-1)) &amp; "  "
       &amp; (enemy-1)*(F21*d+G21)+(2-enemy)*INT(99.9*(T62/triCB2))
       &amp; LEFT(" "&amp;CHAR(34+3*enemy)&amp;H21,3*enemy-1)&amp;CHAR(41951*(2-enemy) + 41*(enemy-1)),
       ""
     )
)</f>
        <v/>
      </c>
      <c r="M21" s="187" t="str">
        <f>IF(
  OR(E21+G21=-1,(E21*d+G21)*OR(I21=4,AND(I21="",horse&lt;&gt;3))&gt;d-1),
  (E21*(INT((E21+2)/2)*(d-1)+1)+G21)*OR(I21=4,AND(I21="",horse&lt;&gt;3)),
     IF(
       enemy^(2-enemy)*INT(horse/3)*OR(U62&gt;horseCB2,INT(0.81+U62/horseCB2)),
       CHAR(200*(2-enemy) + 41454*(enemy-1)) &amp; "  "
       &amp; (enemy-1)*(E21*d+G21)+(2-enemy)*INT(99.9*(U62/horseCB2))
       &amp; LEFT(" "&amp;CHAR(34+3*enemy)&amp;H21,3*enemy-1)&amp;CHAR(41951*(2-enemy) + 41*(enemy-1)),
       ""
     )
)</f>
        <v/>
      </c>
      <c r="N21" s="149"/>
      <c r="P21" s="24">
        <v>-3</v>
      </c>
      <c r="Q21" s="25" t="s">
        <v>123</v>
      </c>
      <c r="R21" s="26"/>
      <c r="S21" s="26"/>
      <c r="T21" s="26"/>
      <c r="U21" s="26"/>
      <c r="V21" s="27"/>
      <c r="X21" s="82" t="s">
        <v>185</v>
      </c>
      <c r="Y21" s="83" t="s">
        <v>186</v>
      </c>
      <c r="Z21" s="84" t="s">
        <v>187</v>
      </c>
      <c r="AA21" s="85" t="s">
        <v>188</v>
      </c>
      <c r="AB21" s="83" t="s">
        <v>189</v>
      </c>
      <c r="AC21" s="83" t="s">
        <v>196</v>
      </c>
      <c r="AD21" s="84" t="s">
        <v>197</v>
      </c>
      <c r="AE21" s="85" t="s">
        <v>194</v>
      </c>
      <c r="AF21" s="83" t="s">
        <v>193</v>
      </c>
      <c r="AG21" s="83" t="s">
        <v>198</v>
      </c>
      <c r="AH21" s="86" t="s">
        <v>199</v>
      </c>
    </row>
    <row r="22" spans="2:40" ht="17.100000000000001" customHeight="1" thickBot="1">
      <c r="B22" s="173" t="s">
        <v>35</v>
      </c>
      <c r="C22" s="99">
        <v>5</v>
      </c>
      <c r="D22" s="64">
        <v>-1</v>
      </c>
      <c r="E22" s="65">
        <v>1</v>
      </c>
      <c r="F22" s="66">
        <v>1</v>
      </c>
      <c r="G22" s="67"/>
      <c r="H22" s="97">
        <f>cond5</f>
        <v>2</v>
      </c>
      <c r="I22" s="178">
        <v>3</v>
      </c>
      <c r="J22" s="282" t="str">
        <f>IF(
  (D22+F22*d)*OR(I22=1,AND(I22="",runS&lt;&gt;1))&gt;d-1,
  (D22+F22*d)*OR(I22=1,AND(I22="",runS&lt;&gt;1)),
     IF(
       enemy^(2-enemy)*run*OR(R63&gt;runCB,INT(0.4+R63/runCB)),
       CHAR(200*(2-enemy) + 41454*(enemy-1)) &amp; "  "
       &amp; (enemy-1)*(D22+F22*d)+(2-enemy)*INT(99.9*(R63/runCB))
       &amp; LEFT(" "&amp;CHAR(34+3*enemy)&amp;H22,3*enemy-1)&amp;CHAR(41951*(2-enemy) + 41*(enemy-1)),
       ""
     )
)</f>
        <v/>
      </c>
      <c r="K22" s="185" t="str">
        <f>IF(
  (D22*d+F22)*OR(I22=2,AND(I22="",obstaS&lt;&gt;1))&gt;d-1,
  (D22*d+F22)*OR(I22=2,AND(I22="",obstaS&lt;&gt;1)),
     IF(
       enemy^(2-enemy)*obsta*OR(S63&gt;obstaCB,INT(0.4+S63/obstaCB)),
       CHAR(200*(2-enemy) + 41454*(enemy-1)) &amp; "  "
       &amp; (enemy-1)*(D22*d+F22)+(2-enemy)*INT(99.9*(S63/obstaCB))
       &amp; LEFT(" "&amp;CHAR(34+3*enemy)&amp;H22,3*enemy-1)&amp;CHAR(41951*(2-enemy) + 41*(enemy-1)),
       ""
     )
)</f>
        <v/>
      </c>
      <c r="L22" s="186">
        <f>IF(
  (F22*d+G22)*OR(I22=3,AND(I22="",tri&lt;&gt;2))&gt;d-1,
  (F22*d+G22)*OR(I22=3,AND(I22="",tri&lt;&gt;2)),
     IF(
       enemy^(2-enemy)*INT(tri/2)*OR(T63&gt;triCB2,INT(0.7+T63/triCB2)),
       CHAR(200*(2-enemy) + 41454*(enemy-1)) &amp; "  "
       &amp; (enemy-1)*(F22*d+G22)+(2-enemy)*INT(99.9*(T63/triCB2))
       &amp; LEFT(" "&amp;CHAR(34+3*enemy)&amp;H22,3*enemy-1)&amp;CHAR(41951*(2-enemy) + 41*(enemy-1)),
       ""
     )
)</f>
        <v>1.1000000000000001</v>
      </c>
      <c r="M22" s="187" t="str">
        <f>IF(
  OR(E22+G22=-1,(E22*d+G22)*OR(I22=4,AND(I22="",horse&lt;&gt;3))&gt;d-1),
  (E22*(INT((E22+2)/2)*(d-1)+1)+G22)*OR(I22=4,AND(I22="",horse&lt;&gt;3)),
     IF(
       enemy^(2-enemy)*INT(horse/3)*OR(U63&gt;horseCB2,INT(0.81+U63/horseCB2)),
       CHAR(200*(2-enemy) + 41454*(enemy-1)) &amp; "  "
       &amp; (enemy-1)*(E22*d+G22)+(2-enemy)*INT(99.9*(U63/horseCB2))
       &amp; LEFT(" "&amp;CHAR(34+3*enemy)&amp;H22,3*enemy-1)&amp;CHAR(41951*(2-enemy) + 41*(enemy-1)),
       ""
     )
)</f>
        <v/>
      </c>
      <c r="N22" s="149"/>
      <c r="X22" s="88">
        <v>6</v>
      </c>
      <c r="Y22" s="89">
        <v>1</v>
      </c>
      <c r="Z22" s="90">
        <v>3</v>
      </c>
      <c r="AA22" s="88">
        <v>-25</v>
      </c>
      <c r="AB22" s="89">
        <v>41</v>
      </c>
      <c r="AC22" s="89">
        <v>0.99</v>
      </c>
      <c r="AD22" s="90">
        <v>230</v>
      </c>
      <c r="AE22" s="88">
        <v>-0.05</v>
      </c>
      <c r="AF22" s="89">
        <v>10</v>
      </c>
      <c r="AG22" s="91">
        <v>0.45</v>
      </c>
      <c r="AH22" s="92">
        <v>-4000</v>
      </c>
    </row>
    <row r="23" spans="2:40" ht="17.100000000000001" customHeight="1">
      <c r="B23" s="173" t="s">
        <v>36</v>
      </c>
      <c r="C23" s="99">
        <v>4</v>
      </c>
      <c r="D23" s="64">
        <v>-1</v>
      </c>
      <c r="E23" s="65">
        <v>1</v>
      </c>
      <c r="F23" s="66">
        <v>1</v>
      </c>
      <c r="G23" s="67"/>
      <c r="H23" s="97">
        <f>cond4</f>
        <v>1</v>
      </c>
      <c r="I23" s="178"/>
      <c r="J23" s="282" t="str">
        <f>IF(
  (D23+F23*d)*OR(I23=1,AND(I23="",runS&lt;&gt;1))&gt;d-1,
  (D23+F23*d)*OR(I23=1,AND(I23="",runS&lt;&gt;1)),
     IF(
       enemy^(2-enemy)*run*OR(R64&gt;runCB,INT(0.4+R64/runCB)),
       CHAR(200*(2-enemy) + 41454*(enemy-1)) &amp; "  "
       &amp; (enemy-1)*(D23+F23*d)+(2-enemy)*INT(99.9*(R64/runCB))
       &amp; LEFT(" "&amp;CHAR(34+3*enemy)&amp;H23,3*enemy-1)&amp;CHAR(41951*(2-enemy) + 41*(enemy-1)),
       ""
     )
)</f>
        <v/>
      </c>
      <c r="K23" s="185" t="str">
        <f>IF(
  (D23*d+F23)*OR(I23=2,AND(I23="",obstaS&lt;&gt;1))&gt;d-1,
  (D23*d+F23)*OR(I23=2,AND(I23="",obstaS&lt;&gt;1)),
     IF(
       enemy^(2-enemy)*obsta*OR(S64&gt;obstaCB,INT(0.4+S64/obstaCB)),
       CHAR(200*(2-enemy) + 41454*(enemy-1)) &amp; "  "
       &amp; (enemy-1)*(D23*d+F23)+(2-enemy)*INT(99.9*(S64/obstaCB))
       &amp; LEFT(" "&amp;CHAR(34+3*enemy)&amp;H23,3*enemy-1)&amp;CHAR(41951*(2-enemy) + 41*(enemy-1)),
       ""
     )
)</f>
        <v/>
      </c>
      <c r="L23" s="186" t="str">
        <f>IF(
  (F23*d+G23)*OR(I23=3,AND(I23="",tri&lt;&gt;2))&gt;d-1,
  (F23*d+G23)*OR(I23=3,AND(I23="",tri&lt;&gt;2)),
     IF(
       enemy^(2-enemy)*INT(tri/2)*OR(T64&gt;triCB2,INT(0.7+T64/triCB2)),
       CHAR(200*(2-enemy) + 41454*(enemy-1)) &amp; "  "
       &amp; (enemy-1)*(F23*d+G23)+(2-enemy)*INT(99.9*(T64/triCB2))
       &amp; LEFT(" "&amp;CHAR(34+3*enemy)&amp;H23,3*enemy-1)&amp;CHAR(41951*(2-enemy) + 41*(enemy-1)),
       ""
     )
)</f>
        <v>√  1.1 (1)</v>
      </c>
      <c r="M23" s="187" t="str">
        <f>IF(
  OR(E23+G23=-1,(E23*d+G23)*OR(I23=4,AND(I23="",horse&lt;&gt;3))&gt;d-1),
  (E23*(INT((E23+2)/2)*(d-1)+1)+G23)*OR(I23=4,AND(I23="",horse&lt;&gt;3)),
     IF(
       enemy^(2-enemy)*INT(horse/3)*OR(U64&gt;horseCB2,INT(0.81+U64/horseCB2)),
       CHAR(200*(2-enemy) + 41454*(enemy-1)) &amp; "  "
       &amp; (enemy-1)*(E23*d+G23)+(2-enemy)*INT(99.9*(U64/horseCB2))
       &amp; LEFT(" "&amp;CHAR(34+3*enemy)&amp;H23,3*enemy-1)&amp;CHAR(41951*(2-enemy) + 41*(enemy-1)),
       ""
     )
)</f>
        <v>√  1.1 (1)</v>
      </c>
      <c r="N23" s="149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</row>
    <row r="24" spans="2:40" ht="17.100000000000001" customHeight="1">
      <c r="B24" s="173" t="s">
        <v>5</v>
      </c>
      <c r="C24" s="99">
        <v>2</v>
      </c>
      <c r="D24" s="64">
        <v>-1</v>
      </c>
      <c r="E24" s="65">
        <v>1</v>
      </c>
      <c r="F24" s="66"/>
      <c r="G24" s="67"/>
      <c r="H24" s="97">
        <f>cond2</f>
        <v>-1</v>
      </c>
      <c r="I24" s="178"/>
      <c r="J24" s="282" t="str">
        <f>IF(
  (D24+F24*d)*OR(I24=1,AND(I24="",runS&lt;&gt;1))&gt;d-1,
  (D24+F24*d)*OR(I24=1,AND(I24="",runS&lt;&gt;1)),
     IF(
       enemy^(2-enemy)*run*OR(R65&gt;runCB,INT(0.4+R65/runCB)),
       CHAR(200*(2-enemy) + 41454*(enemy-1)) &amp; "  "
       &amp; (enemy-1)*(D24+F24*d)+(2-enemy)*INT(99.9*(R65/runCB))
       &amp; LEFT(" "&amp;CHAR(34+3*enemy)&amp;H24,3*enemy-1)&amp;CHAR(41951*(2-enemy) + 41*(enemy-1)),
       ""
     )
)</f>
        <v/>
      </c>
      <c r="K24" s="185" t="str">
        <f>IF(
  (D24*d+F24)*OR(I24=2,AND(I24="",obstaS&lt;&gt;1))&gt;d-1,
  (D24*d+F24)*OR(I24=2,AND(I24="",obstaS&lt;&gt;1)),
     IF(
       enemy^(2-enemy)*obsta*OR(S65&gt;obstaCB,INT(0.4+S65/obstaCB)),
       CHAR(200*(2-enemy) + 41454*(enemy-1)) &amp; "  "
       &amp; (enemy-1)*(D24*d+F24)+(2-enemy)*INT(99.9*(S65/obstaCB))
       &amp; LEFT(" "&amp;CHAR(34+3*enemy)&amp;H24,3*enemy-1)&amp;CHAR(41951*(2-enemy) + 41*(enemy-1)),
       ""
     )
)</f>
        <v/>
      </c>
      <c r="L24" s="186" t="str">
        <f>IF(
  (F24*d+G24)*OR(I24=3,AND(I24="",tri&lt;&gt;2))&gt;d-1,
  (F24*d+G24)*OR(I24=3,AND(I24="",tri&lt;&gt;2)),
     IF(
       enemy^(2-enemy)*INT(tri/2)*OR(T65&gt;triCB2,INT(0.7+T65/triCB2)),
       CHAR(200*(2-enemy) + 41454*(enemy-1)) &amp; "  "
       &amp; (enemy-1)*(F24*d+G24)+(2-enemy)*INT(99.9*(T65/triCB2))
       &amp; LEFT(" "&amp;CHAR(34+3*enemy)&amp;H24,3*enemy-1)&amp;CHAR(41951*(2-enemy) + 41*(enemy-1)),
       ""
     )
)</f>
        <v/>
      </c>
      <c r="M24" s="187" t="str">
        <f>IF(
  OR(E24+G24=-1,(E24*d+G24)*OR(I24=4,AND(I24="",horse&lt;&gt;3))&gt;d-1),
  (E24*(INT((E24+2)/2)*(d-1)+1)+G24)*OR(I24=4,AND(I24="",horse&lt;&gt;3)),
     IF(
       enemy^(2-enemy)*INT(horse/3)*OR(U65&gt;horseCB2,INT(0.81+U65/horseCB2)),
       CHAR(200*(2-enemy) + 41454*(enemy-1)) &amp; "  "
       &amp; (enemy-1)*(E24*d+G24)+(2-enemy)*INT(99.9*(U65/horseCB2))
       &amp; LEFT(" "&amp;CHAR(34+3*enemy)&amp;H24,3*enemy-1)&amp;CHAR(41951*(2-enemy) + 41*(enemy-1)),
       ""
     )
)</f>
        <v/>
      </c>
      <c r="N24" s="149"/>
      <c r="P24" s="33">
        <v>2</v>
      </c>
      <c r="Q24" s="209" t="s">
        <v>251</v>
      </c>
      <c r="R24" s="210"/>
      <c r="S24" s="210"/>
      <c r="T24" s="210"/>
      <c r="U24" s="210"/>
      <c r="V24" s="211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</row>
    <row r="25" spans="2:40" ht="15" customHeight="1">
      <c r="B25" s="101" t="s">
        <v>12</v>
      </c>
      <c r="C25" s="102">
        <v>3</v>
      </c>
      <c r="D25" s="103"/>
      <c r="E25" s="104"/>
      <c r="F25" s="105"/>
      <c r="G25" s="106">
        <v>-1</v>
      </c>
      <c r="H25" s="107">
        <f>cond3</f>
        <v>0</v>
      </c>
      <c r="I25" s="179"/>
      <c r="J25" s="166" t="str">
        <f>IF(
  (D25+F25*d)*OR(I25=1,AND(I25="",runS&lt;&gt;1))&gt;d-1,
  (D25+F25*d)*OR(I25=1,AND(I25="",runS&lt;&gt;1)),
     IF(
       enemy^(2-enemy)*run*OR(R66&gt;runCB,INT(0.4+R66/runCB)),
       CHAR(200*(2-enemy) + 41454*(enemy-1)) &amp; "  "
       &amp; (enemy-1)*(D25+F25*d)+(2-enemy)*INT(99.9*(R66/runCB))
       &amp; LEFT(" "&amp;CHAR(34+3*enemy)&amp;H25,3*enemy-1)&amp;CHAR(41951*(2-enemy) + 41*(enemy-1)),
       ""
     )
)</f>
        <v/>
      </c>
      <c r="K25" s="166" t="str">
        <f>IF(
  (D25*d+F25)*OR(I25=2,AND(I25="",obstaS&lt;&gt;1))&gt;d-1,
  (D25*d+F25)*OR(I25=2,AND(I25="",obstaS&lt;&gt;1)),
     IF(
       enemy^(2-enemy)*obsta*OR(S66&gt;obstaCB,INT(0.4+S66/obstaCB)),
       CHAR(200*(2-enemy) + 41454*(enemy-1)) &amp; "  "
       &amp; (enemy-1)*(D25*d+F25)+(2-enemy)*INT(99.9*(S66/obstaCB))
       &amp; LEFT(" "&amp;CHAR(34+3*enemy)&amp;H25,3*enemy-1)&amp;CHAR(41951*(2-enemy) + 41*(enemy-1)),
       ""
     )
)</f>
        <v/>
      </c>
      <c r="L25" s="166" t="str">
        <f>IF(
  (F25*d+G25)*OR(I25=3,AND(I25="",tri&lt;&gt;2))&gt;d-1,
  (F25*d+G25)*OR(I25=3,AND(I25="",tri&lt;&gt;2)),
     IF(
       enemy^(2-enemy)*INT(tri/2)*OR(T66&gt;triCB2,INT(0.7+T66/triCB2)),
       CHAR(200*(2-enemy) + 41454*(enemy-1)) &amp; "  "
       &amp; (enemy-1)*(F25*d+G25)+(2-enemy)*INT(99.9*(T66/triCB2))
       &amp; LEFT(" "&amp;CHAR(34+3*enemy)&amp;H25,3*enemy-1)&amp;CHAR(41951*(2-enemy) + 41*(enemy-1)),
       ""
     )
)</f>
        <v/>
      </c>
      <c r="M25" s="176" t="str">
        <f>IF(
  (E25*d+G25)*OR(I25=4,AND(I25="",horse&lt;&gt;3))&gt;d-1,
  (E25*d+G25)*OR(I25=4,AND(I25="",horse&lt;&gt;3)),
     IF(
       enemy^(2-enemy)*INT(horse/3)*OR(U66&gt;horseCB2,INT(0.81+U66/horseCB2)),
       CHAR(200*(2-enemy) + 41454*(enemy-1)) &amp; "  "
       &amp; (enemy-1)*(E25*d+G25)+(2-enemy)*INT(99.9*(U66/horseCB2))
       &amp; LEFT(" "&amp;CHAR(34+3*enemy)&amp;H25,3*enemy-1)&amp;CHAR(41951*(2-enemy) + 41*(enemy-1)),
       ""
     )
)</f>
        <v/>
      </c>
      <c r="N25" s="151"/>
      <c r="P25" s="22" t="s">
        <v>124</v>
      </c>
      <c r="Q25" s="246" t="s">
        <v>116</v>
      </c>
      <c r="R25" s="247"/>
      <c r="S25" s="247"/>
      <c r="T25" s="247"/>
      <c r="U25" s="247"/>
      <c r="V25" s="248"/>
    </row>
    <row r="26" spans="2:40" ht="15" customHeight="1">
      <c r="B26" s="101" t="s">
        <v>7</v>
      </c>
      <c r="C26" s="108">
        <v>4</v>
      </c>
      <c r="D26" s="109">
        <v>1</v>
      </c>
      <c r="E26" s="110">
        <v>-1</v>
      </c>
      <c r="F26" s="111">
        <v>-1</v>
      </c>
      <c r="G26" s="112">
        <v>1</v>
      </c>
      <c r="H26" s="113">
        <f>cond4</f>
        <v>1</v>
      </c>
      <c r="I26" s="180"/>
      <c r="J26" s="166" t="str">
        <f>IF(
  (D26+F26*d)*OR(I26=1,AND(I26="",runS&lt;&gt;1))&gt;d-1,
  (D26+F26*d)*OR(I26=1,AND(I26="",runS&lt;&gt;1)),
     IF(
       enemy^(2-enemy)*run*OR(R67&gt;runCB,INT(0.4+R67/runCB)),
       CHAR(200*(2-enemy) + 41454*(enemy-1)) &amp; "  "
       &amp; (enemy-1)*(D26+F26*d)+(2-enemy)*INT(99.9*(R67/runCB))
       &amp; LEFT(" "&amp;CHAR(34+3*enemy)&amp;H26,3*enemy-1)&amp;CHAR(41951*(2-enemy) + 41*(enemy-1)),
       ""
     )
)</f>
        <v/>
      </c>
      <c r="K26" s="166" t="str">
        <f>IF(
  (D26*d+F26)*OR(I26=2,AND(I26="",obstaS&lt;&gt;1))&gt;d-1,
  (D26*d+F26)*OR(I26=2,AND(I26="",obstaS&lt;&gt;1)),
     IF(
       enemy^(2-enemy)*obsta*OR(S67&gt;obstaCB,INT(0.4+S67/obstaCB)),
       CHAR(200*(2-enemy) + 41454*(enemy-1)) &amp; "  "
       &amp; (enemy-1)*(D26*d+F26)+(2-enemy)*INT(99.9*(S67/obstaCB))
       &amp; LEFT(" "&amp;CHAR(34+3*enemy)&amp;H26,3*enemy-1)&amp;CHAR(41951*(2-enemy) + 41*(enemy-1)),
       ""
     )
)</f>
        <v/>
      </c>
      <c r="L26" s="166" t="str">
        <f>IF(
  (F26*d+G26)*OR(I26=3,AND(I26="",tri&lt;&gt;2))&gt;d-1,
  (F26*d+G26)*OR(I26=3,AND(I26="",tri&lt;&gt;2)),
     IF(
       enemy^(2-enemy)*INT(tri/2)*OR(T67&gt;triCB2,INT(0.7+T67/triCB2)),
       CHAR(200*(2-enemy) + 41454*(enemy-1)) &amp; "  "
       &amp; (enemy-1)*(F26*d+G26)+(2-enemy)*INT(99.9*(T67/triCB2))
       &amp; LEFT(" "&amp;CHAR(34+3*enemy)&amp;H26,3*enemy-1)&amp;CHAR(41951*(2-enemy) + 41*(enemy-1)),
       ""
     )
)</f>
        <v/>
      </c>
      <c r="M26" s="176" t="str">
        <f>IF(
  (E26*d+G26)*OR(I26=4,AND(I26="",horse&lt;&gt;3))&gt;d-1,
  (E26*d+G26)*OR(I26=4,AND(I26="",horse&lt;&gt;3)),
     IF(
       enemy^(2-enemy)*INT(horse/3)*OR(U67&gt;horseCB2,INT(0.81+U67/horseCB2)),
       CHAR(200*(2-enemy) + 41454*(enemy-1)) &amp; "  "
       &amp; (enemy-1)*(E26*d+G26)+(2-enemy)*INT(99.9*(U67/horseCB2))
       &amp; LEFT(" "&amp;CHAR(34+3*enemy)&amp;H26,3*enemy-1)&amp;CHAR(41951*(2-enemy) + 41*(enemy-1)),
       ""
     )
)</f>
        <v/>
      </c>
      <c r="N26" s="151"/>
      <c r="P26" s="220" t="s">
        <v>126</v>
      </c>
      <c r="Q26" s="35" t="s">
        <v>129</v>
      </c>
      <c r="R26" s="36"/>
      <c r="S26" s="36"/>
      <c r="T26" s="36"/>
      <c r="U26" s="36"/>
      <c r="V26" s="37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</row>
    <row r="27" spans="2:40" ht="15" customHeight="1">
      <c r="B27" s="101" t="s">
        <v>23</v>
      </c>
      <c r="C27" s="114">
        <v>3</v>
      </c>
      <c r="D27" s="115">
        <v>-1</v>
      </c>
      <c r="E27" s="116">
        <v>1</v>
      </c>
      <c r="F27" s="117">
        <v>1</v>
      </c>
      <c r="G27" s="118">
        <v>-1</v>
      </c>
      <c r="H27" s="119">
        <f>cond3</f>
        <v>0</v>
      </c>
      <c r="I27" s="179"/>
      <c r="J27" s="166" t="str">
        <f>IF(
  (D27+F27*d)*OR(I27=1,AND(I27="",runS&lt;&gt;1))&gt;d-1,
  (D27+F27*d)*OR(I27=1,AND(I27="",runS&lt;&gt;1)),
     IF(
       enemy^(2-enemy)*run*OR(R68&gt;runCB,INT(0.4+R68/runCB)),
       CHAR(200*(2-enemy) + 41454*(enemy-1)) &amp; "  "
       &amp; (enemy-1)*(D27+F27*d)+(2-enemy)*INT(99.9*(R68/runCB))
       &amp; LEFT(" "&amp;CHAR(34+3*enemy)&amp;H27,3*enemy-1)&amp;CHAR(41951*(2-enemy) + 41*(enemy-1)),
       ""
     )
)</f>
        <v/>
      </c>
      <c r="K27" s="166" t="str">
        <f>IF(
  (D27*d+F27)*OR(I27=2,AND(I27="",obstaS&lt;&gt;1))&gt;d-1,
  (D27*d+F27)*OR(I27=2,AND(I27="",obstaS&lt;&gt;1)),
     IF(
       enemy^(2-enemy)*obsta*OR(S68&gt;obstaCB,INT(0.4+S68/obstaCB)),
       CHAR(200*(2-enemy) + 41454*(enemy-1)) &amp; "  "
       &amp; (enemy-1)*(D27*d+F27)+(2-enemy)*INT(99.9*(S68/obstaCB))
       &amp; LEFT(" "&amp;CHAR(34+3*enemy)&amp;H27,3*enemy-1)&amp;CHAR(41951*(2-enemy) + 41*(enemy-1)),
       ""
     )
)</f>
        <v/>
      </c>
      <c r="L27" s="166" t="str">
        <f>IF(
  (F27*d+G27)*OR(I27=3,AND(I27="",tri&lt;&gt;2))&gt;d-1,
  (F27*d+G27)*OR(I27=3,AND(I27="",tri&lt;&gt;2)),
     IF(
       enemy^(2-enemy)*INT(tri/2)*OR(T68&gt;triCB2,INT(0.7+T68/triCB2)),
       CHAR(200*(2-enemy) + 41454*(enemy-1)) &amp; "  "
       &amp; (enemy-1)*(F27*d+G27)+(2-enemy)*INT(99.9*(T68/triCB2))
       &amp; LEFT(" "&amp;CHAR(34+3*enemy)&amp;H27,3*enemy-1)&amp;CHAR(41951*(2-enemy) + 41*(enemy-1)),
       ""
     )
)</f>
        <v/>
      </c>
      <c r="M27" s="176" t="str">
        <f>IF(
  (E27*d+G27)*OR(I27=4,AND(I27="",horse&lt;&gt;3))&gt;d-1,
  (E27*d+G27)*OR(I27=4,AND(I27="",horse&lt;&gt;3)),
     IF(
       enemy^(2-enemy)*INT(horse/3)*OR(U68&gt;horseCB2,INT(0.81+U68/horseCB2)),
       CHAR(200*(2-enemy) + 41454*(enemy-1)) &amp; "  "
       &amp; (enemy-1)*(E27*d+G27)+(2-enemy)*INT(99.9*(U68/horseCB2))
       &amp; LEFT(" "&amp;CHAR(34+3*enemy)&amp;H27,3*enemy-1)&amp;CHAR(41951*(2-enemy) + 41*(enemy-1)),
       ""
     )
)</f>
        <v/>
      </c>
      <c r="N27" s="151"/>
      <c r="P27" s="221"/>
      <c r="Q27" s="35" t="s">
        <v>133</v>
      </c>
      <c r="R27" s="36"/>
      <c r="S27" s="36"/>
      <c r="T27" s="36"/>
      <c r="U27" s="36"/>
      <c r="V27" s="37"/>
    </row>
    <row r="28" spans="2:40" ht="15" customHeight="1">
      <c r="B28" s="101" t="s">
        <v>9</v>
      </c>
      <c r="C28" s="114">
        <v>7</v>
      </c>
      <c r="D28" s="115">
        <v>-1</v>
      </c>
      <c r="E28" s="116"/>
      <c r="F28" s="117">
        <v>1</v>
      </c>
      <c r="G28" s="118">
        <v>-1</v>
      </c>
      <c r="H28" s="119">
        <f>cond7</f>
        <v>-3</v>
      </c>
      <c r="I28" s="179"/>
      <c r="J28" s="166" t="str">
        <f>IF(
  (D28+F28*d)*OR(I28=1,AND(I28="",runS&lt;&gt;1))&gt;d-1,
  (D28+F28*d)*OR(I28=1,AND(I28="",runS&lt;&gt;1)),
     IF(
       enemy^(2-enemy)*run*OR(R69&gt;runCB,INT(0.4+R69/runCB)),
       CHAR(200*(2-enemy) + 41454*(enemy-1)) &amp; "  "
       &amp; (enemy-1)*(D28+F28*d)+(2-enemy)*INT(99.9*(R69/runCB))
       &amp; LEFT(" "&amp;CHAR(34+3*enemy)&amp;H28,3*enemy-1)&amp;CHAR(41951*(2-enemy) + 41*(enemy-1)),
       ""
     )
)</f>
        <v/>
      </c>
      <c r="K28" s="166" t="str">
        <f>IF(
  (D28*d+F28)*OR(I28=2,AND(I28="",obstaS&lt;&gt;1))&gt;d-1,
  (D28*d+F28)*OR(I28=2,AND(I28="",obstaS&lt;&gt;1)),
     IF(
       enemy^(2-enemy)*obsta*OR(S69&gt;obstaCB,INT(0.4+S69/obstaCB)),
       CHAR(200*(2-enemy) + 41454*(enemy-1)) &amp; "  "
       &amp; (enemy-1)*(D28*d+F28)+(2-enemy)*INT(99.9*(S69/obstaCB))
       &amp; LEFT(" "&amp;CHAR(34+3*enemy)&amp;H28,3*enemy-1)&amp;CHAR(41951*(2-enemy) + 41*(enemy-1)),
       ""
     )
)</f>
        <v/>
      </c>
      <c r="L28" s="166" t="str">
        <f>IF(
  (F28*d+G28)*OR(I28=3,AND(I28="",tri&lt;&gt;2))&gt;d-1,
  (F28*d+G28)*OR(I28=3,AND(I28="",tri&lt;&gt;2)),
     IF(
       enemy^(2-enemy)*INT(tri/2)*OR(T69&gt;triCB2,INT(0.7+T69/triCB2)),
       CHAR(200*(2-enemy) + 41454*(enemy-1)) &amp; "  "
       &amp; (enemy-1)*(F28*d+G28)+(2-enemy)*INT(99.9*(T69/triCB2))
       &amp; LEFT(" "&amp;CHAR(34+3*enemy)&amp;H28,3*enemy-1)&amp;CHAR(41951*(2-enemy) + 41*(enemy-1)),
       ""
     )
)</f>
        <v/>
      </c>
      <c r="M28" s="176" t="str">
        <f>IF(
  (E28*d+G28)*OR(I28=4,AND(I28="",horse&lt;&gt;3))&gt;d-1,
  (E28*d+G28)*OR(I28=4,AND(I28="",horse&lt;&gt;3)),
     IF(
       enemy^(2-enemy)*INT(horse/3)*OR(U69&gt;horseCB2,INT(0.81+U69/horseCB2)),
       CHAR(200*(2-enemy) + 41454*(enemy-1)) &amp; "  "
       &amp; (enemy-1)*(E28*d+G28)+(2-enemy)*INT(99.9*(U69/horseCB2))
       &amp; LEFT(" "&amp;CHAR(34+3*enemy)&amp;H28,3*enemy-1)&amp;CHAR(41951*(2-enemy) + 41*(enemy-1)),
       ""
     )
)</f>
        <v/>
      </c>
      <c r="N28" s="151"/>
      <c r="P28" s="220" t="s">
        <v>127</v>
      </c>
      <c r="Q28" s="35" t="s">
        <v>130</v>
      </c>
      <c r="R28" s="36"/>
      <c r="S28" s="36"/>
      <c r="T28" s="36"/>
      <c r="U28" s="36"/>
      <c r="V28" s="37"/>
    </row>
    <row r="29" spans="2:40" ht="15" customHeight="1">
      <c r="B29" s="101" t="s">
        <v>22</v>
      </c>
      <c r="C29" s="114">
        <v>1</v>
      </c>
      <c r="D29" s="115">
        <v>-1</v>
      </c>
      <c r="E29" s="116"/>
      <c r="F29" s="117">
        <v>1</v>
      </c>
      <c r="G29" s="118">
        <v>-1</v>
      </c>
      <c r="H29" s="119">
        <f>cond1</f>
        <v>-2</v>
      </c>
      <c r="I29" s="179"/>
      <c r="J29" s="166" t="str">
        <f>IF(
  (D29+F29*d)*OR(I29=1,AND(I29="",runS&lt;&gt;1))&gt;d-1,
  (D29+F29*d)*OR(I29=1,AND(I29="",runS&lt;&gt;1)),
     IF(
       enemy^(2-enemy)*run*OR(R70&gt;runCB,INT(0.4+R70/runCB)),
       CHAR(200*(2-enemy) + 41454*(enemy-1)) &amp; "  "
       &amp; (enemy-1)*(D29+F29*d)+(2-enemy)*INT(99.9*(R70/runCB))
       &amp; LEFT(" "&amp;CHAR(34+3*enemy)&amp;H29,3*enemy-1)&amp;CHAR(41951*(2-enemy) + 41*(enemy-1)),
       ""
     )
)</f>
        <v/>
      </c>
      <c r="K29" s="166" t="str">
        <f>IF(
  (D29*d+F29)*OR(I29=2,AND(I29="",obstaS&lt;&gt;1))&gt;d-1,
  (D29*d+F29)*OR(I29=2,AND(I29="",obstaS&lt;&gt;1)),
     IF(
       enemy^(2-enemy)*obsta*OR(S70&gt;obstaCB,INT(0.4+S70/obstaCB)),
       CHAR(200*(2-enemy) + 41454*(enemy-1)) &amp; "  "
       &amp; (enemy-1)*(D29*d+F29)+(2-enemy)*INT(99.9*(S70/obstaCB))
       &amp; LEFT(" "&amp;CHAR(34+3*enemy)&amp;H29,3*enemy-1)&amp;CHAR(41951*(2-enemy) + 41*(enemy-1)),
       ""
     )
)</f>
        <v/>
      </c>
      <c r="L29" s="166" t="str">
        <f>IF(
  (F29*d+G29)*OR(I29=3,AND(I29="",tri&lt;&gt;2))&gt;d-1,
  (F29*d+G29)*OR(I29=3,AND(I29="",tri&lt;&gt;2)),
     IF(
       enemy^(2-enemy)*INT(tri/2)*OR(T70&gt;triCB2,INT(0.7+T70/triCB2)),
       CHAR(200*(2-enemy) + 41454*(enemy-1)) &amp; "  "
       &amp; (enemy-1)*(F29*d+G29)+(2-enemy)*INT(99.9*(T70/triCB2))
       &amp; LEFT(" "&amp;CHAR(34+3*enemy)&amp;H29,3*enemy-1)&amp;CHAR(41951*(2-enemy) + 41*(enemy-1)),
       ""
     )
)</f>
        <v/>
      </c>
      <c r="M29" s="176" t="str">
        <f>IF(
  (E29*d+G29)*OR(I29=4,AND(I29="",horse&lt;&gt;3))&gt;d-1,
  (E29*d+G29)*OR(I29=4,AND(I29="",horse&lt;&gt;3)),
     IF(
       enemy^(2-enemy)*INT(horse/3)*OR(U70&gt;horseCB2,INT(0.81+U70/horseCB2)),
       CHAR(200*(2-enemy) + 41454*(enemy-1)) &amp; "  "
       &amp; (enemy-1)*(E29*d+G29)+(2-enemy)*INT(99.9*(U70/horseCB2))
       &amp; LEFT(" "&amp;CHAR(34+3*enemy)&amp;H29,3*enemy-1)&amp;CHAR(41951*(2-enemy) + 41*(enemy-1)),
       ""
     )
)</f>
        <v/>
      </c>
      <c r="N29" s="151"/>
      <c r="P29" s="221"/>
      <c r="Q29" s="35" t="s">
        <v>134</v>
      </c>
      <c r="R29" s="36"/>
      <c r="S29" s="36"/>
      <c r="T29" s="36"/>
      <c r="U29" s="36"/>
      <c r="V29" s="37"/>
    </row>
    <row r="30" spans="2:40" ht="15" customHeight="1">
      <c r="B30" s="101" t="s">
        <v>24</v>
      </c>
      <c r="C30" s="114">
        <v>7</v>
      </c>
      <c r="D30" s="115">
        <v>-1</v>
      </c>
      <c r="E30" s="116"/>
      <c r="F30" s="117">
        <v>1</v>
      </c>
      <c r="G30" s="118">
        <v>-1</v>
      </c>
      <c r="H30" s="119">
        <f>cond7</f>
        <v>-3</v>
      </c>
      <c r="I30" s="179"/>
      <c r="J30" s="166" t="str">
        <f>IF(
  (D30+F30*d)*OR(I30=1,AND(I30="",runS&lt;&gt;1))&gt;d-1,
  (D30+F30*d)*OR(I30=1,AND(I30="",runS&lt;&gt;1)),
     IF(
       enemy^(2-enemy)*run*OR(R71&gt;runCB,INT(0.4+R71/runCB)),
       CHAR(200*(2-enemy) + 41454*(enemy-1)) &amp; "  "
       &amp; (enemy-1)*(D30+F30*d)+(2-enemy)*INT(99.9*(R71/runCB))
       &amp; LEFT(" "&amp;CHAR(34+3*enemy)&amp;H30,3*enemy-1)&amp;CHAR(41951*(2-enemy) + 41*(enemy-1)),
       ""
     )
)</f>
        <v/>
      </c>
      <c r="K30" s="166" t="str">
        <f>IF(
  (D30*d+F30)*OR(I30=2,AND(I30="",obstaS&lt;&gt;1))&gt;d-1,
  (D30*d+F30)*OR(I30=2,AND(I30="",obstaS&lt;&gt;1)),
     IF(
       enemy^(2-enemy)*obsta*OR(S71&gt;obstaCB,INT(0.4+S71/obstaCB)),
       CHAR(200*(2-enemy) + 41454*(enemy-1)) &amp; "  "
       &amp; (enemy-1)*(D30*d+F30)+(2-enemy)*INT(99.9*(S71/obstaCB))
       &amp; LEFT(" "&amp;CHAR(34+3*enemy)&amp;H30,3*enemy-1)&amp;CHAR(41951*(2-enemy) + 41*(enemy-1)),
       ""
     )
)</f>
        <v/>
      </c>
      <c r="L30" s="166" t="str">
        <f>IF(
  (F30*d+G30)*OR(I30=3,AND(I30="",tri&lt;&gt;2))&gt;d-1,
  (F30*d+G30)*OR(I30=3,AND(I30="",tri&lt;&gt;2)),
     IF(
       enemy^(2-enemy)*INT(tri/2)*OR(T71&gt;triCB2,INT(0.7+T71/triCB2)),
       CHAR(200*(2-enemy) + 41454*(enemy-1)) &amp; "  "
       &amp; (enemy-1)*(F30*d+G30)+(2-enemy)*INT(99.9*(T71/triCB2))
       &amp; LEFT(" "&amp;CHAR(34+3*enemy)&amp;H30,3*enemy-1)&amp;CHAR(41951*(2-enemy) + 41*(enemy-1)),
       ""
     )
)</f>
        <v/>
      </c>
      <c r="M30" s="176" t="str">
        <f>IF(
  (E30*d+G30)*OR(I30=4,AND(I30="",horse&lt;&gt;3))&gt;d-1,
  (E30*d+G30)*OR(I30=4,AND(I30="",horse&lt;&gt;3)),
     IF(
       enemy^(2-enemy)*INT(horse/3)*OR(U71&gt;horseCB2,INT(0.81+U71/horseCB2)),
       CHAR(200*(2-enemy) + 41454*(enemy-1)) &amp; "  "
       &amp; (enemy-1)*(E30*d+G30)+(2-enemy)*INT(99.9*(U71/horseCB2))
       &amp; LEFT(" "&amp;CHAR(34+3*enemy)&amp;H30,3*enemy-1)&amp;CHAR(41951*(2-enemy) + 41*(enemy-1)),
       ""
     )
)</f>
        <v/>
      </c>
      <c r="N30" s="151"/>
      <c r="P30" s="222" t="s">
        <v>128</v>
      </c>
      <c r="Q30" s="35" t="s">
        <v>131</v>
      </c>
      <c r="R30" s="36"/>
      <c r="S30" s="36"/>
      <c r="T30" s="36"/>
      <c r="U30" s="36"/>
      <c r="V30" s="37"/>
    </row>
    <row r="31" spans="2:40" ht="15" customHeight="1">
      <c r="B31" s="101" t="s">
        <v>10</v>
      </c>
      <c r="C31" s="114">
        <v>3</v>
      </c>
      <c r="D31" s="115">
        <v>-1</v>
      </c>
      <c r="E31" s="116">
        <v>1</v>
      </c>
      <c r="F31" s="117"/>
      <c r="G31" s="118">
        <v>-1</v>
      </c>
      <c r="H31" s="119">
        <f>cond3</f>
        <v>0</v>
      </c>
      <c r="I31" s="179"/>
      <c r="J31" s="166" t="str">
        <f>IF(
  (D31+F31*d)*OR(I31=1,AND(I31="",runS&lt;&gt;1))&gt;d-1,
  (D31+F31*d)*OR(I31=1,AND(I31="",runS&lt;&gt;1)),
     IF(
       enemy^(2-enemy)*run*OR(R72&gt;runCB,INT(0.4+R72/runCB)),
       CHAR(200*(2-enemy) + 41454*(enemy-1)) &amp; "  "
       &amp; (enemy-1)*(D31+F31*d)+(2-enemy)*INT(99.9*(R72/runCB))
       &amp; LEFT(" "&amp;CHAR(34+3*enemy)&amp;H31,3*enemy-1)&amp;CHAR(41951*(2-enemy) + 41*(enemy-1)),
       ""
     )
)</f>
        <v/>
      </c>
      <c r="K31" s="166" t="str">
        <f>IF(
  (D31*d+F31)*OR(I31=2,AND(I31="",obstaS&lt;&gt;1))&gt;d-1,
  (D31*d+F31)*OR(I31=2,AND(I31="",obstaS&lt;&gt;1)),
     IF(
       enemy^(2-enemy)*obsta*OR(S72&gt;obstaCB,INT(0.4+S72/obstaCB)),
       CHAR(200*(2-enemy) + 41454*(enemy-1)) &amp; "  "
       &amp; (enemy-1)*(D31*d+F31)+(2-enemy)*INT(99.9*(S72/obstaCB))
       &amp; LEFT(" "&amp;CHAR(34+3*enemy)&amp;H31,3*enemy-1)&amp;CHAR(41951*(2-enemy) + 41*(enemy-1)),
       ""
     )
)</f>
        <v/>
      </c>
      <c r="L31" s="166" t="str">
        <f>IF(
  (F31*d+G31)*OR(I31=3,AND(I31="",tri&lt;&gt;2))&gt;d-1,
  (F31*d+G31)*OR(I31=3,AND(I31="",tri&lt;&gt;2)),
     IF(
       enemy^(2-enemy)*INT(tri/2)*OR(T72&gt;triCB2,INT(0.7+T72/triCB2)),
       CHAR(200*(2-enemy) + 41454*(enemy-1)) &amp; "  "
       &amp; (enemy-1)*(F31*d+G31)+(2-enemy)*INT(99.9*(T72/triCB2))
       &amp; LEFT(" "&amp;CHAR(34+3*enemy)&amp;H31,3*enemy-1)&amp;CHAR(41951*(2-enemy) + 41*(enemy-1)),
       ""
     )
)</f>
        <v/>
      </c>
      <c r="M31" s="176" t="str">
        <f>IF(
  (E31*d+G31)*OR(I31=4,AND(I31="",horse&lt;&gt;3))&gt;d-1,
  (E31*d+G31)*OR(I31=4,AND(I31="",horse&lt;&gt;3)),
     IF(
       enemy^(2-enemy)*INT(horse/3)*OR(U72&gt;horseCB2,INT(0.81+U72/horseCB2)),
       CHAR(200*(2-enemy) + 41454*(enemy-1)) &amp; "  "
       &amp; (enemy-1)*(E31*d+G31)+(2-enemy)*INT(99.9*(U72/horseCB2))
       &amp; LEFT(" "&amp;CHAR(34+3*enemy)&amp;H31,3*enemy-1)&amp;CHAR(41951*(2-enemy) + 41*(enemy-1)),
       ""
     )
)</f>
        <v/>
      </c>
      <c r="N31" s="151"/>
      <c r="P31" s="223"/>
      <c r="Q31" s="35" t="s">
        <v>135</v>
      </c>
      <c r="R31" s="36"/>
      <c r="S31" s="36"/>
      <c r="T31" s="36"/>
      <c r="U31" s="36"/>
      <c r="V31" s="37"/>
    </row>
    <row r="32" spans="2:40" ht="15" customHeight="1">
      <c r="B32" s="101" t="s">
        <v>13</v>
      </c>
      <c r="C32" s="114">
        <v>6</v>
      </c>
      <c r="D32" s="115"/>
      <c r="E32" s="116">
        <v>-1</v>
      </c>
      <c r="F32" s="117">
        <v>-1</v>
      </c>
      <c r="G32" s="118"/>
      <c r="H32" s="119">
        <f>cond6</f>
        <v>3</v>
      </c>
      <c r="I32" s="179"/>
      <c r="J32" s="166" t="str">
        <f>IF(
  (D32+F32*d)*OR(I32=1,AND(I32="",runS&lt;&gt;1))&gt;d-1,
  (D32+F32*d)*OR(I32=1,AND(I32="",runS&lt;&gt;1)),
     IF(
       enemy^(2-enemy)*run*OR(R73&gt;runCB,INT(0.4+R73/runCB)),
       CHAR(200*(2-enemy) + 41454*(enemy-1)) &amp; "  "
       &amp; (enemy-1)*(D32+F32*d)+(2-enemy)*INT(99.9*(R73/runCB))
       &amp; LEFT(" "&amp;CHAR(34+3*enemy)&amp;H32,3*enemy-1)&amp;CHAR(41951*(2-enemy) + 41*(enemy-1)),
       ""
     )
)</f>
        <v/>
      </c>
      <c r="K32" s="166" t="str">
        <f>IF(
  (D32*d+F32)*OR(I32=2,AND(I32="",obstaS&lt;&gt;1))&gt;d-1,
  (D32*d+F32)*OR(I32=2,AND(I32="",obstaS&lt;&gt;1)),
     IF(
       enemy^(2-enemy)*obsta*OR(S73&gt;obstaCB,INT(0.4+S73/obstaCB)),
       CHAR(200*(2-enemy) + 41454*(enemy-1)) &amp; "  "
       &amp; (enemy-1)*(D32*d+F32)+(2-enemy)*INT(99.9*(S73/obstaCB))
       &amp; LEFT(" "&amp;CHAR(34+3*enemy)&amp;H32,3*enemy-1)&amp;CHAR(41951*(2-enemy) + 41*(enemy-1)),
       ""
     )
)</f>
        <v/>
      </c>
      <c r="L32" s="166" t="str">
        <f>IF(
  (F32*d+G32)*OR(I32=3,AND(I32="",tri&lt;&gt;2))&gt;d-1,
  (F32*d+G32)*OR(I32=3,AND(I32="",tri&lt;&gt;2)),
     IF(
       enemy^(2-enemy)*INT(tri/2)*OR(T73&gt;triCB2,INT(0.7+T73/triCB2)),
       CHAR(200*(2-enemy) + 41454*(enemy-1)) &amp; "  "
       &amp; (enemy-1)*(F32*d+G32)+(2-enemy)*INT(99.9*(T73/triCB2))
       &amp; LEFT(" "&amp;CHAR(34+3*enemy)&amp;H32,3*enemy-1)&amp;CHAR(41951*(2-enemy) + 41*(enemy-1)),
       ""
     )
)</f>
        <v/>
      </c>
      <c r="M32" s="176" t="str">
        <f>IF(
  (E32*d+G32)*OR(I32=4,AND(I32="",horse&lt;&gt;3))&gt;d-1,
  (E32*d+G32)*OR(I32=4,AND(I32="",horse&lt;&gt;3)),
     IF(
       enemy^(2-enemy)*INT(horse/3)*OR(U73&gt;horseCB2,INT(0.81+U73/horseCB2)),
       CHAR(200*(2-enemy) + 41454*(enemy-1)) &amp; "  "
       &amp; (enemy-1)*(E32*d+G32)+(2-enemy)*INT(99.9*(U73/horseCB2))
       &amp; LEFT(" "&amp;CHAR(34+3*enemy)&amp;H32,3*enemy-1)&amp;CHAR(41951*(2-enemy) + 41*(enemy-1)),
       ""
     )
)</f>
        <v/>
      </c>
      <c r="N32" s="151"/>
      <c r="P32" s="220" t="s">
        <v>125</v>
      </c>
      <c r="Q32" s="35" t="s">
        <v>132</v>
      </c>
      <c r="R32" s="36"/>
      <c r="S32" s="36"/>
      <c r="T32" s="36"/>
      <c r="U32" s="36"/>
      <c r="V32" s="37"/>
    </row>
    <row r="33" spans="2:33" ht="15" customHeight="1">
      <c r="B33" s="101" t="s">
        <v>15</v>
      </c>
      <c r="C33" s="114">
        <v>2</v>
      </c>
      <c r="D33" s="115">
        <v>-1</v>
      </c>
      <c r="E33" s="116"/>
      <c r="F33" s="117"/>
      <c r="G33" s="118">
        <v>-1</v>
      </c>
      <c r="H33" s="119">
        <f>cond2</f>
        <v>-1</v>
      </c>
      <c r="I33" s="179"/>
      <c r="J33" s="166" t="str">
        <f>IF(
  (D33+F33*d)*OR(I33=1,AND(I33="",runS&lt;&gt;1))&gt;d-1,
  (D33+F33*d)*OR(I33=1,AND(I33="",runS&lt;&gt;1)),
     IF(
       enemy^(2-enemy)*run*OR(R74&gt;runCB,INT(0.4+R74/runCB)),
       CHAR(200*(2-enemy) + 41454*(enemy-1)) &amp; "  "
       &amp; (enemy-1)*(D33+F33*d)+(2-enemy)*INT(99.9*(R74/runCB))
       &amp; LEFT(" "&amp;CHAR(34+3*enemy)&amp;H33,3*enemy-1)&amp;CHAR(41951*(2-enemy) + 41*(enemy-1)),
       ""
     )
)</f>
        <v/>
      </c>
      <c r="K33" s="166" t="str">
        <f>IF(
  (D33*d+F33)*OR(I33=2,AND(I33="",obstaS&lt;&gt;1))&gt;d-1,
  (D33*d+F33)*OR(I33=2,AND(I33="",obstaS&lt;&gt;1)),
     IF(
       enemy^(2-enemy)*obsta*OR(S74&gt;obstaCB,INT(0.4+S74/obstaCB)),
       CHAR(200*(2-enemy) + 41454*(enemy-1)) &amp; "  "
       &amp; (enemy-1)*(D33*d+F33)+(2-enemy)*INT(99.9*(S74/obstaCB))
       &amp; LEFT(" "&amp;CHAR(34+3*enemy)&amp;H33,3*enemy-1)&amp;CHAR(41951*(2-enemy) + 41*(enemy-1)),
       ""
     )
)</f>
        <v/>
      </c>
      <c r="L33" s="166" t="str">
        <f>IF(
  (F33*d+G33)*OR(I33=3,AND(I33="",tri&lt;&gt;2))&gt;d-1,
  (F33*d+G33)*OR(I33=3,AND(I33="",tri&lt;&gt;2)),
     IF(
       enemy^(2-enemy)*INT(tri/2)*OR(T74&gt;triCB2,INT(0.7+T74/triCB2)),
       CHAR(200*(2-enemy) + 41454*(enemy-1)) &amp; "  "
       &amp; (enemy-1)*(F33*d+G33)+(2-enemy)*INT(99.9*(T74/triCB2))
       &amp; LEFT(" "&amp;CHAR(34+3*enemy)&amp;H33,3*enemy-1)&amp;CHAR(41951*(2-enemy) + 41*(enemy-1)),
       ""
     )
)</f>
        <v/>
      </c>
      <c r="M33" s="176" t="str">
        <f>IF(
  (E33*d+G33)*OR(I33=4,AND(I33="",horse&lt;&gt;3))&gt;d-1,
  (E33*d+G33)*OR(I33=4,AND(I33="",horse&lt;&gt;3)),
     IF(
       enemy^(2-enemy)*INT(horse/3)*OR(U74&gt;horseCB2,INT(0.81+U74/horseCB2)),
       CHAR(200*(2-enemy) + 41454*(enemy-1)) &amp; "  "
       &amp; (enemy-1)*(E33*d+G33)+(2-enemy)*INT(99.9*(U74/horseCB2))
       &amp; LEFT(" "&amp;CHAR(34+3*enemy)&amp;H33,3*enemy-1)&amp;CHAR(41951*(2-enemy) + 41*(enemy-1)),
       ""
     )
)</f>
        <v/>
      </c>
      <c r="N33" s="151"/>
      <c r="P33" s="221"/>
      <c r="Q33" s="35" t="s">
        <v>136</v>
      </c>
      <c r="R33" s="36"/>
      <c r="S33" s="36"/>
      <c r="T33" s="36"/>
      <c r="U33" s="36"/>
      <c r="V33" s="37"/>
    </row>
    <row r="34" spans="2:33" ht="15" customHeight="1">
      <c r="B34" s="120" t="s">
        <v>16</v>
      </c>
      <c r="C34" s="121">
        <v>5</v>
      </c>
      <c r="D34" s="122">
        <v>-1</v>
      </c>
      <c r="E34" s="123"/>
      <c r="F34" s="124"/>
      <c r="G34" s="125">
        <v>-1</v>
      </c>
      <c r="H34" s="126">
        <f>cond5</f>
        <v>2</v>
      </c>
      <c r="I34" s="181"/>
      <c r="J34" s="166" t="str">
        <f>IF(
  (D34+F34*d)*OR(I34=1,AND(I34="",runS&lt;&gt;1))&gt;d-1,
  (D34+F34*d)*OR(I34=1,AND(I34="",runS&lt;&gt;1)),
     IF(
       enemy^(2-enemy)*run*OR(R75&gt;runCB,INT(0.4+R75/runCB)),
       CHAR(200*(2-enemy) + 41454*(enemy-1)) &amp; "  "
       &amp; (enemy-1)*(D34+F34*d)+(2-enemy)*INT(99.9*(R75/runCB))
       &amp; LEFT(" "&amp;CHAR(34+3*enemy)&amp;H34,3*enemy-1)&amp;CHAR(41951*(2-enemy) + 41*(enemy-1)),
       ""
     )
)</f>
        <v/>
      </c>
      <c r="K34" s="166" t="str">
        <f>IF(
  (D34*d+F34)*OR(I34=2,AND(I34="",obstaS&lt;&gt;1))&gt;d-1,
  (D34*d+F34)*OR(I34=2,AND(I34="",obstaS&lt;&gt;1)),
     IF(
       enemy^(2-enemy)*obsta*OR(S75&gt;obstaCB,INT(0.4+S75/obstaCB)),
       CHAR(200*(2-enemy) + 41454*(enemy-1)) &amp; "  "
       &amp; (enemy-1)*(D34*d+F34)+(2-enemy)*INT(99.9*(S75/obstaCB))
       &amp; LEFT(" "&amp;CHAR(34+3*enemy)&amp;H34,3*enemy-1)&amp;CHAR(41951*(2-enemy) + 41*(enemy-1)),
       ""
     )
)</f>
        <v/>
      </c>
      <c r="L34" s="166" t="str">
        <f>IF(
  (F34*d+G34)*OR(I34=3,AND(I34="",tri&lt;&gt;2))&gt;d-1,
  (F34*d+G34)*OR(I34=3,AND(I34="",tri&lt;&gt;2)),
     IF(
       enemy^(2-enemy)*INT(tri/2)*OR(T75&gt;triCB2,INT(0.7+T75/triCB2)),
       CHAR(200*(2-enemy) + 41454*(enemy-1)) &amp; "  "
       &amp; (enemy-1)*(F34*d+G34)+(2-enemy)*INT(99.9*(T75/triCB2))
       &amp; LEFT(" "&amp;CHAR(34+3*enemy)&amp;H34,3*enemy-1)&amp;CHAR(41951*(2-enemy) + 41*(enemy-1)),
       ""
     )
)</f>
        <v/>
      </c>
      <c r="M34" s="176" t="str">
        <f>IF(
  (E34*d+G34)*OR(I34=4,AND(I34="",horse&lt;&gt;3))&gt;d-1,
  (E34*d+G34)*OR(I34=4,AND(I34="",horse&lt;&gt;3)),
     IF(
       enemy^(2-enemy)*INT(horse/3)*OR(U75&gt;horseCB2,INT(0.81+U75/horseCB2)),
       CHAR(200*(2-enemy) + 41454*(enemy-1)) &amp; "  "
       &amp; (enemy-1)*(E34*d+G34)+(2-enemy)*INT(99.9*(U75/horseCB2))
       &amp; LEFT(" "&amp;CHAR(34+3*enemy)&amp;H34,3*enemy-1)&amp;CHAR(41951*(2-enemy) + 41*(enemy-1)),
       ""
     )
)</f>
        <v/>
      </c>
      <c r="N34" s="152"/>
      <c r="P34" s="23" t="s">
        <v>137</v>
      </c>
      <c r="Q34" s="35" t="s">
        <v>138</v>
      </c>
      <c r="R34" s="36"/>
      <c r="S34" s="36"/>
      <c r="T34" s="36"/>
      <c r="U34" s="36"/>
      <c r="V34" s="37"/>
    </row>
    <row r="35" spans="2:33" ht="15" customHeight="1" thickBot="1">
      <c r="B35" s="127" t="s">
        <v>21</v>
      </c>
      <c r="C35" s="128">
        <v>2</v>
      </c>
      <c r="D35" s="129">
        <v>-1</v>
      </c>
      <c r="E35" s="130"/>
      <c r="F35" s="131"/>
      <c r="G35" s="132">
        <v>-1</v>
      </c>
      <c r="H35" s="133">
        <f>cond2</f>
        <v>-1</v>
      </c>
      <c r="I35" s="182"/>
      <c r="J35" s="167" t="str">
        <f>IF(
  (D35+F35*d)*OR(I35=1,AND(I35="",runS&lt;&gt;1))&gt;d-1,
  (D35+F35*d)*OR(I35=1,AND(I35="",runS&lt;&gt;1)),
     IF(
       enemy^(2-enemy)*run*OR(R76&gt;runCB,INT(0.4+R76/runCB)),
       CHAR(200*(2-enemy) + 41454*(enemy-1)) &amp; "  "
       &amp; (enemy-1)*(D35+F35*d)+(2-enemy)*INT(99.9*(R76/runCB))
       &amp; LEFT(" "&amp;CHAR(34+3*enemy)&amp;H35,3*enemy-1)&amp;CHAR(41951*(2-enemy) + 41*(enemy-1)),
       ""
     )
)</f>
        <v/>
      </c>
      <c r="K35" s="167" t="str">
        <f>IF(
  (D35*d+F35)*OR(I35=2,AND(I35="",obstaS&lt;&gt;1))&gt;d-1,
  (D35*d+F35)*OR(I35=2,AND(I35="",obstaS&lt;&gt;1)),
     IF(
       enemy^(2-enemy)*obsta*OR(S76&gt;obstaCB,INT(0.4+S76/obstaCB)),
       CHAR(200*(2-enemy) + 41454*(enemy-1)) &amp; "  "
       &amp; (enemy-1)*(D35*d+F35)+(2-enemy)*INT(99.9*(S76/obstaCB))
       &amp; LEFT(" "&amp;CHAR(34+3*enemy)&amp;H35,3*enemy-1)&amp;CHAR(41951*(2-enemy) + 41*(enemy-1)),
       ""
     )
)</f>
        <v/>
      </c>
      <c r="L35" s="167" t="str">
        <f>IF(
  (F35*d+G35)*OR(I35=3,AND(I35="",tri&lt;&gt;2))&gt;d-1,
  (F35*d+G35)*OR(I35=3,AND(I35="",tri&lt;&gt;2)),
     IF(
       enemy^(2-enemy)*INT(tri/2)*OR(T76&gt;triCB2,INT(0.7+T76/triCB2)),
       CHAR(200*(2-enemy) + 41454*(enemy-1)) &amp; "  "
       &amp; (enemy-1)*(F35*d+G35)+(2-enemy)*INT(99.9*(T76/triCB2))
       &amp; LEFT(" "&amp;CHAR(34+3*enemy)&amp;H35,3*enemy-1)&amp;CHAR(41951*(2-enemy) + 41*(enemy-1)),
       ""
     )
)</f>
        <v/>
      </c>
      <c r="M35" s="177" t="str">
        <f>IF(
  (E35*d+G35)*OR(I35=4,AND(I35="",horse&lt;&gt;3))&gt;d-1,
  (E35*d+G35)*OR(I35=4,AND(I35="",horse&lt;&gt;3)),
     IF(
       enemy^(2-enemy)*INT(horse/3)*OR(U76&gt;horseCB2,INT(0.81+U76/horseCB2)),
       CHAR(200*(2-enemy) + 41454*(enemy-1)) &amp; "  "
       &amp; (enemy-1)*(E35*d+G35)+(2-enemy)*INT(99.9*(U76/horseCB2))
       &amp; LEFT(" "&amp;CHAR(34+3*enemy)&amp;H35,3*enemy-1)&amp;CHAR(41951*(2-enemy) + 41*(enemy-1)),
       ""
     )
)</f>
        <v/>
      </c>
      <c r="N35" s="152"/>
    </row>
    <row r="36" spans="2:33" ht="20.100000000000001" customHeight="1">
      <c r="B36" s="68" t="s">
        <v>163</v>
      </c>
      <c r="C36" s="216" t="str">
        <f>W76</f>
        <v xml:space="preserve">워보카    </v>
      </c>
      <c r="D36" s="217"/>
      <c r="E36" s="217"/>
      <c r="F36" s="217"/>
      <c r="G36" s="217"/>
      <c r="H36" s="217"/>
      <c r="I36" s="217"/>
      <c r="J36" s="218"/>
      <c r="K36" s="218"/>
      <c r="L36" s="218"/>
      <c r="M36" s="218"/>
      <c r="N36" s="219"/>
    </row>
    <row r="37" spans="2:33" ht="20.100000000000001" customHeight="1">
      <c r="B37" s="69" t="s">
        <v>164</v>
      </c>
      <c r="C37" s="225" t="str">
        <f>X76</f>
        <v xml:space="preserve">레이널드    </v>
      </c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7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</row>
    <row r="38" spans="2:33" ht="20.100000000000001" customHeight="1">
      <c r="B38" s="69" t="s">
        <v>165</v>
      </c>
      <c r="C38" s="225" t="str">
        <f>Y76</f>
        <v xml:space="preserve">크루크    시네이드    </v>
      </c>
      <c r="D38" s="226"/>
      <c r="E38" s="226"/>
      <c r="F38" s="226"/>
      <c r="G38" s="226"/>
      <c r="H38" s="226"/>
      <c r="I38" s="226"/>
      <c r="J38" s="226"/>
      <c r="K38" s="226"/>
      <c r="L38" s="226"/>
      <c r="M38" s="226"/>
      <c r="N38" s="227"/>
      <c r="X38" s="200"/>
      <c r="Y38" s="200"/>
      <c r="Z38" s="200"/>
      <c r="AA38" s="200"/>
      <c r="AB38" s="200"/>
      <c r="AC38" s="200"/>
      <c r="AD38" s="200"/>
      <c r="AE38" s="200"/>
    </row>
    <row r="39" spans="2:33" ht="20.100000000000001" customHeight="1" thickBot="1">
      <c r="B39" s="70" t="s">
        <v>166</v>
      </c>
      <c r="C39" s="228" t="str">
        <f>Z76</f>
        <v xml:space="preserve">스튜어트    아란웬    페이단    </v>
      </c>
      <c r="D39" s="228"/>
      <c r="E39" s="228"/>
      <c r="F39" s="228"/>
      <c r="G39" s="228"/>
      <c r="H39" s="228"/>
      <c r="I39" s="228"/>
      <c r="J39" s="228"/>
      <c r="K39" s="228"/>
      <c r="L39" s="228"/>
      <c r="M39" s="228"/>
      <c r="N39" s="229"/>
      <c r="X39" s="200"/>
      <c r="Y39" s="200"/>
      <c r="Z39" s="200"/>
      <c r="AA39" s="200"/>
      <c r="AB39" s="200"/>
      <c r="AC39" s="200"/>
      <c r="AD39" s="200"/>
      <c r="AE39" s="200"/>
    </row>
    <row r="40" spans="2:33" ht="17.100000000000001" customHeight="1">
      <c r="X40" s="200"/>
      <c r="Y40" s="200"/>
      <c r="Z40" s="200"/>
      <c r="AA40" s="200"/>
      <c r="AB40" s="200"/>
      <c r="AC40" s="200"/>
      <c r="AD40" s="200"/>
      <c r="AE40" s="200"/>
    </row>
    <row r="41" spans="2:33">
      <c r="K41" s="165"/>
      <c r="L41" s="165"/>
    </row>
    <row r="42" spans="2:33">
      <c r="J42" s="165"/>
    </row>
    <row r="43" spans="2:33">
      <c r="D43" s="165" t="s">
        <v>167</v>
      </c>
      <c r="I43" s="165" t="s">
        <v>167</v>
      </c>
    </row>
    <row r="44" spans="2:33">
      <c r="D44" s="165" t="s">
        <v>143</v>
      </c>
      <c r="I44" s="165" t="s">
        <v>144</v>
      </c>
      <c r="J44" s="165"/>
      <c r="M44" s="3"/>
      <c r="N44" s="39" t="s">
        <v>157</v>
      </c>
      <c r="R44" s="4" t="s">
        <v>216</v>
      </c>
      <c r="W44" s="165" t="s">
        <v>217</v>
      </c>
    </row>
    <row r="45" spans="2:33">
      <c r="D45" s="230" t="s">
        <v>172</v>
      </c>
      <c r="E45" s="231"/>
      <c r="F45" s="231"/>
      <c r="G45" s="232"/>
      <c r="H45" s="44"/>
      <c r="I45" s="230" t="s">
        <v>214</v>
      </c>
      <c r="J45" s="231"/>
      <c r="K45" s="231"/>
      <c r="L45" s="232"/>
      <c r="M45" s="3"/>
      <c r="R45" s="204" t="s">
        <v>219</v>
      </c>
      <c r="S45" s="204"/>
      <c r="T45" s="204"/>
      <c r="U45" s="204"/>
      <c r="W45" s="206" t="s">
        <v>220</v>
      </c>
      <c r="X45" s="206"/>
      <c r="Y45" s="206"/>
      <c r="Z45" s="206"/>
    </row>
    <row r="46" spans="2:33">
      <c r="D46" s="10">
        <f>1-INT((10-(1-I5)^2)/10)</f>
        <v>1</v>
      </c>
      <c r="E46" s="10">
        <f>1-INT((10-(2-I5)^2)/10)</f>
        <v>1</v>
      </c>
      <c r="F46" s="10">
        <f>INT((3-ABS(3-I5))/3)</f>
        <v>0</v>
      </c>
      <c r="G46" s="10">
        <f>INT((4-ABS(4-I5))/4)</f>
        <v>0</v>
      </c>
      <c r="I46" s="10">
        <f>(1-D46)*H5</f>
        <v>0</v>
      </c>
      <c r="J46" s="10">
        <f>(1-E46)*H5</f>
        <v>0</v>
      </c>
      <c r="K46" s="137">
        <f>F46*H5</f>
        <v>0</v>
      </c>
      <c r="L46" s="137">
        <f>G46*H5</f>
        <v>0</v>
      </c>
      <c r="M46" s="3"/>
      <c r="R46" s="148">
        <f>(-1)*(1-D46)*
((sc_3+sc_1*INT((10+D5+F5)/(INT(10+D5+F5))-epsi))*(s_1+INT(D5+F5)+s_2*INT((10+D5+F5)/(INT(10+D5+F5))-epsi))^(s_3)*(c_4+c_1*INT((10+D5+F5)/(INT(10+D5+F5))-epsi)+c_2*H5)^(c_3)+sc_2*INT((10+D5+F5)/(INT(10+D5+F5))-epsi)-sc_4*(H5/10)^3)
+D46*E46*(1-F46)*(1-G46)*
((sc_3+sc_1*INT((10+D5+F5*d)/(INT(10+D5+F5*d))-epsi))*(s_1+INT(D5+F5*d)+s_2*INT((10+D5+F5*d)/(INT(10+D5+F5*d))-epsi))^(s_3)*(c_4+c_1*INT((10+D5+F5*d)/(INT(10+D5+F5*d))-epsi)+c_2*H5)^(c_3)+sc_2*INT((10+D5+F5*d)/(INT(10+D5+F5*d))-epsi)-sc_4*(H5/10)^3)</f>
        <v>23419.317573320797</v>
      </c>
      <c r="S46" s="148">
        <f>-1*(1-E46)*
((sc_3+sc_1*INT((10+D5+F5)/(INT(10+D5+F5))-epsi))*(s_1+INT(D5+F5)+s_2*INT((10+D5+F5)/(INT(10+D5+F5))-epsi))^(s_3)*(c_4+c_1*INT((10+D5+F5)/(INT(10+D5+F5))-epsi)+c_2*H5)^(c_3)+sc_2*INT((10+D5+F5)/(INT(10+D5+F5))-epsi)-sc_4*(H5/10)^3)
+D46*E46*(1-F46)*(1-G46)*
((sc_3+sc_1*INT((10+D5*d+F5)/(INT(10+D5*d+F5))-epsi))*(s_1+INT(D5*d+F5)+s_2*INT((10+D5*d+F5)/(INT(10+D5*d+F5))-epsi))^(s_3)*(c_4+c_1*INT((10+D5*d+F5)/(INT(10+D5*d+F5))-epsi)+c_2*H5)^(c_3)+sc_2*INT((10+D5*d+F5)/(INT(10+D5*d+F5))-epsi)-sc_4*(H5/10)^3)</f>
        <v>23419.317573320797</v>
      </c>
      <c r="T46" s="148">
        <f>-1*(F46)*
((sc_3+sc_1*INT((10+G5+F5)/(INT(10+G5+F5))-epsi))*(s_1+INT(G5+F5)+s_2*INT((10+G5+F5)/(INT(10+G5+F5))-epsi))^(s_3)*(c_4+c_1*INT((10+G5+F5)/(INT(10+G5+F5))-epsi)+c_2*H5)^(c_3)+sc_2*INT((10+G5+F5)/(INT(10+G5+F5))-epsi)-sc_4*(H5/10)^3)
+D46*E46*(1-F46)*(1-G46)*
((sc_3+sc_1*INT((10+G5+F5*d)/(INT(10+G5+F5*d))-epsi))*(s_1+INT(G5+F5*d)+s_2*INT((10+G5+F5*d)/(INT(10+G5+F5*d))-epsi))^(s_3)*(c_4+c_1*INT((10+G5+F5*d)/(INT(10+G5+F5*d))-epsi)+c_2*H5)^(c_3)+sc_2*INT((10+G5+F5*d)/(INT(10+G5+F5*d))-epsi)-sc_4*(H5/10)^3)</f>
        <v>15653.464702439516</v>
      </c>
      <c r="U46" s="148">
        <f>-1*(G46)*
((sc_3+sc_1*INT((10+G5+E5)/(INT(10+G5+E5))-epsi))*(s_1+INT(G5+E5)+s_2*INT((10+G5+E5)/(INT(10+G5+E5))-epsi))^(s_3)*(c_4+c_1*INT((10+G5+E5)/(INT(10+G5+E5))-epsi)+c_2*H5)^(c_3)+sc_2*INT((10+G5+E5)/(INT(10+G5+E5))-epsi)-sc_4*(H5/10)^3)
+D46*E46*(1-F46)*(1-G46)*
((sc_3+sc_1*INT((10+G5+E5*d)/(INT(10+G5+E5*d))-epsi))*(s_1+INT(G5+E5*d)+s_2*INT((10+G5+E5*d)/(INT(10+G5+E5*d))-epsi))^(s_3)*(c_4+c_1*INT((10+G5+E5*d)/(INT(10+G5+E5*d))-epsi)+c_2*H5)^(c_3)+sc_2*INT((10+G5+E5*d)/(INT(10+G5+E5*d))-epsi)-sc_4*(H5/10)^3)</f>
        <v>9817.5871012447114</v>
      </c>
      <c r="W46" s="10" t="str">
        <f>IF(1-D46,B5&amp;"    ","")</f>
        <v/>
      </c>
      <c r="X46" s="10" t="str">
        <f>IF(1-E46,B5&amp;"    ","")</f>
        <v/>
      </c>
      <c r="Y46" s="10" t="str">
        <f>IF(F46,B5&amp;"    ","")</f>
        <v/>
      </c>
      <c r="Z46" s="10" t="str">
        <f>IF(G46,B5&amp;"    ","")</f>
        <v/>
      </c>
    </row>
    <row r="47" spans="2:33">
      <c r="D47" s="10">
        <f>1-INT((10-(1-I6)^2)/10)</f>
        <v>0</v>
      </c>
      <c r="E47" s="10">
        <f>1-INT((10-(2-I6)^2)/10)</f>
        <v>1</v>
      </c>
      <c r="F47" s="10">
        <f>INT((3-ABS(3-I6))/3)</f>
        <v>0</v>
      </c>
      <c r="G47" s="10">
        <f>INT((4-ABS(4-I6))/4)</f>
        <v>0</v>
      </c>
      <c r="I47" s="10">
        <f>(1-D47)*H6</f>
        <v>1</v>
      </c>
      <c r="J47" s="10">
        <f>(1-E47)*H6</f>
        <v>0</v>
      </c>
      <c r="K47" s="137">
        <f>F47*H6</f>
        <v>0</v>
      </c>
      <c r="L47" s="137">
        <f>G47*H6</f>
        <v>0</v>
      </c>
      <c r="M47" s="3"/>
      <c r="R47" s="148">
        <f>(-1)*(1-D47)*
((sc_3+sc_1*INT((10+D6+F6)/(INT(10+D6+F6))-epsi))*(s_1+INT(D6+F6)+s_2*INT((10+D6+F6)/(INT(10+D6+F6))-epsi))^(s_3)*(c_4+c_1*INT((10+D6+F6)/(INT(10+D6+F6))-epsi)+c_2*H6)^(c_3)+sc_2*INT((10+D6+F6)/(INT(10+D6+F6))-epsi)-sc_4*(H6/10)^3)
+D47*E47*(1-F47)*(1-G47)*
((sc_3+sc_1*INT((10+D6+F6*d)/(INT(10+D6+F6*d))-epsi))*(s_1+INT(D6+F6*d)+s_2*INT((10+D6+F6*d)/(INT(10+D6+F6*d))-epsi))^(s_3)*(c_4+c_1*INT((10+D6+F6*d)/(INT(10+D6+F6*d))-epsi)+c_2*H6)^(c_3)+sc_2*INT((10+D6+F6*d)/(INT(10+D6+F6*d))-epsi)-sc_4*(H6/10)^3)</f>
        <v>-59040.699887202944</v>
      </c>
      <c r="S47" s="148">
        <f>-1*(1-E47)*
((sc_3+sc_1*INT((10+D6+F6)/(INT(10+D6+F6))-epsi))*(s_1+INT(D6+F6)+s_2*INT((10+D6+F6)/(INT(10+D6+F6))-epsi))^(s_3)*(c_4+c_1*INT((10+D6+F6)/(INT(10+D6+F6))-epsi)+c_2*H6)^(c_3)+sc_2*INT((10+D6+F6)/(INT(10+D6+F6))-epsi)-sc_4*(H6/10)^3)
+D47*E47*(1-F47)*(1-G47)*
((sc_3+sc_1*INT((10+D6*d+F6)/(INT(10+D6*d+F6))-epsi))*(s_1+INT(D6*d+F6)+s_2*INT((10+D6*d+F6)/(INT(10+D6*d+F6))-epsi))^(s_3)*(c_4+c_1*INT((10+D6*d+F6)/(INT(10+D6*d+F6))-epsi)+c_2*H6)^(c_3)+sc_2*INT((10+D6*d+F6)/(INT(10+D6*d+F6))-epsi)-sc_4*(H6/10)^3)</f>
        <v>0</v>
      </c>
      <c r="T47" s="148">
        <f>-1*(F47)*
((sc_3+sc_1*INT((10+G6+F6)/(INT(10+G6+F6))-epsi))*(s_1+INT(G6+F6)+s_2*INT((10+G6+F6)/(INT(10+G6+F6))-epsi))^(s_3)*(c_4+c_1*INT((10+G6+F6)/(INT(10+G6+F6))-epsi)+c_2*H6)^(c_3)+sc_2*INT((10+G6+F6)/(INT(10+G6+F6))-epsi)-sc_4*(H6/10)^3)
+D47*E47*(1-F47)*(1-G47)*
((sc_3+sc_1*INT((10+G6+F6*d)/(INT(10+G6+F6*d))-epsi))*(s_1+INT(G6+F6*d)+s_2*INT((10+G6+F6*d)/(INT(10+G6+F6*d))-epsi))^(s_3)*(c_4+c_1*INT((10+G6+F6*d)/(INT(10+G6+F6*d))-epsi)+c_2*H6)^(c_3)+sc_2*INT((10+G6+F6*d)/(INT(10+G6+F6*d))-epsi)-sc_4*(H6/10)^3)</f>
        <v>0</v>
      </c>
      <c r="U47" s="148">
        <f>-1*(G47)*
((sc_3+sc_1*INT((10+G6+E6)/(INT(10+G6+E6))-epsi))*(s_1+INT(G6+E6)+s_2*INT((10+G6+E6)/(INT(10+G6+E6))-epsi))^(s_3)*(c_4+c_1*INT((10+G6+E6)/(INT(10+G6+E6))-epsi)+c_2*H6)^(c_3)+sc_2*INT((10+G6+E6)/(INT(10+G6+E6))-epsi)-sc_4*(H6/10)^3)
+D47*E47*(1-F47)*(1-G47)*
((sc_3+sc_1*INT((10+G6+E6*d)/(INT(10+G6+E6*d))-epsi))*(s_1+INT(G6+E6*d)+s_2*INT((10+G6+E6*d)/(INT(10+G6+E6*d))-epsi))^(s_3)*(c_4+c_1*INT((10+G6+E6*d)/(INT(10+G6+E6*d))-epsi)+c_2*H6)^(c_3)+sc_2*INT((10+G6+E6*d)/(INT(10+G6+E6*d))-epsi)-sc_4*(H6/10)^3)</f>
        <v>0</v>
      </c>
      <c r="W47" s="10" t="str">
        <f>W46 &amp; IF(1-D47,B6&amp;"    ","")</f>
        <v xml:space="preserve">워보카    </v>
      </c>
      <c r="X47" s="10" t="str">
        <f>X46&amp;IF(1-E47,B6&amp;"    ","")</f>
        <v/>
      </c>
      <c r="Y47" s="10" t="str">
        <f>Y46&amp;IF(F47,B6&amp;"    ","")</f>
        <v/>
      </c>
      <c r="Z47" s="10" t="str">
        <f>Z46&amp;IF(G47,B6&amp;"    ","")</f>
        <v/>
      </c>
    </row>
    <row r="48" spans="2:33">
      <c r="D48" s="10">
        <f>1-INT((10-(1-I7)^2)/10)</f>
        <v>1</v>
      </c>
      <c r="E48" s="10">
        <f>1-INT((10-(2-I7)^2)/10)</f>
        <v>1</v>
      </c>
      <c r="F48" s="10">
        <f>INT((3-ABS(3-I7))/3)</f>
        <v>0</v>
      </c>
      <c r="G48" s="10">
        <f>INT((4-ABS(4-I7))/4)</f>
        <v>0</v>
      </c>
      <c r="I48" s="10">
        <f>(1-D48)*H7</f>
        <v>0</v>
      </c>
      <c r="J48" s="10">
        <f>(1-E48)*H7</f>
        <v>0</v>
      </c>
      <c r="K48" s="137">
        <f>F48*H7</f>
        <v>0</v>
      </c>
      <c r="L48" s="137">
        <f>G48*H7</f>
        <v>0</v>
      </c>
      <c r="M48" s="3"/>
      <c r="R48" s="148">
        <f>(-1)*(1-D48)*
((sc_3+sc_1*INT((10+D7+F7)/(INT(10+D7+F7))-epsi))*(s_1+INT(D7+F7)+s_2*INT((10+D7+F7)/(INT(10+D7+F7))-epsi))^(s_3)*(c_4+c_1*INT((10+D7+F7)/(INT(10+D7+F7))-epsi)+c_2*H7)^(c_3)+sc_2*INT((10+D7+F7)/(INT(10+D7+F7))-epsi)-sc_4*(H7/10)^3)
+D48*E48*(1-F48)*(1-G48)*
((sc_3+sc_1*INT((10+D7+F7*d)/(INT(10+D7+F7*d))-epsi))*(s_1+INT(D7+F7*d)+s_2*INT((10+D7+F7*d)/(INT(10+D7+F7*d))-epsi))^(s_3)*(c_4+c_1*INT((10+D7+F7*d)/(INT(10+D7+F7*d))-epsi)+c_2*H7)^(c_3)+sc_2*INT((10+D7+F7*d)/(INT(10+D7+F7*d))-epsi)-sc_4*(H7/10)^3)</f>
        <v>23419.317573320797</v>
      </c>
      <c r="S48" s="148">
        <f>-1*(1-E48)*
((sc_3+sc_1*INT((10+D7+F7)/(INT(10+D7+F7))-epsi))*(s_1+INT(D7+F7)+s_2*INT((10+D7+F7)/(INT(10+D7+F7))-epsi))^(s_3)*(c_4+c_1*INT((10+D7+F7)/(INT(10+D7+F7))-epsi)+c_2*H7)^(c_3)+sc_2*INT((10+D7+F7)/(INT(10+D7+F7))-epsi)-sc_4*(H7/10)^3)
+D48*E48*(1-F48)*(1-G48)*
((sc_3+sc_1*INT((10+D7*d+F7)/(INT(10+D7*d+F7))-epsi))*(s_1+INT(D7*d+F7)+s_2*INT((10+D7*d+F7)/(INT(10+D7*d+F7))-epsi))^(s_3)*(c_4+c_1*INT((10+D7*d+F7)/(INT(10+D7*d+F7))-epsi)+c_2*H7)^(c_3)+sc_2*INT((10+D7*d+F7)/(INT(10+D7*d+F7))-epsi)-sc_4*(H7/10)^3)</f>
        <v>23419.317573320797</v>
      </c>
      <c r="T48" s="148">
        <f>-1*(F48)*
((sc_3+sc_1*INT((10+G7+F7)/(INT(10+G7+F7))-epsi))*(s_1+INT(G7+F7)+s_2*INT((10+G7+F7)/(INT(10+G7+F7))-epsi))^(s_3)*(c_4+c_1*INT((10+G7+F7)/(INT(10+G7+F7))-epsi)+c_2*H7)^(c_3)+sc_2*INT((10+G7+F7)/(INT(10+G7+F7))-epsi)-sc_4*(H7/10)^3)
+D48*E48*(1-F48)*(1-G48)*
((sc_3+sc_1*INT((10+G7+F7*d)/(INT(10+G7+F7*d))-epsi))*(s_1+INT(G7+F7*d)+s_2*INT((10+G7+F7*d)/(INT(10+G7+F7*d))-epsi))^(s_3)*(c_4+c_1*INT((10+G7+F7*d)/(INT(10+G7+F7*d))-epsi)+c_2*H7)^(c_3)+sc_2*INT((10+G7+F7*d)/(INT(10+G7+F7*d))-epsi)-sc_4*(H7/10)^3)</f>
        <v>15653.464702439516</v>
      </c>
      <c r="U48" s="148">
        <f>-1*(G48)*
((sc_3+sc_1*INT((10+G7+E7)/(INT(10+G7+E7))-epsi))*(s_1+INT(G7+E7)+s_2*INT((10+G7+E7)/(INT(10+G7+E7))-epsi))^(s_3)*(c_4+c_1*INT((10+G7+E7)/(INT(10+G7+E7))-epsi)+c_2*H7)^(c_3)+sc_2*INT((10+G7+E7)/(INT(10+G7+E7))-epsi)-sc_4*(H7/10)^3)
+D48*E48*(1-F48)*(1-G48)*
((sc_3+sc_1*INT((10+G7+E7*d)/(INT(10+G7+E7*d))-epsi))*(s_1+INT(G7+E7*d)+s_2*INT((10+G7+E7*d)/(INT(10+G7+E7*d))-epsi))^(s_3)*(c_4+c_1*INT((10+G7+E7*d)/(INT(10+G7+E7*d))-epsi)+c_2*H7)^(c_3)+sc_2*INT((10+G7+E7*d)/(INT(10+G7+E7*d))-epsi)-sc_4*(H7/10)^3)</f>
        <v>3825.2476040755932</v>
      </c>
      <c r="W48" s="10" t="str">
        <f>W47 &amp; IF(1-D48,B7&amp;"    ","")</f>
        <v xml:space="preserve">워보카    </v>
      </c>
      <c r="X48" s="10" t="str">
        <f>X47&amp;IF(1-E48,B7&amp;"    ","")</f>
        <v/>
      </c>
      <c r="Y48" s="10" t="str">
        <f>Y47&amp;IF(F48,B7&amp;"    ","")</f>
        <v/>
      </c>
      <c r="Z48" s="10" t="str">
        <f>Z47&amp;IF(G48,B7&amp;"    ","")</f>
        <v/>
      </c>
    </row>
    <row r="49" spans="4:26">
      <c r="D49" s="10">
        <f>1-INT((10-(1-I8)^2)/10)</f>
        <v>1</v>
      </c>
      <c r="E49" s="10">
        <f>1-INT((10-(2-I8)^2)/10)</f>
        <v>1</v>
      </c>
      <c r="F49" s="10">
        <f>INT((3-ABS(3-I8))/3)</f>
        <v>0</v>
      </c>
      <c r="G49" s="10">
        <f>INT((4-ABS(4-I8))/4)</f>
        <v>0</v>
      </c>
      <c r="I49" s="10">
        <f>(1-D49)*H8</f>
        <v>0</v>
      </c>
      <c r="J49" s="10">
        <f>(1-E49)*H8</f>
        <v>0</v>
      </c>
      <c r="K49" s="137">
        <f>F49*H8</f>
        <v>0</v>
      </c>
      <c r="L49" s="137">
        <f>G49*H8</f>
        <v>0</v>
      </c>
      <c r="M49" s="3"/>
      <c r="R49" s="148">
        <f>(-1)*(1-D49)*
((sc_3+sc_1*INT((10+D8+F8)/(INT(10+D8+F8))-epsi))*(s_1+INT(D8+F8)+s_2*INT((10+D8+F8)/(INT(10+D8+F8))-epsi))^(s_3)*(c_4+c_1*INT((10+D8+F8)/(INT(10+D8+F8))-epsi)+c_2*H8)^(c_3)+sc_2*INT((10+D8+F8)/(INT(10+D8+F8))-epsi)-sc_4*(H8/10)^3)
+D49*E49*(1-F49)*(1-G49)*
((sc_3+sc_1*INT((10+D8+F8*d)/(INT(10+D8+F8*d))-epsi))*(s_1+INT(D8+F8*d)+s_2*INT((10+D8+F8*d)/(INT(10+D8+F8*d))-epsi))^(s_3)*(c_4+c_1*INT((10+D8+F8*d)/(INT(10+D8+F8*d))-epsi)+c_2*H8)^(c_3)+sc_2*INT((10+D8+F8*d)/(INT(10+D8+F8*d))-epsi)-sc_4*(H8/10)^3)</f>
        <v>21698.300500253907</v>
      </c>
      <c r="S49" s="148">
        <f>-1*(1-E49)*
((sc_3+sc_1*INT((10+D8+F8)/(INT(10+D8+F8))-epsi))*(s_1+INT(D8+F8)+s_2*INT((10+D8+F8)/(INT(10+D8+F8))-epsi))^(s_3)*(c_4+c_1*INT((10+D8+F8)/(INT(10+D8+F8))-epsi)+c_2*H8)^(c_3)+sc_2*INT((10+D8+F8)/(INT(10+D8+F8))-epsi)-sc_4*(H8/10)^3)
+D49*E49*(1-F49)*(1-G49)*
((sc_3+sc_1*INT((10+D8*d+F8)/(INT(10+D8*d+F8))-epsi))*(s_1+INT(D8*d+F8)+s_2*INT((10+D8*d+F8)/(INT(10+D8*d+F8))-epsi))^(s_3)*(c_4+c_1*INT((10+D8*d+F8)/(INT(10+D8*d+F8))-epsi)+c_2*H8)^(c_3)+sc_2*INT((10+D8*d+F8)/(INT(10+D8*d+F8))-epsi)-sc_4*(H8/10)^3)</f>
        <v>21698.300500253907</v>
      </c>
      <c r="T49" s="148">
        <f>-1*(F49)*
((sc_3+sc_1*INT((10+G8+F8)/(INT(10+G8+F8))-epsi))*(s_1+INT(G8+F8)+s_2*INT((10+G8+F8)/(INT(10+G8+F8))-epsi))^(s_3)*(c_4+c_1*INT((10+G8+F8)/(INT(10+G8+F8))-epsi)+c_2*H8)^(c_3)+sc_2*INT((10+G8+F8)/(INT(10+G8+F8))-epsi)-sc_4*(H8/10)^3)
+D49*E49*(1-F49)*(1-G49)*
((sc_3+sc_1*INT((10+G8+F8*d)/(INT(10+G8+F8*d))-epsi))*(s_1+INT(G8+F8*d)+s_2*INT((10+G8+F8*d)/(INT(10+G8+F8*d))-epsi))^(s_3)*(c_4+c_1*INT((10+G8+F8*d)/(INT(10+G8+F8*d))-epsi)+c_2*H8)^(c_3)+sc_2*INT((10+G8+F8*d)/(INT(10+G8+F8*d))-epsi)-sc_4*(H8/10)^3)</f>
        <v>13652.387487040363</v>
      </c>
      <c r="U49" s="148">
        <f>-1*(G49)*
((sc_3+sc_1*INT((10+G8+E8)/(INT(10+G8+E8))-epsi))*(s_1+INT(G8+E8)+s_2*INT((10+G8+E8)/(INT(10+G8+E8))-epsi))^(s_3)*(c_4+c_1*INT((10+G8+E8)/(INT(10+G8+E8))-epsi)+c_2*H8)^(c_3)+sc_2*INT((10+G8+E8)/(INT(10+G8+E8))-epsi)-sc_4*(H8/10)^3)
+D49*E49*(1-F49)*(1-G49)*
((sc_3+sc_1*INT((10+G8+E8*d)/(INT(10+G8+E8*d))-epsi))*(s_1+INT(G8+E8*d)+s_2*INT((10+G8+E8*d)/(INT(10+G8+E8*d))-epsi))^(s_3)*(c_4+c_1*INT((10+G8+E8*d)/(INT(10+G8+E8*d))-epsi)+c_2*H8)^(c_3)+sc_2*INT((10+G8+E8*d)/(INT(10+G8+E8*d))-epsi)-sc_4*(H8/10)^3)</f>
        <v>5839.0586148084694</v>
      </c>
      <c r="W49" s="10" t="str">
        <f>W48 &amp; IF(1-D49,B8&amp;"    ","")</f>
        <v xml:space="preserve">워보카    </v>
      </c>
      <c r="X49" s="10" t="str">
        <f>X48&amp;IF(1-E49,B8&amp;"    ","")</f>
        <v/>
      </c>
      <c r="Y49" s="10" t="str">
        <f>Y48&amp;IF(F49,B8&amp;"    ","")</f>
        <v/>
      </c>
      <c r="Z49" s="10" t="str">
        <f>Z48&amp;IF(G49,B8&amp;"    ","")</f>
        <v/>
      </c>
    </row>
    <row r="50" spans="4:26">
      <c r="D50" s="10">
        <f>1-INT((10-(1-I9)^2)/10)</f>
        <v>1</v>
      </c>
      <c r="E50" s="10">
        <f>1-INT((10-(2-I9)^2)/10)</f>
        <v>0</v>
      </c>
      <c r="F50" s="10">
        <f>INT((3-ABS(3-I9))/3)</f>
        <v>0</v>
      </c>
      <c r="G50" s="10">
        <f>INT((4-ABS(4-I9))/4)</f>
        <v>0</v>
      </c>
      <c r="I50" s="10">
        <f>(1-D50)*H9</f>
        <v>0</v>
      </c>
      <c r="J50" s="10">
        <f>(1-E50)*H9</f>
        <v>2</v>
      </c>
      <c r="K50" s="137">
        <f>F50*H9</f>
        <v>0</v>
      </c>
      <c r="L50" s="137">
        <f>G50*H9</f>
        <v>0</v>
      </c>
      <c r="M50" s="3"/>
      <c r="R50" s="148">
        <f>(-1)*(1-D50)*
((sc_3+sc_1*INT((10+D9+F9)/(INT(10+D9+F9))-epsi))*(s_1+INT(D9+F9)+s_2*INT((10+D9+F9)/(INT(10+D9+F9))-epsi))^(s_3)*(c_4+c_1*INT((10+D9+F9)/(INT(10+D9+F9))-epsi)+c_2*H9)^(c_3)+sc_2*INT((10+D9+F9)/(INT(10+D9+F9))-epsi)-sc_4*(H9/10)^3)
+D50*E50*(1-F50)*(1-G50)*
((sc_3+sc_1*INT((10+D9+F9*d)/(INT(10+D9+F9*d))-epsi))*(s_1+INT(D9+F9*d)+s_2*INT((10+D9+F9*d)/(INT(10+D9+F9*d))-epsi))^(s_3)*(c_4+c_1*INT((10+D9+F9*d)/(INT(10+D9+F9*d))-epsi)+c_2*H9)^(c_3)+sc_2*INT((10+D9+F9*d)/(INT(10+D9+F9*d))-epsi)-sc_4*(H9/10)^3)</f>
        <v>0</v>
      </c>
      <c r="S50" s="148">
        <f>-1*(1-E50)*
((sc_3+sc_1*INT((10+D9+F9)/(INT(10+D9+F9))-epsi))*(s_1+INT(D9+F9)+s_2*INT((10+D9+F9)/(INT(10+D9+F9))-epsi))^(s_3)*(c_4+c_1*INT((10+D9+F9)/(INT(10+D9+F9))-epsi)+c_2*H9)^(c_3)+sc_2*INT((10+D9+F9)/(INT(10+D9+F9))-epsi)-sc_4*(H9/10)^3)
+D50*E50*(1-F50)*(1-G50)*
((sc_3+sc_1*INT((10+D9*d+F9)/(INT(10+D9*d+F9))-epsi))*(s_1+INT(D9*d+F9)+s_2*INT((10+D9*d+F9)/(INT(10+D9*d+F9))-epsi))^(s_3)*(c_4+c_1*INT((10+D9*d+F9)/(INT(10+D9*d+F9))-epsi)+c_2*H9)^(c_3)+sc_2*INT((10+D9*d+F9)/(INT(10+D9*d+F9))-epsi)-sc_4*(H9/10)^3)</f>
        <v>-45501.448000301541</v>
      </c>
      <c r="T50" s="148">
        <f>-1*(F50)*
((sc_3+sc_1*INT((10+G9+F9)/(INT(10+G9+F9))-epsi))*(s_1+INT(G9+F9)+s_2*INT((10+G9+F9)/(INT(10+G9+F9))-epsi))^(s_3)*(c_4+c_1*INT((10+G9+F9)/(INT(10+G9+F9))-epsi)+c_2*H9)^(c_3)+sc_2*INT((10+G9+F9)/(INT(10+G9+F9))-epsi)-sc_4*(H9/10)^3)
+D50*E50*(1-F50)*(1-G50)*
((sc_3+sc_1*INT((10+G9+F9*d)/(INT(10+G9+F9*d))-epsi))*(s_1+INT(G9+F9*d)+s_2*INT((10+G9+F9*d)/(INT(10+G9+F9*d))-epsi))^(s_3)*(c_4+c_1*INT((10+G9+F9*d)/(INT(10+G9+F9*d))-epsi)+c_2*H9)^(c_3)+sc_2*INT((10+G9+F9*d)/(INT(10+G9+F9*d))-epsi)-sc_4*(H9/10)^3)</f>
        <v>0</v>
      </c>
      <c r="U50" s="148">
        <f>-1*(G50)*
((sc_3+sc_1*INT((10+G9+E9)/(INT(10+G9+E9))-epsi))*(s_1+INT(G9+E9)+s_2*INT((10+G9+E9)/(INT(10+G9+E9))-epsi))^(s_3)*(c_4+c_1*INT((10+G9+E9)/(INT(10+G9+E9))-epsi)+c_2*H9)^(c_3)+sc_2*INT((10+G9+E9)/(INT(10+G9+E9))-epsi)-sc_4*(H9/10)^3)
+D50*E50*(1-F50)*(1-G50)*
((sc_3+sc_1*INT((10+G9+E9*d)/(INT(10+G9+E9*d))-epsi))*(s_1+INT(G9+E9*d)+s_2*INT((10+G9+E9*d)/(INT(10+G9+E9*d))-epsi))^(s_3)*(c_4+c_1*INT((10+G9+E9*d)/(INT(10+G9+E9*d))-epsi)+c_2*H9)^(c_3)+sc_2*INT((10+G9+E9*d)/(INT(10+G9+E9*d))-epsi)-sc_4*(H9/10)^3)</f>
        <v>0</v>
      </c>
      <c r="W50" s="10" t="str">
        <f>W49 &amp; IF(1-D50,B9&amp;"    ","")</f>
        <v xml:space="preserve">워보카    </v>
      </c>
      <c r="X50" s="10" t="str">
        <f>X49&amp;IF(1-E50,B9&amp;"    ","")</f>
        <v xml:space="preserve">레이널드    </v>
      </c>
      <c r="Y50" s="10" t="str">
        <f>Y49&amp;IF(F50,B9&amp;"    ","")</f>
        <v/>
      </c>
      <c r="Z50" s="10" t="str">
        <f>Z49&amp;IF(G50,B9&amp;"    ","")</f>
        <v/>
      </c>
    </row>
    <row r="51" spans="4:26">
      <c r="D51" s="10">
        <f>1-INT((10-(1-I10)^2)/10)</f>
        <v>1</v>
      </c>
      <c r="E51" s="10">
        <f>1-INT((10-(2-I10)^2)/10)</f>
        <v>1</v>
      </c>
      <c r="F51" s="10">
        <f>INT((3-ABS(3-I10))/3)</f>
        <v>0</v>
      </c>
      <c r="G51" s="10">
        <f>INT((4-ABS(4-I10))/4)</f>
        <v>0</v>
      </c>
      <c r="I51" s="10">
        <f>(1-D51)*H10</f>
        <v>0</v>
      </c>
      <c r="J51" s="10">
        <f>(1-E51)*H10</f>
        <v>0</v>
      </c>
      <c r="K51" s="137">
        <f>F51*H10</f>
        <v>0</v>
      </c>
      <c r="L51" s="137">
        <f>G51*H10</f>
        <v>0</v>
      </c>
      <c r="M51" s="3"/>
      <c r="R51" s="148">
        <f>(-1)*(1-D51)*
((sc_3+sc_1*INT((10+D10+F10)/(INT(10+D10+F10))-epsi))*(s_1+INT(D10+F10)+s_2*INT((10+D10+F10)/(INT(10+D10+F10))-epsi))^(s_3)*(c_4+c_1*INT((10+D10+F10)/(INT(10+D10+F10))-epsi)+c_2*H10)^(c_3)+sc_2*INT((10+D10+F10)/(INT(10+D10+F10))-epsi)-sc_4*(H10/10)^3)
+D51*E51*(1-F51)*(1-G51)*
((sc_3+sc_1*INT((10+D10+F10*d)/(INT(10+D10+F10*d))-epsi))*(s_1+INT(D10+F10*d)+s_2*INT((10+D10+F10*d)/(INT(10+D10+F10*d))-epsi))^(s_3)*(c_4+c_1*INT((10+D10+F10*d)/(INT(10+D10+F10*d))-epsi)+c_2*H10)^(c_3)+sc_2*INT((10+D10+F10*d)/(INT(10+D10+F10*d))-epsi)-sc_4*(H10/10)^3)</f>
        <v>45501.448000301541</v>
      </c>
      <c r="S51" s="148">
        <f>-1*(1-E51)*
((sc_3+sc_1*INT((10+D10+F10)/(INT(10+D10+F10))-epsi))*(s_1+INT(D10+F10)+s_2*INT((10+D10+F10)/(INT(10+D10+F10))-epsi))^(s_3)*(c_4+c_1*INT((10+D10+F10)/(INT(10+D10+F10))-epsi)+c_2*H10)^(c_3)+sc_2*INT((10+D10+F10)/(INT(10+D10+F10))-epsi)-sc_4*(H10/10)^3)
+D51*E51*(1-F51)*(1-G51)*
((sc_3+sc_1*INT((10+D10*d+F10)/(INT(10+D10*d+F10))-epsi))*(s_1+INT(D10*d+F10)+s_2*INT((10+D10*d+F10)/(INT(10+D10*d+F10))-epsi))^(s_3)*(c_4+c_1*INT((10+D10*d+F10)/(INT(10+D10*d+F10))-epsi)+c_2*H10)^(c_3)+sc_2*INT((10+D10*d+F10)/(INT(10+D10*d+F10))-epsi)-sc_4*(H10/10)^3)</f>
        <v>45501.448000301541</v>
      </c>
      <c r="T51" s="148">
        <f>-1*(F51)*
((sc_3+sc_1*INT((10+G10+F10)/(INT(10+G10+F10))-epsi))*(s_1+INT(G10+F10)+s_2*INT((10+G10+F10)/(INT(10+G10+F10))-epsi))^(s_3)*(c_4+c_1*INT((10+G10+F10)/(INT(10+G10+F10))-epsi)+c_2*H10)^(c_3)+sc_2*INT((10+G10+F10)/(INT(10+G10+F10))-epsi)-sc_4*(H10/10)^3)
+D51*E51*(1-F51)*(1-G51)*
((sc_3+sc_1*INT((10+G10+F10*d)/(INT(10+G10+F10*d))-epsi))*(s_1+INT(G10+F10*d)+s_2*INT((10+G10+F10*d)/(INT(10+G10+F10*d))-epsi))^(s_3)*(c_4+c_1*INT((10+G10+F10*d)/(INT(10+G10+F10*d))-epsi)+c_2*H10)^(c_3)+sc_2*INT((10+G10+F10*d)/(INT(10+G10+F10*d))-epsi)-sc_4*(H10/10)^3)</f>
        <v>28665.821481239458</v>
      </c>
      <c r="U51" s="148">
        <f>-1*(G51)*
((sc_3+sc_1*INT((10+G10+E10)/(INT(10+G10+E10))-epsi))*(s_1+INT(G10+E10)+s_2*INT((10+G10+E10)/(INT(10+G10+E10))-epsi))^(s_3)*(c_4+c_1*INT((10+G10+E10)/(INT(10+G10+E10))-epsi)+c_2*H10)^(c_3)+sc_2*INT((10+G10+E10)/(INT(10+G10+E10))-epsi)-sc_4*(H10/10)^3)
+D51*E51*(1-F51)*(1-G51)*
((sc_3+sc_1*INT((10+G10+E10*d)/(INT(10+G10+E10*d))-epsi))*(s_1+INT(G10+E10*d)+s_2*INT((10+G10+E10*d)/(INT(10+G10+E10*d))-epsi))^(s_3)*(c_4+c_1*INT((10+G10+E10*d)/(INT(10+G10+E10*d))-epsi)+c_2*H10)^(c_3)+sc_2*INT((10+G10+E10*d)/(INT(10+G10+E10*d))-epsi)-sc_4*(H10/10)^3)</f>
        <v>13602.418163432765</v>
      </c>
      <c r="W51" s="10" t="str">
        <f>W50 &amp; IF(1-D51,B10&amp;"    ","")</f>
        <v xml:space="preserve">워보카    </v>
      </c>
      <c r="X51" s="10" t="str">
        <f>X50&amp;IF(1-E51,B10&amp;"    ","")</f>
        <v xml:space="preserve">레이널드    </v>
      </c>
      <c r="Y51" s="10" t="str">
        <f>Y50&amp;IF(F51,B10&amp;"    ","")</f>
        <v/>
      </c>
      <c r="Z51" s="10" t="str">
        <f>Z50&amp;IF(G51,B10&amp;"    ","")</f>
        <v/>
      </c>
    </row>
    <row r="52" spans="4:26">
      <c r="D52" s="10">
        <f>1-INT((10-(1-I11)^2)/10)</f>
        <v>1</v>
      </c>
      <c r="E52" s="10">
        <f>1-INT((10-(2-I11)^2)/10)</f>
        <v>1</v>
      </c>
      <c r="F52" s="10">
        <f>INT((3-ABS(3-I11))/3)</f>
        <v>0</v>
      </c>
      <c r="G52" s="10">
        <f>INT((4-ABS(4-I11))/4)</f>
        <v>1</v>
      </c>
      <c r="I52" s="10">
        <f>(1-D52)*H11</f>
        <v>0</v>
      </c>
      <c r="J52" s="10">
        <f>(1-E52)*H11</f>
        <v>0</v>
      </c>
      <c r="K52" s="137">
        <f>F52*H11</f>
        <v>0</v>
      </c>
      <c r="L52" s="137">
        <f>G52*H11</f>
        <v>3</v>
      </c>
      <c r="M52" s="3"/>
      <c r="R52" s="148">
        <f>(-1)*(1-D52)*
((sc_3+sc_1*INT((10+D11+F11)/(INT(10+D11+F11))-epsi))*(s_1+INT(D11+F11)+s_2*INT((10+D11+F11)/(INT(10+D11+F11))-epsi))^(s_3)*(c_4+c_1*INT((10+D11+F11)/(INT(10+D11+F11))-epsi)+c_2*H11)^(c_3)+sc_2*INT((10+D11+F11)/(INT(10+D11+F11))-epsi)-sc_4*(H11/10)^3)
+D52*E52*(1-F52)*(1-G52)*
((sc_3+sc_1*INT((10+D11+F11*d)/(INT(10+D11+F11*d))-epsi))*(s_1+INT(D11+F11*d)+s_2*INT((10+D11+F11*d)/(INT(10+D11+F11*d))-epsi))^(s_3)*(c_4+c_1*INT((10+D11+F11*d)/(INT(10+D11+F11*d))-epsi)+c_2*H11)^(c_3)+sc_2*INT((10+D11+F11*d)/(INT(10+D11+F11*d))-epsi)-sc_4*(H11/10)^3)</f>
        <v>0</v>
      </c>
      <c r="S52" s="148">
        <f>-1*(1-E52)*
((sc_3+sc_1*INT((10+D11+F11)/(INT(10+D11+F11))-epsi))*(s_1+INT(D11+F11)+s_2*INT((10+D11+F11)/(INT(10+D11+F11))-epsi))^(s_3)*(c_4+c_1*INT((10+D11+F11)/(INT(10+D11+F11))-epsi)+c_2*H11)^(c_3)+sc_2*INT((10+D11+F11)/(INT(10+D11+F11))-epsi)-sc_4*(H11/10)^3)
+D52*E52*(1-F52)*(1-G52)*
((sc_3+sc_1*INT((10+D11*d+F11)/(INT(10+D11*d+F11))-epsi))*(s_1+INT(D11*d+F11)+s_2*INT((10+D11*d+F11)/(INT(10+D11*d+F11))-epsi))^(s_3)*(c_4+c_1*INT((10+D11*d+F11)/(INT(10+D11*d+F11))-epsi)+c_2*H11)^(c_3)+sc_2*INT((10+D11*d+F11)/(INT(10+D11*d+F11))-epsi)-sc_4*(H11/10)^3)</f>
        <v>0</v>
      </c>
      <c r="T52" s="148">
        <f>-1*(F52)*
((sc_3+sc_1*INT((10+G11+F11)/(INT(10+G11+F11))-epsi))*(s_1+INT(G11+F11)+s_2*INT((10+G11+F11)/(INT(10+G11+F11))-epsi))^(s_3)*(c_4+c_1*INT((10+G11+F11)/(INT(10+G11+F11))-epsi)+c_2*H11)^(c_3)+sc_2*INT((10+G11+F11)/(INT(10+G11+F11))-epsi)-sc_4*(H11/10)^3)
+D52*E52*(1-F52)*(1-G52)*
((sc_3+sc_1*INT((10+G11+F11*d)/(INT(10+G11+F11*d))-epsi))*(s_1+INT(G11+F11*d)+s_2*INT((10+G11+F11*d)/(INT(10+G11+F11*d))-epsi))^(s_3)*(c_4+c_1*INT((10+G11+F11*d)/(INT(10+G11+F11*d))-epsi)+c_2*H11)^(c_3)+sc_2*INT((10+G11+F11*d)/(INT(10+G11+F11*d))-epsi)-sc_4*(H11/10)^3)</f>
        <v>0</v>
      </c>
      <c r="U52" s="148">
        <f>-1*(G52)*
((sc_3+sc_1*INT((10+G11+E11)/(INT(10+G11+E11))-epsi))*(s_1+INT(G11+E11)+s_2*INT((10+G11+E11)/(INT(10+G11+E11))-epsi))^(s_3)*(c_4+c_1*INT((10+G11+E11)/(INT(10+G11+E11))-epsi)+c_2*H11)^(c_3)+sc_2*INT((10+G11+E11)/(INT(10+G11+E11))-epsi)-sc_4*(H11/10)^3)
+D52*E52*(1-F52)*(1-G52)*
((sc_3+sc_1*INT((10+G11+E11*d)/(INT(10+G11+E11*d))-epsi))*(s_1+INT(G11+E11*d)+s_2*INT((10+G11+E11*d)/(INT(10+G11+E11*d))-epsi))^(s_3)*(c_4+c_1*INT((10+G11+E11*d)/(INT(10+G11+E11*d))-epsi)+c_2*H11)^(c_3)+sc_2*INT((10+G11+E11*d)/(INT(10+G11+E11*d))-epsi)-sc_4*(H11/10)^3)</f>
        <v>-76805.186529190454</v>
      </c>
      <c r="W52" s="10" t="str">
        <f>W51 &amp; IF(1-D52,B11&amp;"    ","")</f>
        <v xml:space="preserve">워보카    </v>
      </c>
      <c r="X52" s="10" t="str">
        <f>X51&amp;IF(1-E52,B11&amp;"    ","")</f>
        <v xml:space="preserve">레이널드    </v>
      </c>
      <c r="Y52" s="10" t="str">
        <f>Y51&amp;IF(F52,B11&amp;"    ","")</f>
        <v/>
      </c>
      <c r="Z52" s="10" t="str">
        <f>Z51&amp;IF(G52,B11&amp;"    ","")</f>
        <v xml:space="preserve">스튜어트    </v>
      </c>
    </row>
    <row r="53" spans="4:26">
      <c r="D53" s="10">
        <f>1-INT((10-(1-I12)^2)/10)</f>
        <v>1</v>
      </c>
      <c r="E53" s="10">
        <f>1-INT((10-(2-I12)^2)/10)</f>
        <v>1</v>
      </c>
      <c r="F53" s="10">
        <f>INT((3-ABS(3-I12))/3)</f>
        <v>1</v>
      </c>
      <c r="G53" s="10">
        <f>INT((4-ABS(4-I12))/4)</f>
        <v>0</v>
      </c>
      <c r="I53" s="10">
        <f>(1-D53)*H12</f>
        <v>0</v>
      </c>
      <c r="J53" s="10">
        <f>(1-E53)*H12</f>
        <v>0</v>
      </c>
      <c r="K53" s="137">
        <f>F53*H12</f>
        <v>3</v>
      </c>
      <c r="L53" s="137">
        <f>G53*H12</f>
        <v>0</v>
      </c>
      <c r="M53" s="3"/>
      <c r="R53" s="148">
        <f>(-1)*(1-D53)*
((sc_3+sc_1*INT((10+D12+F12)/(INT(10+D12+F12))-epsi))*(s_1+INT(D12+F12)+s_2*INT((10+D12+F12)/(INT(10+D12+F12))-epsi))^(s_3)*(c_4+c_1*INT((10+D12+F12)/(INT(10+D12+F12))-epsi)+c_2*H12)^(c_3)+sc_2*INT((10+D12+F12)/(INT(10+D12+F12))-epsi)-sc_4*(H12/10)^3)
+D53*E53*(1-F53)*(1-G53)*
((sc_3+sc_1*INT((10+D12+F12*d)/(INT(10+D12+F12*d))-epsi))*(s_1+INT(D12+F12*d)+s_2*INT((10+D12+F12*d)/(INT(10+D12+F12*d))-epsi))^(s_3)*(c_4+c_1*INT((10+D12+F12*d)/(INT(10+D12+F12*d))-epsi)+c_2*H12)^(c_3)+sc_2*INT((10+D12+F12*d)/(INT(10+D12+F12*d))-epsi)-sc_4*(H12/10)^3)</f>
        <v>0</v>
      </c>
      <c r="S53" s="148">
        <f>-1*(1-E53)*
((sc_3+sc_1*INT((10+D12+F12)/(INT(10+D12+F12))-epsi))*(s_1+INT(D12+F12)+s_2*INT((10+D12+F12)/(INT(10+D12+F12))-epsi))^(s_3)*(c_4+c_1*INT((10+D12+F12)/(INT(10+D12+F12))-epsi)+c_2*H12)^(c_3)+sc_2*INT((10+D12+F12)/(INT(10+D12+F12))-epsi)-sc_4*(H12/10)^3)
+D53*E53*(1-F53)*(1-G53)*
((sc_3+sc_1*INT((10+D12*d+F12)/(INT(10+D12*d+F12))-epsi))*(s_1+INT(D12*d+F12)+s_2*INT((10+D12*d+F12)/(INT(10+D12*d+F12))-epsi))^(s_3)*(c_4+c_1*INT((10+D12*d+F12)/(INT(10+D12*d+F12))-epsi)+c_2*H12)^(c_3)+sc_2*INT((10+D12*d+F12)/(INT(10+D12*d+F12))-epsi)-sc_4*(H12/10)^3)</f>
        <v>0</v>
      </c>
      <c r="T53" s="148">
        <f>-1*(F53)*
((sc_3+sc_1*INT((10+G12+F12)/(INT(10+G12+F12))-epsi))*(s_1+INT(G12+F12)+s_2*INT((10+G12+F12)/(INT(10+G12+F12))-epsi))^(s_3)*(c_4+c_1*INT((10+G12+F12)/(INT(10+G12+F12))-epsi)+c_2*H12)^(c_3)+sc_2*INT((10+G12+F12)/(INT(10+G12+F12))-epsi)-sc_4*(H12/10)^3)
+D53*E53*(1-F53)*(1-G53)*
((sc_3+sc_1*INT((10+G12+F12*d)/(INT(10+G12+F12*d))-epsi))*(s_1+INT(G12+F12*d)+s_2*INT((10+G12+F12*d)/(INT(10+G12+F12*d))-epsi))^(s_3)*(c_4+c_1*INT((10+G12+F12*d)/(INT(10+G12+F12*d))-epsi)+c_2*H12)^(c_3)+sc_2*INT((10+G12+F12*d)/(INT(10+G12+F12*d))-epsi)-sc_4*(H12/10)^3)</f>
        <v>-51489.123006860005</v>
      </c>
      <c r="U53" s="148">
        <f>-1*(G53)*
((sc_3+sc_1*INT((10+G12+E12)/(INT(10+G12+E12))-epsi))*(s_1+INT(G12+E12)+s_2*INT((10+G12+E12)/(INT(10+G12+E12))-epsi))^(s_3)*(c_4+c_1*INT((10+G12+E12)/(INT(10+G12+E12))-epsi)+c_2*H12)^(c_3)+sc_2*INT((10+G12+E12)/(INT(10+G12+E12))-epsi)-sc_4*(H12/10)^3)
+D53*E53*(1-F53)*(1-G53)*
((sc_3+sc_1*INT((10+G12+E12*d)/(INT(10+G12+E12*d))-epsi))*(s_1+INT(G12+E12*d)+s_2*INT((10+G12+E12*d)/(INT(10+G12+E12*d))-epsi))^(s_3)*(c_4+c_1*INT((10+G12+E12*d)/(INT(10+G12+E12*d))-epsi)+c_2*H12)^(c_3)+sc_2*INT((10+G12+E12*d)/(INT(10+G12+E12*d))-epsi)-sc_4*(H12/10)^3)</f>
        <v>0</v>
      </c>
      <c r="W53" s="10" t="str">
        <f>W52 &amp; IF(1-D53,B12&amp;"    ","")</f>
        <v xml:space="preserve">워보카    </v>
      </c>
      <c r="X53" s="10" t="str">
        <f>X52&amp;IF(1-E53,B12&amp;"    ","")</f>
        <v xml:space="preserve">레이널드    </v>
      </c>
      <c r="Y53" s="10" t="str">
        <f>Y52&amp;IF(F53,B12&amp;"    ","")</f>
        <v xml:space="preserve">크루크    </v>
      </c>
      <c r="Z53" s="10" t="str">
        <f>Z52&amp;IF(G53,B12&amp;"    ","")</f>
        <v xml:space="preserve">스튜어트    </v>
      </c>
    </row>
    <row r="54" spans="4:26">
      <c r="D54" s="10">
        <f>1-INT((10-(1-I13)^2)/10)</f>
        <v>1</v>
      </c>
      <c r="E54" s="10">
        <f>1-INT((10-(2-I13)^2)/10)</f>
        <v>1</v>
      </c>
      <c r="F54" s="10">
        <f>INT((3-ABS(3-I13))/3)</f>
        <v>0</v>
      </c>
      <c r="G54" s="10">
        <f>INT((4-ABS(4-I13))/4)</f>
        <v>1</v>
      </c>
      <c r="I54" s="10">
        <f>(1-D54)*H13</f>
        <v>0</v>
      </c>
      <c r="J54" s="10">
        <f>(1-E54)*H13</f>
        <v>0</v>
      </c>
      <c r="K54" s="137">
        <f>F54*H13</f>
        <v>0</v>
      </c>
      <c r="L54" s="137">
        <f>G54*H13</f>
        <v>1</v>
      </c>
      <c r="M54" s="3"/>
      <c r="R54" s="148">
        <f>(-1)*(1-D54)*
((sc_3+sc_1*INT((10+D13+F13)/(INT(10+D13+F13))-epsi))*(s_1+INT(D13+F13)+s_2*INT((10+D13+F13)/(INT(10+D13+F13))-epsi))^(s_3)*(c_4+c_1*INT((10+D13+F13)/(INT(10+D13+F13))-epsi)+c_2*H13)^(c_3)+sc_2*INT((10+D13+F13)/(INT(10+D13+F13))-epsi)-sc_4*(H13/10)^3)
+D54*E54*(1-F54)*(1-G54)*
((sc_3+sc_1*INT((10+D13+F13*d)/(INT(10+D13+F13*d))-epsi))*(s_1+INT(D13+F13*d)+s_2*INT((10+D13+F13*d)/(INT(10+D13+F13*d))-epsi))^(s_3)*(c_4+c_1*INT((10+D13+F13*d)/(INT(10+D13+F13*d))-epsi)+c_2*H13)^(c_3)+sc_2*INT((10+D13+F13*d)/(INT(10+D13+F13*d))-epsi)-sc_4*(H13/10)^3)</f>
        <v>0</v>
      </c>
      <c r="S54" s="148">
        <f>-1*(1-E54)*
((sc_3+sc_1*INT((10+D13+F13)/(INT(10+D13+F13))-epsi))*(s_1+INT(D13+F13)+s_2*INT((10+D13+F13)/(INT(10+D13+F13))-epsi))^(s_3)*(c_4+c_1*INT((10+D13+F13)/(INT(10+D13+F13))-epsi)+c_2*H13)^(c_3)+sc_2*INT((10+D13+F13)/(INT(10+D13+F13))-epsi)-sc_4*(H13/10)^3)
+D54*E54*(1-F54)*(1-G54)*
((sc_3+sc_1*INT((10+D13*d+F13)/(INT(10+D13*d+F13))-epsi))*(s_1+INT(D13*d+F13)+s_2*INT((10+D13*d+F13)/(INT(10+D13*d+F13))-epsi))^(s_3)*(c_4+c_1*INT((10+D13*d+F13)/(INT(10+D13*d+F13))-epsi)+c_2*H13)^(c_3)+sc_2*INT((10+D13*d+F13)/(INT(10+D13*d+F13))-epsi)-sc_4*(H13/10)^3)</f>
        <v>0</v>
      </c>
      <c r="T54" s="148">
        <f>-1*(F54)*
((sc_3+sc_1*INT((10+G13+F13)/(INT(10+G13+F13))-epsi))*(s_1+INT(G13+F13)+s_2*INT((10+G13+F13)/(INT(10+G13+F13))-epsi))^(s_3)*(c_4+c_1*INT((10+G13+F13)/(INT(10+G13+F13))-epsi)+c_2*H13)^(c_3)+sc_2*INT((10+G13+F13)/(INT(10+G13+F13))-epsi)-sc_4*(H13/10)^3)
+D54*E54*(1-F54)*(1-G54)*
((sc_3+sc_1*INT((10+G13+F13*d)/(INT(10+G13+F13*d))-epsi))*(s_1+INT(G13+F13*d)+s_2*INT((10+G13+F13*d)/(INT(10+G13+F13*d))-epsi))^(s_3)*(c_4+c_1*INT((10+G13+F13*d)/(INT(10+G13+F13*d))-epsi)+c_2*H13)^(c_3)+sc_2*INT((10+G13+F13*d)/(INT(10+G13+F13*d))-epsi)-sc_4*(H13/10)^3)</f>
        <v>0</v>
      </c>
      <c r="U54" s="148">
        <f>-1*(G54)*
((sc_3+sc_1*INT((10+G13+E13)/(INT(10+G13+E13))-epsi))*(s_1+INT(G13+E13)+s_2*INT((10+G13+E13)/(INT(10+G13+E13))-epsi))^(s_3)*(c_4+c_1*INT((10+G13+E13)/(INT(10+G13+E13))-epsi)+c_2*H13)^(c_3)+sc_2*INT((10+G13+E13)/(INT(10+G13+E13))-epsi)-sc_4*(H13/10)^3)
+D54*E54*(1-F54)*(1-G54)*
((sc_3+sc_1*INT((10+G13+E13*d)/(INT(10+G13+E13*d))-epsi))*(s_1+INT(G13+E13*d)+s_2*INT((10+G13+E13*d)/(INT(10+G13+E13*d))-epsi))^(s_3)*(c_4+c_1*INT((10+G13+E13*d)/(INT(10+G13+E13*d))-epsi)+c_2*H13)^(c_3)+sc_2*INT((10+G13+E13*d)/(INT(10+G13+E13*d))-epsi)-sc_4*(H13/10)^3)</f>
        <v>-39553.976682247281</v>
      </c>
      <c r="W54" s="10" t="str">
        <f>W53 &amp; IF(1-D54,B13&amp;"    ","")</f>
        <v xml:space="preserve">워보카    </v>
      </c>
      <c r="X54" s="10" t="str">
        <f>X53&amp;IF(1-E54,B13&amp;"    ","")</f>
        <v xml:space="preserve">레이널드    </v>
      </c>
      <c r="Y54" s="10" t="str">
        <f>Y53&amp;IF(F54,B13&amp;"    ","")</f>
        <v xml:space="preserve">크루크    </v>
      </c>
      <c r="Z54" s="10" t="str">
        <f>Z53&amp;IF(G54,B13&amp;"    ","")</f>
        <v xml:space="preserve">스튜어트    아란웬    </v>
      </c>
    </row>
    <row r="55" spans="4:26">
      <c r="D55" s="10">
        <f>1-INT((10-(1-I14)^2)/10)</f>
        <v>1</v>
      </c>
      <c r="E55" s="10">
        <f>1-INT((10-(2-I14)^2)/10)</f>
        <v>1</v>
      </c>
      <c r="F55" s="10">
        <f>INT((3-ABS(3-I14))/3)</f>
        <v>0</v>
      </c>
      <c r="G55" s="10">
        <f>INT((4-ABS(4-I14))/4)</f>
        <v>0</v>
      </c>
      <c r="I55" s="10">
        <f>(1-D55)*H14</f>
        <v>0</v>
      </c>
      <c r="J55" s="10">
        <f>(1-E55)*H14</f>
        <v>0</v>
      </c>
      <c r="K55" s="137">
        <f>F55*H14</f>
        <v>0</v>
      </c>
      <c r="L55" s="137">
        <f>G55*H14</f>
        <v>0</v>
      </c>
      <c r="M55" s="3"/>
      <c r="R55" s="148">
        <f>(-1)*(1-D55)*
((sc_3+sc_1*INT((10+D14+F14)/(INT(10+D14+F14))-epsi))*(s_1+INT(D14+F14)+s_2*INT((10+D14+F14)/(INT(10+D14+F14))-epsi))^(s_3)*(c_4+c_1*INT((10+D14+F14)/(INT(10+D14+F14))-epsi)+c_2*H14)^(c_3)+sc_2*INT((10+D14+F14)/(INT(10+D14+F14))-epsi)-sc_4*(H14/10)^3)
+D55*E55*(1-F55)*(1-G55)*
((sc_3+sc_1*INT((10+D14+F14*d)/(INT(10+D14+F14*d))-epsi))*(s_1+INT(D14+F14*d)+s_2*INT((10+D14+F14*d)/(INT(10+D14+F14*d))-epsi))^(s_3)*(c_4+c_1*INT((10+D14+F14*d)/(INT(10+D14+F14*d))-epsi)+c_2*H14)^(c_3)+sc_2*INT((10+D14+F14*d)/(INT(10+D14+F14*d))-epsi)-sc_4*(H14/10)^3)</f>
        <v>21698.300500253907</v>
      </c>
      <c r="S55" s="148">
        <f>-1*(1-E55)*
((sc_3+sc_1*INT((10+D14+F14)/(INT(10+D14+F14))-epsi))*(s_1+INT(D14+F14)+s_2*INT((10+D14+F14)/(INT(10+D14+F14))-epsi))^(s_3)*(c_4+c_1*INT((10+D14+F14)/(INT(10+D14+F14))-epsi)+c_2*H14)^(c_3)+sc_2*INT((10+D14+F14)/(INT(10+D14+F14))-epsi)-sc_4*(H14/10)^3)
+D55*E55*(1-F55)*(1-G55)*
((sc_3+sc_1*INT((10+D14*d+F14)/(INT(10+D14*d+F14))-epsi))*(s_1+INT(D14*d+F14)+s_2*INT((10+D14*d+F14)/(INT(10+D14*d+F14))-epsi))^(s_3)*(c_4+c_1*INT((10+D14*d+F14)/(INT(10+D14*d+F14))-epsi)+c_2*H14)^(c_3)+sc_2*INT((10+D14*d+F14)/(INT(10+D14*d+F14))-epsi)-sc_4*(H14/10)^3)</f>
        <v>21698.300500253907</v>
      </c>
      <c r="T55" s="148">
        <f>-1*(F55)*
((sc_3+sc_1*INT((10+G14+F14)/(INT(10+G14+F14))-epsi))*(s_1+INT(G14+F14)+s_2*INT((10+G14+F14)/(INT(10+G14+F14))-epsi))^(s_3)*(c_4+c_1*INT((10+G14+F14)/(INT(10+G14+F14))-epsi)+c_2*H14)^(c_3)+sc_2*INT((10+G14+F14)/(INT(10+G14+F14))-epsi)-sc_4*(H14/10)^3)
+D55*E55*(1-F55)*(1-G55)*
((sc_3+sc_1*INT((10+G14+F14*d)/(INT(10+G14+F14*d))-epsi))*(s_1+INT(G14+F14*d)+s_2*INT((10+G14+F14*d)/(INT(10+G14+F14*d))-epsi))^(s_3)*(c_4+c_1*INT((10+G14+F14*d)/(INT(10+G14+F14*d))-epsi)+c_2*H14)^(c_3)+sc_2*INT((10+G14+F14*d)/(INT(10+G14+F14*d))-epsi)-sc_4*(H14/10)^3)</f>
        <v>21698.300500253907</v>
      </c>
      <c r="U55" s="148">
        <f>-1*(G55)*
((sc_3+sc_1*INT((10+G14+E14)/(INT(10+G14+E14))-epsi))*(s_1+INT(G14+E14)+s_2*INT((10+G14+E14)/(INT(10+G14+E14))-epsi))^(s_3)*(c_4+c_1*INT((10+G14+E14)/(INT(10+G14+E14))-epsi)+c_2*H14)^(c_3)+sc_2*INT((10+G14+E14)/(INT(10+G14+E14))-epsi)-sc_4*(H14/10)^3)
+D55*E55*(1-F55)*(1-G55)*
((sc_3+sc_1*INT((10+G14+E14*d)/(INT(10+G14+E14*d))-epsi))*(s_1+INT(G14+E14*d)+s_2*INT((10+G14+E14*d)/(INT(10+G14+E14*d))-epsi))^(s_3)*(c_4+c_1*INT((10+G14+E14*d)/(INT(10+G14+E14*d))-epsi)+c_2*H14)^(c_3)+sc_2*INT((10+G14+E14*d)/(INT(10+G14+E14*d))-epsi)-sc_4*(H14/10)^3)</f>
        <v>21698.300500253907</v>
      </c>
      <c r="W55" s="10" t="str">
        <f>W54 &amp; IF(1-D55,B14&amp;"    ","")</f>
        <v xml:space="preserve">워보카    </v>
      </c>
      <c r="X55" s="10" t="str">
        <f>X54&amp;IF(1-E55,B14&amp;"    ","")</f>
        <v xml:space="preserve">레이널드    </v>
      </c>
      <c r="Y55" s="10" t="str">
        <f>Y54&amp;IF(F55,B14&amp;"    ","")</f>
        <v xml:space="preserve">크루크    </v>
      </c>
      <c r="Z55" s="10" t="str">
        <f>Z54&amp;IF(G55,B14&amp;"    ","")</f>
        <v xml:space="preserve">스튜어트    아란웬    </v>
      </c>
    </row>
    <row r="56" spans="4:26">
      <c r="D56" s="10">
        <f>1-INT((10-(1-I15)^2)/10)</f>
        <v>1</v>
      </c>
      <c r="E56" s="10">
        <f>1-INT((10-(2-I15)^2)/10)</f>
        <v>1</v>
      </c>
      <c r="F56" s="10">
        <f>INT((3-ABS(3-I15))/3)</f>
        <v>0</v>
      </c>
      <c r="G56" s="10">
        <f>INT((4-ABS(4-I15))/4)</f>
        <v>0</v>
      </c>
      <c r="I56" s="10">
        <f>(1-D56)*H15</f>
        <v>0</v>
      </c>
      <c r="J56" s="10">
        <f>(1-E56)*H15</f>
        <v>0</v>
      </c>
      <c r="K56" s="137">
        <f>F56*H15</f>
        <v>0</v>
      </c>
      <c r="L56" s="137">
        <f>G56*H15</f>
        <v>0</v>
      </c>
      <c r="M56" s="3"/>
      <c r="R56" s="148">
        <f>(-1)*(1-D56)*
((sc_3+sc_1*INT((10+D15+F15)/(INT(10+D15+F15))-epsi))*(s_1+INT(D15+F15)+s_2*INT((10+D15+F15)/(INT(10+D15+F15))-epsi))^(s_3)*(c_4+c_1*INT((10+D15+F15)/(INT(10+D15+F15))-epsi)+c_2*H15)^(c_3)+sc_2*INT((10+D15+F15)/(INT(10+D15+F15))-epsi)-sc_4*(H15/10)^3)
+D56*E56*(1-F56)*(1-G56)*
((sc_3+sc_1*INT((10+D15+F15*d)/(INT(10+D15+F15*d))-epsi))*(s_1+INT(D15+F15*d)+s_2*INT((10+D15+F15*d)/(INT(10+D15+F15*d))-epsi))^(s_3)*(c_4+c_1*INT((10+D15+F15*d)/(INT(10+D15+F15*d))-epsi)+c_2*H15)^(c_3)+sc_2*INT((10+D15+F15*d)/(INT(10+D15+F15*d))-epsi)-sc_4*(H15/10)^3)</f>
        <v>39553.976682247281</v>
      </c>
      <c r="S56" s="148">
        <f>-1*(1-E56)*
((sc_3+sc_1*INT((10+D15+F15)/(INT(10+D15+F15))-epsi))*(s_1+INT(D15+F15)+s_2*INT((10+D15+F15)/(INT(10+D15+F15))-epsi))^(s_3)*(c_4+c_1*INT((10+D15+F15)/(INT(10+D15+F15))-epsi)+c_2*H15)^(c_3)+sc_2*INT((10+D15+F15)/(INT(10+D15+F15))-epsi)-sc_4*(H15/10)^3)
+D56*E56*(1-F56)*(1-G56)*
((sc_3+sc_1*INT((10+D15*d+F15)/(INT(10+D15*d+F15))-epsi))*(s_1+INT(D15*d+F15)+s_2*INT((10+D15*d+F15)/(INT(10+D15*d+F15))-epsi))^(s_3)*(c_4+c_1*INT((10+D15*d+F15)/(INT(10+D15*d+F15))-epsi)+c_2*H15)^(c_3)+sc_2*INT((10+D15*d+F15)/(INT(10+D15*d+F15))-epsi)-sc_4*(H15/10)^3)</f>
        <v>39553.976682247281</v>
      </c>
      <c r="T56" s="148">
        <f>-1*(F56)*
((sc_3+sc_1*INT((10+G15+F15)/(INT(10+G15+F15))-epsi))*(s_1+INT(G15+F15)+s_2*INT((10+G15+F15)/(INT(10+G15+F15))-epsi))^(s_3)*(c_4+c_1*INT((10+G15+F15)/(INT(10+G15+F15))-epsi)+c_2*H15)^(c_3)+sc_2*INT((10+G15+F15)/(INT(10+G15+F15))-epsi)-sc_4*(H15/10)^3)
+D56*E56*(1-F56)*(1-G56)*
((sc_3+sc_1*INT((10+G15+F15*d)/(INT(10+G15+F15*d))-epsi))*(s_1+INT(G15+F15*d)+s_2*INT((10+G15+F15*d)/(INT(10+G15+F15*d))-epsi))^(s_3)*(c_4+c_1*INT((10+G15+F15*d)/(INT(10+G15+F15*d))-epsi)+c_2*H15)^(c_3)+sc_2*INT((10+G15+F15*d)/(INT(10+G15+F15*d))-epsi)-sc_4*(H15/10)^3)</f>
        <v>39553.976682247281</v>
      </c>
      <c r="U56" s="148">
        <f>-1*(G56)*
((sc_3+sc_1*INT((10+G15+E15)/(INT(10+G15+E15))-epsi))*(s_1+INT(G15+E15)+s_2*INT((10+G15+E15)/(INT(10+G15+E15))-epsi))^(s_3)*(c_4+c_1*INT((10+G15+E15)/(INT(10+G15+E15))-epsi)+c_2*H15)^(c_3)+sc_2*INT((10+G15+E15)/(INT(10+G15+E15))-epsi)-sc_4*(H15/10)^3)
+D56*E56*(1-F56)*(1-G56)*
((sc_3+sc_1*INT((10+G15+E15*d)/(INT(10+G15+E15*d))-epsi))*(s_1+INT(G15+E15*d)+s_2*INT((10+G15+E15*d)/(INT(10+G15+E15*d))-epsi))^(s_3)*(c_4+c_1*INT((10+G15+E15*d)/(INT(10+G15+E15*d))-epsi)+c_2*H15)^(c_3)+sc_2*INT((10+G15+E15*d)/(INT(10+G15+E15*d))-epsi)-sc_4*(H15/10)^3)</f>
        <v>39553.976682247281</v>
      </c>
      <c r="W56" s="10" t="str">
        <f>W55 &amp; IF(1-D56,B15&amp;"    ","")</f>
        <v xml:space="preserve">워보카    </v>
      </c>
      <c r="X56" s="10" t="str">
        <f>X55&amp;IF(1-E56,B15&amp;"    ","")</f>
        <v xml:space="preserve">레이널드    </v>
      </c>
      <c r="Y56" s="10" t="str">
        <f>Y55&amp;IF(F56,B15&amp;"    ","")</f>
        <v xml:space="preserve">크루크    </v>
      </c>
      <c r="Z56" s="10" t="str">
        <f>Z55&amp;IF(G56,B15&amp;"    ","")</f>
        <v xml:space="preserve">스튜어트    아란웬    </v>
      </c>
    </row>
    <row r="57" spans="4:26">
      <c r="D57" s="10">
        <f>1-INT((10-(1-I16)^2)/10)</f>
        <v>1</v>
      </c>
      <c r="E57" s="10">
        <f>1-INT((10-(2-I16)^2)/10)</f>
        <v>1</v>
      </c>
      <c r="F57" s="10">
        <f>INT((3-ABS(3-I16))/3)</f>
        <v>0</v>
      </c>
      <c r="G57" s="10">
        <f>INT((4-ABS(4-I16))/4)</f>
        <v>0</v>
      </c>
      <c r="I57" s="10">
        <f>(1-D57)*H16</f>
        <v>0</v>
      </c>
      <c r="J57" s="10">
        <f>(1-E57)*H16</f>
        <v>0</v>
      </c>
      <c r="K57" s="137">
        <f>F57*H16</f>
        <v>0</v>
      </c>
      <c r="L57" s="137">
        <f>G57*H16</f>
        <v>0</v>
      </c>
      <c r="M57" s="3"/>
      <c r="R57" s="148">
        <f>(-1)*(1-D57)*
((sc_3+sc_1*INT((10+D16+F16)/(INT(10+D16+F16))-epsi))*(s_1+INT(D16+F16)+s_2*INT((10+D16+F16)/(INT(10+D16+F16))-epsi))^(s_3)*(c_4+c_1*INT((10+D16+F16)/(INT(10+D16+F16))-epsi)+c_2*H16)^(c_3)+sc_2*INT((10+D16+F16)/(INT(10+D16+F16))-epsi)-sc_4*(H16/10)^3)
+D57*E57*(1-F57)*(1-G57)*
((sc_3+sc_1*INT((10+D16+F16*d)/(INT(10+D16+F16*d))-epsi))*(s_1+INT(D16+F16*d)+s_2*INT((10+D16+F16*d)/(INT(10+D16+F16*d))-epsi))^(s_3)*(c_4+c_1*INT((10+D16+F16*d)/(INT(10+D16+F16*d))-epsi)+c_2*H16)^(c_3)+sc_2*INT((10+D16+F16*d)/(INT(10+D16+F16*d))-epsi)-sc_4*(H16/10)^3)</f>
        <v>33621.508220961456</v>
      </c>
      <c r="S57" s="148">
        <f>-1*(1-E57)*
((sc_3+sc_1*INT((10+D16+F16)/(INT(10+D16+F16))-epsi))*(s_1+INT(D16+F16)+s_2*INT((10+D16+F16)/(INT(10+D16+F16))-epsi))^(s_3)*(c_4+c_1*INT((10+D16+F16)/(INT(10+D16+F16))-epsi)+c_2*H16)^(c_3)+sc_2*INT((10+D16+F16)/(INT(10+D16+F16))-epsi)-sc_4*(H16/10)^3)
+D57*E57*(1-F57)*(1-G57)*
((sc_3+sc_1*INT((10+D16*d+F16)/(INT(10+D16*d+F16))-epsi))*(s_1+INT(D16*d+F16)+s_2*INT((10+D16*d+F16)/(INT(10+D16*d+F16))-epsi))^(s_3)*(c_4+c_1*INT((10+D16*d+F16)/(INT(10+D16*d+F16))-epsi)+c_2*H16)^(c_3)+sc_2*INT((10+D16*d+F16)/(INT(10+D16*d+F16))-epsi)-sc_4*(H16/10)^3)</f>
        <v>33621.508220961456</v>
      </c>
      <c r="T57" s="148">
        <f>-1*(F57)*
((sc_3+sc_1*INT((10+G16+F16)/(INT(10+G16+F16))-epsi))*(s_1+INT(G16+F16)+s_2*INT((10+G16+F16)/(INT(10+G16+F16))-epsi))^(s_3)*(c_4+c_1*INT((10+G16+F16)/(INT(10+G16+F16))-epsi)+c_2*H16)^(c_3)+sc_2*INT((10+G16+F16)/(INT(10+G16+F16))-epsi)-sc_4*(H16/10)^3)
+D57*E57*(1-F57)*(1-G57)*
((sc_3+sc_1*INT((10+G16+F16*d)/(INT(10+G16+F16*d))-epsi))*(s_1+INT(G16+F16*d)+s_2*INT((10+G16+F16*d)/(INT(10+G16+F16*d))-epsi))^(s_3)*(c_4+c_1*INT((10+G16+F16*d)/(INT(10+G16+F16*d))-epsi)+c_2*H16)^(c_3)+sc_2*INT((10+G16+F16*d)/(INT(10+G16+F16*d))-epsi)-sc_4*(H16/10)^3)</f>
        <v>33621.508220961456</v>
      </c>
      <c r="U57" s="148">
        <f>-1*(G57)*
((sc_3+sc_1*INT((10+G16+E16)/(INT(10+G16+E16))-epsi))*(s_1+INT(G16+E16)+s_2*INT((10+G16+E16)/(INT(10+G16+E16))-epsi))^(s_3)*(c_4+c_1*INT((10+G16+E16)/(INT(10+G16+E16))-epsi)+c_2*H16)^(c_3)+sc_2*INT((10+G16+E16)/(INT(10+G16+E16))-epsi)-sc_4*(H16/10)^3)
+D57*E57*(1-F57)*(1-G57)*
((sc_3+sc_1*INT((10+G16+E16*d)/(INT(10+G16+E16*d))-epsi))*(s_1+INT(G16+E16*d)+s_2*INT((10+G16+E16*d)/(INT(10+G16+E16*d))-epsi))^(s_3)*(c_4+c_1*INT((10+G16+E16*d)/(INT(10+G16+E16*d))-epsi)+c_2*H16)^(c_3)+sc_2*INT((10+G16+E16*d)/(INT(10+G16+E16*d))-epsi)-sc_4*(H16/10)^3)</f>
        <v>33621.508220961456</v>
      </c>
      <c r="W57" s="10" t="str">
        <f>W56 &amp; IF(1-D57,B16&amp;"    ","")</f>
        <v xml:space="preserve">워보카    </v>
      </c>
      <c r="X57" s="10" t="str">
        <f>X56&amp;IF(1-E57,B16&amp;"    ","")</f>
        <v xml:space="preserve">레이널드    </v>
      </c>
      <c r="Y57" s="10" t="str">
        <f>Y56&amp;IF(F57,B16&amp;"    ","")</f>
        <v xml:space="preserve">크루크    </v>
      </c>
      <c r="Z57" s="10" t="str">
        <f>Z56&amp;IF(G57,B16&amp;"    ","")</f>
        <v xml:space="preserve">스튜어트    아란웬    </v>
      </c>
    </row>
    <row r="58" spans="4:26">
      <c r="D58" s="10">
        <f>1-INT((10-(1-I17)^2)/10)</f>
        <v>1</v>
      </c>
      <c r="E58" s="10">
        <f>1-INT((10-(2-I17)^2)/10)</f>
        <v>1</v>
      </c>
      <c r="F58" s="10">
        <f>INT((3-ABS(3-I17))/3)</f>
        <v>0</v>
      </c>
      <c r="G58" s="10">
        <f>INT((4-ABS(4-I17))/4)</f>
        <v>1</v>
      </c>
      <c r="I58" s="10">
        <f>(1-D58)*H17</f>
        <v>0</v>
      </c>
      <c r="J58" s="10">
        <f>(1-E58)*H17</f>
        <v>0</v>
      </c>
      <c r="K58" s="137">
        <f>F58*H17</f>
        <v>0</v>
      </c>
      <c r="L58" s="137">
        <f>G58*H17</f>
        <v>3</v>
      </c>
      <c r="M58" s="3"/>
      <c r="R58" s="148">
        <f>(-1)*(1-D58)*
((sc_3+sc_1*INT((10+D17+F17)/(INT(10+D17+F17))-epsi))*(s_1+INT(D17+F17)+s_2*INT((10+D17+F17)/(INT(10+D17+F17))-epsi))^(s_3)*(c_4+c_1*INT((10+D17+F17)/(INT(10+D17+F17))-epsi)+c_2*H17)^(c_3)+sc_2*INT((10+D17+F17)/(INT(10+D17+F17))-epsi)-sc_4*(H17/10)^3)
+D58*E58*(1-F58)*(1-G58)*
((sc_3+sc_1*INT((10+D17+F17*d)/(INT(10+D17+F17*d))-epsi))*(s_1+INT(D17+F17*d)+s_2*INT((10+D17+F17*d)/(INT(10+D17+F17*d))-epsi))^(s_3)*(c_4+c_1*INT((10+D17+F17*d)/(INT(10+D17+F17*d))-epsi)+c_2*H17)^(c_3)+sc_2*INT((10+D17+F17*d)/(INT(10+D17+F17*d))-epsi)-sc_4*(H17/10)^3)</f>
        <v>0</v>
      </c>
      <c r="S58" s="148">
        <f>-1*(1-E58)*
((sc_3+sc_1*INT((10+D17+F17)/(INT(10+D17+F17))-epsi))*(s_1+INT(D17+F17)+s_2*INT((10+D17+F17)/(INT(10+D17+F17))-epsi))^(s_3)*(c_4+c_1*INT((10+D17+F17)/(INT(10+D17+F17))-epsi)+c_2*H17)^(c_3)+sc_2*INT((10+D17+F17)/(INT(10+D17+F17))-epsi)-sc_4*(H17/10)^3)
+D58*E58*(1-F58)*(1-G58)*
((sc_3+sc_1*INT((10+D17*d+F17)/(INT(10+D17*d+F17))-epsi))*(s_1+INT(D17*d+F17)+s_2*INT((10+D17*d+F17)/(INT(10+D17*d+F17))-epsi))^(s_3)*(c_4+c_1*INT((10+D17*d+F17)/(INT(10+D17*d+F17))-epsi)+c_2*H17)^(c_3)+sc_2*INT((10+D17*d+F17)/(INT(10+D17*d+F17))-epsi)-sc_4*(H17/10)^3)</f>
        <v>0</v>
      </c>
      <c r="T58" s="148">
        <f>-1*(F58)*
((sc_3+sc_1*INT((10+G17+F17)/(INT(10+G17+F17))-epsi))*(s_1+INT(G17+F17)+s_2*INT((10+G17+F17)/(INT(10+G17+F17))-epsi))^(s_3)*(c_4+c_1*INT((10+G17+F17)/(INT(10+G17+F17))-epsi)+c_2*H17)^(c_3)+sc_2*INT((10+G17+F17)/(INT(10+G17+F17))-epsi)-sc_4*(H17/10)^3)
+D58*E58*(1-F58)*(1-G58)*
((sc_3+sc_1*INT((10+G17+F17*d)/(INT(10+G17+F17*d))-epsi))*(s_1+INT(G17+F17*d)+s_2*INT((10+G17+F17*d)/(INT(10+G17+F17*d))-epsi))^(s_3)*(c_4+c_1*INT((10+G17+F17*d)/(INT(10+G17+F17*d))-epsi)+c_2*H17)^(c_3)+sc_2*INT((10+G17+F17*d)/(INT(10+G17+F17*d))-epsi)-sc_4*(H17/10)^3)</f>
        <v>0</v>
      </c>
      <c r="U58" s="148">
        <f>-1*(G58)*
((sc_3+sc_1*INT((10+G17+E17)/(INT(10+G17+E17))-epsi))*(s_1+INT(G17+E17)+s_2*INT((10+G17+E17)/(INT(10+G17+E17))-epsi))^(s_3)*(c_4+c_1*INT((10+G17+E17)/(INT(10+G17+E17))-epsi)+c_2*H17)^(c_3)+sc_2*INT((10+G17+E17)/(INT(10+G17+E17))-epsi)-sc_4*(H17/10)^3)
+D58*E58*(1-F58)*(1-G58)*
((sc_3+sc_1*INT((10+G17+E17*d)/(INT(10+G17+E17*d))-epsi))*(s_1+INT(G17+E17*d)+s_2*INT((10+G17+E17*d)/(INT(10+G17+E17*d))-epsi))^(s_3)*(c_4+c_1*INT((10+G17+E17*d)/(INT(10+G17+E17*d))-epsi)+c_2*H17)^(c_3)+sc_2*INT((10+G17+E17*d)/(INT(10+G17+E17*d))-epsi)-sc_4*(H17/10)^3)</f>
        <v>-51489.123006860005</v>
      </c>
      <c r="W58" s="10" t="str">
        <f>W57 &amp; IF(1-D58,B17&amp;"    ","")</f>
        <v xml:space="preserve">워보카    </v>
      </c>
      <c r="X58" s="10" t="str">
        <f>X57&amp;IF(1-E58,B17&amp;"    ","")</f>
        <v xml:space="preserve">레이널드    </v>
      </c>
      <c r="Y58" s="10" t="str">
        <f>Y57&amp;IF(F58,B17&amp;"    ","")</f>
        <v xml:space="preserve">크루크    </v>
      </c>
      <c r="Z58" s="10" t="str">
        <f>Z57&amp;IF(G58,B17&amp;"    ","")</f>
        <v xml:space="preserve">스튜어트    아란웬    페이단    </v>
      </c>
    </row>
    <row r="59" spans="4:26">
      <c r="D59" s="10">
        <f>1-INT((10-(1-I18)^2)/10)</f>
        <v>1</v>
      </c>
      <c r="E59" s="10">
        <f>1-INT((10-(2-I18)^2)/10)</f>
        <v>1</v>
      </c>
      <c r="F59" s="10">
        <f>INT((3-ABS(3-I18))/3)</f>
        <v>0</v>
      </c>
      <c r="G59" s="10">
        <f>INT((4-ABS(4-I18))/4)</f>
        <v>0</v>
      </c>
      <c r="I59" s="10">
        <f>(1-D59)*H18</f>
        <v>0</v>
      </c>
      <c r="J59" s="10">
        <f>(1-E59)*H18</f>
        <v>0</v>
      </c>
      <c r="K59" s="137">
        <f>F59*H18</f>
        <v>0</v>
      </c>
      <c r="L59" s="137">
        <f>G59*H18</f>
        <v>0</v>
      </c>
      <c r="M59" s="3"/>
      <c r="R59" s="148">
        <f>(-1)*(1-D59)*
((sc_3+sc_1*INT((10+D18+F18)/(INT(10+D18+F18))-epsi))*(s_1+INT(D18+F18)+s_2*INT((10+D18+F18)/(INT(10+D18+F18))-epsi))^(s_3)*(c_4+c_1*INT((10+D18+F18)/(INT(10+D18+F18))-epsi)+c_2*H18)^(c_3)+sc_2*INT((10+D18+F18)/(INT(10+D18+F18))-epsi)-sc_4*(H18/10)^3)
+D59*E59*(1-F59)*(1-G59)*
((sc_3+sc_1*INT((10+D18+F18*d)/(INT(10+D18+F18*d))-epsi))*(s_1+INT(D18+F18*d)+s_2*INT((10+D18+F18*d)/(INT(10+D18+F18*d))-epsi))^(s_3)*(c_4+c_1*INT((10+D18+F18*d)/(INT(10+D18+F18*d))-epsi)+c_2*H18)^(c_3)+sc_2*INT((10+D18+F18*d)/(INT(10+D18+F18*d))-epsi)-sc_4*(H18/10)^3)</f>
        <v>27678.405112440771</v>
      </c>
      <c r="S59" s="148">
        <f>-1*(1-E59)*
((sc_3+sc_1*INT((10+D18+F18)/(INT(10+D18+F18))-epsi))*(s_1+INT(D18+F18)+s_2*INT((10+D18+F18)/(INT(10+D18+F18))-epsi))^(s_3)*(c_4+c_1*INT((10+D18+F18)/(INT(10+D18+F18))-epsi)+c_2*H18)^(c_3)+sc_2*INT((10+D18+F18)/(INT(10+D18+F18))-epsi)-sc_4*(H18/10)^3)
+D59*E59*(1-F59)*(1-G59)*
((sc_3+sc_1*INT((10+D18*d+F18)/(INT(10+D18*d+F18))-epsi))*(s_1+INT(D18*d+F18)+s_2*INT((10+D18*d+F18)/(INT(10+D18*d+F18))-epsi))^(s_3)*(c_4+c_1*INT((10+D18*d+F18)/(INT(10+D18*d+F18))-epsi)+c_2*H18)^(c_3)+sc_2*INT((10+D18*d+F18)/(INT(10+D18*d+F18))-epsi)-sc_4*(H18/10)^3)</f>
        <v>27678.405112440771</v>
      </c>
      <c r="T59" s="148">
        <f>-1*(F59)*
((sc_3+sc_1*INT((10+G18+F18)/(INT(10+G18+F18))-epsi))*(s_1+INT(G18+F18)+s_2*INT((10+G18+F18)/(INT(10+G18+F18))-epsi))^(s_3)*(c_4+c_1*INT((10+G18+F18)/(INT(10+G18+F18))-epsi)+c_2*H18)^(c_3)+sc_2*INT((10+G18+F18)/(INT(10+G18+F18))-epsi)-sc_4*(H18/10)^3)
+D59*E59*(1-F59)*(1-G59)*
((sc_3+sc_1*INT((10+G18+F18*d)/(INT(10+G18+F18*d))-epsi))*(s_1+INT(G18+F18*d)+s_2*INT((10+G18+F18*d)/(INT(10+G18+F18*d))-epsi))^(s_3)*(c_4+c_1*INT((10+G18+F18*d)/(INT(10+G18+F18*d))-epsi)+c_2*H18)^(c_3)+sc_2*INT((10+G18+F18*d)/(INT(10+G18+F18*d))-epsi)-sc_4*(H18/10)^3)</f>
        <v>27678.405112440771</v>
      </c>
      <c r="U59" s="148">
        <f>-1*(G59)*
((sc_3+sc_1*INT((10+G18+E18)/(INT(10+G18+E18))-epsi))*(s_1+INT(G18+E18)+s_2*INT((10+G18+E18)/(INT(10+G18+E18))-epsi))^(s_3)*(c_4+c_1*INT((10+G18+E18)/(INT(10+G18+E18))-epsi)+c_2*H18)^(c_3)+sc_2*INT((10+G18+E18)/(INT(10+G18+E18))-epsi)-sc_4*(H18/10)^3)
+D59*E59*(1-F59)*(1-G59)*
((sc_3+sc_1*INT((10+G18+E18*d)/(INT(10+G18+E18*d))-epsi))*(s_1+INT(G18+E18*d)+s_2*INT((10+G18+E18*d)/(INT(10+G18+E18*d))-epsi))^(s_3)*(c_4+c_1*INT((10+G18+E18*d)/(INT(10+G18+E18*d))-epsi)+c_2*H18)^(c_3)+sc_2*INT((10+G18+E18*d)/(INT(10+G18+E18*d))-epsi)-sc_4*(H18/10)^3)</f>
        <v>27678.405112440771</v>
      </c>
      <c r="W59" s="10" t="str">
        <f>W58 &amp; IF(1-D59,B18&amp;"    ","")</f>
        <v xml:space="preserve">워보카    </v>
      </c>
      <c r="X59" s="10" t="str">
        <f>X58&amp;IF(1-E59,B18&amp;"    ","")</f>
        <v xml:space="preserve">레이널드    </v>
      </c>
      <c r="Y59" s="10" t="str">
        <f>Y58&amp;IF(F59,B18&amp;"    ","")</f>
        <v xml:space="preserve">크루크    </v>
      </c>
      <c r="Z59" s="10" t="str">
        <f>Z58&amp;IF(G59,B18&amp;"    ","")</f>
        <v xml:space="preserve">스튜어트    아란웬    페이단    </v>
      </c>
    </row>
    <row r="60" spans="4:26">
      <c r="D60" s="138">
        <f>1-INT((10-(1-I19)^2)/10)</f>
        <v>1</v>
      </c>
      <c r="E60" s="138">
        <f>1-INT((10-(2-I19)^2)/10)</f>
        <v>1</v>
      </c>
      <c r="F60" s="138">
        <f>INT((3-ABS(3-I19))/3)</f>
        <v>0</v>
      </c>
      <c r="G60" s="138">
        <f>INT((4-ABS(4-I19))/4)</f>
        <v>0</v>
      </c>
      <c r="I60" s="138">
        <f>(1-D60)*H19</f>
        <v>0</v>
      </c>
      <c r="J60" s="138">
        <f>(1-E60)*H19</f>
        <v>0</v>
      </c>
      <c r="K60" s="139">
        <f>F60*H19</f>
        <v>0</v>
      </c>
      <c r="L60" s="139">
        <f>G60*H19</f>
        <v>0</v>
      </c>
      <c r="M60" s="3"/>
      <c r="R60" s="148">
        <f>(-1)*(1-D60)*
((sc_3+sc_1*INT((10+D19+F19)/(INT(10+D19+F19))-epsi))*(s_1+INT(D19+F19)+s_2*INT((10+D19+F19)/(INT(10+D19+F19))-epsi))^(s_3)*(c_4+c_1*INT((10+D19+F19)/(INT(10+D19+F19))-epsi)+c_2*H19)^(c_3)+sc_2*INT((10+D19+F19)/(INT(10+D19+F19))-epsi)-sc_4*(H19/10)^3)
+D60*E60*(1-F60)*(1-G60)*
((sc_3+sc_1*INT((10+D19+F19*d)/(INT(10+D19+F19*d))-epsi))*(s_1+INT(D19+F19*d)+s_2*INT((10+D19+F19*d)/(INT(10+D19+F19*d))-epsi))^(s_3)*(c_4+c_1*INT((10+D19+F19*d)/(INT(10+D19+F19*d))-epsi)+c_2*H19)^(c_3)+sc_2*INT((10+D19+F19*d)/(INT(10+D19+F19*d))-epsi)-sc_4*(H19/10)^3)</f>
        <v>39553.976682247281</v>
      </c>
      <c r="S60" s="148">
        <f>-1*(1-E60)*
((sc_3+sc_1*INT((10+D19+F19)/(INT(10+D19+F19))-epsi))*(s_1+INT(D19+F19)+s_2*INT((10+D19+F19)/(INT(10+D19+F19))-epsi))^(s_3)*(c_4+c_1*INT((10+D19+F19)/(INT(10+D19+F19))-epsi)+c_2*H19)^(c_3)+sc_2*INT((10+D19+F19)/(INT(10+D19+F19))-epsi)-sc_4*(H19/10)^3)
+D60*E60*(1-F60)*(1-G60)*
((sc_3+sc_1*INT((10+D19*d+F19)/(INT(10+D19*d+F19))-epsi))*(s_1+INT(D19*d+F19)+s_2*INT((10+D19*d+F19)/(INT(10+D19*d+F19))-epsi))^(s_3)*(c_4+c_1*INT((10+D19*d+F19)/(INT(10+D19*d+F19))-epsi)+c_2*H19)^(c_3)+sc_2*INT((10+D19*d+F19)/(INT(10+D19*d+F19))-epsi)-sc_4*(H19/10)^3)</f>
        <v>39553.976682247281</v>
      </c>
      <c r="T60" s="148">
        <f>-1*(F60)*
((sc_3+sc_1*INT((10+G19+F19)/(INT(10+G19+F19))-epsi))*(s_1+INT(G19+F19)+s_2*INT((10+G19+F19)/(INT(10+G19+F19))-epsi))^(s_3)*(c_4+c_1*INT((10+G19+F19)/(INT(10+G19+F19))-epsi)+c_2*H19)^(c_3)+sc_2*INT((10+G19+F19)/(INT(10+G19+F19))-epsi)-sc_4*(H19/10)^3)
+D60*E60*(1-F60)*(1-G60)*
((sc_3+sc_1*INT((10+G19+F19*d)/(INT(10+G19+F19*d))-epsi))*(s_1+INT(G19+F19*d)+s_2*INT((10+G19+F19*d)/(INT(10+G19+F19*d))-epsi))^(s_3)*(c_4+c_1*INT((10+G19+F19*d)/(INT(10+G19+F19*d))-epsi)+c_2*H19)^(c_3)+sc_2*INT((10+G19+F19*d)/(INT(10+G19+F19*d))-epsi)-sc_4*(H19/10)^3)</f>
        <v>39553.976682247281</v>
      </c>
      <c r="U60" s="148">
        <f>-1*(G60)*
((sc_3+sc_1*INT((10+G19+E19)/(INT(10+G19+E19))-epsi))*(s_1+INT(G19+E19)+s_2*INT((10+G19+E19)/(INT(10+G19+E19))-epsi))^(s_3)*(c_4+c_1*INT((10+G19+E19)/(INT(10+G19+E19))-epsi)+c_2*H19)^(c_3)+sc_2*INT((10+G19+E19)/(INT(10+G19+E19))-epsi)-sc_4*(H19/10)^3)
+D60*E60*(1-F60)*(1-G60)*
((sc_3+sc_1*INT((10+G19+E19*d)/(INT(10+G19+E19*d))-epsi))*(s_1+INT(G19+E19*d)+s_2*INT((10+G19+E19*d)/(INT(10+G19+E19*d))-epsi))^(s_3)*(c_4+c_1*INT((10+G19+E19*d)/(INT(10+G19+E19*d))-epsi)+c_2*H19)^(c_3)+sc_2*INT((10+G19+E19*d)/(INT(10+G19+E19*d))-epsi)-sc_4*(H19/10)^3)</f>
        <v>39553.976682247281</v>
      </c>
      <c r="W60" s="10" t="str">
        <f>W59 &amp; IF(1-D60,B19&amp;"    ","")</f>
        <v xml:space="preserve">워보카    </v>
      </c>
      <c r="X60" s="10" t="str">
        <f>X59&amp;IF(1-E60,B19&amp;"    ","")</f>
        <v xml:space="preserve">레이널드    </v>
      </c>
      <c r="Y60" s="10" t="str">
        <f>Y59&amp;IF(F60,B19&amp;"    ","")</f>
        <v xml:space="preserve">크루크    </v>
      </c>
      <c r="Z60" s="10" t="str">
        <f>Z59&amp;IF(G60,B19&amp;"    ","")</f>
        <v xml:space="preserve">스튜어트    아란웬    페이단    </v>
      </c>
    </row>
    <row r="61" spans="4:26">
      <c r="D61" s="145">
        <f>1-INT((10-(1-I20)^2)/10)</f>
        <v>1</v>
      </c>
      <c r="E61" s="145">
        <f>1-INT((10-(2-I20)^2)/10)</f>
        <v>1</v>
      </c>
      <c r="F61" s="145">
        <f>INT((3-ABS(3-I20))/3)</f>
        <v>0</v>
      </c>
      <c r="G61" s="145">
        <f>INT((4-ABS(4-I20))/4)</f>
        <v>0</v>
      </c>
      <c r="H61" s="146"/>
      <c r="I61" s="145">
        <f>(1-D61)*H20</f>
        <v>0</v>
      </c>
      <c r="J61" s="145">
        <f>(1-E61)*H20</f>
        <v>0</v>
      </c>
      <c r="K61" s="145">
        <f>F61*H20</f>
        <v>0</v>
      </c>
      <c r="L61" s="145">
        <f>G61*H20</f>
        <v>0</v>
      </c>
      <c r="M61" s="147" t="s">
        <v>222</v>
      </c>
      <c r="N61" s="205" t="s">
        <v>213</v>
      </c>
      <c r="O61" s="205"/>
      <c r="P61" s="205"/>
      <c r="R61" s="148">
        <f>(-1)*(1-D61)*
((sc_3+sc_1*INT((10+D20+F20)/(INT(10+D20+F20))-epsi))*(s_1+INT(D20+F20)+s_2*INT((10+D20+F20)/(INT(10+D20+F20))-epsi))^(s_3)*(c_4+c_1*INT((10+D20+F20)/(INT(10+D20+F20))-epsi)+c_2*H20)^(c_3)+sc_2*INT((10+D20+F20)/(INT(10+D20+F20))-epsi)-sc_4*(H20/10)^3)
+D61*E61*(1-F61)*(1-G61)*
((sc_3+sc_1*INT((10+D20+F20*d)/(INT(10+D20+F20*d))-epsi))*(s_1+INT(D20+F20*d)+s_2*INT((10+D20+F20*d)/(INT(10+D20+F20*d))-epsi))^(s_3)*(c_4+c_1*INT((10+D20+F20*d)/(INT(10+D20+F20*d))-epsi)+c_2*H20)^(c_3)+sc_2*INT((10+D20+F20*d)/(INT(10+D20+F20*d))-epsi)-sc_4*(H20/10)^3)</f>
        <v>32405.066635947525</v>
      </c>
      <c r="S61" s="148">
        <f>-1*(1-E61)*
((sc_3+sc_1*INT((10+D20+F20)/(INT(10+D20+F20))-epsi))*(s_1+INT(D20+F20)+s_2*INT((10+D20+F20)/(INT(10+D20+F20))-epsi))^(s_3)*(c_4+c_1*INT((10+D20+F20)/(INT(10+D20+F20))-epsi)+c_2*H20)^(c_3)+sc_2*INT((10+D20+F20)/(INT(10+D20+F20))-epsi)-sc_4*(H20/10)^3)
+D61*E61*(1-F61)*(1-G61)*
((sc_3+sc_1*INT((10+D20*d+F20)/(INT(10+D20*d+F20))-epsi))*(s_1+INT(D20*d+F20)+s_2*INT((10+D20*d+F20)/(INT(10+D20*d+F20))-epsi))^(s_3)*(c_4+c_1*INT((10+D20*d+F20)/(INT(10+D20*d+F20))-epsi)+c_2*H20)^(c_3)+sc_2*INT((10+D20*d+F20)/(INT(10+D20*d+F20))-epsi)-sc_4*(H20/10)^3)</f>
        <v>32405.066635947525</v>
      </c>
      <c r="T61" s="148">
        <f>-1*(F61)*
((sc_3+sc_1*INT((10+G20+F20)/(INT(10+G20+F20))-epsi))*(s_1+INT(G20+F20)+s_2*INT((10+G20+F20)/(INT(10+G20+F20))-epsi))^(s_3)*(c_4+c_1*INT((10+G20+F20)/(INT(10+G20+F20))-epsi)+c_2*H20)^(c_3)+sc_2*INT((10+G20+F20)/(INT(10+G20+F20))-epsi)-sc_4*(H20/10)^3)
+D61*E61*(1-F61)*(1-G61)*
((sc_3+sc_1*INT((10+G20+F20*d)/(INT(10+G20+F20*d))-epsi))*(s_1+INT(G20+F20*d)+s_2*INT((10+G20+F20*d)/(INT(10+G20+F20*d))-epsi))^(s_3)*(c_4+c_1*INT((10+G20+F20*d)/(INT(10+G20+F20*d))-epsi)+c_2*H20)^(c_3)+sc_2*INT((10+G20+F20*d)/(INT(10+G20+F20*d))-epsi)-sc_4*(H20/10)^3)</f>
        <v>21698.300500253907</v>
      </c>
      <c r="U61" s="148">
        <f>-1*(G61)*
((sc_3+sc_1*INT((10+G20+E20)/(INT(10+G20+E20))-epsi))*(s_1+INT(G20+E20)+s_2*INT((10+G20+E20)/(INT(10+G20+E20))-epsi))^(s_3)*(c_4+c_1*INT((10+G20+E20)/(INT(10+G20+E20))-epsi)+c_2*H20)^(c_3)+sc_2*INT((10+G20+E20)/(INT(10+G20+E20))-epsi)-sc_4*(H20/10)^3)
+D61*E61*(1-F61)*(1-G61)*
((sc_3+sc_1*INT((10+G20+E20*d)/(INT(10+G20+E20*d))-epsi))*(s_1+INT(G20+E20*d)+s_2*INT((10+G20+E20*d)/(INT(10+G20+E20*d))-epsi))^(s_3)*(c_4+c_1*INT((10+G20+E20*d)/(INT(10+G20+E20*d))-epsi)+c_2*H20)^(c_3)+sc_2*INT((10+G20+E20*d)/(INT(10+G20+E20*d))-epsi)-sc_4*(H20/10)^3)</f>
        <v>5839.0586148084694</v>
      </c>
      <c r="W61" s="10" t="str">
        <f>W60 &amp; IF(1-D61,B20&amp;"    ","")</f>
        <v xml:space="preserve">워보카    </v>
      </c>
      <c r="X61" s="10" t="str">
        <f>X60&amp;IF(1-E61,B20&amp;"    ","")</f>
        <v xml:space="preserve">레이널드    </v>
      </c>
      <c r="Y61" s="10" t="str">
        <f>Y60&amp;IF(F61,B20&amp;"    ","")</f>
        <v xml:space="preserve">크루크    </v>
      </c>
      <c r="Z61" s="10" t="str">
        <f>Z60&amp;IF(G61,B20&amp;"    ","")</f>
        <v xml:space="preserve">스튜어트    아란웬    페이단    </v>
      </c>
    </row>
    <row r="62" spans="4:26" ht="117" customHeight="1">
      <c r="D62" s="140">
        <f>1-INT((10-(1-I21)^2)/10)</f>
        <v>1</v>
      </c>
      <c r="E62" s="140">
        <f>1-INT((10-(2-I21)^2)/10)</f>
        <v>1</v>
      </c>
      <c r="F62" s="140">
        <f>INT((3-ABS(3-I21))/3)</f>
        <v>0</v>
      </c>
      <c r="G62" s="140">
        <f>INT((4-ABS(4-I21))/4)</f>
        <v>0</v>
      </c>
      <c r="I62" s="140">
        <f>(1-D62)*H21</f>
        <v>0</v>
      </c>
      <c r="J62" s="140">
        <f>(1-E62)*H21</f>
        <v>0</v>
      </c>
      <c r="K62" s="141">
        <f>F62*H21</f>
        <v>0</v>
      </c>
      <c r="L62" s="141">
        <f>G62*H21</f>
        <v>0</v>
      </c>
      <c r="M62" s="3"/>
      <c r="N62" s="224" t="s">
        <v>234</v>
      </c>
      <c r="O62" s="224"/>
      <c r="P62" s="224"/>
      <c r="R62" s="148">
        <f>(-1)*(1-D62)*
((sc_3+sc_1*INT((10+D21+F21)/(INT(10+D21+F21))-epsi))*(s_1+INT(D21+F21)+s_2*INT((10+D21+F21)/(INT(10+D21+F21))-epsi))^(s_3)*(c_4+c_1*INT((10+D21+F21)/(INT(10+D21+F21))-epsi)+c_2*H21)^(c_3)+sc_2*INT((10+D21+F21)/(INT(10+D21+F21))-epsi)-sc_4*(H21/10)^3)
+D62*E62*(1-F62)*(1-G62)*
((sc_3+sc_1*INT((10+D21+F21*d)/(INT(10+D21+F21*d))-epsi))*(s_1+INT(D21+F21*d)+s_2*INT((10+D21+F21*d)/(INT(10+D21+F21*d))-epsi))^(s_3)*(c_4+c_1*INT((10+D21+F21*d)/(INT(10+D21+F21*d))-epsi)+c_2*H21)^(c_3)+sc_2*INT((10+D21+F21*d)/(INT(10+D21+F21*d))-epsi)-sc_4*(H21/10)^3)</f>
        <v>15653.464702439516</v>
      </c>
      <c r="S62" s="148">
        <f>-1*(1-E62)*
((sc_3+sc_1*INT((10+D21+F21)/(INT(10+D21+F21))-epsi))*(s_1+INT(D21+F21)+s_2*INT((10+D21+F21)/(INT(10+D21+F21))-epsi))^(s_3)*(c_4+c_1*INT((10+D21+F21)/(INT(10+D21+F21))-epsi)+c_2*H21)^(c_3)+sc_2*INT((10+D21+F21)/(INT(10+D21+F21))-epsi)-sc_4*(H21/10)^3)
+D62*E62*(1-F62)*(1-G62)*
((sc_3+sc_1*INT((10+D21*d+F21)/(INT(10+D21*d+F21))-epsi))*(s_1+INT(D21*d+F21)+s_2*INT((10+D21*d+F21)/(INT(10+D21*d+F21))-epsi))^(s_3)*(c_4+c_1*INT((10+D21*d+F21)/(INT(10+D21*d+F21))-epsi)+c_2*H21)^(c_3)+sc_2*INT((10+D21*d+F21)/(INT(10+D21*d+F21))-epsi)-sc_4*(H21/10)^3)</f>
        <v>15653.464702439516</v>
      </c>
      <c r="T62" s="148">
        <f>-1*(F62)*
((sc_3+sc_1*INT((10+G21+F21)/(INT(10+G21+F21))-epsi))*(s_1+INT(G21+F21)+s_2*INT((10+G21+F21)/(INT(10+G21+F21))-epsi))^(s_3)*(c_4+c_1*INT((10+G21+F21)/(INT(10+G21+F21))-epsi)+c_2*H21)^(c_3)+sc_2*INT((10+G21+F21)/(INT(10+G21+F21))-epsi)-sc_4*(H21/10)^3)
+D62*E62*(1-F62)*(1-G62)*
((sc_3+sc_1*INT((10+G21+F21*d)/(INT(10+G21+F21*d))-epsi))*(s_1+INT(G21+F21*d)+s_2*INT((10+G21+F21*d)/(INT(10+G21+F21*d))-epsi))^(s_3)*(c_4+c_1*INT((10+G21+F21*d)/(INT(10+G21+F21*d))-epsi)+c_2*H21)^(c_3)+sc_2*INT((10+G21+F21*d)/(INT(10+G21+F21*d))-epsi)-sc_4*(H21/10)^3)</f>
        <v>15653.464702439516</v>
      </c>
      <c r="U62" s="148">
        <f>-1*(G62)*
((sc_3+sc_1*INT((10+G21+E21)/(INT(10+G21+E21))-epsi))*(s_1+INT(G21+E21)+s_2*INT((10+G21+E21)/(INT(10+G21+E21))-epsi))^(s_3)*(c_4+c_1*INT((10+G21+E21)/(INT(10+G21+E21))-epsi)+c_2*H21)^(c_3)+sc_2*INT((10+G21+E21)/(INT(10+G21+E21))-epsi)-sc_4*(H21/10)^3)
+D62*E62*(1-F62)*(1-G62)*
((sc_3+sc_1*INT((10+G21+E21*d)/(INT(10+G21+E21*d))-epsi))*(s_1+INT(G21+E21*d)+s_2*INT((10+G21+E21*d)/(INT(10+G21+E21*d))-epsi))^(s_3)*(c_4+c_1*INT((10+G21+E21*d)/(INT(10+G21+E21*d))-epsi)+c_2*H21)^(c_3)+sc_2*INT((10+G21+E21*d)/(INT(10+G21+E21*d))-epsi)-sc_4*(H21/10)^3)</f>
        <v>15653.464702439516</v>
      </c>
      <c r="W62" s="10" t="str">
        <f>W61 &amp; IF(1-D62,B21&amp;"    ","")</f>
        <v xml:space="preserve">워보카    </v>
      </c>
      <c r="X62" s="10" t="str">
        <f>X61&amp;IF(1-E62,B21&amp;"    ","")</f>
        <v xml:space="preserve">레이널드    </v>
      </c>
      <c r="Y62" s="10" t="str">
        <f>Y61&amp;IF(F62,B21&amp;"    ","")</f>
        <v xml:space="preserve">크루크    </v>
      </c>
      <c r="Z62" s="10" t="str">
        <f>Z61&amp;IF(G62,B21&amp;"    ","")</f>
        <v xml:space="preserve">스튜어트    아란웬    페이단    </v>
      </c>
    </row>
    <row r="63" spans="4:26">
      <c r="D63" s="10">
        <f>1-INT((10-(1-I22)^2)/10)</f>
        <v>1</v>
      </c>
      <c r="E63" s="10">
        <f>1-INT((10-(2-I22)^2)/10)</f>
        <v>1</v>
      </c>
      <c r="F63" s="10">
        <f>INT((3-ABS(3-I22))/3)</f>
        <v>1</v>
      </c>
      <c r="G63" s="10">
        <f>INT((4-ABS(4-I22))/4)</f>
        <v>0</v>
      </c>
      <c r="I63" s="10">
        <f>(1-D63)*H22</f>
        <v>0</v>
      </c>
      <c r="J63" s="10">
        <f>(1-E63)*H22</f>
        <v>0</v>
      </c>
      <c r="K63" s="137">
        <f>F63*H22</f>
        <v>2</v>
      </c>
      <c r="L63" s="137">
        <f>G63*H22</f>
        <v>0</v>
      </c>
      <c r="M63" s="3"/>
      <c r="R63" s="148">
        <f>(-1)*(1-D63)*
((sc_3+sc_1*INT((10+D22+F22)/(INT(10+D22+F22))-epsi))*(s_1+INT(D22+F22)+s_2*INT((10+D22+F22)/(INT(10+D22+F22))-epsi))^(s_3)*(c_4+c_1*INT((10+D22+F22)/(INT(10+D22+F22))-epsi)+c_2*H22)^(c_3)+sc_2*INT((10+D22+F22)/(INT(10+D22+F22))-epsi)-sc_4*(H22/10)^3)
+D63*E63*(1-F63)*(1-G63)*
((sc_3+sc_1*INT((10+D22+F22*d)/(INT(10+D22+F22*d))-epsi))*(s_1+INT(D22+F22*d)+s_2*INT((10+D22+F22*d)/(INT(10+D22+F22*d))-epsi))^(s_3)*(c_4+c_1*INT((10+D22+F22*d)/(INT(10+D22+F22*d))-epsi)+c_2*H22)^(c_3)+sc_2*INT((10+D22+F22*d)/(INT(10+D22+F22*d))-epsi)-sc_4*(H22/10)^3)</f>
        <v>0</v>
      </c>
      <c r="S63" s="148">
        <f>-1*(1-E63)*
((sc_3+sc_1*INT((10+D22+F22)/(INT(10+D22+F22))-epsi))*(s_1+INT(D22+F22)+s_2*INT((10+D22+F22)/(INT(10+D22+F22))-epsi))^(s_3)*(c_4+c_1*INT((10+D22+F22)/(INT(10+D22+F22))-epsi)+c_2*H22)^(c_3)+sc_2*INT((10+D22+F22)/(INT(10+D22+F22))-epsi)-sc_4*(H22/10)^3)
+D63*E63*(1-F63)*(1-G63)*
((sc_3+sc_1*INT((10+D22*d+F22)/(INT(10+D22*d+F22))-epsi))*(s_1+INT(D22*d+F22)+s_2*INT((10+D22*d+F22)/(INT(10+D22*d+F22))-epsi))^(s_3)*(c_4+c_1*INT((10+D22*d+F22)/(INT(10+D22*d+F22))-epsi)+c_2*H22)^(c_3)+sc_2*INT((10+D22*d+F22)/(INT(10+D22*d+F22))-epsi)-sc_4*(H22/10)^3)</f>
        <v>0</v>
      </c>
      <c r="T63" s="148">
        <f>-1*(F63)*
((sc_3+sc_1*INT((10+G22+F22)/(INT(10+G22+F22))-epsi))*(s_1+INT(G22+F22)+s_2*INT((10+G22+F22)/(INT(10+G22+F22))-epsi))^(s_3)*(c_4+c_1*INT((10+G22+F22)/(INT(10+G22+F22))-epsi)+c_2*H22)^(c_3)+sc_2*INT((10+G22+F22)/(INT(10+G22+F22))-epsi)-sc_4*(H22/10)^3)
+D63*E63*(1-F63)*(1-G63)*
((sc_3+sc_1*INT((10+G22+F22*d)/(INT(10+G22+F22*d))-epsi))*(s_1+INT(G22+F22*d)+s_2*INT((10+G22+F22*d)/(INT(10+G22+F22*d))-epsi))^(s_3)*(c_4+c_1*INT((10+G22+F22*d)/(INT(10+G22+F22*d))-epsi)+c_2*H22)^(c_3)+sc_2*INT((10+G22+F22*d)/(INT(10+G22+F22*d))-epsi)-sc_4*(H22/10)^3)</f>
        <v>-45501.448000301541</v>
      </c>
      <c r="U63" s="148">
        <f>-1*(G63)*
((sc_3+sc_1*INT((10+G22+E22)/(INT(10+G22+E22))-epsi))*(s_1+INT(G22+E22)+s_2*INT((10+G22+E22)/(INT(10+G22+E22))-epsi))^(s_3)*(c_4+c_1*INT((10+G22+E22)/(INT(10+G22+E22))-epsi)+c_2*H22)^(c_3)+sc_2*INT((10+G22+E22)/(INT(10+G22+E22))-epsi)-sc_4*(H22/10)^3)
+D63*E63*(1-F63)*(1-G63)*
((sc_3+sc_1*INT((10+G22+E22*d)/(INT(10+G22+E22*d))-epsi))*(s_1+INT(G22+E22*d)+s_2*INT((10+G22+E22*d)/(INT(10+G22+E22*d))-epsi))^(s_3)*(c_4+c_1*INT((10+G22+E22*d)/(INT(10+G22+E22*d))-epsi)+c_2*H22)^(c_3)+sc_2*INT((10+G22+E22*d)/(INT(10+G22+E22*d))-epsi)-sc_4*(H22/10)^3)</f>
        <v>0</v>
      </c>
      <c r="W63" s="10" t="str">
        <f>W62 &amp; IF(1-D63,B22&amp;"    ","")</f>
        <v xml:space="preserve">워보카    </v>
      </c>
      <c r="X63" s="10" t="str">
        <f>X62&amp;IF(1-E63,B22&amp;"    ","")</f>
        <v xml:space="preserve">레이널드    </v>
      </c>
      <c r="Y63" s="10" t="str">
        <f>Y62&amp;IF(F63,B22&amp;"    ","")</f>
        <v xml:space="preserve">크루크    시네이드    </v>
      </c>
      <c r="Z63" s="10" t="str">
        <f>Z62&amp;IF(G63,B22&amp;"    ","")</f>
        <v xml:space="preserve">스튜어트    아란웬    페이단    </v>
      </c>
    </row>
    <row r="64" spans="4:26">
      <c r="D64" s="10">
        <f>1-INT((10-(1-I23)^2)/10)</f>
        <v>1</v>
      </c>
      <c r="E64" s="10">
        <f>1-INT((10-(2-I23)^2)/10)</f>
        <v>1</v>
      </c>
      <c r="F64" s="10">
        <f>INT((3-ABS(3-I23))/3)</f>
        <v>0</v>
      </c>
      <c r="G64" s="10">
        <f>INT((4-ABS(4-I23))/4)</f>
        <v>0</v>
      </c>
      <c r="I64" s="10">
        <f>(1-D64)*H23</f>
        <v>0</v>
      </c>
      <c r="J64" s="10">
        <f>(1-E64)*H23</f>
        <v>0</v>
      </c>
      <c r="K64" s="137">
        <f>F64*H23</f>
        <v>0</v>
      </c>
      <c r="L64" s="137">
        <f>G64*H23</f>
        <v>0</v>
      </c>
      <c r="M64" s="3"/>
      <c r="R64" s="148">
        <f>(-1)*(1-D64)*
((sc_3+sc_1*INT((10+D23+F23)/(INT(10+D23+F23))-epsi))*(s_1+INT(D23+F23)+s_2*INT((10+D23+F23)/(INT(10+D23+F23))-epsi))^(s_3)*(c_4+c_1*INT((10+D23+F23)/(INT(10+D23+F23))-epsi)+c_2*H23)^(c_3)+sc_2*INT((10+D23+F23)/(INT(10+D23+F23))-epsi)-sc_4*(H23/10)^3)
+D64*E64*(1-F64)*(1-G64)*
((sc_3+sc_1*INT((10+D23+F23*d)/(INT(10+D23+F23*d))-epsi))*(s_1+INT(D23+F23*d)+s_2*INT((10+D23+F23*d)/(INT(10+D23+F23*d))-epsi))^(s_3)*(c_4+c_1*INT((10+D23+F23*d)/(INT(10+D23+F23*d))-epsi)+c_2*H23)^(c_3)+sc_2*INT((10+D23+F23*d)/(INT(10+D23+F23*d))-epsi)-sc_4*(H23/10)^3)</f>
        <v>24910.107764913744</v>
      </c>
      <c r="S64" s="148">
        <f>-1*(1-E64)*
((sc_3+sc_1*INT((10+D23+F23)/(INT(10+D23+F23))-epsi))*(s_1+INT(D23+F23)+s_2*INT((10+D23+F23)/(INT(10+D23+F23))-epsi))^(s_3)*(c_4+c_1*INT((10+D23+F23)/(INT(10+D23+F23))-epsi)+c_2*H23)^(c_3)+sc_2*INT((10+D23+F23)/(INT(10+D23+F23))-epsi)-sc_4*(H23/10)^3)
+D64*E64*(1-F64)*(1-G64)*
((sc_3+sc_1*INT((10+D23*d+F23)/(INT(10+D23*d+F23))-epsi))*(s_1+INT(D23*d+F23)+s_2*INT((10+D23*d+F23)/(INT(10+D23*d+F23))-epsi))^(s_3)*(c_4+c_1*INT((10+D23*d+F23)/(INT(10+D23*d+F23))-epsi)+c_2*H23)^(c_3)+sc_2*INT((10+D23*d+F23)/(INT(10+D23*d+F23))-epsi)-sc_4*(H23/10)^3)</f>
        <v>20129.90141356003</v>
      </c>
      <c r="T64" s="148">
        <f>-1*(F64)*
((sc_3+sc_1*INT((10+G23+F23)/(INT(10+G23+F23))-epsi))*(s_1+INT(G23+F23)+s_2*INT((10+G23+F23)/(INT(10+G23+F23))-epsi))^(s_3)*(c_4+c_1*INT((10+G23+F23)/(INT(10+G23+F23))-epsi)+c_2*H23)^(c_3)+sc_2*INT((10+G23+F23)/(INT(10+G23+F23))-epsi)-sc_4*(H23/10)^3)
+D64*E64*(1-F64)*(1-G64)*
((sc_3+sc_1*INT((10+G23+F23*d)/(INT(10+G23+F23*d))-epsi))*(s_1+INT(G23+F23*d)+s_2*INT((10+G23+F23*d)/(INT(10+G23+F23*d))-epsi))^(s_3)*(c_4+c_1*INT((10+G23+F23*d)/(INT(10+G23+F23*d))-epsi)+c_2*H23)^(c_3)+sc_2*INT((10+G23+F23*d)/(INT(10+G23+F23*d))-epsi)-sc_4*(H23/10)^3)</f>
        <v>39553.976682247281</v>
      </c>
      <c r="U64" s="148">
        <f>-1*(G64)*
((sc_3+sc_1*INT((10+G23+E23)/(INT(10+G23+E23))-epsi))*(s_1+INT(G23+E23)+s_2*INT((10+G23+E23)/(INT(10+G23+E23))-epsi))^(s_3)*(c_4+c_1*INT((10+G23+E23)/(INT(10+G23+E23))-epsi)+c_2*H23)^(c_3)+sc_2*INT((10+G23+E23)/(INT(10+G23+E23))-epsi)-sc_4*(H23/10)^3)
+D64*E64*(1-F64)*(1-G64)*
((sc_3+sc_1*INT((10+G23+E23*d)/(INT(10+G23+E23*d))-epsi))*(s_1+INT(G23+E23*d)+s_2*INT((10+G23+E23*d)/(INT(10+G23+E23*d))-epsi))^(s_3)*(c_4+c_1*INT((10+G23+E23*d)/(INT(10+G23+E23*d))-epsi)+c_2*H23)^(c_3)+sc_2*INT((10+G23+E23*d)/(INT(10+G23+E23*d))-epsi)-sc_4*(H23/10)^3)</f>
        <v>39553.976682247281</v>
      </c>
      <c r="W64" s="10" t="str">
        <f>W63 &amp; IF(1-D64,B23&amp;"    ","")</f>
        <v xml:space="preserve">워보카    </v>
      </c>
      <c r="X64" s="10" t="str">
        <f>X63&amp;IF(1-E64,B23&amp;"    ","")</f>
        <v xml:space="preserve">레이널드    </v>
      </c>
      <c r="Y64" s="10" t="str">
        <f>Y63&amp;IF(F64,B23&amp;"    ","")</f>
        <v xml:space="preserve">크루크    시네이드    </v>
      </c>
      <c r="Z64" s="10" t="str">
        <f>Z63&amp;IF(G64,B23&amp;"    ","")</f>
        <v xml:space="preserve">스튜어트    아란웬    페이단    </v>
      </c>
    </row>
    <row r="65" spans="4:26">
      <c r="D65" s="10">
        <f>1-INT((10-(1-I24)^2)/10)</f>
        <v>1</v>
      </c>
      <c r="E65" s="10">
        <f>1-INT((10-(2-I24)^2)/10)</f>
        <v>1</v>
      </c>
      <c r="F65" s="10">
        <f>INT((3-ABS(3-I24))/3)</f>
        <v>0</v>
      </c>
      <c r="G65" s="10">
        <f>INT((4-ABS(4-I24))/4)</f>
        <v>0</v>
      </c>
      <c r="I65" s="10">
        <f>(1-D65)*H24</f>
        <v>0</v>
      </c>
      <c r="J65" s="10">
        <f>(1-E65)*H24</f>
        <v>0</v>
      </c>
      <c r="K65" s="137">
        <f>F65*H24</f>
        <v>0</v>
      </c>
      <c r="L65" s="137">
        <f>G65*H24</f>
        <v>0</v>
      </c>
      <c r="M65" s="3"/>
      <c r="R65" s="148">
        <f>(-1)*(1-D65)*
((sc_3+sc_1*INT((10+D24+F24)/(INT(10+D24+F24))-epsi))*(s_1+INT(D24+F24)+s_2*INT((10+D24+F24)/(INT(10+D24+F24))-epsi))^(s_3)*(c_4+c_1*INT((10+D24+F24)/(INT(10+D24+F24))-epsi)+c_2*H24)^(c_3)+sc_2*INT((10+D24+F24)/(INT(10+D24+F24))-epsi)-sc_4*(H24/10)^3)
+D65*E65*(1-F65)*(1-G65)*
((sc_3+sc_1*INT((10+D24+F24*d)/(INT(10+D24+F24*d))-epsi))*(s_1+INT(D24+F24*d)+s_2*INT((10+D24+F24*d)/(INT(10+D24+F24*d))-epsi))^(s_3)*(c_4+c_1*INT((10+D24+F24*d)/(INT(10+D24+F24*d))-epsi)+c_2*H24)^(c_3)+sc_2*INT((10+D24+F24*d)/(INT(10+D24+F24*d))-epsi)-sc_4*(H24/10)^3)</f>
        <v>10084.340055554218</v>
      </c>
      <c r="S65" s="148">
        <f>-1*(1-E65)*
((sc_3+sc_1*INT((10+D24+F24)/(INT(10+D24+F24))-epsi))*(s_1+INT(D24+F24)+s_2*INT((10+D24+F24)/(INT(10+D24+F24))-epsi))^(s_3)*(c_4+c_1*INT((10+D24+F24)/(INT(10+D24+F24))-epsi)+c_2*H24)^(c_3)+sc_2*INT((10+D24+F24)/(INT(10+D24+F24))-epsi)-sc_4*(H24/10)^3)
+D65*E65*(1-F65)*(1-G65)*
((sc_3+sc_1*INT((10+D24*d+F24)/(INT(10+D24*d+F24))-epsi))*(s_1+INT(D24*d+F24)+s_2*INT((10+D24*d+F24)/(INT(10+D24*d+F24))-epsi))^(s_3)*(c_4+c_1*INT((10+D24*d+F24)/(INT(10+D24*d+F24))-epsi)+c_2*H24)^(c_3)+sc_2*INT((10+D24*d+F24)/(INT(10+D24*d+F24))-epsi)-sc_4*(H24/10)^3)</f>
        <v>7798.2955066976047</v>
      </c>
      <c r="T65" s="148">
        <f>-1*(F65)*
((sc_3+sc_1*INT((10+G24+F24)/(INT(10+G24+F24))-epsi))*(s_1+INT(G24+F24)+s_2*INT((10+G24+F24)/(INT(10+G24+F24))-epsi))^(s_3)*(c_4+c_1*INT((10+G24+F24)/(INT(10+G24+F24))-epsi)+c_2*H24)^(c_3)+sc_2*INT((10+G24+F24)/(INT(10+G24+F24))-epsi)-sc_4*(H24/10)^3)
+D65*E65*(1-F65)*(1-G65)*
((sc_3+sc_1*INT((10+G24+F24*d)/(INT(10+G24+F24*d))-epsi))*(s_1+INT(G24+F24*d)+s_2*INT((10+G24+F24*d)/(INT(10+G24+F24*d))-epsi))^(s_3)*(c_4+c_1*INT((10+G24+F24*d)/(INT(10+G24+F24*d))-epsi)+c_2*H24)^(c_3)+sc_2*INT((10+G24+F24*d)/(INT(10+G24+F24*d))-epsi)-sc_4*(H24/10)^3)</f>
        <v>17428.651615997685</v>
      </c>
      <c r="U65" s="148">
        <f>-1*(G65)*
((sc_3+sc_1*INT((10+G24+E24)/(INT(10+G24+E24))-epsi))*(s_1+INT(G24+E24)+s_2*INT((10+G24+E24)/(INT(10+G24+E24))-epsi))^(s_3)*(c_4+c_1*INT((10+G24+E24)/(INT(10+G24+E24))-epsi)+c_2*H24)^(c_3)+sc_2*INT((10+G24+E24)/(INT(10+G24+E24))-epsi)-sc_4*(H24/10)^3)
+D65*E65*(1-F65)*(1-G65)*
((sc_3+sc_1*INT((10+G24+E24*d)/(INT(10+G24+E24*d))-epsi))*(s_1+INT(G24+E24*d)+s_2*INT((10+G24+E24*d)/(INT(10+G24+E24*d))-epsi))^(s_3)*(c_4+c_1*INT((10+G24+E24*d)/(INT(10+G24+E24*d))-epsi)+c_2*H24)^(c_3)+sc_2*INT((10+G24+E24*d)/(INT(10+G24+E24*d))-epsi)-sc_4*(H24/10)^3)</f>
        <v>27678.405112440771</v>
      </c>
      <c r="W65" s="10" t="str">
        <f>W64 &amp; IF(1-D65,B24&amp;"    ","")</f>
        <v xml:space="preserve">워보카    </v>
      </c>
      <c r="X65" s="10" t="str">
        <f>X64&amp;IF(1-E65,B24&amp;"    ","")</f>
        <v xml:space="preserve">레이널드    </v>
      </c>
      <c r="Y65" s="10" t="str">
        <f>Y64&amp;IF(F65,B24&amp;"    ","")</f>
        <v xml:space="preserve">크루크    시네이드    </v>
      </c>
      <c r="Z65" s="10" t="str">
        <f>Z64&amp;IF(G65,B24&amp;"    ","")</f>
        <v xml:space="preserve">스튜어트    아란웬    페이단    </v>
      </c>
    </row>
    <row r="66" spans="4:26">
      <c r="D66" s="10">
        <f>1-INT((10-(1-I25)^2)/10)</f>
        <v>1</v>
      </c>
      <c r="E66" s="10">
        <f>1-INT((10-(2-I25)^2)/10)</f>
        <v>1</v>
      </c>
      <c r="F66" s="10">
        <f>INT((3-ABS(3-I25))/3)</f>
        <v>0</v>
      </c>
      <c r="G66" s="10">
        <f>INT((4-ABS(4-I25))/4)</f>
        <v>0</v>
      </c>
      <c r="I66" s="10">
        <f>(1-D66)*H25</f>
        <v>0</v>
      </c>
      <c r="J66" s="10">
        <f>(1-E66)*H25</f>
        <v>0</v>
      </c>
      <c r="K66" s="137">
        <f>F66*H25</f>
        <v>0</v>
      </c>
      <c r="L66" s="137">
        <f>G66*H25</f>
        <v>0</v>
      </c>
      <c r="M66" s="3"/>
      <c r="R66" s="148">
        <f>(-1)*(1-D66)*
((sc_3+sc_1*INT((10+D25+F25)/(INT(10+D25+F25))-epsi))*(s_1+INT(D25+F25)+s_2*INT((10+D25+F25)/(INT(10+D25+F25))-epsi))^(s_3)*(c_4+c_1*INT((10+D25+F25)/(INT(10+D25+F25))-epsi)+c_2*H25)^(c_3)+sc_2*INT((10+D25+F25)/(INT(10+D25+F25))-epsi)-sc_4*(H25/10)^3)
+D66*E66*(1-F66)*(1-G66)*
((sc_3+sc_1*INT((10+D25+F25*d)/(INT(10+D25+F25*d))-epsi))*(s_1+INT(D25+F25*d)+s_2*INT((10+D25+F25*d)/(INT(10+D25+F25*d))-epsi))^(s_3)*(c_4+c_1*INT((10+D25+F25*d)/(INT(10+D25+F25*d))-epsi)+c_2*H25)^(c_3)+sc_2*INT((10+D25+F25*d)/(INT(10+D25+F25*d))-epsi)-sc_4*(H25/10)^3)</f>
        <v>21172.728209118584</v>
      </c>
      <c r="S66" s="148">
        <f>-1*(1-E66)*
((sc_3+sc_1*INT((10+D25+F25)/(INT(10+D25+F25))-epsi))*(s_1+INT(D25+F25)+s_2*INT((10+D25+F25)/(INT(10+D25+F25))-epsi))^(s_3)*(c_4+c_1*INT((10+D25+F25)/(INT(10+D25+F25))-epsi)+c_2*H25)^(c_3)+sc_2*INT((10+D25+F25)/(INT(10+D25+F25))-epsi)-sc_4*(H25/10)^3)
+D66*E66*(1-F66)*(1-G66)*
((sc_3+sc_1*INT((10+D25*d+F25)/(INT(10+D25*d+F25))-epsi))*(s_1+INT(D25*d+F25)+s_2*INT((10+D25*d+F25)/(INT(10+D25*d+F25))-epsi))^(s_3)*(c_4+c_1*INT((10+D25*d+F25)/(INT(10+D25*d+F25))-epsi)+c_2*H25)^(c_3)+sc_2*INT((10+D25*d+F25)/(INT(10+D25*d+F25))-epsi)-sc_4*(H25/10)^3)</f>
        <v>21172.728209118584</v>
      </c>
      <c r="T66" s="148">
        <f>-1*(F66)*
((sc_3+sc_1*INT((10+G25+F25)/(INT(10+G25+F25))-epsi))*(s_1+INT(G25+F25)+s_2*INT((10+G25+F25)/(INT(10+G25+F25))-epsi))^(s_3)*(c_4+c_1*INT((10+G25+F25)/(INT(10+G25+F25))-epsi)+c_2*H25)^(c_3)+sc_2*INT((10+G25+F25)/(INT(10+G25+F25))-epsi)-sc_4*(H25/10)^3)
+D66*E66*(1-F66)*(1-G66)*
((sc_3+sc_1*INT((10+G25+F25*d)/(INT(10+G25+F25*d))-epsi))*(s_1+INT(G25+F25*d)+s_2*INT((10+G25+F25*d)/(INT(10+G25+F25*d))-epsi))^(s_3)*(c_4+c_1*INT((10+G25+F25*d)/(INT(10+G25+F25*d))-epsi)+c_2*H25)^(c_3)+sc_2*INT((10+G25+F25*d)/(INT(10+G25+F25*d))-epsi)-sc_4*(H25/10)^3)</f>
        <v>12252.736232128811</v>
      </c>
      <c r="U66" s="148">
        <f>-1*(G66)*
((sc_3+sc_1*INT((10+G25+E25)/(INT(10+G25+E25))-epsi))*(s_1+INT(G25+E25)+s_2*INT((10+G25+E25)/(INT(10+G25+E25))-epsi))^(s_3)*(c_4+c_1*INT((10+G25+E25)/(INT(10+G25+E25))-epsi)+c_2*H25)^(c_3)+sc_2*INT((10+G25+E25)/(INT(10+G25+E25))-epsi)-sc_4*(H25/10)^3)
+D66*E66*(1-F66)*(1-G66)*
((sc_3+sc_1*INT((10+G25+E25*d)/(INT(10+G25+E25*d))-epsi))*(s_1+INT(G25+E25*d)+s_2*INT((10+G25+E25*d)/(INT(10+G25+E25*d))-epsi))^(s_3)*(c_4+c_1*INT((10+G25+E25*d)/(INT(10+G25+E25*d))-epsi)+c_2*H25)^(c_3)+sc_2*INT((10+G25+E25*d)/(INT(10+G25+E25*d))-epsi)-sc_4*(H25/10)^3)</f>
        <v>12252.736232128811</v>
      </c>
      <c r="W66" s="10" t="str">
        <f>W65 &amp; IF(1-D66,B25&amp;"    ","")</f>
        <v xml:space="preserve">워보카    </v>
      </c>
      <c r="X66" s="10" t="str">
        <f>X65&amp;IF(1-E66,B25&amp;"    ","")</f>
        <v xml:space="preserve">레이널드    </v>
      </c>
      <c r="Y66" s="10" t="str">
        <f>Y65&amp;IF(F66,B25&amp;"    ","")</f>
        <v xml:space="preserve">크루크    시네이드    </v>
      </c>
      <c r="Z66" s="10" t="str">
        <f>Z65&amp;IF(G66,B25&amp;"    ","")</f>
        <v xml:space="preserve">스튜어트    아란웬    페이단    </v>
      </c>
    </row>
    <row r="67" spans="4:26">
      <c r="D67" s="10">
        <f>1-INT((10-(1-I26)^2)/10)</f>
        <v>1</v>
      </c>
      <c r="E67" s="10">
        <f>1-INT((10-(2-I26)^2)/10)</f>
        <v>1</v>
      </c>
      <c r="F67" s="10">
        <f>INT((3-ABS(3-I26))/3)</f>
        <v>0</v>
      </c>
      <c r="G67" s="10">
        <f>INT((4-ABS(4-I26))/4)</f>
        <v>0</v>
      </c>
      <c r="I67" s="10">
        <f>(1-D67)*H26</f>
        <v>0</v>
      </c>
      <c r="J67" s="10">
        <f>(1-E67)*H26</f>
        <v>0</v>
      </c>
      <c r="K67" s="137">
        <f>F67*H26</f>
        <v>0</v>
      </c>
      <c r="L67" s="137">
        <f>G67*H26</f>
        <v>0</v>
      </c>
      <c r="M67" s="3"/>
      <c r="R67" s="148">
        <f>(-1)*(1-D67)*
((sc_3+sc_1*INT((10+D26+F26)/(INT(10+D26+F26))-epsi))*(s_1+INT(D26+F26)+s_2*INT((10+D26+F26)/(INT(10+D26+F26))-epsi))^(s_3)*(c_4+c_1*INT((10+D26+F26)/(INT(10+D26+F26))-epsi)+c_2*H26)^(c_3)+sc_2*INT((10+D26+F26)/(INT(10+D26+F26))-epsi)-sc_4*(H26/10)^3)
+D67*E67*(1-F67)*(1-G67)*
((sc_3+sc_1*INT((10+D26+F26*d)/(INT(10+D26+F26*d))-epsi))*(s_1+INT(D26+F26*d)+s_2*INT((10+D26+F26*d)/(INT(10+D26+F26*d))-epsi))^(s_3)*(c_4+c_1*INT((10+D26+F26*d)/(INT(10+D26+F26*d))-epsi)+c_2*H26)^(c_3)+sc_2*INT((10+D26+F26*d)/(INT(10+D26+F26*d))-epsi)-sc_4*(H26/10)^3)</f>
        <v>20129.90141356003</v>
      </c>
      <c r="S67" s="148">
        <f>-1*(1-E67)*
((sc_3+sc_1*INT((10+D26+F26)/(INT(10+D26+F26))-epsi))*(s_1+INT(D26+F26)+s_2*INT((10+D26+F26)/(INT(10+D26+F26))-epsi))^(s_3)*(c_4+c_1*INT((10+D26+F26)/(INT(10+D26+F26))-epsi)+c_2*H26)^(c_3)+sc_2*INT((10+D26+F26)/(INT(10+D26+F26))-epsi)-sc_4*(H26/10)^3)
+D67*E67*(1-F67)*(1-G67)*
((sc_3+sc_1*INT((10+D26*d+F26)/(INT(10+D26*d+F26))-epsi))*(s_1+INT(D26*d+F26)+s_2*INT((10+D26*d+F26)/(INT(10+D26*d+F26))-epsi))^(s_3)*(c_4+c_1*INT((10+D26*d+F26)/(INT(10+D26*d+F26))-epsi)+c_2*H26)^(c_3)+sc_2*INT((10+D26*d+F26)/(INT(10+D26*d+F26))-epsi)-sc_4*(H26/10)^3)</f>
        <v>24910.107764913744</v>
      </c>
      <c r="T67" s="148">
        <f>-1*(F67)*
((sc_3+sc_1*INT((10+G26+F26)/(INT(10+G26+F26))-epsi))*(s_1+INT(G26+F26)+s_2*INT((10+G26+F26)/(INT(10+G26+F26))-epsi))^(s_3)*(c_4+c_1*INT((10+G26+F26)/(INT(10+G26+F26))-epsi)+c_2*H26)^(c_3)+sc_2*INT((10+G26+F26)/(INT(10+G26+F26))-epsi)-sc_4*(H26/10)^3)
+D67*E67*(1-F67)*(1-G67)*
((sc_3+sc_1*INT((10+G26+F26*d)/(INT(10+G26+F26*d))-epsi))*(s_1+INT(G26+F26*d)+s_2*INT((10+G26+F26*d)/(INT(10+G26+F26*d))-epsi))^(s_3)*(c_4+c_1*INT((10+G26+F26*d)/(INT(10+G26+F26*d))-epsi)+c_2*H26)^(c_3)+sc_2*INT((10+G26+F26*d)/(INT(10+G26+F26*d))-epsi)-sc_4*(H26/10)^3)</f>
        <v>20129.90141356003</v>
      </c>
      <c r="U67" s="148">
        <f>-1*(G67)*
((sc_3+sc_1*INT((10+G26+E26)/(INT(10+G26+E26))-epsi))*(s_1+INT(G26+E26)+s_2*INT((10+G26+E26)/(INT(10+G26+E26))-epsi))^(s_3)*(c_4+c_1*INT((10+G26+E26)/(INT(10+G26+E26))-epsi)+c_2*H26)^(c_3)+sc_2*INT((10+G26+E26)/(INT(10+G26+E26))-epsi)-sc_4*(H26/10)^3)
+D67*E67*(1-F67)*(1-G67)*
((sc_3+sc_1*INT((10+G26+E26*d)/(INT(10+G26+E26*d))-epsi))*(s_1+INT(G26+E26*d)+s_2*INT((10+G26+E26*d)/(INT(10+G26+E26*d))-epsi))^(s_3)*(c_4+c_1*INT((10+G26+E26*d)/(INT(10+G26+E26*d))-epsi)+c_2*H26)^(c_3)+sc_2*INT((10+G26+E26*d)/(INT(10+G26+E26*d))-epsi)-sc_4*(H26/10)^3)</f>
        <v>20129.90141356003</v>
      </c>
      <c r="W67" s="10" t="str">
        <f>W66 &amp; IF(1-D67,B26&amp;"    ","")</f>
        <v xml:space="preserve">워보카    </v>
      </c>
      <c r="X67" s="10" t="str">
        <f>X66&amp;IF(1-E67,B26&amp;"    ","")</f>
        <v xml:space="preserve">레이널드    </v>
      </c>
      <c r="Y67" s="10" t="str">
        <f>Y66&amp;IF(F67,B26&amp;"    ","")</f>
        <v xml:space="preserve">크루크    시네이드    </v>
      </c>
      <c r="Z67" s="10" t="str">
        <f>Z66&amp;IF(G67,B26&amp;"    ","")</f>
        <v xml:space="preserve">스튜어트    아란웬    페이단    </v>
      </c>
    </row>
    <row r="68" spans="4:26">
      <c r="D68" s="10">
        <f>1-INT((10-(1-I27)^2)/10)</f>
        <v>1</v>
      </c>
      <c r="E68" s="10">
        <f>1-INT((10-(2-I27)^2)/10)</f>
        <v>1</v>
      </c>
      <c r="F68" s="10">
        <f>INT((3-ABS(3-I27))/3)</f>
        <v>0</v>
      </c>
      <c r="G68" s="10">
        <f>INT((4-ABS(4-I27))/4)</f>
        <v>0</v>
      </c>
      <c r="I68" s="10">
        <f>(1-D68)*H27</f>
        <v>0</v>
      </c>
      <c r="J68" s="10">
        <f>(1-E68)*H27</f>
        <v>0</v>
      </c>
      <c r="K68" s="137">
        <f>F68*H27</f>
        <v>0</v>
      </c>
      <c r="L68" s="137">
        <f>G68*H27</f>
        <v>0</v>
      </c>
      <c r="M68" s="3"/>
      <c r="R68" s="148">
        <f>(-1)*(1-D68)*
((sc_3+sc_1*INT((10+D27+F27)/(INT(10+D27+F27))-epsi))*(s_1+INT(D27+F27)+s_2*INT((10+D27+F27)/(INT(10+D27+F27))-epsi))^(s_3)*(c_4+c_1*INT((10+D27+F27)/(INT(10+D27+F27))-epsi)+c_2*H27)^(c_3)+sc_2*INT((10+D27+F27)/(INT(10+D27+F27))-epsi)-sc_4*(H27/10)^3)
+D68*E68*(1-F68)*(1-G68)*
((sc_3+sc_1*INT((10+D27+F27*d)/(INT(10+D27+F27*d))-epsi))*(s_1+INT(D27+F27*d)+s_2*INT((10+D27+F27*d)/(INT(10+D27+F27*d))-epsi))^(s_3)*(c_4+c_1*INT((10+D27+F27*d)/(INT(10+D27+F27*d))-epsi)+c_2*H27)^(c_3)+sc_2*INT((10+D27+F27*d)/(INT(10+D27+F27*d))-epsi)-sc_4*(H27/10)^3)</f>
        <v>21172.728209118584</v>
      </c>
      <c r="S68" s="148">
        <f>-1*(1-E68)*
((sc_3+sc_1*INT((10+D27+F27)/(INT(10+D27+F27))-epsi))*(s_1+INT(D27+F27)+s_2*INT((10+D27+F27)/(INT(10+D27+F27))-epsi))^(s_3)*(c_4+c_1*INT((10+D27+F27)/(INT(10+D27+F27))-epsi)+c_2*H27)^(c_3)+sc_2*INT((10+D27+F27)/(INT(10+D27+F27))-epsi)-sc_4*(H27/10)^3)
+D68*E68*(1-F68)*(1-G68)*
((sc_3+sc_1*INT((10+D27*d+F27)/(INT(10+D27*d+F27))-epsi))*(s_1+INT(D27*d+F27)+s_2*INT((10+D27*d+F27)/(INT(10+D27*d+F27))-epsi))^(s_3)*(c_4+c_1*INT((10+D27*d+F27)/(INT(10+D27*d+F27))-epsi)+c_2*H27)^(c_3)+sc_2*INT((10+D27*d+F27)/(INT(10+D27*d+F27))-epsi)-sc_4*(H27/10)^3)</f>
        <v>16803.842076911274</v>
      </c>
      <c r="T68" s="148">
        <f>-1*(F68)*
((sc_3+sc_1*INT((10+G27+F27)/(INT(10+G27+F27))-epsi))*(s_1+INT(G27+F27)+s_2*INT((10+G27+F27)/(INT(10+G27+F27))-epsi))^(s_3)*(c_4+c_1*INT((10+G27+F27)/(INT(10+G27+F27))-epsi)+c_2*H27)^(c_3)+sc_2*INT((10+G27+F27)/(INT(10+G27+F27))-epsi)-sc_4*(H27/10)^3)
+D68*E68*(1-F68)*(1-G68)*
((sc_3+sc_1*INT((10+G27+F27*d)/(INT(10+G27+F27*d))-epsi))*(s_1+INT(G27+F27*d)+s_2*INT((10+G27+F27*d)/(INT(10+G27+F27*d))-epsi))^(s_3)*(c_4+c_1*INT((10+G27+F27*d)/(INT(10+G27+F27*d))-epsi)+c_2*H27)^(c_3)+sc_2*INT((10+G27+F27*d)/(INT(10+G27+F27*d))-epsi)-sc_4*(H27/10)^3)</f>
        <v>21172.728209118584</v>
      </c>
      <c r="U68" s="148">
        <f>-1*(G68)*
((sc_3+sc_1*INT((10+G27+E27)/(INT(10+G27+E27))-epsi))*(s_1+INT(G27+E27)+s_2*INT((10+G27+E27)/(INT(10+G27+E27))-epsi))^(s_3)*(c_4+c_1*INT((10+G27+E27)/(INT(10+G27+E27))-epsi)+c_2*H27)^(c_3)+sc_2*INT((10+G27+E27)/(INT(10+G27+E27))-epsi)-sc_4*(H27/10)^3)
+D68*E68*(1-F68)*(1-G68)*
((sc_3+sc_1*INT((10+G27+E27*d)/(INT(10+G27+E27*d))-epsi))*(s_1+INT(G27+E27*d)+s_2*INT((10+G27+E27*d)/(INT(10+G27+E27*d))-epsi))^(s_3)*(c_4+c_1*INT((10+G27+E27*d)/(INT(10+G27+E27*d))-epsi)+c_2*H27)^(c_3)+sc_2*INT((10+G27+E27*d)/(INT(10+G27+E27*d))-epsi)-sc_4*(H27/10)^3)</f>
        <v>21172.728209118584</v>
      </c>
      <c r="W68" s="10" t="str">
        <f>W67 &amp; IF(1-D68,B27&amp;"    ","")</f>
        <v xml:space="preserve">워보카    </v>
      </c>
      <c r="X68" s="10" t="str">
        <f>X67&amp;IF(1-E68,B27&amp;"    ","")</f>
        <v xml:space="preserve">레이널드    </v>
      </c>
      <c r="Y68" s="10" t="str">
        <f>Y67&amp;IF(F68,B27&amp;"    ","")</f>
        <v xml:space="preserve">크루크    시네이드    </v>
      </c>
      <c r="Z68" s="10" t="str">
        <f>Z67&amp;IF(G68,B27&amp;"    ","")</f>
        <v xml:space="preserve">스튜어트    아란웬    페이단    </v>
      </c>
    </row>
    <row r="69" spans="4:26">
      <c r="D69" s="10">
        <f>1-INT((10-(1-I28)^2)/10)</f>
        <v>1</v>
      </c>
      <c r="E69" s="10">
        <f>1-INT((10-(2-I28)^2)/10)</f>
        <v>1</v>
      </c>
      <c r="F69" s="10">
        <f>INT((3-ABS(3-I28))/3)</f>
        <v>0</v>
      </c>
      <c r="G69" s="10">
        <f>INT((4-ABS(4-I28))/4)</f>
        <v>0</v>
      </c>
      <c r="I69" s="10">
        <f>(1-D69)*H28</f>
        <v>0</v>
      </c>
      <c r="J69" s="10">
        <f>(1-E69)*H28</f>
        <v>0</v>
      </c>
      <c r="K69" s="137">
        <f>F69*H28</f>
        <v>0</v>
      </c>
      <c r="L69" s="137">
        <f>G69*H28</f>
        <v>0</v>
      </c>
      <c r="M69" s="3"/>
      <c r="R69" s="148">
        <f>(-1)*(1-D69)*
((sc_3+sc_1*INT((10+D28+F28)/(INT(10+D28+F28))-epsi))*(s_1+INT(D28+F28)+s_2*INT((10+D28+F28)/(INT(10+D28+F28))-epsi))^(s_3)*(c_4+c_1*INT((10+D28+F28)/(INT(10+D28+F28))-epsi)+c_2*H28)^(c_3)+sc_2*INT((10+D28+F28)/(INT(10+D28+F28))-epsi)-sc_4*(H28/10)^3)
+D69*E69*(1-F69)*(1-G69)*
((sc_3+sc_1*INT((10+D28+F28*d)/(INT(10+D28+F28*d))-epsi))*(s_1+INT(D28+F28*d)+s_2*INT((10+D28+F28*d)/(INT(10+D28+F28*d))-epsi))^(s_3)*(c_4+c_1*INT((10+D28+F28*d)/(INT(10+D28+F28*d))-epsi)+c_2*H28)^(c_3)+sc_2*INT((10+D28+F28*d)/(INT(10+D28+F28*d))-epsi)-sc_4*(H28/10)^3)</f>
        <v>9817.5871012447114</v>
      </c>
      <c r="S69" s="148">
        <f>-1*(1-E69)*
((sc_3+sc_1*INT((10+D28+F28)/(INT(10+D28+F28))-epsi))*(s_1+INT(D28+F28)+s_2*INT((10+D28+F28)/(INT(10+D28+F28))-epsi))^(s_3)*(c_4+c_1*INT((10+D28+F28)/(INT(10+D28+F28))-epsi)+c_2*H28)^(c_3)+sc_2*INT((10+D28+F28)/(INT(10+D28+F28))-epsi)-sc_4*(H28/10)^3)
+D69*E69*(1-F69)*(1-G69)*
((sc_3+sc_1*INT((10+D28*d+F28)/(INT(10+D28*d+F28))-epsi))*(s_1+INT(D28*d+F28)+s_2*INT((10+D28*d+F28)/(INT(10+D28*d+F28))-epsi))^(s_3)*(c_4+c_1*INT((10+D28*d+F28)/(INT(10+D28*d+F28))-epsi)+c_2*H28)^(c_3)+sc_2*INT((10+D28*d+F28)/(INT(10+D28*d+F28))-epsi)-sc_4*(H28/10)^3)</f>
        <v>6681.3718598426258</v>
      </c>
      <c r="T69" s="148">
        <f>-1*(F69)*
((sc_3+sc_1*INT((10+G28+F28)/(INT(10+G28+F28))-epsi))*(s_1+INT(G28+F28)+s_2*INT((10+G28+F28)/(INT(10+G28+F28))-epsi))^(s_3)*(c_4+c_1*INT((10+G28+F28)/(INT(10+G28+F28))-epsi)+c_2*H28)^(c_3)+sc_2*INT((10+G28+F28)/(INT(10+G28+F28))-epsi)-sc_4*(H28/10)^3)
+D69*E69*(1-F69)*(1-G69)*
((sc_3+sc_1*INT((10+G28+F28*d)/(INT(10+G28+F28*d))-epsi))*(s_1+INT(G28+F28*d)+s_2*INT((10+G28+F28*d)/(INT(10+G28+F28*d))-epsi))^(s_3)*(c_4+c_1*INT((10+G28+F28*d)/(INT(10+G28+F28*d))-epsi)+c_2*H28)^(c_3)+sc_2*INT((10+G28+F28*d)/(INT(10+G28+F28*d))-epsi)-sc_4*(H28/10)^3)</f>
        <v>9817.5871012447114</v>
      </c>
      <c r="U69" s="148">
        <f>-1*(G69)*
((sc_3+sc_1*INT((10+G28+E28)/(INT(10+G28+E28))-epsi))*(s_1+INT(G28+E28)+s_2*INT((10+G28+E28)/(INT(10+G28+E28))-epsi))^(s_3)*(c_4+c_1*INT((10+G28+E28)/(INT(10+G28+E28))-epsi)+c_2*H28)^(c_3)+sc_2*INT((10+G28+E28)/(INT(10+G28+E28))-epsi)-sc_4*(H28/10)^3)
+D69*E69*(1-F69)*(1-G69)*
((sc_3+sc_1*INT((10+G28+E28*d)/(INT(10+G28+E28*d))-epsi))*(s_1+INT(G28+E28*d)+s_2*INT((10+G28+E28*d)/(INT(10+G28+E28*d))-epsi))^(s_3)*(c_4+c_1*INT((10+G28+E28*d)/(INT(10+G28+E28*d))-epsi)+c_2*H28)^(c_3)+sc_2*INT((10+G28+E28*d)/(INT(10+G28+E28*d))-epsi)-sc_4*(H28/10)^3)</f>
        <v>5635.9740169240222</v>
      </c>
      <c r="W69" s="10" t="str">
        <f>W68 &amp; IF(1-D69,B28&amp;"    ","")</f>
        <v xml:space="preserve">워보카    </v>
      </c>
      <c r="X69" s="10" t="str">
        <f>X68&amp;IF(1-E69,B28&amp;"    ","")</f>
        <v xml:space="preserve">레이널드    </v>
      </c>
      <c r="Y69" s="10" t="str">
        <f>Y68&amp;IF(F69,B28&amp;"    ","")</f>
        <v xml:space="preserve">크루크    시네이드    </v>
      </c>
      <c r="Z69" s="10" t="str">
        <f>Z68&amp;IF(G69,B28&amp;"    ","")</f>
        <v xml:space="preserve">스튜어트    아란웬    페이단    </v>
      </c>
    </row>
    <row r="70" spans="4:26">
      <c r="D70" s="10">
        <f>1-INT((10-(1-I29)^2)/10)</f>
        <v>1</v>
      </c>
      <c r="E70" s="10">
        <f>1-INT((10-(2-I29)^2)/10)</f>
        <v>1</v>
      </c>
      <c r="F70" s="10">
        <f>INT((3-ABS(3-I29))/3)</f>
        <v>0</v>
      </c>
      <c r="G70" s="10">
        <f>INT((4-ABS(4-I29))/4)</f>
        <v>0</v>
      </c>
      <c r="I70" s="10">
        <f>(1-D70)*H29</f>
        <v>0</v>
      </c>
      <c r="J70" s="10">
        <f>(1-E70)*H29</f>
        <v>0</v>
      </c>
      <c r="K70" s="137">
        <f>F70*H29</f>
        <v>0</v>
      </c>
      <c r="L70" s="137">
        <f>G70*H29</f>
        <v>0</v>
      </c>
      <c r="M70" s="3"/>
      <c r="R70" s="148">
        <f>(-1)*(1-D70)*
((sc_3+sc_1*INT((10+D29+F29)/(INT(10+D29+F29))-epsi))*(s_1+INT(D29+F29)+s_2*INT((10+D29+F29)/(INT(10+D29+F29))-epsi))^(s_3)*(c_4+c_1*INT((10+D29+F29)/(INT(10+D29+F29))-epsi)+c_2*H29)^(c_3)+sc_2*INT((10+D29+F29)/(INT(10+D29+F29))-epsi)-sc_4*(H29/10)^3)
+D70*E70*(1-F70)*(1-G70)*
((sc_3+sc_1*INT((10+D29+F29*d)/(INT(10+D29+F29*d))-epsi))*(s_1+INT(D29+F29*d)+s_2*INT((10+D29+F29*d)/(INT(10+D29+F29*d))-epsi))^(s_3)*(c_4+c_1*INT((10+D29+F29*d)/(INT(10+D29+F29*d))-epsi)+c_2*H29)^(c_3)+sc_2*INT((10+D29+F29*d)/(INT(10+D29+F29*d))-epsi)-sc_4*(H29/10)^3)</f>
        <v>13652.387487040363</v>
      </c>
      <c r="S70" s="148">
        <f>-1*(1-E70)*
((sc_3+sc_1*INT((10+D29+F29)/(INT(10+D29+F29))-epsi))*(s_1+INT(D29+F29)+s_2*INT((10+D29+F29)/(INT(10+D29+F29))-epsi))^(s_3)*(c_4+c_1*INT((10+D29+F29)/(INT(10+D29+F29))-epsi)+c_2*H29)^(c_3)+sc_2*INT((10+D29+F29)/(INT(10+D29+F29))-epsi)-sc_4*(H29/10)^3)
+D70*E70*(1-F70)*(1-G70)*
((sc_3+sc_1*INT((10+D29*d+F29)/(INT(10+D29*d+F29))-epsi))*(s_1+INT(D29*d+F29)+s_2*INT((10+D29*d+F29)/(INT(10+D29*d+F29))-epsi))^(s_3)*(c_4+c_1*INT((10+D29*d+F29)/(INT(10+D29*d+F29))-epsi)+c_2*H29)^(c_3)+sc_2*INT((10+D29*d+F29)/(INT(10+D29*d+F29))-epsi)-sc_4*(H29/10)^3)</f>
        <v>10105.909286389036</v>
      </c>
      <c r="T70" s="148">
        <f>-1*(F70)*
((sc_3+sc_1*INT((10+G29+F29)/(INT(10+G29+F29))-epsi))*(s_1+INT(G29+F29)+s_2*INT((10+G29+F29)/(INT(10+G29+F29))-epsi))^(s_3)*(c_4+c_1*INT((10+G29+F29)/(INT(10+G29+F29))-epsi)+c_2*H29)^(c_3)+sc_2*INT((10+G29+F29)/(INT(10+G29+F29))-epsi)-sc_4*(H29/10)^3)
+D70*E70*(1-F70)*(1-G70)*
((sc_3+sc_1*INT((10+G29+F29*d)/(INT(10+G29+F29*d))-epsi))*(s_1+INT(G29+F29*d)+s_2*INT((10+G29+F29*d)/(INT(10+G29+F29*d))-epsi))^(s_3)*(c_4+c_1*INT((10+G29+F29*d)/(INT(10+G29+F29*d))-epsi)+c_2*H29)^(c_3)+sc_2*INT((10+G29+F29*d)/(INT(10+G29+F29*d))-epsi)-sc_4*(H29/10)^3)</f>
        <v>13652.387487040363</v>
      </c>
      <c r="U70" s="148">
        <f>-1*(G70)*
((sc_3+sc_1*INT((10+G29+E29)/(INT(10+G29+E29))-epsi))*(s_1+INT(G29+E29)+s_2*INT((10+G29+E29)/(INT(10+G29+E29))-epsi))^(s_3)*(c_4+c_1*INT((10+G29+E29)/(INT(10+G29+E29))-epsi)+c_2*H29)^(c_3)+sc_2*INT((10+G29+E29)/(INT(10+G29+E29))-epsi)-sc_4*(H29/10)^3)
+D70*E70*(1-F70)*(1-G70)*
((sc_3+sc_1*INT((10+G29+E29*d)/(INT(10+G29+E29*d))-epsi))*(s_1+INT(G29+E29*d)+s_2*INT((10+G29+E29*d)/(INT(10+G29+E29*d))-epsi))^(s_3)*(c_4+c_1*INT((10+G29+E29*d)/(INT(10+G29+E29*d))-epsi)+c_2*H29)^(c_3)+sc_2*INT((10+G29+E29*d)/(INT(10+G29+E29*d))-epsi)-sc_4*(H29/10)^3)</f>
        <v>7887.2057216668763</v>
      </c>
      <c r="W70" s="10" t="str">
        <f>W69 &amp; IF(1-D70,B29&amp;"    ","")</f>
        <v xml:space="preserve">워보카    </v>
      </c>
      <c r="X70" s="10" t="str">
        <f>X69&amp;IF(1-E70,B29&amp;"    ","")</f>
        <v xml:space="preserve">레이널드    </v>
      </c>
      <c r="Y70" s="10" t="str">
        <f>Y69&amp;IF(F70,B29&amp;"    ","")</f>
        <v xml:space="preserve">크루크    시네이드    </v>
      </c>
      <c r="Z70" s="10" t="str">
        <f>Z69&amp;IF(G70,B29&amp;"    ","")</f>
        <v xml:space="preserve">스튜어트    아란웬    페이단    </v>
      </c>
    </row>
    <row r="71" spans="4:26">
      <c r="D71" s="10">
        <f>1-INT((10-(1-I30)^2)/10)</f>
        <v>1</v>
      </c>
      <c r="E71" s="10">
        <f>1-INT((10-(2-I30)^2)/10)</f>
        <v>1</v>
      </c>
      <c r="F71" s="10">
        <f>INT((3-ABS(3-I30))/3)</f>
        <v>0</v>
      </c>
      <c r="G71" s="10">
        <f>INT((4-ABS(4-I30))/4)</f>
        <v>0</v>
      </c>
      <c r="I71" s="10">
        <f>(1-D71)*H30</f>
        <v>0</v>
      </c>
      <c r="J71" s="10">
        <f>(1-E71)*H30</f>
        <v>0</v>
      </c>
      <c r="K71" s="137">
        <f>F71*H30</f>
        <v>0</v>
      </c>
      <c r="L71" s="137">
        <f>G71*H30</f>
        <v>0</v>
      </c>
      <c r="M71" s="3"/>
      <c r="R71" s="148">
        <f>(-1)*(1-D71)*
((sc_3+sc_1*INT((10+D30+F30)/(INT(10+D30+F30))-epsi))*(s_1+INT(D30+F30)+s_2*INT((10+D30+F30)/(INT(10+D30+F30))-epsi))^(s_3)*(c_4+c_1*INT((10+D30+F30)/(INT(10+D30+F30))-epsi)+c_2*H30)^(c_3)+sc_2*INT((10+D30+F30)/(INT(10+D30+F30))-epsi)-sc_4*(H30/10)^3)
+D71*E71*(1-F71)*(1-G71)*
((sc_3+sc_1*INT((10+D30+F30*d)/(INT(10+D30+F30*d))-epsi))*(s_1+INT(D30+F30*d)+s_2*INT((10+D30+F30*d)/(INT(10+D30+F30*d))-epsi))^(s_3)*(c_4+c_1*INT((10+D30+F30*d)/(INT(10+D30+F30*d))-epsi)+c_2*H30)^(c_3)+sc_2*INT((10+D30+F30*d)/(INT(10+D30+F30*d))-epsi)-sc_4*(H30/10)^3)</f>
        <v>9817.5871012447114</v>
      </c>
      <c r="S71" s="148">
        <f>-1*(1-E71)*
((sc_3+sc_1*INT((10+D30+F30)/(INT(10+D30+F30))-epsi))*(s_1+INT(D30+F30)+s_2*INT((10+D30+F30)/(INT(10+D30+F30))-epsi))^(s_3)*(c_4+c_1*INT((10+D30+F30)/(INT(10+D30+F30))-epsi)+c_2*H30)^(c_3)+sc_2*INT((10+D30+F30)/(INT(10+D30+F30))-epsi)-sc_4*(H30/10)^3)
+D71*E71*(1-F71)*(1-G71)*
((sc_3+sc_1*INT((10+D30*d+F30)/(INT(10+D30*d+F30))-epsi))*(s_1+INT(D30*d+F30)+s_2*INT((10+D30*d+F30)/(INT(10+D30*d+F30))-epsi))^(s_3)*(c_4+c_1*INT((10+D30*d+F30)/(INT(10+D30*d+F30))-epsi)+c_2*H30)^(c_3)+sc_2*INT((10+D30*d+F30)/(INT(10+D30*d+F30))-epsi)-sc_4*(H30/10)^3)</f>
        <v>6681.3718598426258</v>
      </c>
      <c r="T71" s="148">
        <f>-1*(F71)*
((sc_3+sc_1*INT((10+G30+F30)/(INT(10+G30+F30))-epsi))*(s_1+INT(G30+F30)+s_2*INT((10+G30+F30)/(INT(10+G30+F30))-epsi))^(s_3)*(c_4+c_1*INT((10+G30+F30)/(INT(10+G30+F30))-epsi)+c_2*H30)^(c_3)+sc_2*INT((10+G30+F30)/(INT(10+G30+F30))-epsi)-sc_4*(H30/10)^3)
+D71*E71*(1-F71)*(1-G71)*
((sc_3+sc_1*INT((10+G30+F30*d)/(INT(10+G30+F30*d))-epsi))*(s_1+INT(G30+F30*d)+s_2*INT((10+G30+F30*d)/(INT(10+G30+F30*d))-epsi))^(s_3)*(c_4+c_1*INT((10+G30+F30*d)/(INT(10+G30+F30*d))-epsi)+c_2*H30)^(c_3)+sc_2*INT((10+G30+F30*d)/(INT(10+G30+F30*d))-epsi)-sc_4*(H30/10)^3)</f>
        <v>9817.5871012447114</v>
      </c>
      <c r="U71" s="148">
        <f>-1*(G71)*
((sc_3+sc_1*INT((10+G30+E30)/(INT(10+G30+E30))-epsi))*(s_1+INT(G30+E30)+s_2*INT((10+G30+E30)/(INT(10+G30+E30))-epsi))^(s_3)*(c_4+c_1*INT((10+G30+E30)/(INT(10+G30+E30))-epsi)+c_2*H30)^(c_3)+sc_2*INT((10+G30+E30)/(INT(10+G30+E30))-epsi)-sc_4*(H30/10)^3)
+D71*E71*(1-F71)*(1-G71)*
((sc_3+sc_1*INT((10+G30+E30*d)/(INT(10+G30+E30*d))-epsi))*(s_1+INT(G30+E30*d)+s_2*INT((10+G30+E30*d)/(INT(10+G30+E30*d))-epsi))^(s_3)*(c_4+c_1*INT((10+G30+E30*d)/(INT(10+G30+E30*d))-epsi)+c_2*H30)^(c_3)+sc_2*INT((10+G30+E30*d)/(INT(10+G30+E30*d))-epsi)-sc_4*(H30/10)^3)</f>
        <v>5635.9740169240222</v>
      </c>
      <c r="W71" s="10" t="str">
        <f>W70 &amp; IF(1-D71,B30&amp;"    ","")</f>
        <v xml:space="preserve">워보카    </v>
      </c>
      <c r="X71" s="10" t="str">
        <f>X70&amp;IF(1-E71,B30&amp;"    ","")</f>
        <v xml:space="preserve">레이널드    </v>
      </c>
      <c r="Y71" s="10" t="str">
        <f>Y70&amp;IF(F71,B30&amp;"    ","")</f>
        <v xml:space="preserve">크루크    시네이드    </v>
      </c>
      <c r="Z71" s="10" t="str">
        <f>Z70&amp;IF(G71,B30&amp;"    ","")</f>
        <v xml:space="preserve">스튜어트    아란웬    페이단    </v>
      </c>
    </row>
    <row r="72" spans="4:26">
      <c r="D72" s="10">
        <f>1-INT((10-(1-I31)^2)/10)</f>
        <v>1</v>
      </c>
      <c r="E72" s="10">
        <f>1-INT((10-(2-I31)^2)/10)</f>
        <v>1</v>
      </c>
      <c r="F72" s="10">
        <f>INT((3-ABS(3-I31))/3)</f>
        <v>0</v>
      </c>
      <c r="G72" s="10">
        <f>INT((4-ABS(4-I31))/4)</f>
        <v>0</v>
      </c>
      <c r="I72" s="10">
        <f>(1-D72)*H31</f>
        <v>0</v>
      </c>
      <c r="J72" s="10">
        <f>(1-E72)*H31</f>
        <v>0</v>
      </c>
      <c r="K72" s="137">
        <f>F72*H31</f>
        <v>0</v>
      </c>
      <c r="L72" s="137">
        <f>G72*H31</f>
        <v>0</v>
      </c>
      <c r="M72" s="3"/>
      <c r="R72" s="148">
        <f>(-1)*(1-D72)*
((sc_3+sc_1*INT((10+D31+F31)/(INT(10+D31+F31))-epsi))*(s_1+INT(D31+F31)+s_2*INT((10+D31+F31)/(INT(10+D31+F31))-epsi))^(s_3)*(c_4+c_1*INT((10+D31+F31)/(INT(10+D31+F31))-epsi)+c_2*H31)^(c_3)+sc_2*INT((10+D31+F31)/(INT(10+D31+F31))-epsi)-sc_4*(H31/10)^3)
+D72*E72*(1-F72)*(1-G72)*
((sc_3+sc_1*INT((10+D31+F31*d)/(INT(10+D31+F31*d))-epsi))*(s_1+INT(D31+F31*d)+s_2*INT((10+D31+F31*d)/(INT(10+D31+F31*d))-epsi))^(s_3)*(c_4+c_1*INT((10+D31+F31*d)/(INT(10+D31+F31*d))-epsi)+c_2*H31)^(c_3)+sc_2*INT((10+D31+F31*d)/(INT(10+D31+F31*d))-epsi)-sc_4*(H31/10)^3)</f>
        <v>12252.736232128811</v>
      </c>
      <c r="S72" s="148">
        <f>-1*(1-E72)*
((sc_3+sc_1*INT((10+D31+F31)/(INT(10+D31+F31))-epsi))*(s_1+INT(D31+F31)+s_2*INT((10+D31+F31)/(INT(10+D31+F31))-epsi))^(s_3)*(c_4+c_1*INT((10+D31+F31)/(INT(10+D31+F31))-epsi)+c_2*H31)^(c_3)+sc_2*INT((10+D31+F31)/(INT(10+D31+F31))-epsi)-sc_4*(H31/10)^3)
+D72*E72*(1-F72)*(1-G72)*
((sc_3+sc_1*INT((10+D31*d+F31)/(INT(10+D31*d+F31))-epsi))*(s_1+INT(D31*d+F31)+s_2*INT((10+D31*d+F31)/(INT(10+D31*d+F31))-epsi))^(s_3)*(c_4+c_1*INT((10+D31*d+F31)/(INT(10+D31*d+F31))-epsi)+c_2*H31)^(c_3)+sc_2*INT((10+D31*d+F31)/(INT(10+D31*d+F31))-epsi)-sc_4*(H31/10)^3)</f>
        <v>9728.6586093236547</v>
      </c>
      <c r="T72" s="148">
        <f>-1*(F72)*
((sc_3+sc_1*INT((10+G31+F31)/(INT(10+G31+F31))-epsi))*(s_1+INT(G31+F31)+s_2*INT((10+G31+F31)/(INT(10+G31+F31))-epsi))^(s_3)*(c_4+c_1*INT((10+G31+F31)/(INT(10+G31+F31))-epsi)+c_2*H31)^(c_3)+sc_2*INT((10+G31+F31)/(INT(10+G31+F31))-epsi)-sc_4*(H31/10)^3)
+D72*E72*(1-F72)*(1-G72)*
((sc_3+sc_1*INT((10+G31+F31*d)/(INT(10+G31+F31*d))-epsi))*(s_1+INT(G31+F31*d)+s_2*INT((10+G31+F31*d)/(INT(10+G31+F31*d))-epsi))^(s_3)*(c_4+c_1*INT((10+G31+F31*d)/(INT(10+G31+F31*d))-epsi)+c_2*H31)^(c_3)+sc_2*INT((10+G31+F31*d)/(INT(10+G31+F31*d))-epsi)-sc_4*(H31/10)^3)</f>
        <v>12252.736232128811</v>
      </c>
      <c r="U72" s="148">
        <f>-1*(G72)*
((sc_3+sc_1*INT((10+G31+E31)/(INT(10+G31+E31))-epsi))*(s_1+INT(G31+E31)+s_2*INT((10+G31+E31)/(INT(10+G31+E31))-epsi))^(s_3)*(c_4+c_1*INT((10+G31+E31)/(INT(10+G31+E31))-epsi)+c_2*H31)^(c_3)+sc_2*INT((10+G31+E31)/(INT(10+G31+E31))-epsi)-sc_4*(H31/10)^3)
+D72*E72*(1-F72)*(1-G72)*
((sc_3+sc_1*INT((10+G31+E31*d)/(INT(10+G31+E31*d))-epsi))*(s_1+INT(G31+E31*d)+s_2*INT((10+G31+E31*d)/(INT(10+G31+E31*d))-epsi))^(s_3)*(c_4+c_1*INT((10+G31+E31*d)/(INT(10+G31+E31*d))-epsi)+c_2*H31)^(c_3)+sc_2*INT((10+G31+E31*d)/(INT(10+G31+E31*d))-epsi)-sc_4*(H31/10)^3)</f>
        <v>21172.728209118584</v>
      </c>
      <c r="W72" s="10" t="str">
        <f>W71 &amp; IF(1-D72,B31&amp;"    ","")</f>
        <v xml:space="preserve">워보카    </v>
      </c>
      <c r="X72" s="10" t="str">
        <f>X71&amp;IF(1-E72,B31&amp;"    ","")</f>
        <v xml:space="preserve">레이널드    </v>
      </c>
      <c r="Y72" s="10" t="str">
        <f>Y71&amp;IF(F72,B31&amp;"    ","")</f>
        <v xml:space="preserve">크루크    시네이드    </v>
      </c>
      <c r="Z72" s="10" t="str">
        <f>Z71&amp;IF(G72,B31&amp;"    ","")</f>
        <v xml:space="preserve">스튜어트    아란웬    페이단    </v>
      </c>
    </row>
    <row r="73" spans="4:26">
      <c r="D73" s="10">
        <f>1-INT((10-(1-I32)^2)/10)</f>
        <v>1</v>
      </c>
      <c r="E73" s="10">
        <f>1-INT((10-(2-I32)^2)/10)</f>
        <v>1</v>
      </c>
      <c r="F73" s="10">
        <f>INT((3-ABS(3-I32))/3)</f>
        <v>0</v>
      </c>
      <c r="G73" s="10">
        <f>INT((4-ABS(4-I32))/4)</f>
        <v>0</v>
      </c>
      <c r="I73" s="10">
        <f>(1-D73)*H32</f>
        <v>0</v>
      </c>
      <c r="J73" s="10">
        <f>(1-E73)*H32</f>
        <v>0</v>
      </c>
      <c r="K73" s="137">
        <f>F73*H32</f>
        <v>0</v>
      </c>
      <c r="L73" s="137">
        <f>G73*H32</f>
        <v>0</v>
      </c>
      <c r="M73" s="3"/>
      <c r="R73" s="148">
        <f>(-1)*(1-D73)*
((sc_3+sc_1*INT((10+D32+F32)/(INT(10+D32+F32))-epsi))*(s_1+INT(D32+F32)+s_2*INT((10+D32+F32)/(INT(10+D32+F32))-epsi))^(s_3)*(c_4+c_1*INT((10+D32+F32)/(INT(10+D32+F32))-epsi)+c_2*H32)^(c_3)+sc_2*INT((10+D32+F32)/(INT(10+D32+F32))-epsi)-sc_4*(H32/10)^3)
+D73*E73*(1-F73)*(1-G73)*
((sc_3+sc_1*INT((10+D32+F32*d)/(INT(10+D32+F32*d))-epsi))*(s_1+INT(D32+F32*d)+s_2*INT((10+D32+F32*d)/(INT(10+D32+F32*d))-epsi))^(s_3)*(c_4+c_1*INT((10+D32+F32*d)/(INT(10+D32+F32*d))-epsi)+c_2*H32)^(c_3)+sc_2*INT((10+D32+F32*d)/(INT(10+D32+F32*d))-epsi)-sc_4*(H32/10)^3)</f>
        <v>15594.940379858248</v>
      </c>
      <c r="S73" s="148">
        <f>-1*(1-E73)*
((sc_3+sc_1*INT((10+D32+F32)/(INT(10+D32+F32))-epsi))*(s_1+INT(D32+F32)+s_2*INT((10+D32+F32)/(INT(10+D32+F32))-epsi))^(s_3)*(c_4+c_1*INT((10+D32+F32)/(INT(10+D32+F32))-epsi)+c_2*H32)^(c_3)+sc_2*INT((10+D32+F32)/(INT(10+D32+F32))-epsi)-sc_4*(H32/10)^3)
+D73*E73*(1-F73)*(1-G73)*
((sc_3+sc_1*INT((10+D32*d+F32)/(INT(10+D32*d+F32))-epsi))*(s_1+INT(D32*d+F32)+s_2*INT((10+D32*d+F32)/(INT(10+D32*d+F32))-epsi))^(s_3)*(c_4+c_1*INT((10+D32*d+F32)/(INT(10+D32*d+F32))-epsi)+c_2*H32)^(c_3)+sc_2*INT((10+D32*d+F32)/(INT(10+D32*d+F32))-epsi)-sc_4*(H32/10)^3)</f>
        <v>18832.899054978137</v>
      </c>
      <c r="T73" s="148">
        <f>-1*(F73)*
((sc_3+sc_1*INT((10+G32+F32)/(INT(10+G32+F32))-epsi))*(s_1+INT(G32+F32)+s_2*INT((10+G32+F32)/(INT(10+G32+F32))-epsi))^(s_3)*(c_4+c_1*INT((10+G32+F32)/(INT(10+G32+F32))-epsi)+c_2*H32)^(c_3)+sc_2*INT((10+G32+F32)/(INT(10+G32+F32))-epsi)-sc_4*(H32/10)^3)
+D73*E73*(1-F73)*(1-G73)*
((sc_3+sc_1*INT((10+G32+F32*d)/(INT(10+G32+F32*d))-epsi))*(s_1+INT(G32+F32*d)+s_2*INT((10+G32+F32*d)/(INT(10+G32+F32*d))-epsi))^(s_3)*(c_4+c_1*INT((10+G32+F32*d)/(INT(10+G32+F32*d))-epsi)+c_2*H32)^(c_3)+sc_2*INT((10+G32+F32*d)/(INT(10+G32+F32*d))-epsi)-sc_4*(H32/10)^3)</f>
        <v>15594.940379858248</v>
      </c>
      <c r="U73" s="148">
        <f>-1*(G73)*
((sc_3+sc_1*INT((10+G32+E32)/(INT(10+G32+E32))-epsi))*(s_1+INT(G32+E32)+s_2*INT((10+G32+E32)/(INT(10+G32+E32))-epsi))^(s_3)*(c_4+c_1*INT((10+G32+E32)/(INT(10+G32+E32))-epsi)+c_2*H32)^(c_3)+sc_2*INT((10+G32+E32)/(INT(10+G32+E32))-epsi)-sc_4*(H32/10)^3)
+D73*E73*(1-F73)*(1-G73)*
((sc_3+sc_1*INT((10+G32+E32*d)/(INT(10+G32+E32*d))-epsi))*(s_1+INT(G32+E32*d)+s_2*INT((10+G32+E32*d)/(INT(10+G32+E32*d))-epsi))^(s_3)*(c_4+c_1*INT((10+G32+E32*d)/(INT(10+G32+E32*d))-epsi)+c_2*H32)^(c_3)+sc_2*INT((10+G32+E32*d)/(INT(10+G32+E32*d))-epsi)-sc_4*(H32/10)^3)</f>
        <v>15594.940379858248</v>
      </c>
      <c r="W73" s="10" t="str">
        <f>W72 &amp; IF(1-D73,B32&amp;"    ","")</f>
        <v xml:space="preserve">워보카    </v>
      </c>
      <c r="X73" s="10" t="str">
        <f>X72&amp;IF(1-E73,B32&amp;"    ","")</f>
        <v xml:space="preserve">레이널드    </v>
      </c>
      <c r="Y73" s="10" t="str">
        <f>Y72&amp;IF(F73,B32&amp;"    ","")</f>
        <v xml:space="preserve">크루크    시네이드    </v>
      </c>
      <c r="Z73" s="10" t="str">
        <f>Z72&amp;IF(G73,B32&amp;"    ","")</f>
        <v xml:space="preserve">스튜어트    아란웬    페이단    </v>
      </c>
    </row>
    <row r="74" spans="4:26">
      <c r="D74" s="10">
        <f>1-INT((10-(1-I33)^2)/10)</f>
        <v>1</v>
      </c>
      <c r="E74" s="10">
        <f>1-INT((10-(2-I33)^2)/10)</f>
        <v>1</v>
      </c>
      <c r="F74" s="10">
        <f>INT((3-ABS(3-I33))/3)</f>
        <v>0</v>
      </c>
      <c r="G74" s="10">
        <f>INT((4-ABS(4-I33))/4)</f>
        <v>0</v>
      </c>
      <c r="I74" s="10">
        <f>(1-D74)*H33</f>
        <v>0</v>
      </c>
      <c r="J74" s="10">
        <f>(1-E74)*H33</f>
        <v>0</v>
      </c>
      <c r="K74" s="137">
        <f>F74*H33</f>
        <v>0</v>
      </c>
      <c r="L74" s="137">
        <f>G74*H33</f>
        <v>0</v>
      </c>
      <c r="M74" s="3"/>
      <c r="R74" s="148">
        <f>(-1)*(1-D74)*
((sc_3+sc_1*INT((10+D33+F33)/(INT(10+D33+F33))-epsi))*(s_1+INT(D33+F33)+s_2*INT((10+D33+F33)/(INT(10+D33+F33))-epsi))^(s_3)*(c_4+c_1*INT((10+D33+F33)/(INT(10+D33+F33))-epsi)+c_2*H33)^(c_3)+sc_2*INT((10+D33+F33)/(INT(10+D33+F33))-epsi)-sc_4*(H33/10)^3)
+D74*E74*(1-F74)*(1-G74)*
((sc_3+sc_1*INT((10+D33+F33*d)/(INT(10+D33+F33*d))-epsi))*(s_1+INT(D33+F33*d)+s_2*INT((10+D33+F33*d)/(INT(10+D33+F33*d))-epsi))^(s_3)*(c_4+c_1*INT((10+D33+F33*d)/(INT(10+D33+F33*d))-epsi)+c_2*H33)^(c_3)+sc_2*INT((10+D33+F33*d)/(INT(10+D33+F33*d))-epsi)-sc_4*(H33/10)^3)</f>
        <v>10084.340055554218</v>
      </c>
      <c r="S74" s="148">
        <f>-1*(1-E74)*
((sc_3+sc_1*INT((10+D33+F33)/(INT(10+D33+F33))-epsi))*(s_1+INT(D33+F33)+s_2*INT((10+D33+F33)/(INT(10+D33+F33))-epsi))^(s_3)*(c_4+c_1*INT((10+D33+F33)/(INT(10+D33+F33))-epsi)+c_2*H33)^(c_3)+sc_2*INT((10+D33+F33)/(INT(10+D33+F33))-epsi)-sc_4*(H33/10)^3)
+D74*E74*(1-F74)*(1-G74)*
((sc_3+sc_1*INT((10+D33*d+F33)/(INT(10+D33*d+F33))-epsi))*(s_1+INT(D33*d+F33)+s_2*INT((10+D33*d+F33)/(INT(10+D33*d+F33))-epsi))^(s_3)*(c_4+c_1*INT((10+D33*d+F33)/(INT(10+D33*d+F33))-epsi)+c_2*H33)^(c_3)+sc_2*INT((10+D33*d+F33)/(INT(10+D33*d+F33))-epsi)-sc_4*(H33/10)^3)</f>
        <v>7798.2955066976047</v>
      </c>
      <c r="T74" s="148">
        <f>-1*(F74)*
((sc_3+sc_1*INT((10+G33+F33)/(INT(10+G33+F33))-epsi))*(s_1+INT(G33+F33)+s_2*INT((10+G33+F33)/(INT(10+G33+F33))-epsi))^(s_3)*(c_4+c_1*INT((10+G33+F33)/(INT(10+G33+F33))-epsi)+c_2*H33)^(c_3)+sc_2*INT((10+G33+F33)/(INT(10+G33+F33))-epsi)-sc_4*(H33/10)^3)
+D74*E74*(1-F74)*(1-G74)*
((sc_3+sc_1*INT((10+G33+F33*d)/(INT(10+G33+F33*d))-epsi))*(s_1+INT(G33+F33*d)+s_2*INT((10+G33+F33*d)/(INT(10+G33+F33*d))-epsi))^(s_3)*(c_4+c_1*INT((10+G33+F33*d)/(INT(10+G33+F33*d))-epsi)+c_2*H33)^(c_3)+sc_2*INT((10+G33+F33*d)/(INT(10+G33+F33*d))-epsi)-sc_4*(H33/10)^3)</f>
        <v>10084.340055554218</v>
      </c>
      <c r="U74" s="148">
        <f>-1*(G74)*
((sc_3+sc_1*INT((10+G33+E33)/(INT(10+G33+E33))-epsi))*(s_1+INT(G33+E33)+s_2*INT((10+G33+E33)/(INT(10+G33+E33))-epsi))^(s_3)*(c_4+c_1*INT((10+G33+E33)/(INT(10+G33+E33))-epsi)+c_2*H33)^(c_3)+sc_2*INT((10+G33+E33)/(INT(10+G33+E33))-epsi)-sc_4*(H33/10)^3)
+D74*E74*(1-F74)*(1-G74)*
((sc_3+sc_1*INT((10+G33+E33*d)/(INT(10+G33+E33*d))-epsi))*(s_1+INT(G33+E33*d)+s_2*INT((10+G33+E33*d)/(INT(10+G33+E33*d))-epsi))^(s_3)*(c_4+c_1*INT((10+G33+E33*d)/(INT(10+G33+E33*d))-epsi)+c_2*H33)^(c_3)+sc_2*INT((10+G33+E33*d)/(INT(10+G33+E33*d))-epsi)-sc_4*(H33/10)^3)</f>
        <v>10084.340055554218</v>
      </c>
      <c r="W74" s="10" t="str">
        <f>W73 &amp; IF(1-D74,B33&amp;"    ","")</f>
        <v xml:space="preserve">워보카    </v>
      </c>
      <c r="X74" s="10" t="str">
        <f>X73&amp;IF(1-E74,B33&amp;"    ","")</f>
        <v xml:space="preserve">레이널드    </v>
      </c>
      <c r="Y74" s="10" t="str">
        <f>Y73&amp;IF(F74,B33&amp;"    ","")</f>
        <v xml:space="preserve">크루크    시네이드    </v>
      </c>
      <c r="Z74" s="10" t="str">
        <f>Z73&amp;IF(G74,B33&amp;"    ","")</f>
        <v xml:space="preserve">스튜어트    아란웬    페이단    </v>
      </c>
    </row>
    <row r="75" spans="4:26">
      <c r="D75" s="10">
        <f>1-INT((10-(1-I34)^2)/10)</f>
        <v>1</v>
      </c>
      <c r="E75" s="10">
        <f>1-INT((10-(2-I34)^2)/10)</f>
        <v>1</v>
      </c>
      <c r="F75" s="10">
        <f>INT((3-ABS(3-I34))/3)</f>
        <v>0</v>
      </c>
      <c r="G75" s="10">
        <f>INT((4-ABS(4-I34))/4)</f>
        <v>0</v>
      </c>
      <c r="I75" s="10">
        <f>(1-D75)*H34</f>
        <v>0</v>
      </c>
      <c r="J75" s="10">
        <f>(1-E75)*H34</f>
        <v>0</v>
      </c>
      <c r="K75" s="137">
        <f>F75*H34</f>
        <v>0</v>
      </c>
      <c r="L75" s="137">
        <f>G75*H34</f>
        <v>0</v>
      </c>
      <c r="M75" s="3"/>
      <c r="R75" s="148">
        <f>(-1)*(1-D75)*
((sc_3+sc_1*INT((10+D34+F34)/(INT(10+D34+F34))-epsi))*(s_1+INT(D34+F34)+s_2*INT((10+D34+F34)/(INT(10+D34+F34))-epsi))^(s_3)*(c_4+c_1*INT((10+D34+F34)/(INT(10+D34+F34))-epsi)+c_2*H34)^(c_3)+sc_2*INT((10+D34+F34)/(INT(10+D34+F34))-epsi)-sc_4*(H34/10)^3)
+D75*E75*(1-F75)*(1-G75)*
((sc_3+sc_1*INT((10+D34+F34*d)/(INT(10+D34+F34*d))-epsi))*(s_1+INT(D34+F34*d)+s_2*INT((10+D34+F34*d)/(INT(10+D34+F34*d))-epsi))^(s_3)*(c_4+c_1*INT((10+D34+F34*d)/(INT(10+D34+F34*d))-epsi)+c_2*H34)^(c_3)+sc_2*INT((10+D34+F34*d)/(INT(10+D34+F34*d))-epsi)-sc_4*(H34/10)^3)</f>
        <v>16602.498542383946</v>
      </c>
      <c r="S75" s="148">
        <f>-1*(1-E75)*
((sc_3+sc_1*INT((10+D34+F34)/(INT(10+D34+F34))-epsi))*(s_1+INT(D34+F34)+s_2*INT((10+D34+F34)/(INT(10+D34+F34))-epsi))^(s_3)*(c_4+c_1*INT((10+D34+F34)/(INT(10+D34+F34))-epsi)+c_2*H34)^(c_3)+sc_2*INT((10+D34+F34)/(INT(10+D34+F34))-epsi)-sc_4*(H34/10)^3)
+D75*E75*(1-F75)*(1-G75)*
((sc_3+sc_1*INT((10+D34*d+F34)/(INT(10+D34*d+F34))-epsi))*(s_1+INT(D34*d+F34)+s_2*INT((10+D34*d+F34)/(INT(10+D34*d+F34))-epsi))^(s_3)*(c_4+c_1*INT((10+D34*d+F34)/(INT(10+D34*d+F34))-epsi)+c_2*H34)^(c_3)+sc_2*INT((10+D34*d+F34)/(INT(10+D34*d+F34))-epsi)-sc_4*(H34/10)^3)</f>
        <v>13602.418163432765</v>
      </c>
      <c r="T75" s="148">
        <f>-1*(F75)*
((sc_3+sc_1*INT((10+G34+F34)/(INT(10+G34+F34))-epsi))*(s_1+INT(G34+F34)+s_2*INT((10+G34+F34)/(INT(10+G34+F34))-epsi))^(s_3)*(c_4+c_1*INT((10+G34+F34)/(INT(10+G34+F34))-epsi)+c_2*H34)^(c_3)+sc_2*INT((10+G34+F34)/(INT(10+G34+F34))-epsi)-sc_4*(H34/10)^3)
+D75*E75*(1-F75)*(1-G75)*
((sc_3+sc_1*INT((10+G34+F34*d)/(INT(10+G34+F34*d))-epsi))*(s_1+INT(G34+F34*d)+s_2*INT((10+G34+F34*d)/(INT(10+G34+F34*d))-epsi))^(s_3)*(c_4+c_1*INT((10+G34+F34*d)/(INT(10+G34+F34*d))-epsi)+c_2*H34)^(c_3)+sc_2*INT((10+G34+F34*d)/(INT(10+G34+F34*d))-epsi)-sc_4*(H34/10)^3)</f>
        <v>16602.498542383946</v>
      </c>
      <c r="U75" s="148">
        <f>-1*(G75)*
((sc_3+sc_1*INT((10+G34+E34)/(INT(10+G34+E34))-epsi))*(s_1+INT(G34+E34)+s_2*INT((10+G34+E34)/(INT(10+G34+E34))-epsi))^(s_3)*(c_4+c_1*INT((10+G34+E34)/(INT(10+G34+E34))-epsi)+c_2*H34)^(c_3)+sc_2*INT((10+G34+E34)/(INT(10+G34+E34))-epsi)-sc_4*(H34/10)^3)
+D75*E75*(1-F75)*(1-G75)*
((sc_3+sc_1*INT((10+G34+E34*d)/(INT(10+G34+E34*d))-epsi))*(s_1+INT(G34+E34*d)+s_2*INT((10+G34+E34*d)/(INT(10+G34+E34*d))-epsi))^(s_3)*(c_4+c_1*INT((10+G34+E34*d)/(INT(10+G34+E34*d))-epsi)+c_2*H34)^(c_3)+sc_2*INT((10+G34+E34*d)/(INT(10+G34+E34*d))-epsi)-sc_4*(H34/10)^3)</f>
        <v>16602.498542383946</v>
      </c>
      <c r="W75" s="10" t="str">
        <f>W74 &amp; IF(1-D75,B34&amp;"    ","")</f>
        <v xml:space="preserve">워보카    </v>
      </c>
      <c r="X75" s="10" t="str">
        <f>X74&amp;IF(1-E75,B34&amp;"    ","")</f>
        <v xml:space="preserve">레이널드    </v>
      </c>
      <c r="Y75" s="10" t="str">
        <f>Y74&amp;IF(F75,B34&amp;"    ","")</f>
        <v xml:space="preserve">크루크    시네이드    </v>
      </c>
      <c r="Z75" s="10" t="str">
        <f>Z74&amp;IF(G75,B34&amp;"    ","")</f>
        <v xml:space="preserve">스튜어트    아란웬    페이단    </v>
      </c>
    </row>
    <row r="76" spans="4:26">
      <c r="D76" s="10">
        <f>1-INT((10-(1-I35)^2)/10)</f>
        <v>1</v>
      </c>
      <c r="E76" s="10">
        <f>1-INT((10-(2-I35)^2)/10)</f>
        <v>1</v>
      </c>
      <c r="F76" s="10">
        <f>INT((3-ABS(3-I35))/3)</f>
        <v>0</v>
      </c>
      <c r="G76" s="10">
        <f>INT((4-ABS(4-I35))/4)</f>
        <v>0</v>
      </c>
      <c r="I76" s="10">
        <f>(1-D76)*H35</f>
        <v>0</v>
      </c>
      <c r="J76" s="10">
        <f>(1-E76)*H35</f>
        <v>0</v>
      </c>
      <c r="K76" s="137">
        <f>F76*H35</f>
        <v>0</v>
      </c>
      <c r="L76" s="137">
        <f>G76*H35</f>
        <v>0</v>
      </c>
      <c r="M76" s="3"/>
      <c r="R76" s="148">
        <f>(-1)*(1-D76)*
((sc_3+sc_1*INT((10+D35+F35)/(INT(10+D35+F35))-epsi))*(s_1+INT(D35+F35)+s_2*INT((10+D35+F35)/(INT(10+D35+F35))-epsi))^(s_3)*(c_4+c_1*INT((10+D35+F35)/(INT(10+D35+F35))-epsi)+c_2*H35)^(c_3)+sc_2*INT((10+D35+F35)/(INT(10+D35+F35))-epsi)-sc_4*(H35/10)^3)
+D76*E76*(1-F76)*(1-G76)*
((sc_3+sc_1*INT((10+D35+F35*d)/(INT(10+D35+F35*d))-epsi))*(s_1+INT(D35+F35*d)+s_2*INT((10+D35+F35*d)/(INT(10+D35+F35*d))-epsi))^(s_3)*(c_4+c_1*INT((10+D35+F35*d)/(INT(10+D35+F35*d))-epsi)+c_2*H35)^(c_3)+sc_2*INT((10+D35+F35*d)/(INT(10+D35+F35*d))-epsi)-sc_4*(H35/10)^3)</f>
        <v>10084.340055554218</v>
      </c>
      <c r="S76" s="148">
        <f>-1*(1-E76)*
((sc_3+sc_1*INT((10+D35+F35)/(INT(10+D35+F35))-epsi))*(s_1+INT(D35+F35)+s_2*INT((10+D35+F35)/(INT(10+D35+F35))-epsi))^(s_3)*(c_4+c_1*INT((10+D35+F35)/(INT(10+D35+F35))-epsi)+c_2*H35)^(c_3)+sc_2*INT((10+D35+F35)/(INT(10+D35+F35))-epsi)-sc_4*(H35/10)^3)
+D76*E76*(1-F76)*(1-G76)*
((sc_3+sc_1*INT((10+D35*d+F35)/(INT(10+D35*d+F35))-epsi))*(s_1+INT(D35*d+F35)+s_2*INT((10+D35*d+F35)/(INT(10+D35*d+F35))-epsi))^(s_3)*(c_4+c_1*INT((10+D35*d+F35)/(INT(10+D35*d+F35))-epsi)+c_2*H35)^(c_3)+sc_2*INT((10+D35*d+F35)/(INT(10+D35*d+F35))-epsi)-sc_4*(H35/10)^3)</f>
        <v>7798.2955066976047</v>
      </c>
      <c r="T76" s="148">
        <f>-1*(F76)*
((sc_3+sc_1*INT((10+G35+F35)/(INT(10+G35+F35))-epsi))*(s_1+INT(G35+F35)+s_2*INT((10+G35+F35)/(INT(10+G35+F35))-epsi))^(s_3)*(c_4+c_1*INT((10+G35+F35)/(INT(10+G35+F35))-epsi)+c_2*H35)^(c_3)+sc_2*INT((10+G35+F35)/(INT(10+G35+F35))-epsi)-sc_4*(H35/10)^3)
+D76*E76*(1-F76)*(1-G76)*
((sc_3+sc_1*INT((10+G35+F35*d)/(INT(10+G35+F35*d))-epsi))*(s_1+INT(G35+F35*d)+s_2*INT((10+G35+F35*d)/(INT(10+G35+F35*d))-epsi))^(s_3)*(c_4+c_1*INT((10+G35+F35*d)/(INT(10+G35+F35*d))-epsi)+c_2*H35)^(c_3)+sc_2*INT((10+G35+F35*d)/(INT(10+G35+F35*d))-epsi)-sc_4*(H35/10)^3)</f>
        <v>10084.340055554218</v>
      </c>
      <c r="U76" s="148">
        <f>-1*(G76)*
((sc_3+sc_1*INT((10+G35+E35)/(INT(10+G35+E35))-epsi))*(s_1+INT(G35+E35)+s_2*INT((10+G35+E35)/(INT(10+G35+E35))-epsi))^(s_3)*(c_4+c_1*INT((10+G35+E35)/(INT(10+G35+E35))-epsi)+c_2*H35)^(c_3)+sc_2*INT((10+G35+E35)/(INT(10+G35+E35))-epsi)-sc_4*(H35/10)^3)
+D76*E76*(1-F76)*(1-G76)*
((sc_3+sc_1*INT((10+G35+E35*d)/(INT(10+G35+E35*d))-epsi))*(s_1+INT(G35+E35*d)+s_2*INT((10+G35+E35*d)/(INT(10+G35+E35*d))-epsi))^(s_3)*(c_4+c_1*INT((10+G35+E35*d)/(INT(10+G35+E35*d))-epsi)+c_2*H35)^(c_3)+sc_2*INT((10+G35+E35*d)/(INT(10+G35+E35*d))-epsi)-sc_4*(H35/10)^3)</f>
        <v>10084.340055554218</v>
      </c>
      <c r="W76" s="144" t="str">
        <f>W75 &amp; IF(1-D76,B35&amp;"    ","")</f>
        <v xml:space="preserve">워보카    </v>
      </c>
      <c r="X76" s="144" t="str">
        <f>X75&amp;IF(1-E76,B35&amp;"    ","")</f>
        <v xml:space="preserve">레이널드    </v>
      </c>
      <c r="Y76" s="144" t="str">
        <f>Y75&amp;IF(F76,B35&amp;"    ","")</f>
        <v xml:space="preserve">크루크    시네이드    </v>
      </c>
      <c r="Z76" s="144" t="str">
        <f>Z75&amp;IF(G76,B35&amp;"    ","")</f>
        <v xml:space="preserve">스튜어트    아란웬    페이단    </v>
      </c>
    </row>
    <row r="77" spans="4:26">
      <c r="D77" s="143">
        <f>1-PRODUCT(D46:D76)</f>
        <v>1</v>
      </c>
      <c r="E77" s="143">
        <f>1-PRODUCT(E46:E76)</f>
        <v>1</v>
      </c>
      <c r="F77" s="144">
        <f>SUM(F46:F76)</f>
        <v>2</v>
      </c>
      <c r="G77" s="144">
        <f>SUM(G46:G76)</f>
        <v>3</v>
      </c>
      <c r="I77" s="144">
        <f>SUM(I46:I76)</f>
        <v>1</v>
      </c>
      <c r="J77" s="144">
        <f>SUM(J46:J76)</f>
        <v>2</v>
      </c>
      <c r="K77" s="144">
        <f>SUM(K46:K76)</f>
        <v>5</v>
      </c>
      <c r="L77" s="144">
        <f>SUM(L46:L76)</f>
        <v>7</v>
      </c>
      <c r="M77" s="3"/>
      <c r="R77" s="144">
        <f>MAX(R46:R76)</f>
        <v>45501.448000301541</v>
      </c>
      <c r="S77" s="144">
        <f>MAX(S46:S76)</f>
        <v>45501.448000301541</v>
      </c>
      <c r="T77" s="144">
        <f>MAX(T46:T76)</f>
        <v>39553.976682247281</v>
      </c>
      <c r="U77" s="144">
        <f>MAX(U46:U76)</f>
        <v>39553.976682247281</v>
      </c>
      <c r="W77" s="1"/>
    </row>
    <row r="78" spans="4:26">
      <c r="D78" s="10" t="s">
        <v>146</v>
      </c>
      <c r="E78" s="10" t="s">
        <v>147</v>
      </c>
      <c r="F78" s="10" t="s">
        <v>145</v>
      </c>
      <c r="G78" s="10" t="s">
        <v>235</v>
      </c>
      <c r="I78" s="10" t="s">
        <v>148</v>
      </c>
      <c r="J78" s="10" t="s">
        <v>149</v>
      </c>
      <c r="K78" s="137" t="s">
        <v>150</v>
      </c>
      <c r="L78" s="137" t="s">
        <v>151</v>
      </c>
      <c r="M78" s="3"/>
      <c r="R78" s="155">
        <f>1+-1*MIN(R46:R76)</f>
        <v>59041.699887202944</v>
      </c>
      <c r="S78" s="155">
        <f>1+-1*MIN(S46:S76)</f>
        <v>45502.448000301541</v>
      </c>
      <c r="T78" s="142">
        <f>1+-1*MIN(T46:T76)</f>
        <v>51490.123006860005</v>
      </c>
      <c r="U78" s="142">
        <f>1+-1*MIN(U46:U76)</f>
        <v>76806.186529190454</v>
      </c>
    </row>
    <row r="79" spans="4:26">
      <c r="D79" s="144">
        <f>31-SUM(D46:D76)</f>
        <v>1</v>
      </c>
      <c r="E79" s="144">
        <f>31-SUM(E46:E76)</f>
        <v>1</v>
      </c>
      <c r="R79" s="10"/>
      <c r="S79" s="10"/>
      <c r="T79" s="155">
        <f>1+(-1*SUMIF(T46:T76,"&lt;0"))</f>
        <v>96991.571007161547</v>
      </c>
      <c r="U79" s="155">
        <f>1+(-1*SUMIF(U46:U76,"&lt;0"))</f>
        <v>167849.28621829773</v>
      </c>
    </row>
    <row r="80" spans="4:26">
      <c r="D80" s="10" t="s">
        <v>236</v>
      </c>
      <c r="E80" s="10" t="s">
        <v>237</v>
      </c>
    </row>
    <row r="90" spans="1:40" s="3" customFormat="1">
      <c r="A90" s="165"/>
      <c r="B90" s="165"/>
      <c r="C90" s="165"/>
      <c r="D90" s="40" t="s">
        <v>176</v>
      </c>
      <c r="E90" s="165"/>
      <c r="F90" s="165"/>
      <c r="G90" s="165"/>
      <c r="H90" s="165"/>
      <c r="I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65"/>
      <c r="AJ90" s="165"/>
      <c r="AK90" s="165"/>
      <c r="AL90" s="165"/>
      <c r="AM90" s="165"/>
      <c r="AN90" s="165"/>
    </row>
    <row r="91" spans="1:40" s="3" customFormat="1">
      <c r="A91" s="165"/>
      <c r="B91" s="165"/>
      <c r="C91" s="165"/>
      <c r="D91" s="40" t="s">
        <v>177</v>
      </c>
      <c r="E91" s="165"/>
      <c r="F91" s="165"/>
      <c r="G91" s="165"/>
      <c r="H91" s="165"/>
      <c r="I91" s="165" t="s">
        <v>182</v>
      </c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165"/>
      <c r="AM91" s="165"/>
      <c r="AN91" s="165"/>
    </row>
    <row r="92" spans="1:40" s="3" customFormat="1">
      <c r="A92" s="165"/>
      <c r="B92" s="165"/>
      <c r="C92" s="165" t="s">
        <v>159</v>
      </c>
      <c r="D92" s="40" t="s">
        <v>178</v>
      </c>
      <c r="E92" s="165"/>
      <c r="F92" s="165"/>
      <c r="G92" s="165"/>
      <c r="H92" s="165"/>
      <c r="I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  <c r="AJ92" s="165"/>
      <c r="AK92" s="165"/>
      <c r="AL92" s="165"/>
      <c r="AM92" s="165"/>
      <c r="AN92" s="165"/>
    </row>
    <row r="93" spans="1:40" s="3" customFormat="1">
      <c r="A93" s="165"/>
      <c r="B93" s="165"/>
      <c r="C93" s="165" t="s">
        <v>159</v>
      </c>
      <c r="D93" s="165" t="s">
        <v>179</v>
      </c>
      <c r="E93" s="165"/>
      <c r="F93" s="165"/>
      <c r="G93" s="165"/>
      <c r="H93" s="165"/>
      <c r="I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  <c r="AJ93" s="165"/>
      <c r="AK93" s="165"/>
      <c r="AL93" s="165"/>
      <c r="AM93" s="165"/>
      <c r="AN93" s="165"/>
    </row>
    <row r="95" spans="1:40" s="3" customFormat="1">
      <c r="A95" s="165"/>
      <c r="B95" s="165"/>
      <c r="C95" s="165" t="s">
        <v>159</v>
      </c>
      <c r="D95" s="40" t="s">
        <v>180</v>
      </c>
      <c r="E95" s="165"/>
      <c r="F95" s="165"/>
      <c r="G95" s="165"/>
      <c r="H95" s="165"/>
      <c r="I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N95" s="165"/>
    </row>
    <row r="96" spans="1:40" s="3" customFormat="1">
      <c r="A96" s="165"/>
      <c r="B96" s="165"/>
      <c r="C96" s="165" t="s">
        <v>159</v>
      </c>
      <c r="D96" s="40" t="s">
        <v>181</v>
      </c>
      <c r="E96" s="165"/>
      <c r="F96" s="165"/>
      <c r="G96" s="165"/>
      <c r="H96" s="165"/>
      <c r="I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65"/>
      <c r="AJ96" s="165"/>
      <c r="AK96" s="165"/>
      <c r="AL96" s="165"/>
      <c r="AM96" s="165"/>
      <c r="AN96" s="165"/>
    </row>
    <row r="121" spans="2:2">
      <c r="B121" s="46"/>
    </row>
  </sheetData>
  <mergeCells count="34">
    <mergeCell ref="W45:Z45"/>
    <mergeCell ref="N61:P61"/>
    <mergeCell ref="N62:P62"/>
    <mergeCell ref="D45:G45"/>
    <mergeCell ref="I45:L45"/>
    <mergeCell ref="R45:U45"/>
    <mergeCell ref="C39:N39"/>
    <mergeCell ref="X39:AE39"/>
    <mergeCell ref="X40:AE40"/>
    <mergeCell ref="P30:P31"/>
    <mergeCell ref="P32:P33"/>
    <mergeCell ref="C36:N36"/>
    <mergeCell ref="C37:N37"/>
    <mergeCell ref="X37:AG37"/>
    <mergeCell ref="C38:N38"/>
    <mergeCell ref="X38:AE38"/>
    <mergeCell ref="Q24:V24"/>
    <mergeCell ref="X24:AH24"/>
    <mergeCell ref="Q25:V25"/>
    <mergeCell ref="P26:P27"/>
    <mergeCell ref="X26:AN26"/>
    <mergeCell ref="P28:P29"/>
    <mergeCell ref="C4:I4"/>
    <mergeCell ref="P13:V13"/>
    <mergeCell ref="Q14:V14"/>
    <mergeCell ref="X19:AI19"/>
    <mergeCell ref="AK19:AL19"/>
    <mergeCell ref="X23:AH23"/>
    <mergeCell ref="B1:I1"/>
    <mergeCell ref="B2:H2"/>
    <mergeCell ref="P2:V2"/>
    <mergeCell ref="X2:AI2"/>
    <mergeCell ref="Q3:U3"/>
    <mergeCell ref="AC3:AD3"/>
  </mergeCells>
  <phoneticPr fontId="1" type="noConversion"/>
  <pageMargins left="0.7" right="0.7" top="1.3149999999999999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541</vt:i4>
      </vt:variant>
    </vt:vector>
  </HeadingPairs>
  <TitlesOfParts>
    <vt:vector size="552" baseType="lpstr">
      <vt:lpstr>연습장</vt:lpstr>
      <vt:lpstr>미리 짜두는 배정표</vt:lpstr>
      <vt:lpstr>에반 +3</vt:lpstr>
      <vt:lpstr>에반 +2</vt:lpstr>
      <vt:lpstr>에반 +1</vt:lpstr>
      <vt:lpstr>에반 +0</vt:lpstr>
      <vt:lpstr>에반 -1</vt:lpstr>
      <vt:lpstr>에반 -2</vt:lpstr>
      <vt:lpstr>에반 -3</vt:lpstr>
      <vt:lpstr>about</vt:lpstr>
      <vt:lpstr>츠키무라케이님 방식</vt:lpstr>
      <vt:lpstr>'에반 +0'!a_1</vt:lpstr>
      <vt:lpstr>'에반 +1'!a_1</vt:lpstr>
      <vt:lpstr>'에반 +2'!a_1</vt:lpstr>
      <vt:lpstr>'에반 +3'!a_1</vt:lpstr>
      <vt:lpstr>'에반 -1'!a_1</vt:lpstr>
      <vt:lpstr>'에반 -2'!a_1</vt:lpstr>
      <vt:lpstr>'에반 -3'!a_1</vt:lpstr>
      <vt:lpstr>'츠키무라케이님 방식'!a_1</vt:lpstr>
      <vt:lpstr>a_1</vt:lpstr>
      <vt:lpstr>'에반 +0'!a_10</vt:lpstr>
      <vt:lpstr>'에반 +1'!a_10</vt:lpstr>
      <vt:lpstr>'에반 +2'!a_10</vt:lpstr>
      <vt:lpstr>'에반 +3'!a_10</vt:lpstr>
      <vt:lpstr>'에반 -1'!a_10</vt:lpstr>
      <vt:lpstr>'에반 -2'!a_10</vt:lpstr>
      <vt:lpstr>'에반 -3'!a_10</vt:lpstr>
      <vt:lpstr>'츠키무라케이님 방식'!a_10</vt:lpstr>
      <vt:lpstr>a_10</vt:lpstr>
      <vt:lpstr>'에반 +0'!a_2</vt:lpstr>
      <vt:lpstr>'에반 +1'!a_2</vt:lpstr>
      <vt:lpstr>'에반 +2'!a_2</vt:lpstr>
      <vt:lpstr>'에반 +3'!a_2</vt:lpstr>
      <vt:lpstr>'에반 -1'!a_2</vt:lpstr>
      <vt:lpstr>'에반 -2'!a_2</vt:lpstr>
      <vt:lpstr>'에반 -3'!a_2</vt:lpstr>
      <vt:lpstr>'츠키무라케이님 방식'!a_2</vt:lpstr>
      <vt:lpstr>a_2</vt:lpstr>
      <vt:lpstr>'에반 +0'!a_3</vt:lpstr>
      <vt:lpstr>'에반 +1'!a_3</vt:lpstr>
      <vt:lpstr>'에반 +2'!a_3</vt:lpstr>
      <vt:lpstr>'에반 +3'!a_3</vt:lpstr>
      <vt:lpstr>'에반 -1'!a_3</vt:lpstr>
      <vt:lpstr>'에반 -2'!a_3</vt:lpstr>
      <vt:lpstr>'에반 -3'!a_3</vt:lpstr>
      <vt:lpstr>'츠키무라케이님 방식'!a_3</vt:lpstr>
      <vt:lpstr>a_3</vt:lpstr>
      <vt:lpstr>'에반 +0'!a_4</vt:lpstr>
      <vt:lpstr>'에반 +1'!a_4</vt:lpstr>
      <vt:lpstr>'에반 +2'!a_4</vt:lpstr>
      <vt:lpstr>'에반 +3'!a_4</vt:lpstr>
      <vt:lpstr>'에반 -1'!a_4</vt:lpstr>
      <vt:lpstr>'에반 -2'!a_4</vt:lpstr>
      <vt:lpstr>'에반 -3'!a_4</vt:lpstr>
      <vt:lpstr>'츠키무라케이님 방식'!a_4</vt:lpstr>
      <vt:lpstr>a_4</vt:lpstr>
      <vt:lpstr>'에반 +0'!a_5</vt:lpstr>
      <vt:lpstr>'에반 +1'!a_5</vt:lpstr>
      <vt:lpstr>'에반 +2'!a_5</vt:lpstr>
      <vt:lpstr>'에반 +3'!a_5</vt:lpstr>
      <vt:lpstr>'에반 -1'!a_5</vt:lpstr>
      <vt:lpstr>'에반 -2'!a_5</vt:lpstr>
      <vt:lpstr>'에반 -3'!a_5</vt:lpstr>
      <vt:lpstr>'츠키무라케이님 방식'!a_5</vt:lpstr>
      <vt:lpstr>a_5</vt:lpstr>
      <vt:lpstr>'에반 +0'!a_6</vt:lpstr>
      <vt:lpstr>'에반 +1'!a_6</vt:lpstr>
      <vt:lpstr>'에반 +2'!a_6</vt:lpstr>
      <vt:lpstr>'에반 +3'!a_6</vt:lpstr>
      <vt:lpstr>'에반 -1'!a_6</vt:lpstr>
      <vt:lpstr>'에반 -2'!a_6</vt:lpstr>
      <vt:lpstr>'에반 -3'!a_6</vt:lpstr>
      <vt:lpstr>'츠키무라케이님 방식'!a_6</vt:lpstr>
      <vt:lpstr>a_6</vt:lpstr>
      <vt:lpstr>'에반 +0'!a_7</vt:lpstr>
      <vt:lpstr>'에반 +1'!a_7</vt:lpstr>
      <vt:lpstr>'에반 +2'!a_7</vt:lpstr>
      <vt:lpstr>'에반 +3'!a_7</vt:lpstr>
      <vt:lpstr>'에반 -1'!a_7</vt:lpstr>
      <vt:lpstr>'에반 -2'!a_7</vt:lpstr>
      <vt:lpstr>'에반 -3'!a_7</vt:lpstr>
      <vt:lpstr>'츠키무라케이님 방식'!a_7</vt:lpstr>
      <vt:lpstr>a_7</vt:lpstr>
      <vt:lpstr>'에반 +0'!a_8</vt:lpstr>
      <vt:lpstr>'에반 +1'!a_8</vt:lpstr>
      <vt:lpstr>'에반 +2'!a_8</vt:lpstr>
      <vt:lpstr>'에반 +3'!a_8</vt:lpstr>
      <vt:lpstr>'에반 -1'!a_8</vt:lpstr>
      <vt:lpstr>'에반 -2'!a_8</vt:lpstr>
      <vt:lpstr>'에반 -3'!a_8</vt:lpstr>
      <vt:lpstr>'츠키무라케이님 방식'!a_8</vt:lpstr>
      <vt:lpstr>a_8</vt:lpstr>
      <vt:lpstr>'에반 +0'!a_9</vt:lpstr>
      <vt:lpstr>'에반 +1'!a_9</vt:lpstr>
      <vt:lpstr>'에반 +2'!a_9</vt:lpstr>
      <vt:lpstr>'에반 +3'!a_9</vt:lpstr>
      <vt:lpstr>'에반 -1'!a_9</vt:lpstr>
      <vt:lpstr>'에반 -2'!a_9</vt:lpstr>
      <vt:lpstr>'에반 -3'!a_9</vt:lpstr>
      <vt:lpstr>'츠키무라케이님 방식'!a_9</vt:lpstr>
      <vt:lpstr>a_9</vt:lpstr>
      <vt:lpstr>'에반 +0'!c_1</vt:lpstr>
      <vt:lpstr>'에반 +1'!c_1</vt:lpstr>
      <vt:lpstr>'에반 +2'!c_1</vt:lpstr>
      <vt:lpstr>'에반 +3'!c_1</vt:lpstr>
      <vt:lpstr>'에반 -1'!c_1</vt:lpstr>
      <vt:lpstr>'에반 -2'!c_1</vt:lpstr>
      <vt:lpstr>'에반 -3'!c_1</vt:lpstr>
      <vt:lpstr>'츠키무라케이님 방식'!c_1</vt:lpstr>
      <vt:lpstr>c_1</vt:lpstr>
      <vt:lpstr>'에반 +0'!c_2</vt:lpstr>
      <vt:lpstr>'에반 +1'!c_2</vt:lpstr>
      <vt:lpstr>'에반 +2'!c_2</vt:lpstr>
      <vt:lpstr>'에반 +3'!c_2</vt:lpstr>
      <vt:lpstr>'에반 -1'!c_2</vt:lpstr>
      <vt:lpstr>'에반 -2'!c_2</vt:lpstr>
      <vt:lpstr>'에반 -3'!c_2</vt:lpstr>
      <vt:lpstr>'츠키무라케이님 방식'!c_2</vt:lpstr>
      <vt:lpstr>c_2</vt:lpstr>
      <vt:lpstr>'에반 +0'!c_3</vt:lpstr>
      <vt:lpstr>'에반 +1'!c_3</vt:lpstr>
      <vt:lpstr>'에반 +2'!c_3</vt:lpstr>
      <vt:lpstr>'에반 +3'!c_3</vt:lpstr>
      <vt:lpstr>'에반 -1'!c_3</vt:lpstr>
      <vt:lpstr>'에반 -2'!c_3</vt:lpstr>
      <vt:lpstr>'에반 -3'!c_3</vt:lpstr>
      <vt:lpstr>'츠키무라케이님 방식'!c_3</vt:lpstr>
      <vt:lpstr>c_3</vt:lpstr>
      <vt:lpstr>'에반 +0'!c_4</vt:lpstr>
      <vt:lpstr>'에반 +1'!c_4</vt:lpstr>
      <vt:lpstr>'에반 +2'!c_4</vt:lpstr>
      <vt:lpstr>'에반 +3'!c_4</vt:lpstr>
      <vt:lpstr>'에반 -1'!c_4</vt:lpstr>
      <vt:lpstr>'에반 -2'!c_4</vt:lpstr>
      <vt:lpstr>'에반 -3'!c_4</vt:lpstr>
      <vt:lpstr>'츠키무라케이님 방식'!c_4</vt:lpstr>
      <vt:lpstr>c_4</vt:lpstr>
      <vt:lpstr>'에반 +0'!cde</vt:lpstr>
      <vt:lpstr>'에반 +1'!cde</vt:lpstr>
      <vt:lpstr>'에반 +2'!cde</vt:lpstr>
      <vt:lpstr>'에반 +3'!cde</vt:lpstr>
      <vt:lpstr>'에반 -1'!cde</vt:lpstr>
      <vt:lpstr>'에반 -2'!cde</vt:lpstr>
      <vt:lpstr>'에반 -3'!cde</vt:lpstr>
      <vt:lpstr>'츠키무라케이님 방식'!cde</vt:lpstr>
      <vt:lpstr>cde</vt:lpstr>
      <vt:lpstr>'에반 +0'!combat</vt:lpstr>
      <vt:lpstr>'에반 +1'!combat</vt:lpstr>
      <vt:lpstr>'에반 +2'!combat</vt:lpstr>
      <vt:lpstr>'에반 +3'!combat</vt:lpstr>
      <vt:lpstr>'에반 -1'!combat</vt:lpstr>
      <vt:lpstr>'에반 -2'!combat</vt:lpstr>
      <vt:lpstr>'에반 -3'!combat</vt:lpstr>
      <vt:lpstr>'츠키무라케이님 방식'!combat</vt:lpstr>
      <vt:lpstr>combat</vt:lpstr>
      <vt:lpstr>'에반 +0'!combatX</vt:lpstr>
      <vt:lpstr>'에반 +1'!combatX</vt:lpstr>
      <vt:lpstr>'에반 +2'!combatX</vt:lpstr>
      <vt:lpstr>'에반 +3'!combatX</vt:lpstr>
      <vt:lpstr>'에반 -1'!combatX</vt:lpstr>
      <vt:lpstr>'에반 -2'!combatX</vt:lpstr>
      <vt:lpstr>'에반 -3'!combatX</vt:lpstr>
      <vt:lpstr>'츠키무라케이님 방식'!combatX</vt:lpstr>
      <vt:lpstr>combatX</vt:lpstr>
      <vt:lpstr>'에반 +0'!cond1</vt:lpstr>
      <vt:lpstr>'에반 +1'!cond1</vt:lpstr>
      <vt:lpstr>'에반 +2'!cond1</vt:lpstr>
      <vt:lpstr>'에반 +3'!cond1</vt:lpstr>
      <vt:lpstr>'에반 -1'!cond1</vt:lpstr>
      <vt:lpstr>'에반 -2'!cond1</vt:lpstr>
      <vt:lpstr>'에반 -3'!cond1</vt:lpstr>
      <vt:lpstr>'츠키무라케이님 방식'!cond1</vt:lpstr>
      <vt:lpstr>cond1</vt:lpstr>
      <vt:lpstr>'에반 +0'!cond2</vt:lpstr>
      <vt:lpstr>'에반 +1'!cond2</vt:lpstr>
      <vt:lpstr>'에반 +2'!cond2</vt:lpstr>
      <vt:lpstr>'에반 +3'!cond2</vt:lpstr>
      <vt:lpstr>'에반 -1'!cond2</vt:lpstr>
      <vt:lpstr>'에반 -2'!cond2</vt:lpstr>
      <vt:lpstr>'에반 -3'!cond2</vt:lpstr>
      <vt:lpstr>'츠키무라케이님 방식'!cond2</vt:lpstr>
      <vt:lpstr>cond2</vt:lpstr>
      <vt:lpstr>'에반 +0'!cond3</vt:lpstr>
      <vt:lpstr>'에반 +1'!cond3</vt:lpstr>
      <vt:lpstr>'에반 +2'!cond3</vt:lpstr>
      <vt:lpstr>'에반 +3'!cond3</vt:lpstr>
      <vt:lpstr>'에반 -1'!cond3</vt:lpstr>
      <vt:lpstr>'에반 -2'!cond3</vt:lpstr>
      <vt:lpstr>'에반 -3'!cond3</vt:lpstr>
      <vt:lpstr>'츠키무라케이님 방식'!cond3</vt:lpstr>
      <vt:lpstr>cond3</vt:lpstr>
      <vt:lpstr>'에반 +0'!cond4</vt:lpstr>
      <vt:lpstr>'에반 +1'!cond4</vt:lpstr>
      <vt:lpstr>'에반 +2'!cond4</vt:lpstr>
      <vt:lpstr>'에반 +3'!cond4</vt:lpstr>
      <vt:lpstr>'에반 -1'!cond4</vt:lpstr>
      <vt:lpstr>'에반 -2'!cond4</vt:lpstr>
      <vt:lpstr>'에반 -3'!cond4</vt:lpstr>
      <vt:lpstr>'츠키무라케이님 방식'!cond4</vt:lpstr>
      <vt:lpstr>cond4</vt:lpstr>
      <vt:lpstr>'에반 +0'!cond5</vt:lpstr>
      <vt:lpstr>'에반 +1'!cond5</vt:lpstr>
      <vt:lpstr>'에반 +2'!cond5</vt:lpstr>
      <vt:lpstr>'에반 +3'!cond5</vt:lpstr>
      <vt:lpstr>'에반 -1'!cond5</vt:lpstr>
      <vt:lpstr>'에반 -2'!cond5</vt:lpstr>
      <vt:lpstr>'에반 -3'!cond5</vt:lpstr>
      <vt:lpstr>'츠키무라케이님 방식'!cond5</vt:lpstr>
      <vt:lpstr>cond5</vt:lpstr>
      <vt:lpstr>'에반 +0'!cond6</vt:lpstr>
      <vt:lpstr>'에반 +1'!cond6</vt:lpstr>
      <vt:lpstr>'에반 +2'!cond6</vt:lpstr>
      <vt:lpstr>'에반 +3'!cond6</vt:lpstr>
      <vt:lpstr>'에반 -1'!cond6</vt:lpstr>
      <vt:lpstr>'에반 -2'!cond6</vt:lpstr>
      <vt:lpstr>'에반 -3'!cond6</vt:lpstr>
      <vt:lpstr>'츠키무라케이님 방식'!cond6</vt:lpstr>
      <vt:lpstr>cond6</vt:lpstr>
      <vt:lpstr>'에반 +0'!cond7</vt:lpstr>
      <vt:lpstr>'에반 +1'!cond7</vt:lpstr>
      <vt:lpstr>'에반 +2'!cond7</vt:lpstr>
      <vt:lpstr>'에반 +3'!cond7</vt:lpstr>
      <vt:lpstr>'에반 -1'!cond7</vt:lpstr>
      <vt:lpstr>'에반 -2'!cond7</vt:lpstr>
      <vt:lpstr>'에반 -3'!cond7</vt:lpstr>
      <vt:lpstr>'츠키무라케이님 방식'!cond7</vt:lpstr>
      <vt:lpstr>cond7</vt:lpstr>
      <vt:lpstr>'에반 +0'!d</vt:lpstr>
      <vt:lpstr>'에반 +1'!d</vt:lpstr>
      <vt:lpstr>'에반 +2'!d</vt:lpstr>
      <vt:lpstr>'에반 +3'!d</vt:lpstr>
      <vt:lpstr>'에반 -1'!d</vt:lpstr>
      <vt:lpstr>'에반 -2'!d</vt:lpstr>
      <vt:lpstr>'에반 -3'!d</vt:lpstr>
      <vt:lpstr>'츠키무라케이님 방식'!d</vt:lpstr>
      <vt:lpstr>d</vt:lpstr>
      <vt:lpstr>'에반 +0'!dummy</vt:lpstr>
      <vt:lpstr>'에반 +1'!dummy</vt:lpstr>
      <vt:lpstr>'에반 +2'!dummy</vt:lpstr>
      <vt:lpstr>'에반 +3'!dummy</vt:lpstr>
      <vt:lpstr>'에반 -1'!dummy</vt:lpstr>
      <vt:lpstr>'에반 -2'!dummy</vt:lpstr>
      <vt:lpstr>'에반 -3'!dummy</vt:lpstr>
      <vt:lpstr>'츠키무라케이님 방식'!dummy</vt:lpstr>
      <vt:lpstr>dummy</vt:lpstr>
      <vt:lpstr>'에반 +0'!enemy</vt:lpstr>
      <vt:lpstr>'에반 +1'!enemy</vt:lpstr>
      <vt:lpstr>'에반 +2'!enemy</vt:lpstr>
      <vt:lpstr>'에반 +3'!enemy</vt:lpstr>
      <vt:lpstr>'에반 -1'!enemy</vt:lpstr>
      <vt:lpstr>'에반 -2'!enemy</vt:lpstr>
      <vt:lpstr>'에반 -3'!enemy</vt:lpstr>
      <vt:lpstr>'츠키무라케이님 방식'!enemy</vt:lpstr>
      <vt:lpstr>enemy</vt:lpstr>
      <vt:lpstr>'에반 +0'!epsi</vt:lpstr>
      <vt:lpstr>'에반 +1'!epsi</vt:lpstr>
      <vt:lpstr>'에반 +2'!epsi</vt:lpstr>
      <vt:lpstr>'에반 +3'!epsi</vt:lpstr>
      <vt:lpstr>'에반 -1'!epsi</vt:lpstr>
      <vt:lpstr>'에반 -2'!epsi</vt:lpstr>
      <vt:lpstr>'에반 -3'!epsi</vt:lpstr>
      <vt:lpstr>'츠키무라케이님 방식'!epsi</vt:lpstr>
      <vt:lpstr>epsi</vt:lpstr>
      <vt:lpstr>'에반 +0'!horse</vt:lpstr>
      <vt:lpstr>'에반 +1'!horse</vt:lpstr>
      <vt:lpstr>'에반 +2'!horse</vt:lpstr>
      <vt:lpstr>'에반 +3'!horse</vt:lpstr>
      <vt:lpstr>'에반 -1'!horse</vt:lpstr>
      <vt:lpstr>'에반 -2'!horse</vt:lpstr>
      <vt:lpstr>'에반 -3'!horse</vt:lpstr>
      <vt:lpstr>'츠키무라케이님 방식'!horse</vt:lpstr>
      <vt:lpstr>horse</vt:lpstr>
      <vt:lpstr>'에반 +0'!horseAth</vt:lpstr>
      <vt:lpstr>'에반 +1'!horseAth</vt:lpstr>
      <vt:lpstr>'에반 +2'!horseAth</vt:lpstr>
      <vt:lpstr>'에반 +3'!horseAth</vt:lpstr>
      <vt:lpstr>'에반 -1'!horseAth</vt:lpstr>
      <vt:lpstr>'에반 -2'!horseAth</vt:lpstr>
      <vt:lpstr>'에반 -3'!horseAth</vt:lpstr>
      <vt:lpstr>'츠키무라케이님 방식'!horseAth</vt:lpstr>
      <vt:lpstr>horseAth</vt:lpstr>
      <vt:lpstr>'에반 +0'!horseC</vt:lpstr>
      <vt:lpstr>'에반 +1'!horseC</vt:lpstr>
      <vt:lpstr>'에반 +2'!horseC</vt:lpstr>
      <vt:lpstr>'에반 +3'!horseC</vt:lpstr>
      <vt:lpstr>'에반 -1'!horseC</vt:lpstr>
      <vt:lpstr>'에반 -2'!horseC</vt:lpstr>
      <vt:lpstr>'에반 -3'!horseC</vt:lpstr>
      <vt:lpstr>'츠키무라케이님 방식'!horseC</vt:lpstr>
      <vt:lpstr>horseC</vt:lpstr>
      <vt:lpstr>'에반 +0'!horseCB</vt:lpstr>
      <vt:lpstr>'에반 +1'!horseCB</vt:lpstr>
      <vt:lpstr>'에반 +2'!horseCB</vt:lpstr>
      <vt:lpstr>'에반 +3'!horseCB</vt:lpstr>
      <vt:lpstr>'에반 -1'!horseCB</vt:lpstr>
      <vt:lpstr>'에반 -2'!horseCB</vt:lpstr>
      <vt:lpstr>'에반 -3'!horseCB</vt:lpstr>
      <vt:lpstr>'츠키무라케이님 방식'!horseCB</vt:lpstr>
      <vt:lpstr>horseCB</vt:lpstr>
      <vt:lpstr>'에반 +0'!horseCB2</vt:lpstr>
      <vt:lpstr>'에반 +1'!horseCB2</vt:lpstr>
      <vt:lpstr>'에반 +2'!horseCB2</vt:lpstr>
      <vt:lpstr>'에반 +3'!horseCB2</vt:lpstr>
      <vt:lpstr>'에반 -1'!horseCB2</vt:lpstr>
      <vt:lpstr>'에반 -2'!horseCB2</vt:lpstr>
      <vt:lpstr>'에반 -3'!horseCB2</vt:lpstr>
      <vt:lpstr>'츠키무라케이님 방식'!horseCB2</vt:lpstr>
      <vt:lpstr>horseCB2</vt:lpstr>
      <vt:lpstr>'에반 +0'!horseM</vt:lpstr>
      <vt:lpstr>'에반 +1'!horseM</vt:lpstr>
      <vt:lpstr>'에반 +2'!horseM</vt:lpstr>
      <vt:lpstr>'에반 +3'!horseM</vt:lpstr>
      <vt:lpstr>'에반 -1'!horseM</vt:lpstr>
      <vt:lpstr>'에반 -2'!horseM</vt:lpstr>
      <vt:lpstr>'에반 -3'!horseM</vt:lpstr>
      <vt:lpstr>'츠키무라케이님 방식'!horseM</vt:lpstr>
      <vt:lpstr>horseM</vt:lpstr>
      <vt:lpstr>'에반 +0'!obsta</vt:lpstr>
      <vt:lpstr>'에반 +1'!obsta</vt:lpstr>
      <vt:lpstr>'에반 +2'!obsta</vt:lpstr>
      <vt:lpstr>'에반 +3'!obsta</vt:lpstr>
      <vt:lpstr>'에반 -1'!obsta</vt:lpstr>
      <vt:lpstr>'에반 -2'!obsta</vt:lpstr>
      <vt:lpstr>'에반 -3'!obsta</vt:lpstr>
      <vt:lpstr>'츠키무라케이님 방식'!obsta</vt:lpstr>
      <vt:lpstr>obsta</vt:lpstr>
      <vt:lpstr>'에반 +0'!obstaAth</vt:lpstr>
      <vt:lpstr>'에반 +1'!obstaAth</vt:lpstr>
      <vt:lpstr>'에반 +2'!obstaAth</vt:lpstr>
      <vt:lpstr>'에반 +3'!obstaAth</vt:lpstr>
      <vt:lpstr>'에반 -1'!obstaAth</vt:lpstr>
      <vt:lpstr>'에반 -2'!obstaAth</vt:lpstr>
      <vt:lpstr>'에반 -3'!obstaAth</vt:lpstr>
      <vt:lpstr>'츠키무라케이님 방식'!obstaAth</vt:lpstr>
      <vt:lpstr>obstaAth</vt:lpstr>
      <vt:lpstr>'에반 +0'!obstaC</vt:lpstr>
      <vt:lpstr>'에반 +1'!obstaC</vt:lpstr>
      <vt:lpstr>'에반 +2'!obstaC</vt:lpstr>
      <vt:lpstr>'에반 +3'!obstaC</vt:lpstr>
      <vt:lpstr>'에반 -1'!obstaC</vt:lpstr>
      <vt:lpstr>'에반 -2'!obstaC</vt:lpstr>
      <vt:lpstr>'에반 -3'!obstaC</vt:lpstr>
      <vt:lpstr>'츠키무라케이님 방식'!obstaC</vt:lpstr>
      <vt:lpstr>obstaC</vt:lpstr>
      <vt:lpstr>'에반 +0'!obstaCB</vt:lpstr>
      <vt:lpstr>'에반 +1'!obstaCB</vt:lpstr>
      <vt:lpstr>'에반 +2'!obstaCB</vt:lpstr>
      <vt:lpstr>'에반 +3'!obstaCB</vt:lpstr>
      <vt:lpstr>'에반 -1'!obstaCB</vt:lpstr>
      <vt:lpstr>'에반 -2'!obstaCB</vt:lpstr>
      <vt:lpstr>'에반 -3'!obstaCB</vt:lpstr>
      <vt:lpstr>'츠키무라케이님 방식'!obstaCB</vt:lpstr>
      <vt:lpstr>obstaCB</vt:lpstr>
      <vt:lpstr>'에반 +0'!obstaM</vt:lpstr>
      <vt:lpstr>'에반 +1'!obstaM</vt:lpstr>
      <vt:lpstr>'에반 +2'!obstaM</vt:lpstr>
      <vt:lpstr>'에반 +3'!obstaM</vt:lpstr>
      <vt:lpstr>'에반 -1'!obstaM</vt:lpstr>
      <vt:lpstr>'에반 -2'!obstaM</vt:lpstr>
      <vt:lpstr>'에반 -3'!obstaM</vt:lpstr>
      <vt:lpstr>'츠키무라케이님 방식'!obstaM</vt:lpstr>
      <vt:lpstr>obstaM</vt:lpstr>
      <vt:lpstr>'에반 +0'!obstaS</vt:lpstr>
      <vt:lpstr>'에반 +1'!obstaS</vt:lpstr>
      <vt:lpstr>'에반 +2'!obstaS</vt:lpstr>
      <vt:lpstr>'에반 +3'!obstaS</vt:lpstr>
      <vt:lpstr>'에반 -1'!obstaS</vt:lpstr>
      <vt:lpstr>'에반 -2'!obstaS</vt:lpstr>
      <vt:lpstr>'에반 -3'!obstaS</vt:lpstr>
      <vt:lpstr>'츠키무라케이님 방식'!obstaS</vt:lpstr>
      <vt:lpstr>obstaS</vt:lpstr>
      <vt:lpstr>roar</vt:lpstr>
      <vt:lpstr>'에반 +0'!run</vt:lpstr>
      <vt:lpstr>'에반 +1'!run</vt:lpstr>
      <vt:lpstr>'에반 +2'!run</vt:lpstr>
      <vt:lpstr>'에반 +3'!run</vt:lpstr>
      <vt:lpstr>'에반 -1'!run</vt:lpstr>
      <vt:lpstr>'에반 -2'!run</vt:lpstr>
      <vt:lpstr>'에반 -3'!run</vt:lpstr>
      <vt:lpstr>연습장!run</vt:lpstr>
      <vt:lpstr>'츠키무라케이님 방식'!run</vt:lpstr>
      <vt:lpstr>'에반 +0'!runAth</vt:lpstr>
      <vt:lpstr>'에반 +1'!runAth</vt:lpstr>
      <vt:lpstr>'에반 +2'!runAth</vt:lpstr>
      <vt:lpstr>'에반 +3'!runAth</vt:lpstr>
      <vt:lpstr>'에반 -1'!runAth</vt:lpstr>
      <vt:lpstr>'에반 -2'!runAth</vt:lpstr>
      <vt:lpstr>'에반 -3'!runAth</vt:lpstr>
      <vt:lpstr>'츠키무라케이님 방식'!runAth</vt:lpstr>
      <vt:lpstr>runAth</vt:lpstr>
      <vt:lpstr>'에반 +0'!runC</vt:lpstr>
      <vt:lpstr>'에반 +1'!runC</vt:lpstr>
      <vt:lpstr>'에반 +2'!runC</vt:lpstr>
      <vt:lpstr>'에반 +3'!runC</vt:lpstr>
      <vt:lpstr>'에반 -1'!runC</vt:lpstr>
      <vt:lpstr>'에반 -2'!runC</vt:lpstr>
      <vt:lpstr>'에반 -3'!runC</vt:lpstr>
      <vt:lpstr>'츠키무라케이님 방식'!runC</vt:lpstr>
      <vt:lpstr>runC</vt:lpstr>
      <vt:lpstr>'에반 +0'!runCB</vt:lpstr>
      <vt:lpstr>'에반 +1'!runCB</vt:lpstr>
      <vt:lpstr>'에반 +2'!runCB</vt:lpstr>
      <vt:lpstr>'에반 +3'!runCB</vt:lpstr>
      <vt:lpstr>'에반 -1'!runCB</vt:lpstr>
      <vt:lpstr>'에반 -2'!runCB</vt:lpstr>
      <vt:lpstr>'에반 -3'!runCB</vt:lpstr>
      <vt:lpstr>'츠키무라케이님 방식'!runCB</vt:lpstr>
      <vt:lpstr>runCB</vt:lpstr>
      <vt:lpstr>'에반 +0'!runM</vt:lpstr>
      <vt:lpstr>'에반 +1'!runM</vt:lpstr>
      <vt:lpstr>'에반 +2'!runM</vt:lpstr>
      <vt:lpstr>'에반 +3'!runM</vt:lpstr>
      <vt:lpstr>'에반 -1'!runM</vt:lpstr>
      <vt:lpstr>'에반 -2'!runM</vt:lpstr>
      <vt:lpstr>'에반 -3'!runM</vt:lpstr>
      <vt:lpstr>'츠키무라케이님 방식'!runM</vt:lpstr>
      <vt:lpstr>runM</vt:lpstr>
      <vt:lpstr>'에반 +0'!runS</vt:lpstr>
      <vt:lpstr>'에반 +1'!runS</vt:lpstr>
      <vt:lpstr>'에반 +2'!runS</vt:lpstr>
      <vt:lpstr>'에반 +3'!runS</vt:lpstr>
      <vt:lpstr>'에반 -1'!runS</vt:lpstr>
      <vt:lpstr>'에반 -2'!runS</vt:lpstr>
      <vt:lpstr>'에반 -3'!runS</vt:lpstr>
      <vt:lpstr>'츠키무라케이님 방식'!runS</vt:lpstr>
      <vt:lpstr>runS</vt:lpstr>
      <vt:lpstr>'에반 +0'!s_1</vt:lpstr>
      <vt:lpstr>'에반 +1'!s_1</vt:lpstr>
      <vt:lpstr>'에반 +2'!s_1</vt:lpstr>
      <vt:lpstr>'에반 +3'!s_1</vt:lpstr>
      <vt:lpstr>'에반 -1'!s_1</vt:lpstr>
      <vt:lpstr>'에반 -2'!s_1</vt:lpstr>
      <vt:lpstr>'에반 -3'!s_1</vt:lpstr>
      <vt:lpstr>'츠키무라케이님 방식'!s_1</vt:lpstr>
      <vt:lpstr>s_1</vt:lpstr>
      <vt:lpstr>'에반 +0'!s_2</vt:lpstr>
      <vt:lpstr>'에반 +1'!s_2</vt:lpstr>
      <vt:lpstr>'에반 +2'!s_2</vt:lpstr>
      <vt:lpstr>'에반 +3'!s_2</vt:lpstr>
      <vt:lpstr>'에반 -1'!s_2</vt:lpstr>
      <vt:lpstr>'에반 -2'!s_2</vt:lpstr>
      <vt:lpstr>'에반 -3'!s_2</vt:lpstr>
      <vt:lpstr>'츠키무라케이님 방식'!s_2</vt:lpstr>
      <vt:lpstr>s_2</vt:lpstr>
      <vt:lpstr>'에반 +0'!s_3</vt:lpstr>
      <vt:lpstr>'에반 +1'!s_3</vt:lpstr>
      <vt:lpstr>'에반 +2'!s_3</vt:lpstr>
      <vt:lpstr>'에반 +3'!s_3</vt:lpstr>
      <vt:lpstr>'에반 -1'!s_3</vt:lpstr>
      <vt:lpstr>'에반 -2'!s_3</vt:lpstr>
      <vt:lpstr>'에반 -3'!s_3</vt:lpstr>
      <vt:lpstr>'츠키무라케이님 방식'!s_3</vt:lpstr>
      <vt:lpstr>s_3</vt:lpstr>
      <vt:lpstr>'에반 +0'!sc_1</vt:lpstr>
      <vt:lpstr>'에반 +1'!sc_1</vt:lpstr>
      <vt:lpstr>'에반 +2'!sc_1</vt:lpstr>
      <vt:lpstr>'에반 +3'!sc_1</vt:lpstr>
      <vt:lpstr>'에반 -1'!sc_1</vt:lpstr>
      <vt:lpstr>'에반 -2'!sc_1</vt:lpstr>
      <vt:lpstr>'에반 -3'!sc_1</vt:lpstr>
      <vt:lpstr>'츠키무라케이님 방식'!sc_1</vt:lpstr>
      <vt:lpstr>sc_1</vt:lpstr>
      <vt:lpstr>'에반 +0'!sc_2</vt:lpstr>
      <vt:lpstr>'에반 +1'!sc_2</vt:lpstr>
      <vt:lpstr>'에반 +2'!sc_2</vt:lpstr>
      <vt:lpstr>'에반 +3'!sc_2</vt:lpstr>
      <vt:lpstr>'에반 -1'!sc_2</vt:lpstr>
      <vt:lpstr>'에반 -2'!sc_2</vt:lpstr>
      <vt:lpstr>'에반 -3'!sc_2</vt:lpstr>
      <vt:lpstr>'츠키무라케이님 방식'!sc_2</vt:lpstr>
      <vt:lpstr>sc_2</vt:lpstr>
      <vt:lpstr>'에반 +0'!sc_3</vt:lpstr>
      <vt:lpstr>'에반 +1'!sc_3</vt:lpstr>
      <vt:lpstr>'에반 +2'!sc_3</vt:lpstr>
      <vt:lpstr>'에반 +3'!sc_3</vt:lpstr>
      <vt:lpstr>'에반 -1'!sc_3</vt:lpstr>
      <vt:lpstr>'에반 -2'!sc_3</vt:lpstr>
      <vt:lpstr>'에반 -3'!sc_3</vt:lpstr>
      <vt:lpstr>'츠키무라케이님 방식'!sc_3</vt:lpstr>
      <vt:lpstr>sc_3</vt:lpstr>
      <vt:lpstr>'에반 +0'!sc_4</vt:lpstr>
      <vt:lpstr>'에반 +1'!sc_4</vt:lpstr>
      <vt:lpstr>'에반 +2'!sc_4</vt:lpstr>
      <vt:lpstr>'에반 +3'!sc_4</vt:lpstr>
      <vt:lpstr>'에반 -1'!sc_4</vt:lpstr>
      <vt:lpstr>'에반 -2'!sc_4</vt:lpstr>
      <vt:lpstr>'에반 -3'!sc_4</vt:lpstr>
      <vt:lpstr>'츠키무라케이님 방식'!sc_4</vt:lpstr>
      <vt:lpstr>sc_4</vt:lpstr>
      <vt:lpstr>'에반 +0'!seo</vt:lpstr>
      <vt:lpstr>'에반 +1'!seo</vt:lpstr>
      <vt:lpstr>'에반 +2'!seo</vt:lpstr>
      <vt:lpstr>'에반 +3'!seo</vt:lpstr>
      <vt:lpstr>'에반 -1'!seo</vt:lpstr>
      <vt:lpstr>'에반 -2'!seo</vt:lpstr>
      <vt:lpstr>'에반 -3'!seo</vt:lpstr>
      <vt:lpstr>'츠키무라케이님 방식'!seo</vt:lpstr>
      <vt:lpstr>seo</vt:lpstr>
      <vt:lpstr>'에반 +0'!tri</vt:lpstr>
      <vt:lpstr>'에반 +1'!tri</vt:lpstr>
      <vt:lpstr>'에반 +2'!tri</vt:lpstr>
      <vt:lpstr>'에반 +3'!tri</vt:lpstr>
      <vt:lpstr>'에반 -1'!tri</vt:lpstr>
      <vt:lpstr>'에반 -2'!tri</vt:lpstr>
      <vt:lpstr>'에반 -3'!tri</vt:lpstr>
      <vt:lpstr>'츠키무라케이님 방식'!tri</vt:lpstr>
      <vt:lpstr>tri</vt:lpstr>
      <vt:lpstr>'에반 +0'!triAth</vt:lpstr>
      <vt:lpstr>'에반 +1'!triAth</vt:lpstr>
      <vt:lpstr>'에반 +2'!triAth</vt:lpstr>
      <vt:lpstr>'에반 +3'!triAth</vt:lpstr>
      <vt:lpstr>'에반 -1'!triAth</vt:lpstr>
      <vt:lpstr>'에반 -2'!triAth</vt:lpstr>
      <vt:lpstr>'에반 -3'!triAth</vt:lpstr>
      <vt:lpstr>'츠키무라케이님 방식'!triAth</vt:lpstr>
      <vt:lpstr>triAth</vt:lpstr>
      <vt:lpstr>'에반 +0'!triC</vt:lpstr>
      <vt:lpstr>'에반 +1'!triC</vt:lpstr>
      <vt:lpstr>'에반 +2'!triC</vt:lpstr>
      <vt:lpstr>'에반 +3'!triC</vt:lpstr>
      <vt:lpstr>'에반 -1'!triC</vt:lpstr>
      <vt:lpstr>'에반 -2'!triC</vt:lpstr>
      <vt:lpstr>'에반 -3'!triC</vt:lpstr>
      <vt:lpstr>'츠키무라케이님 방식'!triC</vt:lpstr>
      <vt:lpstr>triC</vt:lpstr>
      <vt:lpstr>'에반 +0'!triCB</vt:lpstr>
      <vt:lpstr>'에반 +1'!triCB</vt:lpstr>
      <vt:lpstr>'에반 +2'!triCB</vt:lpstr>
      <vt:lpstr>'에반 +3'!triCB</vt:lpstr>
      <vt:lpstr>'에반 -1'!triCB</vt:lpstr>
      <vt:lpstr>'에반 -2'!triCB</vt:lpstr>
      <vt:lpstr>'에반 -3'!triCB</vt:lpstr>
      <vt:lpstr>'츠키무라케이님 방식'!triCB</vt:lpstr>
      <vt:lpstr>triCB</vt:lpstr>
      <vt:lpstr>'에반 +0'!triCB2</vt:lpstr>
      <vt:lpstr>'에반 +1'!triCB2</vt:lpstr>
      <vt:lpstr>'에반 +2'!triCB2</vt:lpstr>
      <vt:lpstr>'에반 +3'!triCB2</vt:lpstr>
      <vt:lpstr>'에반 -1'!triCB2</vt:lpstr>
      <vt:lpstr>'에반 -2'!triCB2</vt:lpstr>
      <vt:lpstr>'에반 -3'!triCB2</vt:lpstr>
      <vt:lpstr>'츠키무라케이님 방식'!triCB2</vt:lpstr>
      <vt:lpstr>triCB2</vt:lpstr>
      <vt:lpstr>'에반 +0'!triM</vt:lpstr>
      <vt:lpstr>'에반 +1'!triM</vt:lpstr>
      <vt:lpstr>'에반 +2'!triM</vt:lpstr>
      <vt:lpstr>'에반 +3'!triM</vt:lpstr>
      <vt:lpstr>'에반 -1'!triM</vt:lpstr>
      <vt:lpstr>'에반 -2'!triM</vt:lpstr>
      <vt:lpstr>'에반 -3'!triM</vt:lpstr>
      <vt:lpstr>'츠키무라케이님 방식'!triM</vt:lpstr>
      <vt:lpstr>triM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2016-03-31T14:36:47Z</cp:lastPrinted>
  <dcterms:created xsi:type="dcterms:W3CDTF">2016-03-31T04:10:41Z</dcterms:created>
  <dcterms:modified xsi:type="dcterms:W3CDTF">2016-04-10T16:55:21Z</dcterms:modified>
</cp:coreProperties>
</file>