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793E5CAF-F283-40F7-A88C-8341064E7AF0}" xr6:coauthVersionLast="47" xr6:coauthVersionMax="47" xr10:uidLastSave="{00000000-0000-0000-0000-000000000000}"/>
  <bookViews>
    <workbookView minimized="1" xWindow="390" yWindow="390" windowWidth="21600" windowHeight="1246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コスト表!$E$2:$G$133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9" i="2" s="1"/>
  <c r="L12" i="2" l="1"/>
  <c r="L11" i="2"/>
  <c r="L10" i="2"/>
</calcChain>
</file>

<file path=xl/sharedStrings.xml><?xml version="1.0" encoding="utf-8"?>
<sst xmlns="http://schemas.openxmlformats.org/spreadsheetml/2006/main" count="562" uniqueCount="157">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</sst>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zoomScaleNormal="100" workbookViewId="0">
      <pane ySplit="2" topLeftCell="A33" activePane="bottomLeft" state="frozen"/>
      <selection pane="bottomLeft" activeCell="C37" sqref="C37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102</v>
      </c>
      <c r="C5" s="1" t="s">
        <v>107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152</v>
      </c>
      <c r="D7" s="7">
        <v>6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14</v>
      </c>
      <c r="H8" s="15"/>
    </row>
    <row r="9" spans="2:8" ht="18.75">
      <c r="B9" s="1" t="s">
        <v>32</v>
      </c>
      <c r="C9" s="1" t="s">
        <v>64</v>
      </c>
      <c r="D9" s="7">
        <v>1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142</v>
      </c>
      <c r="D10" s="7">
        <v>1</v>
      </c>
      <c r="E10" s="5" t="s">
        <v>8</v>
      </c>
      <c r="F10" s="11" t="s">
        <v>9</v>
      </c>
      <c r="G10" s="11" t="s">
        <v>14</v>
      </c>
      <c r="H10" s="15"/>
    </row>
    <row r="11" spans="2:8" ht="18.75">
      <c r="B11" s="1" t="s">
        <v>156</v>
      </c>
      <c r="C11" s="1" t="s">
        <v>155</v>
      </c>
      <c r="D11" s="7">
        <v>5</v>
      </c>
      <c r="E11" s="5" t="s">
        <v>8</v>
      </c>
      <c r="F11" s="11" t="s">
        <v>9</v>
      </c>
      <c r="G11" s="11" t="s">
        <v>14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15</v>
      </c>
      <c r="F12" s="11" t="s">
        <v>9</v>
      </c>
      <c r="G12" s="11" t="s">
        <v>10</v>
      </c>
      <c r="H12" s="15" t="s">
        <v>154</v>
      </c>
    </row>
    <row r="13" spans="2:8" ht="18.75">
      <c r="B13" s="1" t="s">
        <v>78</v>
      </c>
      <c r="C13" s="1" t="s">
        <v>127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128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102</v>
      </c>
      <c r="C15" s="1" t="s">
        <v>103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102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104</v>
      </c>
    </row>
    <row r="17" spans="2:8" ht="18.75">
      <c r="B17" s="1" t="s">
        <v>102</v>
      </c>
      <c r="C17" s="1" t="s">
        <v>106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153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102</v>
      </c>
      <c r="C25" s="1" t="s">
        <v>108</v>
      </c>
      <c r="D25" s="7">
        <v>1</v>
      </c>
      <c r="E25" s="5" t="s">
        <v>11</v>
      </c>
      <c r="F25" s="11" t="s">
        <v>12</v>
      </c>
      <c r="G25" s="11" t="s">
        <v>10</v>
      </c>
      <c r="H25" s="49" t="s">
        <v>109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141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141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86</v>
      </c>
    </row>
    <row r="30" spans="2:8" ht="18.75">
      <c r="B30" s="1" t="s">
        <v>141</v>
      </c>
      <c r="C30" s="1" t="s">
        <v>87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88</v>
      </c>
    </row>
    <row r="31" spans="2:8" ht="18.75">
      <c r="B31" s="1" t="s">
        <v>141</v>
      </c>
      <c r="C31" s="1" t="s">
        <v>90</v>
      </c>
      <c r="D31" s="7">
        <v>2</v>
      </c>
      <c r="E31" s="5" t="s">
        <v>8</v>
      </c>
      <c r="F31" s="11" t="s">
        <v>9</v>
      </c>
      <c r="G31" s="11" t="s">
        <v>13</v>
      </c>
      <c r="H31" s="15"/>
    </row>
    <row r="32" spans="2:8" ht="18.75">
      <c r="B32" s="1" t="s">
        <v>141</v>
      </c>
      <c r="C32" s="1" t="s">
        <v>91</v>
      </c>
      <c r="D32" s="7">
        <v>4</v>
      </c>
      <c r="E32" s="5" t="s">
        <v>8</v>
      </c>
      <c r="F32" s="11" t="s">
        <v>12</v>
      </c>
      <c r="G32" s="11" t="s">
        <v>10</v>
      </c>
      <c r="H32" s="15" t="s">
        <v>92</v>
      </c>
    </row>
    <row r="33" spans="2:8" ht="18.75">
      <c r="B33" s="1" t="s">
        <v>141</v>
      </c>
      <c r="C33" s="1" t="s">
        <v>93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141</v>
      </c>
      <c r="C34" s="1" t="s">
        <v>111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97</v>
      </c>
      <c r="D36" s="4">
        <v>1.5</v>
      </c>
      <c r="E36" s="5" t="s">
        <v>8</v>
      </c>
      <c r="F36" s="11" t="s">
        <v>9</v>
      </c>
      <c r="G36" s="11" t="s">
        <v>14</v>
      </c>
      <c r="H36" s="15"/>
    </row>
    <row r="37" spans="2:8" ht="18.75">
      <c r="B37" s="1" t="s">
        <v>40</v>
      </c>
      <c r="C37" s="1" t="s">
        <v>95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40</v>
      </c>
      <c r="C38" s="1" t="s">
        <v>94</v>
      </c>
      <c r="D38" s="7">
        <v>2</v>
      </c>
      <c r="E38" s="5" t="s">
        <v>8</v>
      </c>
      <c r="F38" s="11" t="s">
        <v>12</v>
      </c>
      <c r="G38" s="11" t="s">
        <v>13</v>
      </c>
      <c r="H38" s="15"/>
    </row>
    <row r="39" spans="2:8" ht="18.75">
      <c r="B39" s="1" t="s">
        <v>40</v>
      </c>
      <c r="C39" s="1" t="s">
        <v>123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129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40</v>
      </c>
      <c r="C41" s="1" t="s">
        <v>112</v>
      </c>
      <c r="D41" s="7">
        <v>1</v>
      </c>
      <c r="E41" s="5" t="s">
        <v>8</v>
      </c>
      <c r="F41" s="11" t="s">
        <v>113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96</v>
      </c>
      <c r="D43" s="8">
        <v>1</v>
      </c>
      <c r="E43" s="4" t="s">
        <v>8</v>
      </c>
      <c r="F43" s="10" t="s">
        <v>9</v>
      </c>
      <c r="G43" s="10" t="s">
        <v>10</v>
      </c>
      <c r="H43" s="45"/>
    </row>
    <row r="44" spans="2:8" ht="18.75">
      <c r="B44" s="1" t="s">
        <v>41</v>
      </c>
      <c r="C44" s="1" t="s">
        <v>97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95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41</v>
      </c>
      <c r="C46" s="1" t="s">
        <v>94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123</v>
      </c>
      <c r="D47" s="7">
        <v>2</v>
      </c>
      <c r="E47" s="5" t="s">
        <v>8</v>
      </c>
      <c r="F47" s="11" t="s">
        <v>12</v>
      </c>
      <c r="G47" s="11" t="s">
        <v>10</v>
      </c>
      <c r="H47" s="15"/>
    </row>
    <row r="48" spans="2:8" ht="18.75">
      <c r="B48" s="1" t="s">
        <v>41</v>
      </c>
      <c r="C48" s="1" t="s">
        <v>129</v>
      </c>
      <c r="D48" s="7">
        <v>3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1" t="s">
        <v>41</v>
      </c>
      <c r="C49" s="1" t="s">
        <v>112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82</v>
      </c>
      <c r="C51" s="1" t="s">
        <v>98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95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82</v>
      </c>
      <c r="C53" s="1" t="s">
        <v>94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123</v>
      </c>
      <c r="D54" s="7">
        <v>2</v>
      </c>
      <c r="E54" s="5" t="s">
        <v>8</v>
      </c>
      <c r="F54" s="11" t="s">
        <v>12</v>
      </c>
      <c r="G54" s="11" t="s">
        <v>10</v>
      </c>
      <c r="H54" s="15"/>
    </row>
    <row r="55" spans="2:8" ht="18.75">
      <c r="B55" s="1" t="s">
        <v>82</v>
      </c>
      <c r="C55" s="1" t="s">
        <v>129</v>
      </c>
      <c r="D55" s="7">
        <v>3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 t="s">
        <v>82</v>
      </c>
      <c r="C56" s="1" t="s">
        <v>112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71</v>
      </c>
      <c r="C58" s="3" t="s">
        <v>114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71</v>
      </c>
      <c r="C59" s="1" t="s">
        <v>115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71</v>
      </c>
      <c r="C60" s="1" t="s">
        <v>95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89</v>
      </c>
      <c r="C61" s="1" t="s">
        <v>116</v>
      </c>
      <c r="D61" s="7">
        <v>5</v>
      </c>
      <c r="E61" s="5" t="s">
        <v>8</v>
      </c>
      <c r="F61" s="11" t="s">
        <v>12</v>
      </c>
      <c r="G61" s="11" t="s">
        <v>10</v>
      </c>
      <c r="H61" s="15" t="s">
        <v>43</v>
      </c>
    </row>
    <row r="62" spans="2:8" ht="18.75">
      <c r="B62" s="1" t="s">
        <v>71</v>
      </c>
      <c r="C62" s="1" t="s">
        <v>94</v>
      </c>
      <c r="D62" s="7">
        <v>3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123</v>
      </c>
      <c r="D63" s="7">
        <v>2</v>
      </c>
      <c r="E63" s="5" t="s">
        <v>8</v>
      </c>
      <c r="F63" s="11" t="s">
        <v>12</v>
      </c>
      <c r="G63" s="11" t="s">
        <v>10</v>
      </c>
      <c r="H63" s="15"/>
    </row>
    <row r="64" spans="2:8" ht="18.75">
      <c r="B64" s="1" t="s">
        <v>71</v>
      </c>
      <c r="C64" s="1" t="s">
        <v>129</v>
      </c>
      <c r="D64" s="7">
        <v>3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71</v>
      </c>
      <c r="C65" s="1" t="s">
        <v>112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117</v>
      </c>
      <c r="C67" s="1" t="s">
        <v>118</v>
      </c>
      <c r="D67" s="4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117</v>
      </c>
      <c r="C68" s="1" t="s">
        <v>119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117</v>
      </c>
      <c r="C69" s="1" t="s">
        <v>120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117</v>
      </c>
      <c r="C70" s="1" t="s">
        <v>121</v>
      </c>
      <c r="D70" s="7">
        <v>2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126</v>
      </c>
      <c r="C72" s="3" t="s">
        <v>45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46</v>
      </c>
    </row>
    <row r="73" spans="2:8" ht="18.75">
      <c r="B73" s="1" t="s">
        <v>126</v>
      </c>
      <c r="C73" s="1" t="s">
        <v>47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126</v>
      </c>
      <c r="C74" s="1" t="s">
        <v>101</v>
      </c>
      <c r="D74" s="7">
        <v>4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126</v>
      </c>
      <c r="C75" s="1" t="s">
        <v>48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49</v>
      </c>
    </row>
    <row r="76" spans="2:8" ht="18.75">
      <c r="B76" s="1" t="s">
        <v>126</v>
      </c>
      <c r="C76" s="1" t="s">
        <v>50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124</v>
      </c>
    </row>
    <row r="77" spans="2:8" ht="18.75">
      <c r="B77" s="1" t="s">
        <v>126</v>
      </c>
      <c r="C77" s="1" t="s">
        <v>99</v>
      </c>
      <c r="D77" s="7">
        <v>6</v>
      </c>
      <c r="E77" s="5" t="s">
        <v>8</v>
      </c>
      <c r="F77" s="11" t="s">
        <v>9</v>
      </c>
      <c r="G77" s="11" t="s">
        <v>10</v>
      </c>
      <c r="H77" s="15" t="s">
        <v>110</v>
      </c>
    </row>
    <row r="78" spans="2:8" ht="18.75">
      <c r="B78" s="1" t="s">
        <v>126</v>
      </c>
      <c r="C78" s="1" t="s">
        <v>100</v>
      </c>
      <c r="D78" s="7">
        <v>3</v>
      </c>
      <c r="E78" s="5" t="s">
        <v>8</v>
      </c>
      <c r="F78" s="11" t="s">
        <v>12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51</v>
      </c>
      <c r="C80" s="3" t="s">
        <v>74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75</v>
      </c>
      <c r="C81" s="1" t="s">
        <v>76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51</v>
      </c>
      <c r="C82" s="1" t="s">
        <v>73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53</v>
      </c>
      <c r="D83" s="7">
        <v>2</v>
      </c>
      <c r="E83" s="5" t="s">
        <v>8</v>
      </c>
      <c r="F83" s="11" t="s">
        <v>12</v>
      </c>
      <c r="G83" s="11" t="s">
        <v>10</v>
      </c>
      <c r="H83" s="15"/>
    </row>
    <row r="84" spans="2:8" ht="18.75">
      <c r="B84" s="1" t="s">
        <v>51</v>
      </c>
      <c r="C84" s="1" t="s">
        <v>132</v>
      </c>
      <c r="D84" s="7">
        <v>0.5</v>
      </c>
      <c r="E84" s="5" t="s">
        <v>8</v>
      </c>
      <c r="F84" s="11" t="s">
        <v>9</v>
      </c>
      <c r="G84" s="11" t="s">
        <v>10</v>
      </c>
      <c r="H84" s="15"/>
    </row>
    <row r="85" spans="2:8" ht="18.75">
      <c r="B85" s="2"/>
      <c r="C85" s="2"/>
      <c r="D85" s="7"/>
      <c r="E85" s="6"/>
      <c r="F85" s="12"/>
      <c r="G85" s="12"/>
      <c r="H85" s="16"/>
    </row>
    <row r="86" spans="2:8" ht="18.75">
      <c r="B86" s="1" t="s">
        <v>55</v>
      </c>
      <c r="C86" s="1" t="s">
        <v>56</v>
      </c>
      <c r="D86" s="4">
        <v>1</v>
      </c>
      <c r="E86" s="5" t="s">
        <v>8</v>
      </c>
      <c r="F86" s="11" t="s">
        <v>17</v>
      </c>
      <c r="G86" s="11" t="s">
        <v>10</v>
      </c>
      <c r="H86" s="15"/>
    </row>
    <row r="87" spans="2:8" ht="18.75">
      <c r="B87" s="1" t="s">
        <v>55</v>
      </c>
      <c r="C87" s="1" t="s">
        <v>57</v>
      </c>
      <c r="D87" s="7">
        <v>0.5</v>
      </c>
      <c r="E87" s="5" t="s">
        <v>8</v>
      </c>
      <c r="F87" s="11" t="s">
        <v>9</v>
      </c>
      <c r="G87" s="11" t="s">
        <v>14</v>
      </c>
      <c r="H87" s="15"/>
    </row>
    <row r="88" spans="2:8" ht="18.75">
      <c r="B88" s="1" t="s">
        <v>55</v>
      </c>
      <c r="C88" s="1" t="s">
        <v>58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147</v>
      </c>
      <c r="D89" s="7">
        <v>1</v>
      </c>
      <c r="E89" s="5" t="s">
        <v>15</v>
      </c>
      <c r="F89" s="11" t="s">
        <v>12</v>
      </c>
      <c r="G89" s="11" t="s">
        <v>10</v>
      </c>
      <c r="H89" s="15"/>
    </row>
    <row r="90" spans="2:8" ht="18.75">
      <c r="B90" s="1" t="s">
        <v>55</v>
      </c>
      <c r="C90" s="1" t="s">
        <v>132</v>
      </c>
      <c r="D90" s="7">
        <v>0.5</v>
      </c>
      <c r="E90" s="5" t="s">
        <v>8</v>
      </c>
      <c r="F90" s="11" t="s">
        <v>9</v>
      </c>
      <c r="G90" s="11" t="s">
        <v>10</v>
      </c>
      <c r="H90" s="15"/>
    </row>
    <row r="91" spans="2:8" ht="18.75">
      <c r="B91" s="1"/>
      <c r="C91" s="1"/>
      <c r="D91" s="7"/>
      <c r="E91" s="5"/>
      <c r="F91" s="11"/>
      <c r="G91" s="11"/>
      <c r="H91" s="15"/>
    </row>
    <row r="92" spans="2:8" ht="18.75">
      <c r="B92" s="3" t="s">
        <v>131</v>
      </c>
      <c r="C92" s="3" t="s">
        <v>132</v>
      </c>
      <c r="D92" s="8">
        <v>0.5</v>
      </c>
      <c r="E92" s="4" t="s">
        <v>8</v>
      </c>
      <c r="F92" s="10" t="s">
        <v>9</v>
      </c>
      <c r="G92" s="10" t="s">
        <v>10</v>
      </c>
      <c r="H92" s="14"/>
    </row>
    <row r="93" spans="2:8" ht="18.75">
      <c r="B93" s="1" t="s">
        <v>130</v>
      </c>
      <c r="C93" s="1" t="s">
        <v>57</v>
      </c>
      <c r="D93" s="7">
        <v>0.5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130</v>
      </c>
      <c r="C94" s="1" t="s">
        <v>136</v>
      </c>
      <c r="D94" s="7">
        <v>1</v>
      </c>
      <c r="E94" s="5" t="s">
        <v>15</v>
      </c>
      <c r="F94" s="11" t="s">
        <v>12</v>
      </c>
      <c r="G94" s="11" t="s">
        <v>10</v>
      </c>
      <c r="H94" s="15"/>
    </row>
    <row r="95" spans="2:8" ht="18.75">
      <c r="B95" s="1" t="s">
        <v>131</v>
      </c>
      <c r="C95" s="49" t="s">
        <v>134</v>
      </c>
      <c r="D95" s="7">
        <v>1</v>
      </c>
      <c r="E95" s="5" t="s">
        <v>19</v>
      </c>
      <c r="F95" s="11" t="s">
        <v>12</v>
      </c>
      <c r="G95" s="11" t="s">
        <v>10</v>
      </c>
      <c r="H95" s="15" t="s">
        <v>135</v>
      </c>
    </row>
    <row r="96" spans="2:8" ht="18.75">
      <c r="B96" s="1" t="s">
        <v>131</v>
      </c>
      <c r="C96" s="53" t="s">
        <v>147</v>
      </c>
      <c r="D96" s="52">
        <v>1</v>
      </c>
      <c r="E96" s="52" t="s">
        <v>15</v>
      </c>
      <c r="F96" s="52" t="s">
        <v>12</v>
      </c>
      <c r="G96" s="5" t="s">
        <v>10</v>
      </c>
      <c r="H96" s="15" t="s">
        <v>148</v>
      </c>
    </row>
    <row r="97" spans="2:8" ht="18.75">
      <c r="B97" s="1"/>
      <c r="C97" s="1"/>
      <c r="D97" s="7"/>
      <c r="E97" s="5"/>
      <c r="F97" s="11"/>
      <c r="G97" s="11"/>
      <c r="H97" s="15"/>
    </row>
    <row r="98" spans="2:8" ht="18.75">
      <c r="B98" s="3" t="s">
        <v>59</v>
      </c>
      <c r="C98" s="3" t="s">
        <v>60</v>
      </c>
      <c r="D98" s="4">
        <v>2</v>
      </c>
      <c r="E98" s="4" t="s">
        <v>11</v>
      </c>
      <c r="F98" s="4" t="s">
        <v>9</v>
      </c>
      <c r="G98" s="10" t="s">
        <v>10</v>
      </c>
      <c r="H98" s="14" t="s">
        <v>61</v>
      </c>
    </row>
    <row r="99" spans="2:8" ht="18.75">
      <c r="B99" s="1" t="s">
        <v>59</v>
      </c>
      <c r="C99" s="1" t="s">
        <v>62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59</v>
      </c>
      <c r="C100" s="1" t="s">
        <v>63</v>
      </c>
      <c r="D100" s="7">
        <v>1</v>
      </c>
      <c r="E100" s="5" t="s">
        <v>8</v>
      </c>
      <c r="F100" s="11" t="s">
        <v>9</v>
      </c>
      <c r="G100" s="11" t="s">
        <v>10</v>
      </c>
      <c r="H100" s="15" t="s">
        <v>81</v>
      </c>
    </row>
    <row r="101" spans="2:8" ht="18.75">
      <c r="B101" s="1" t="s">
        <v>59</v>
      </c>
      <c r="C101" s="1" t="s">
        <v>57</v>
      </c>
      <c r="D101" s="7">
        <v>0.5</v>
      </c>
      <c r="E101" s="5" t="s">
        <v>8</v>
      </c>
      <c r="F101" s="11" t="s">
        <v>9</v>
      </c>
      <c r="G101" s="11" t="s">
        <v>10</v>
      </c>
      <c r="H101" s="15"/>
    </row>
    <row r="102" spans="2:8" ht="18.75">
      <c r="B102" s="1" t="s">
        <v>59</v>
      </c>
      <c r="C102" s="1" t="s">
        <v>58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1" t="s">
        <v>59</v>
      </c>
      <c r="C103" s="1" t="s">
        <v>147</v>
      </c>
      <c r="D103" s="7">
        <v>1</v>
      </c>
      <c r="E103" s="5" t="s">
        <v>15</v>
      </c>
      <c r="F103" s="11" t="s">
        <v>12</v>
      </c>
      <c r="G103" s="11" t="s">
        <v>10</v>
      </c>
      <c r="H103" s="15"/>
    </row>
    <row r="104" spans="2:8" ht="18.75">
      <c r="B104" s="2"/>
      <c r="C104" s="2"/>
      <c r="D104" s="7"/>
      <c r="E104" s="6"/>
      <c r="F104" s="12"/>
      <c r="G104" s="12"/>
      <c r="H104" s="16"/>
    </row>
    <row r="105" spans="2:8" ht="18.75">
      <c r="B105" s="1" t="s">
        <v>146</v>
      </c>
      <c r="C105" s="3" t="s">
        <v>112</v>
      </c>
      <c r="D105" s="8">
        <v>0.5</v>
      </c>
      <c r="E105" s="4" t="s">
        <v>8</v>
      </c>
      <c r="F105" s="10" t="s">
        <v>9</v>
      </c>
      <c r="G105" s="10" t="s">
        <v>10</v>
      </c>
      <c r="H105" s="15"/>
    </row>
    <row r="106" spans="2:8" ht="18.75">
      <c r="B106" s="1" t="s">
        <v>145</v>
      </c>
      <c r="C106" s="1" t="s">
        <v>57</v>
      </c>
      <c r="D106" s="7">
        <v>0.5</v>
      </c>
      <c r="E106" s="5" t="s">
        <v>8</v>
      </c>
      <c r="F106" s="11" t="s">
        <v>9</v>
      </c>
      <c r="G106" s="11" t="s">
        <v>14</v>
      </c>
      <c r="H106" s="15"/>
    </row>
    <row r="107" spans="2:8" ht="18.75">
      <c r="B107" s="1" t="s">
        <v>145</v>
      </c>
      <c r="C107" s="1" t="s">
        <v>58</v>
      </c>
      <c r="D107" s="7">
        <v>1</v>
      </c>
      <c r="E107" s="5" t="s">
        <v>15</v>
      </c>
      <c r="F107" s="11" t="s">
        <v>12</v>
      </c>
      <c r="G107" s="11" t="s">
        <v>10</v>
      </c>
      <c r="H107" s="15"/>
    </row>
    <row r="108" spans="2:8" ht="18.75">
      <c r="B108" s="1" t="s">
        <v>145</v>
      </c>
      <c r="C108" s="1" t="s">
        <v>147</v>
      </c>
      <c r="D108" s="7">
        <v>1</v>
      </c>
      <c r="E108" s="5" t="s">
        <v>15</v>
      </c>
      <c r="F108" s="11" t="s">
        <v>12</v>
      </c>
      <c r="G108" s="11" t="s">
        <v>10</v>
      </c>
      <c r="H108" s="15" t="s">
        <v>149</v>
      </c>
    </row>
    <row r="109" spans="2:8" ht="18.75">
      <c r="B109" s="1" t="s">
        <v>145</v>
      </c>
      <c r="C109" s="1" t="s">
        <v>112</v>
      </c>
      <c r="D109" s="7">
        <v>0.5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2"/>
      <c r="C110" s="2"/>
      <c r="D110" s="9"/>
      <c r="E110" s="6"/>
      <c r="F110" s="12"/>
      <c r="G110" s="12"/>
      <c r="H110" s="16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/>
    <row r="124" spans="3:8" ht="18.75"/>
    <row r="125" spans="3:8" ht="18.75"/>
    <row r="126" spans="3:8" ht="18.75"/>
    <row r="127" spans="3:8" ht="18.75">
      <c r="C127"/>
      <c r="D127" s="7"/>
      <c r="H127" s="13"/>
    </row>
    <row r="128" spans="3:8" ht="18.75">
      <c r="C128"/>
      <c r="D128" s="7"/>
      <c r="H128" s="13"/>
    </row>
    <row r="129" spans="3:8" ht="18.75"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  <row r="133" spans="3:8" ht="18.75">
      <c r="C133"/>
      <c r="D133" s="7"/>
      <c r="H133" s="13"/>
    </row>
  </sheetData>
  <autoFilter ref="E2:G133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G127:G128 G130:G1048576 G28:G122 G1:G26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F127:F128 F130:F1048576 F28:F122 F1:F26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E127:E128 E130:E1048576 E28:E122 E1:E26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topLeftCell="B1" workbookViewId="0">
      <selection activeCell="F12" sqref="F12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125</v>
      </c>
      <c r="D2" s="50" t="s">
        <v>105</v>
      </c>
      <c r="E2" s="50" t="s">
        <v>143</v>
      </c>
      <c r="F2" s="50" t="s">
        <v>144</v>
      </c>
      <c r="G2" s="37" t="s">
        <v>66</v>
      </c>
      <c r="I2" s="30" t="s">
        <v>20</v>
      </c>
      <c r="J2" s="29">
        <f>SUM(C:C)</f>
        <v>180.5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37.5</v>
      </c>
      <c r="D3" s="51">
        <f>SUMIFS(コスト表!D:D, コスト表!B:B, "プレイヤー", コスト表!G:G, "完了")</f>
        <v>26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7.5</v>
      </c>
      <c r="G3" s="40">
        <f>ROUNDDOWN(COUNTIFS(コスト表!B:B, "プレイヤー", コスト表!G:G, "完了") / COUNTIF(コスト表!B:B, "プレイヤー") * 100,1)</f>
        <v>66.599999999999994</v>
      </c>
      <c r="I3" s="31" t="s">
        <v>21</v>
      </c>
      <c r="J3" s="29">
        <f>SUMIF(コスト表!G:G,"完了",コスト表!D:D)</f>
        <v>36.5</v>
      </c>
      <c r="K3" s="28" t="s">
        <v>22</v>
      </c>
      <c r="M3" s="28"/>
    </row>
    <row r="4" spans="2:13" ht="19.5">
      <c r="B4" s="1" t="s">
        <v>141</v>
      </c>
      <c r="C4" s="19">
        <f>SUMIF(コスト表!B:B, B4, コスト表!D:D)</f>
        <v>27</v>
      </c>
      <c r="D4" s="51">
        <f>SUMIFS(コスト表!D:D, コスト表!B:B, "敵ベース", コスト表!G:G, "完了")</f>
        <v>5</v>
      </c>
      <c r="E4" s="51">
        <f>SUMIFS(コスト表!D:D, コスト表!B:B, "敵ベース", コスト表!G:G, "作業中")</f>
        <v>2</v>
      </c>
      <c r="F4" s="51">
        <f>SUMIFS(コスト表!D:D, コスト表!B:B, "敵ベース", コスト表!G:G, "未着手")</f>
        <v>20</v>
      </c>
      <c r="G4" s="40">
        <f>ROUNDDOWN(COUNTIFS(コスト表!B:B, "敵ベース", コスト表!G:G, "完了") / COUNTIF(コスト表!B:B, "敵ベース") * 100,1)</f>
        <v>14.2</v>
      </c>
      <c r="I4" s="32" t="s">
        <v>23</v>
      </c>
      <c r="J4" s="29">
        <f ca="1">NETWORKDAYS(J5,J6)</f>
        <v>37</v>
      </c>
      <c r="K4" s="29">
        <f ca="1" xml:space="preserve"> ROUNDDOWN(J3 / J4,1)</f>
        <v>0.9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4.5</v>
      </c>
      <c r="E5" s="51">
        <f>SUMIFS(コスト表!D:D, コスト表!B:B, "敵1(通常ゾンビ)", コスト表!G:G, "作業中")</f>
        <v>2</v>
      </c>
      <c r="F5" s="51">
        <f>SUMIFS(コスト表!D:D, コスト表!B:B, "敵1(通常ゾンビ)", コスト表!G:G, "未着手")</f>
        <v>4</v>
      </c>
      <c r="G5" s="40">
        <f>ROUNDDOWN(COUNTIFS(コスト表!B:B, "敵1(通常ゾンビ)", コスト表!G:G, "完了") / COUNTIF(コスト表!B:B, "敵1(通常ゾンビ)") * 100,1)</f>
        <v>33.299999999999997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45831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122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23</v>
      </c>
      <c r="L9" s="59">
        <f ca="1">ROUNDDOWN(($J$2-$J$3)/K9, 1)</f>
        <v>6.2</v>
      </c>
    </row>
    <row r="10" spans="2:13" ht="19.5">
      <c r="B10" s="18" t="s">
        <v>126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34</v>
      </c>
      <c r="L10" s="60">
        <f ca="1">ROUNDDOWN(($J$2 - $J$3) / K10,1)</f>
        <v>4.2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39</v>
      </c>
      <c r="L11" s="60">
        <f ca="1">ROUNDDOWN(($J$2 - $J$3) / K11,1)</f>
        <v>3.6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51</v>
      </c>
      <c r="L12" s="60">
        <f ca="1">ROUNDDOWN(($J$2 - $J$3) / K12,1)</f>
        <v>2.8</v>
      </c>
    </row>
    <row r="13" spans="2:13">
      <c r="B13" s="18" t="s">
        <v>133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105</v>
      </c>
      <c r="L14" s="42" t="s">
        <v>69</v>
      </c>
    </row>
    <row r="15" spans="2:13">
      <c r="B15" s="41" t="s">
        <v>150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0.5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</v>
      </c>
      <c r="G15" s="43">
        <f>ROUNDDOWN(COUNTIFS(コスト表!B:B, "ゲームオーバー", コスト表!G:G, "完了") / COUNTIF(コスト表!B:B, "ゲームオーバー") * 100,1)</f>
        <v>20</v>
      </c>
      <c r="I15" s="43" t="s">
        <v>9</v>
      </c>
      <c r="J15" s="43">
        <f>SUMIF(コスト表!F:F, "プロト", コスト表!D:D)</f>
        <v>127</v>
      </c>
      <c r="K15" s="43">
        <f>SUMIFS(コスト表!D:D, コスト表!F:F, "プロト", コスト表!G:G, "完了")</f>
        <v>34.5</v>
      </c>
      <c r="L15" s="43">
        <f>ROUNDDOWN(COUNTIFS(コスト表!F:F, "プロト", コスト表!G:G, "完了") / COUNTIF(コスト表!F:F, "プロト") * 100,1)</f>
        <v>27.8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21.8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151</v>
      </c>
    </row>
    <row r="9" spans="2:6">
      <c r="B9" s="63" t="s">
        <v>137</v>
      </c>
    </row>
    <row r="10" spans="2:6">
      <c r="B10" s="63" t="s">
        <v>138</v>
      </c>
    </row>
    <row r="11" spans="2:6">
      <c r="B11" s="63" t="s">
        <v>139</v>
      </c>
    </row>
    <row r="12" spans="2:6">
      <c r="B12" s="64" t="s">
        <v>140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2025-06-23T07:17:10Z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