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270ACD50-D274-4D29-B7D7-DFEF15FCE4D2}" xr6:coauthVersionLast="47" xr6:coauthVersionMax="47" xr10:uidLastSave="{00000000-0000-0000-0000-000000000000}"/>
  <bookViews>
    <workbookView xWindow="4785" yWindow="2430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12" i="2" l="1"/>
  <c r="L11" i="2"/>
  <c r="L9" i="2"/>
  <c r="L10" i="2"/>
</calcChain>
</file>

<file path=xl/sharedStrings.xml><?xml version="1.0" encoding="utf-8"?>
<sst xmlns="http://schemas.openxmlformats.org/spreadsheetml/2006/main" count="556" uniqueCount="155">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</sst>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abSelected="1" zoomScaleNormal="100" workbookViewId="0">
      <pane ySplit="2" topLeftCell="A5" activePane="bottomLeft" state="frozen"/>
      <selection pane="bottomLeft" activeCell="D24" sqref="D24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103</v>
      </c>
      <c r="C5" s="1" t="s">
        <v>108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153</v>
      </c>
      <c r="D7" s="7">
        <v>5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32</v>
      </c>
      <c r="C9" s="1" t="s">
        <v>64</v>
      </c>
      <c r="D9" s="7">
        <v>3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143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78</v>
      </c>
      <c r="C11" s="1" t="s">
        <v>79</v>
      </c>
      <c r="D11" s="7">
        <v>4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78</v>
      </c>
      <c r="C12" s="1" t="s">
        <v>128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129</v>
      </c>
    </row>
    <row r="13" spans="2:8" ht="18.75">
      <c r="B13" s="1" t="s">
        <v>7</v>
      </c>
      <c r="C13" s="1" t="s">
        <v>54</v>
      </c>
      <c r="D13" s="7">
        <v>4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103</v>
      </c>
      <c r="C14" s="1" t="s">
        <v>104</v>
      </c>
      <c r="D14" s="7">
        <v>0.5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103</v>
      </c>
      <c r="C15" s="1" t="s">
        <v>60</v>
      </c>
      <c r="D15" s="7">
        <v>2</v>
      </c>
      <c r="E15" s="5" t="s">
        <v>8</v>
      </c>
      <c r="F15" s="11" t="s">
        <v>9</v>
      </c>
      <c r="G15" s="11" t="s">
        <v>13</v>
      </c>
      <c r="H15" s="15" t="s">
        <v>105</v>
      </c>
    </row>
    <row r="16" spans="2:8" ht="18.75">
      <c r="B16" s="1" t="s">
        <v>103</v>
      </c>
      <c r="C16" s="1" t="s">
        <v>107</v>
      </c>
      <c r="D16" s="7">
        <v>3</v>
      </c>
      <c r="E16" s="5" t="s">
        <v>15</v>
      </c>
      <c r="F16" s="11" t="s">
        <v>9</v>
      </c>
      <c r="G16" s="11" t="s">
        <v>14</v>
      </c>
      <c r="H16" s="15"/>
    </row>
    <row r="17" spans="2:8" ht="18.75">
      <c r="B17" s="1" t="s">
        <v>7</v>
      </c>
      <c r="C17" s="1" t="s">
        <v>35</v>
      </c>
      <c r="D17" s="7">
        <v>0.5</v>
      </c>
      <c r="E17" s="5" t="s">
        <v>8</v>
      </c>
      <c r="F17" s="11" t="s">
        <v>12</v>
      </c>
      <c r="G17" s="11" t="s">
        <v>14</v>
      </c>
      <c r="H17" s="15"/>
    </row>
    <row r="18" spans="2:8" ht="18.75">
      <c r="B18" s="1" t="s">
        <v>7</v>
      </c>
      <c r="C18" s="1" t="s">
        <v>36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37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154</v>
      </c>
      <c r="D20" s="7">
        <v>0.5</v>
      </c>
      <c r="E20" s="5" t="s">
        <v>8</v>
      </c>
      <c r="F20" s="11" t="s">
        <v>12</v>
      </c>
      <c r="G20" s="11" t="s">
        <v>10</v>
      </c>
      <c r="H20" s="15"/>
    </row>
    <row r="21" spans="2:8" ht="18.75">
      <c r="B21" s="1" t="s">
        <v>7</v>
      </c>
      <c r="C21" s="1" t="s">
        <v>38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42</v>
      </c>
      <c r="D22" s="7">
        <v>0.5</v>
      </c>
      <c r="E22" s="5" t="s">
        <v>8</v>
      </c>
      <c r="F22" s="11" t="s">
        <v>12</v>
      </c>
      <c r="G22" s="11" t="s">
        <v>14</v>
      </c>
      <c r="H22" s="15"/>
    </row>
    <row r="23" spans="2:8" ht="18.75">
      <c r="B23" s="1" t="s">
        <v>78</v>
      </c>
      <c r="C23" s="1" t="s">
        <v>80</v>
      </c>
      <c r="D23" s="7">
        <v>0.5</v>
      </c>
      <c r="E23" s="5" t="s">
        <v>8</v>
      </c>
      <c r="F23" s="11" t="s">
        <v>12</v>
      </c>
      <c r="G23" s="11" t="s">
        <v>10</v>
      </c>
      <c r="H23" s="15"/>
    </row>
    <row r="24" spans="2:8" ht="18.75">
      <c r="B24" s="1" t="s">
        <v>103</v>
      </c>
      <c r="C24" s="1" t="s">
        <v>109</v>
      </c>
      <c r="D24" s="7">
        <v>1</v>
      </c>
      <c r="E24" s="5" t="s">
        <v>11</v>
      </c>
      <c r="F24" s="11" t="s">
        <v>12</v>
      </c>
      <c r="G24" s="11" t="s">
        <v>10</v>
      </c>
      <c r="H24" s="49" t="s">
        <v>110</v>
      </c>
    </row>
    <row r="25" spans="2:8" ht="18.75">
      <c r="B25" s="1" t="s">
        <v>7</v>
      </c>
      <c r="C25" s="1" t="s">
        <v>44</v>
      </c>
      <c r="D25" s="7">
        <v>2</v>
      </c>
      <c r="E25" s="5" t="s">
        <v>8</v>
      </c>
      <c r="F25" s="11" t="s">
        <v>12</v>
      </c>
      <c r="G25" s="11" t="s">
        <v>13</v>
      </c>
      <c r="H25" s="5"/>
    </row>
    <row r="26" spans="2:8" ht="18.75">
      <c r="B26" s="41"/>
      <c r="C26" s="47"/>
      <c r="D26" s="48"/>
      <c r="E26" s="47"/>
      <c r="F26" s="47"/>
      <c r="G26" s="47"/>
      <c r="H26" s="6"/>
    </row>
    <row r="27" spans="2:8" ht="18.75">
      <c r="B27" s="3" t="s">
        <v>142</v>
      </c>
      <c r="C27" s="3" t="s">
        <v>83</v>
      </c>
      <c r="D27" s="8">
        <v>5</v>
      </c>
      <c r="E27" s="4" t="s">
        <v>8</v>
      </c>
      <c r="F27" s="10" t="s">
        <v>9</v>
      </c>
      <c r="G27" s="10" t="s">
        <v>13</v>
      </c>
      <c r="H27" s="14" t="s">
        <v>84</v>
      </c>
    </row>
    <row r="28" spans="2:8" ht="18.75">
      <c r="B28" s="1" t="s">
        <v>142</v>
      </c>
      <c r="C28" s="1" t="s">
        <v>85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86</v>
      </c>
    </row>
    <row r="29" spans="2:8" ht="18.75">
      <c r="B29" s="1" t="s">
        <v>142</v>
      </c>
      <c r="C29" s="1" t="s">
        <v>87</v>
      </c>
      <c r="D29" s="7">
        <v>6</v>
      </c>
      <c r="E29" s="5" t="s">
        <v>8</v>
      </c>
      <c r="F29" s="11" t="s">
        <v>9</v>
      </c>
      <c r="G29" s="11" t="s">
        <v>10</v>
      </c>
      <c r="H29" s="15" t="s">
        <v>88</v>
      </c>
    </row>
    <row r="30" spans="2:8" ht="18.75">
      <c r="B30" s="1" t="s">
        <v>142</v>
      </c>
      <c r="C30" s="1" t="s">
        <v>90</v>
      </c>
      <c r="D30" s="7">
        <v>2</v>
      </c>
      <c r="E30" s="5" t="s">
        <v>8</v>
      </c>
      <c r="F30" s="11" t="s">
        <v>9</v>
      </c>
      <c r="G30" s="11" t="s">
        <v>91</v>
      </c>
      <c r="H30" s="15"/>
    </row>
    <row r="31" spans="2:8" ht="18.75">
      <c r="B31" s="1" t="s">
        <v>142</v>
      </c>
      <c r="C31" s="1" t="s">
        <v>92</v>
      </c>
      <c r="D31" s="7">
        <v>4</v>
      </c>
      <c r="E31" s="5" t="s">
        <v>8</v>
      </c>
      <c r="F31" s="11" t="s">
        <v>12</v>
      </c>
      <c r="G31" s="11" t="s">
        <v>10</v>
      </c>
      <c r="H31" s="15" t="s">
        <v>93</v>
      </c>
    </row>
    <row r="32" spans="2:8" ht="18.75">
      <c r="B32" s="1" t="s">
        <v>142</v>
      </c>
      <c r="C32" s="1" t="s">
        <v>94</v>
      </c>
      <c r="D32" s="7">
        <v>3</v>
      </c>
      <c r="E32" s="5" t="s">
        <v>8</v>
      </c>
      <c r="F32" s="11" t="s">
        <v>12</v>
      </c>
      <c r="G32" s="11" t="s">
        <v>10</v>
      </c>
      <c r="H32" s="15"/>
    </row>
    <row r="33" spans="2:8" ht="18.75">
      <c r="B33" s="1" t="s">
        <v>142</v>
      </c>
      <c r="C33" s="1" t="s">
        <v>112</v>
      </c>
      <c r="D33" s="7">
        <v>3</v>
      </c>
      <c r="E33" s="5" t="s">
        <v>8</v>
      </c>
      <c r="F33" s="11" t="s">
        <v>9</v>
      </c>
      <c r="G33" s="11" t="s">
        <v>10</v>
      </c>
      <c r="H33" s="15"/>
    </row>
    <row r="34" spans="2:8" ht="18.75">
      <c r="B34" s="2"/>
      <c r="C34" s="2"/>
      <c r="D34" s="7"/>
      <c r="E34" s="6"/>
      <c r="F34" s="12"/>
      <c r="G34" s="12"/>
      <c r="H34" s="16"/>
    </row>
    <row r="35" spans="2:8" ht="18.75">
      <c r="B35" s="1" t="s">
        <v>40</v>
      </c>
      <c r="C35" s="1" t="s">
        <v>98</v>
      </c>
      <c r="D35" s="4">
        <v>1.5</v>
      </c>
      <c r="E35" s="5" t="s">
        <v>8</v>
      </c>
      <c r="F35" s="11" t="s">
        <v>9</v>
      </c>
      <c r="G35" s="11" t="s">
        <v>10</v>
      </c>
      <c r="H35" s="15"/>
    </row>
    <row r="36" spans="2:8" ht="18.75">
      <c r="B36" s="1" t="s">
        <v>40</v>
      </c>
      <c r="C36" s="1" t="s">
        <v>96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40</v>
      </c>
      <c r="C37" s="1" t="s">
        <v>95</v>
      </c>
      <c r="D37" s="7">
        <v>2</v>
      </c>
      <c r="E37" s="5" t="s">
        <v>8</v>
      </c>
      <c r="F37" s="11" t="s">
        <v>12</v>
      </c>
      <c r="G37" s="11" t="s">
        <v>10</v>
      </c>
      <c r="H37" s="15"/>
    </row>
    <row r="38" spans="2:8" ht="18.75">
      <c r="B38" s="1" t="s">
        <v>40</v>
      </c>
      <c r="C38" s="1" t="s">
        <v>124</v>
      </c>
      <c r="D38" s="7">
        <v>2</v>
      </c>
      <c r="E38" s="5" t="s">
        <v>8</v>
      </c>
      <c r="F38" s="11" t="s">
        <v>12</v>
      </c>
      <c r="G38" s="11" t="s">
        <v>10</v>
      </c>
      <c r="H38" s="15"/>
    </row>
    <row r="39" spans="2:8" ht="18.75">
      <c r="B39" s="1" t="s">
        <v>40</v>
      </c>
      <c r="C39" s="1" t="s">
        <v>130</v>
      </c>
      <c r="D39" s="7">
        <v>3</v>
      </c>
      <c r="E39" s="5" t="s">
        <v>8</v>
      </c>
      <c r="F39" s="11" t="s">
        <v>9</v>
      </c>
      <c r="G39" s="11" t="s">
        <v>13</v>
      </c>
      <c r="H39" s="15"/>
    </row>
    <row r="40" spans="2:8" ht="18.75">
      <c r="B40" s="1" t="s">
        <v>40</v>
      </c>
      <c r="C40" s="1" t="s">
        <v>113</v>
      </c>
      <c r="D40" s="7">
        <v>1</v>
      </c>
      <c r="E40" s="5" t="s">
        <v>8</v>
      </c>
      <c r="F40" s="11" t="s">
        <v>114</v>
      </c>
      <c r="G40" s="11" t="s">
        <v>10</v>
      </c>
      <c r="H40" s="15"/>
    </row>
    <row r="41" spans="2:8" ht="18.75">
      <c r="B41" s="1"/>
      <c r="C41" s="1"/>
      <c r="D41" s="7"/>
      <c r="E41" s="5"/>
      <c r="F41" s="11"/>
      <c r="G41" s="11"/>
      <c r="H41" s="15"/>
    </row>
    <row r="42" spans="2:8" ht="18.75">
      <c r="B42" s="3" t="s">
        <v>41</v>
      </c>
      <c r="C42" s="3" t="s">
        <v>97</v>
      </c>
      <c r="D42" s="8">
        <v>1</v>
      </c>
      <c r="E42" s="4" t="s">
        <v>8</v>
      </c>
      <c r="F42" s="10" t="s">
        <v>9</v>
      </c>
      <c r="G42" s="10" t="s">
        <v>10</v>
      </c>
      <c r="H42" s="45"/>
    </row>
    <row r="43" spans="2:8" ht="18.75">
      <c r="B43" s="1" t="s">
        <v>41</v>
      </c>
      <c r="C43" s="1" t="s">
        <v>98</v>
      </c>
      <c r="D43" s="7">
        <v>1.5</v>
      </c>
      <c r="E43" s="5" t="s">
        <v>8</v>
      </c>
      <c r="F43" s="11" t="s">
        <v>9</v>
      </c>
      <c r="G43" s="11" t="s">
        <v>10</v>
      </c>
      <c r="H43" s="15"/>
    </row>
    <row r="44" spans="2:8" ht="18.75">
      <c r="B44" s="1" t="s">
        <v>41</v>
      </c>
      <c r="C44" s="1" t="s">
        <v>96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95</v>
      </c>
      <c r="D45" s="7">
        <v>2</v>
      </c>
      <c r="E45" s="5" t="s">
        <v>8</v>
      </c>
      <c r="F45" s="11" t="s">
        <v>12</v>
      </c>
      <c r="G45" s="11" t="s">
        <v>10</v>
      </c>
      <c r="H45" s="15"/>
    </row>
    <row r="46" spans="2:8" ht="18.75">
      <c r="B46" s="1" t="s">
        <v>41</v>
      </c>
      <c r="C46" s="1" t="s">
        <v>124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130</v>
      </c>
      <c r="D47" s="7">
        <v>3</v>
      </c>
      <c r="E47" s="5" t="s">
        <v>8</v>
      </c>
      <c r="F47" s="11" t="s">
        <v>9</v>
      </c>
      <c r="G47" s="11" t="s">
        <v>10</v>
      </c>
      <c r="H47" s="15"/>
    </row>
    <row r="48" spans="2:8" ht="18.75">
      <c r="B48" s="1" t="s">
        <v>41</v>
      </c>
      <c r="C48" s="1" t="s">
        <v>113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99</v>
      </c>
      <c r="D50" s="4">
        <v>1.5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82</v>
      </c>
      <c r="C51" s="1" t="s">
        <v>96</v>
      </c>
      <c r="D51" s="7">
        <v>1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95</v>
      </c>
      <c r="D52" s="7">
        <v>2</v>
      </c>
      <c r="E52" s="5" t="s">
        <v>8</v>
      </c>
      <c r="F52" s="11" t="s">
        <v>12</v>
      </c>
      <c r="G52" s="11" t="s">
        <v>10</v>
      </c>
      <c r="H52" s="15"/>
    </row>
    <row r="53" spans="2:8" ht="18.75">
      <c r="B53" s="1" t="s">
        <v>82</v>
      </c>
      <c r="C53" s="1" t="s">
        <v>124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130</v>
      </c>
      <c r="D54" s="7">
        <v>3</v>
      </c>
      <c r="E54" s="5" t="s">
        <v>8</v>
      </c>
      <c r="F54" s="11" t="s">
        <v>9</v>
      </c>
      <c r="G54" s="11" t="s">
        <v>10</v>
      </c>
      <c r="H54" s="15"/>
    </row>
    <row r="55" spans="2:8" ht="18.75">
      <c r="B55" s="1" t="s">
        <v>82</v>
      </c>
      <c r="C55" s="1" t="s">
        <v>113</v>
      </c>
      <c r="D55" s="7">
        <v>1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115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116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96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89</v>
      </c>
      <c r="C60" s="1" t="s">
        <v>117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95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124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130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113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118</v>
      </c>
      <c r="C66" s="1" t="s">
        <v>119</v>
      </c>
      <c r="D66" s="4">
        <v>2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 t="s">
        <v>118</v>
      </c>
      <c r="C67" s="1" t="s">
        <v>120</v>
      </c>
      <c r="D67" s="7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118</v>
      </c>
      <c r="C68" s="1" t="s">
        <v>121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118</v>
      </c>
      <c r="C69" s="1" t="s">
        <v>122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127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10</v>
      </c>
      <c r="H71" s="14" t="s">
        <v>46</v>
      </c>
    </row>
    <row r="72" spans="2:8" ht="18.75">
      <c r="B72" s="1" t="s">
        <v>127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10</v>
      </c>
      <c r="H72" s="15"/>
    </row>
    <row r="73" spans="2:8" ht="18.75">
      <c r="B73" s="1" t="s">
        <v>127</v>
      </c>
      <c r="C73" s="1" t="s">
        <v>102</v>
      </c>
      <c r="D73" s="7">
        <v>4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127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10</v>
      </c>
      <c r="H74" s="15" t="s">
        <v>49</v>
      </c>
    </row>
    <row r="75" spans="2:8" ht="18.75">
      <c r="B75" s="1" t="s">
        <v>127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125</v>
      </c>
    </row>
    <row r="76" spans="2:8" ht="18.75">
      <c r="B76" s="1" t="s">
        <v>127</v>
      </c>
      <c r="C76" s="1" t="s">
        <v>100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111</v>
      </c>
    </row>
    <row r="77" spans="2:8" ht="18.75">
      <c r="B77" s="1" t="s">
        <v>127</v>
      </c>
      <c r="C77" s="1" t="s">
        <v>101</v>
      </c>
      <c r="D77" s="7">
        <v>3</v>
      </c>
      <c r="E77" s="5" t="s">
        <v>8</v>
      </c>
      <c r="F77" s="11" t="s">
        <v>12</v>
      </c>
      <c r="G77" s="11" t="s">
        <v>10</v>
      </c>
      <c r="H77" s="15"/>
    </row>
    <row r="78" spans="2:8" ht="18.75">
      <c r="B78" s="1"/>
      <c r="C78" s="1"/>
      <c r="D78" s="7"/>
      <c r="E78" s="5"/>
      <c r="F78" s="11"/>
      <c r="G78" s="11"/>
      <c r="H78" s="15"/>
    </row>
    <row r="79" spans="2:8" ht="18.75">
      <c r="B79" s="3" t="s">
        <v>51</v>
      </c>
      <c r="C79" s="3" t="s">
        <v>74</v>
      </c>
      <c r="D79" s="8">
        <v>2</v>
      </c>
      <c r="E79" s="4" t="s">
        <v>8</v>
      </c>
      <c r="F79" s="10" t="s">
        <v>9</v>
      </c>
      <c r="G79" s="10" t="s">
        <v>10</v>
      </c>
      <c r="H79" s="14"/>
    </row>
    <row r="80" spans="2:8" ht="18.75">
      <c r="B80" s="1" t="s">
        <v>75</v>
      </c>
      <c r="C80" s="1" t="s">
        <v>76</v>
      </c>
      <c r="D80" s="7">
        <v>2</v>
      </c>
      <c r="E80" s="5" t="s">
        <v>8</v>
      </c>
      <c r="F80" s="11" t="s">
        <v>9</v>
      </c>
      <c r="G80" s="11" t="s">
        <v>10</v>
      </c>
      <c r="H80" s="15"/>
    </row>
    <row r="81" spans="2:8" ht="18.75">
      <c r="B81" s="1" t="s">
        <v>51</v>
      </c>
      <c r="C81" s="1" t="s">
        <v>73</v>
      </c>
      <c r="D81" s="7">
        <v>2</v>
      </c>
      <c r="E81" s="5" t="s">
        <v>8</v>
      </c>
      <c r="F81" s="11" t="s">
        <v>12</v>
      </c>
      <c r="G81" s="11" t="s">
        <v>10</v>
      </c>
      <c r="H81" s="15"/>
    </row>
    <row r="82" spans="2:8" ht="18.75">
      <c r="B82" s="1" t="s">
        <v>51</v>
      </c>
      <c r="C82" s="1" t="s">
        <v>53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133</v>
      </c>
      <c r="D83" s="7">
        <v>0.5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55</v>
      </c>
      <c r="C85" s="1" t="s">
        <v>56</v>
      </c>
      <c r="D85" s="4">
        <v>1</v>
      </c>
      <c r="E85" s="5" t="s">
        <v>8</v>
      </c>
      <c r="F85" s="11" t="s">
        <v>17</v>
      </c>
      <c r="G85" s="11" t="s">
        <v>10</v>
      </c>
      <c r="H85" s="15"/>
    </row>
    <row r="86" spans="2:8" ht="18.75">
      <c r="B86" s="1" t="s">
        <v>55</v>
      </c>
      <c r="C86" s="1" t="s">
        <v>57</v>
      </c>
      <c r="D86" s="7">
        <v>0.5</v>
      </c>
      <c r="E86" s="5" t="s">
        <v>8</v>
      </c>
      <c r="F86" s="11" t="s">
        <v>9</v>
      </c>
      <c r="G86" s="11" t="s">
        <v>14</v>
      </c>
      <c r="H86" s="15"/>
    </row>
    <row r="87" spans="2:8" ht="18.75">
      <c r="B87" s="1" t="s">
        <v>55</v>
      </c>
      <c r="C87" s="1" t="s">
        <v>58</v>
      </c>
      <c r="D87" s="7">
        <v>1</v>
      </c>
      <c r="E87" s="5" t="s">
        <v>15</v>
      </c>
      <c r="F87" s="11" t="s">
        <v>12</v>
      </c>
      <c r="G87" s="11" t="s">
        <v>10</v>
      </c>
      <c r="H87" s="15"/>
    </row>
    <row r="88" spans="2:8" ht="18.75">
      <c r="B88" s="1" t="s">
        <v>55</v>
      </c>
      <c r="C88" s="1" t="s">
        <v>148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133</v>
      </c>
      <c r="D89" s="7">
        <v>0.5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/>
      <c r="C90" s="1"/>
      <c r="D90" s="7"/>
      <c r="E90" s="5"/>
      <c r="F90" s="11"/>
      <c r="G90" s="11"/>
      <c r="H90" s="15"/>
    </row>
    <row r="91" spans="2:8" ht="18.75">
      <c r="B91" s="3" t="s">
        <v>132</v>
      </c>
      <c r="C91" s="3" t="s">
        <v>133</v>
      </c>
      <c r="D91" s="8">
        <v>0.5</v>
      </c>
      <c r="E91" s="4" t="s">
        <v>8</v>
      </c>
      <c r="F91" s="10" t="s">
        <v>9</v>
      </c>
      <c r="G91" s="10" t="s">
        <v>10</v>
      </c>
      <c r="H91" s="14"/>
    </row>
    <row r="92" spans="2:8" ht="18.75">
      <c r="B92" s="1" t="s">
        <v>131</v>
      </c>
      <c r="C92" s="1" t="s">
        <v>57</v>
      </c>
      <c r="D92" s="7">
        <v>0.5</v>
      </c>
      <c r="E92" s="5" t="s">
        <v>8</v>
      </c>
      <c r="F92" s="11" t="s">
        <v>9</v>
      </c>
      <c r="G92" s="11" t="s">
        <v>10</v>
      </c>
      <c r="H92" s="15"/>
    </row>
    <row r="93" spans="2:8" ht="18.75">
      <c r="B93" s="1" t="s">
        <v>131</v>
      </c>
      <c r="C93" s="1" t="s">
        <v>137</v>
      </c>
      <c r="D93" s="7">
        <v>1</v>
      </c>
      <c r="E93" s="5" t="s">
        <v>15</v>
      </c>
      <c r="F93" s="11" t="s">
        <v>12</v>
      </c>
      <c r="G93" s="11" t="s">
        <v>10</v>
      </c>
      <c r="H93" s="15"/>
    </row>
    <row r="94" spans="2:8" ht="18.75">
      <c r="B94" s="1" t="s">
        <v>132</v>
      </c>
      <c r="C94" s="49" t="s">
        <v>135</v>
      </c>
      <c r="D94" s="7">
        <v>1</v>
      </c>
      <c r="E94" s="5" t="s">
        <v>19</v>
      </c>
      <c r="F94" s="11" t="s">
        <v>12</v>
      </c>
      <c r="G94" s="11" t="s">
        <v>10</v>
      </c>
      <c r="H94" s="15" t="s">
        <v>136</v>
      </c>
    </row>
    <row r="95" spans="2:8" ht="18.75">
      <c r="B95" s="1" t="s">
        <v>132</v>
      </c>
      <c r="C95" s="53" t="s">
        <v>148</v>
      </c>
      <c r="D95" s="52">
        <v>1</v>
      </c>
      <c r="E95" s="52" t="s">
        <v>15</v>
      </c>
      <c r="F95" s="52" t="s">
        <v>12</v>
      </c>
      <c r="G95" s="5" t="s">
        <v>10</v>
      </c>
      <c r="H95" s="15" t="s">
        <v>149</v>
      </c>
    </row>
    <row r="96" spans="2:8" ht="18.75">
      <c r="B96" s="1"/>
      <c r="C96" s="1"/>
      <c r="D96" s="7"/>
      <c r="E96" s="5"/>
      <c r="F96" s="11"/>
      <c r="G96" s="11"/>
      <c r="H96" s="15"/>
    </row>
    <row r="97" spans="2:8" ht="18.75">
      <c r="B97" s="3" t="s">
        <v>59</v>
      </c>
      <c r="C97" s="3" t="s">
        <v>60</v>
      </c>
      <c r="D97" s="4">
        <v>2</v>
      </c>
      <c r="E97" s="4" t="s">
        <v>11</v>
      </c>
      <c r="F97" s="4" t="s">
        <v>9</v>
      </c>
      <c r="G97" s="10" t="s">
        <v>10</v>
      </c>
      <c r="H97" s="14" t="s">
        <v>61</v>
      </c>
    </row>
    <row r="98" spans="2:8" ht="18.75">
      <c r="B98" s="1" t="s">
        <v>59</v>
      </c>
      <c r="C98" s="1" t="s">
        <v>62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59</v>
      </c>
      <c r="C99" s="1" t="s">
        <v>63</v>
      </c>
      <c r="D99" s="7">
        <v>1</v>
      </c>
      <c r="E99" s="5" t="s">
        <v>8</v>
      </c>
      <c r="F99" s="11" t="s">
        <v>9</v>
      </c>
      <c r="G99" s="11" t="s">
        <v>10</v>
      </c>
      <c r="H99" s="15" t="s">
        <v>81</v>
      </c>
    </row>
    <row r="100" spans="2:8" ht="18.75">
      <c r="B100" s="1" t="s">
        <v>59</v>
      </c>
      <c r="C100" s="1" t="s">
        <v>57</v>
      </c>
      <c r="D100" s="7">
        <v>0.5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59</v>
      </c>
      <c r="C101" s="1" t="s">
        <v>58</v>
      </c>
      <c r="D101" s="7">
        <v>1</v>
      </c>
      <c r="E101" s="5" t="s">
        <v>15</v>
      </c>
      <c r="F101" s="11" t="s">
        <v>12</v>
      </c>
      <c r="G101" s="11" t="s">
        <v>10</v>
      </c>
      <c r="H101" s="15"/>
    </row>
    <row r="102" spans="2:8" ht="18.75">
      <c r="B102" s="1" t="s">
        <v>59</v>
      </c>
      <c r="C102" s="1" t="s">
        <v>148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2"/>
      <c r="C103" s="2"/>
      <c r="D103" s="7"/>
      <c r="E103" s="6"/>
      <c r="F103" s="12"/>
      <c r="G103" s="12"/>
      <c r="H103" s="16"/>
    </row>
    <row r="104" spans="2:8" ht="18.75">
      <c r="B104" s="1" t="s">
        <v>147</v>
      </c>
      <c r="C104" s="3" t="s">
        <v>113</v>
      </c>
      <c r="D104" s="8">
        <v>0.5</v>
      </c>
      <c r="E104" s="4" t="s">
        <v>8</v>
      </c>
      <c r="F104" s="10" t="s">
        <v>9</v>
      </c>
      <c r="G104" s="10" t="s">
        <v>10</v>
      </c>
      <c r="H104" s="15"/>
    </row>
    <row r="105" spans="2:8" ht="18.75">
      <c r="B105" s="1" t="s">
        <v>146</v>
      </c>
      <c r="C105" s="1" t="s">
        <v>57</v>
      </c>
      <c r="D105" s="7">
        <v>0.5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146</v>
      </c>
      <c r="C106" s="1" t="s">
        <v>58</v>
      </c>
      <c r="D106" s="7">
        <v>1</v>
      </c>
      <c r="E106" s="5" t="s">
        <v>15</v>
      </c>
      <c r="F106" s="11" t="s">
        <v>12</v>
      </c>
      <c r="G106" s="11" t="s">
        <v>10</v>
      </c>
      <c r="H106" s="15"/>
    </row>
    <row r="107" spans="2:8" ht="18.75">
      <c r="B107" s="1" t="s">
        <v>146</v>
      </c>
      <c r="C107" s="1" t="s">
        <v>148</v>
      </c>
      <c r="D107" s="7">
        <v>1</v>
      </c>
      <c r="E107" s="5" t="s">
        <v>15</v>
      </c>
      <c r="F107" s="11" t="s">
        <v>12</v>
      </c>
      <c r="G107" s="11" t="s">
        <v>10</v>
      </c>
      <c r="H107" s="15" t="s">
        <v>150</v>
      </c>
    </row>
    <row r="108" spans="2:8" ht="18.75">
      <c r="B108" s="1" t="s">
        <v>146</v>
      </c>
      <c r="C108" s="1" t="s">
        <v>113</v>
      </c>
      <c r="D108" s="7">
        <v>0.5</v>
      </c>
      <c r="E108" s="5" t="s">
        <v>8</v>
      </c>
      <c r="F108" s="11" t="s">
        <v>9</v>
      </c>
      <c r="G108" s="11" t="s">
        <v>10</v>
      </c>
      <c r="H108" s="15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G27:G121 G1:G25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F27:F121 F1:F25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E27:E121 E1:E25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workbookViewId="0">
      <selection activeCell="J18" sqref="J18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126</v>
      </c>
      <c r="D2" s="50" t="s">
        <v>106</v>
      </c>
      <c r="E2" s="50" t="s">
        <v>144</v>
      </c>
      <c r="F2" s="50" t="s">
        <v>145</v>
      </c>
      <c r="G2" s="37" t="s">
        <v>66</v>
      </c>
      <c r="I2" s="30" t="s">
        <v>20</v>
      </c>
      <c r="J2" s="29">
        <f>SUM(C:C)</f>
        <v>176.5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33.5</v>
      </c>
      <c r="D3" s="51">
        <f>SUMIFS(コスト表!D:D, コスト表!B:B, "プレイヤー", コスト表!G:G, "完了")</f>
        <v>16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13.5</v>
      </c>
      <c r="G3" s="40">
        <f>ROUNDDOWN(COUNTIFS(コスト表!B:B, "プレイヤー", コスト表!G:G, "完了") / COUNTIF(コスト表!B:B, "プレイヤー") * 100,1)</f>
        <v>52.1</v>
      </c>
      <c r="I3" s="31" t="s">
        <v>21</v>
      </c>
      <c r="J3" s="29">
        <f>SUMIF(コスト表!G:G,"完了",コスト表!D:D)</f>
        <v>16.5</v>
      </c>
      <c r="K3" s="28" t="s">
        <v>22</v>
      </c>
      <c r="M3" s="28"/>
    </row>
    <row r="4" spans="2:13" ht="19.5">
      <c r="B4" s="1" t="s">
        <v>142</v>
      </c>
      <c r="C4" s="19">
        <f>SUMIF(コスト表!B:B, B4, コスト表!D:D)</f>
        <v>27</v>
      </c>
      <c r="D4" s="51">
        <f>SUMIFS(コスト表!D:D, コスト表!B:B, "敵ベース", コスト表!G:G, "完了")</f>
        <v>0</v>
      </c>
      <c r="E4" s="51">
        <f>SUMIFS(コスト表!D:D, コスト表!B:B, "敵ベース", コスト表!G:G, "作業中")</f>
        <v>5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0</v>
      </c>
      <c r="I4" s="32" t="s">
        <v>23</v>
      </c>
      <c r="J4" s="29">
        <f ca="1">NETWORKDAYS(J5,J6)</f>
        <v>30</v>
      </c>
      <c r="K4" s="29">
        <f ca="1" xml:space="preserve"> ROUNDDOWN(J3 / J4,1)</f>
        <v>0.5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3</v>
      </c>
      <c r="F5" s="51">
        <f>SUMIFS(コスト表!D:D, コスト表!B:B, "敵1(通常ゾンビ)", コスト表!G:G, "未着手")</f>
        <v>7.5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45820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123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30</v>
      </c>
      <c r="L9" s="59">
        <f ca="1">ROUNDDOWN(($J$2-$J$3)/K9, 1)</f>
        <v>5.3</v>
      </c>
    </row>
    <row r="10" spans="2:13" ht="19.5">
      <c r="B10" s="18" t="s">
        <v>127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41</v>
      </c>
      <c r="L10" s="60">
        <f ca="1">ROUNDDOWN(($J$2 - $J$3) / K10,1)</f>
        <v>3.9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46</v>
      </c>
      <c r="L11" s="60">
        <f ca="1">ROUNDDOWN(($J$2 - $J$3) / K11,1)</f>
        <v>3.4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58</v>
      </c>
      <c r="L12" s="60">
        <f ca="1">ROUNDDOWN(($J$2 - $J$3) / K12,1)</f>
        <v>2.7</v>
      </c>
    </row>
    <row r="13" spans="2:13">
      <c r="B13" s="18" t="s">
        <v>134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106</v>
      </c>
      <c r="L14" s="42" t="s">
        <v>69</v>
      </c>
    </row>
    <row r="15" spans="2:13">
      <c r="B15" s="41" t="s">
        <v>151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  <c r="I15" s="43" t="s">
        <v>9</v>
      </c>
      <c r="J15" s="43">
        <f>SUMIF(コスト表!F:F, "プロト", コスト表!D:D)</f>
        <v>123</v>
      </c>
      <c r="K15" s="43">
        <f>SUMIFS(コスト表!D:D, コスト表!F:F, "プロト", コスト表!G:G, "完了")</f>
        <v>14.5</v>
      </c>
      <c r="L15" s="43">
        <f>ROUNDDOWN(COUNTIFS(コスト表!F:F, "プロト", コスト表!G:G, "完了") / COUNTIF(コスト表!F:F, "プロト") * 100,1)</f>
        <v>15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13.6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152</v>
      </c>
    </row>
    <row r="9" spans="2:6">
      <c r="B9" s="63" t="s">
        <v>138</v>
      </c>
    </row>
    <row r="10" spans="2:6">
      <c r="B10" s="63" t="s">
        <v>139</v>
      </c>
    </row>
    <row r="11" spans="2:6">
      <c r="B11" s="63" t="s">
        <v>140</v>
      </c>
    </row>
    <row r="12" spans="2:6">
      <c r="B12" s="64" t="s">
        <v>141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2025-06-12T03:41:56Z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