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1B226F3B-2C1F-4DA2-AB08-BE96A5CA0ABB}" xr6:coauthVersionLast="47" xr6:coauthVersionMax="47" xr10:uidLastSave="{00000000-0000-0000-0000-000000000000}"/>
  <bookViews>
    <workbookView xWindow="3780" yWindow="3195" windowWidth="21600" windowHeight="11295" activeTab="2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<sst xmlns="http://schemas.openxmlformats.org/spreadsheetml/2006/main" count="556" uniqueCount="155">
  <si>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</si>
  <si>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</si>
  <si>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</si>
  <si>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</si>
  <si>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</si>
  <si>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</si>
  <si>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</si>
  <si>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</si>
  <si>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</si>
  <si>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</si>
  <si>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</si>
  <si>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</si>
  <si>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</si>
  <si>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</si>
  <si>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</si>
  <si>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</si>
  <si>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</si>
  <si>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</si>
  <si>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</si>
  <si>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</si>
  <si>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</si>
  <si>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</si>
  <si>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</si>
  <si>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</si>
  <si>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</si>
  <si>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</si>
  <si>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</si>
  <si>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</si>
  <si>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</si>
  <si>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</si>
  <si>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</si>
  <si>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</si>
  <si>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</si>
  <si>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</si>
  <si>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</si>
  <si>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</si>
  <si>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</si>
  <si>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</si>
  <si>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</si>
  <si>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</si>
  <si>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</si>
  <si>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</si>
  <si>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</si>
  <si>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</si>
  <si>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</si>
  <si>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</si>
  <si>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</si>
  <si>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</si>
  <si>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</si>
  <si>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</si>
  <si>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</si>
  <si>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</si>
  <si>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</si>
  <si>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</si>
  <si>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</si>
  <si>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</si>
  <si>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</si>
  <si>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</si>
  <si>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</si>
  <si>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</si>
  <si>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</si>
  <si>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</si>
  <si>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</si>
  <si>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</si>
  <si>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</si>
  <si>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</si>
  <si>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</si>
  <si>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</si>
  <si>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</si>
  <si>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</si>
  <si>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</si>
  <si>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</si>
  <si>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</si>
  <si>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</si>
  <si>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</si>
  <si>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</si>
  <si>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</si>
  <si>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</si>
  <si>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</si>
  <si>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</si>
  <si>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</si>
  <si>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</si>
  <si>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</si>
  <si>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</si>
  <si>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</si>
  <si>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</si>
  <si>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</si>
  <si>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</si>
  <si>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</si>
  <si>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</si>
  <si>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</si>
  <si>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</si>
  <si>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</si>
  <si>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</si>
  <si>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</si>
  <si>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</si>
  <si>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</si>
  <si>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</si>
  <si>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</si>
  <si>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</si>
  <si>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</si>
  <si>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</si>
  <si>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</si>
  <si>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</si>
  <si>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</si>
  <si>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</si>
  <si>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</si>
  <si>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</si>
  <si>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</si>
  <si>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</si>
  <si>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</si>
  <si>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</si>
  <si>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</si>
  <si>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</si>
  <si>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</si>
  <si>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</si>
  <si>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</si>
  <si>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</si>
  <si>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</si>
  <si>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</si>
  <si>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</si>
  <si>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</si>
  <si>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</si>
  <si>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</si>
  <si>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</si>
  <si>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</si>
  <si>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</si>
  <si>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</si>
  <si>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</si>
  <si>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</si>
  <si>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</si>
  <si>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</si>
  <si>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</si>
  <si>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</si>
  <si>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</si>
  <si>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</si>
  <si>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</si>
  <si>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</si>
  <si>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</si>
  <si>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</si>
  <si>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</si>
  <si>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</si>
  <si>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</si>
  <si>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</si>
  <si>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</si>
  <si>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</si>
  <si>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</si>
  <si>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</si>
  <si>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</si>
  <si>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</si>
  <si>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</si>
  <si>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</si>
  <si>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</si>
  <si>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</si>
  <si>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近接武器</t>
    <rPh sb="0" eb="4">
      <t>キンセツブキ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</si>
</sst>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zoomScaleNormal="100" workbookViewId="0">
      <pane ySplit="2" topLeftCell="A3" activePane="bottomLeft" state="frozen"/>
      <selection pane="bottomLeft" activeCell="F8" sqref="F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78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104</v>
      </c>
      <c r="C5" s="1" t="s">
        <v>109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" t="s">
        <v>154</v>
      </c>
      <c r="D7" s="7">
        <v>3</v>
      </c>
      <c r="E7" s="5" t="s">
        <v>8</v>
      </c>
      <c r="F7" s="11" t="s">
        <v>9</v>
      </c>
      <c r="G7" s="11" t="s">
        <v>13</v>
      </c>
      <c r="H7" s="15"/>
    </row>
    <row r="8" spans="2:8" ht="18.75">
      <c r="B8" s="1" t="s">
        <v>7</v>
      </c>
      <c r="C8" s="1" t="s">
        <v>40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65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144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79</v>
      </c>
      <c r="C11" s="1" t="s">
        <v>80</v>
      </c>
      <c r="D11" s="7">
        <v>4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79</v>
      </c>
      <c r="C12" s="1" t="s">
        <v>129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130</v>
      </c>
    </row>
    <row r="13" spans="2:8" ht="18.75">
      <c r="B13" s="1" t="s">
        <v>7</v>
      </c>
      <c r="C13" s="1" t="s">
        <v>55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104</v>
      </c>
      <c r="C14" s="1" t="s">
        <v>105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104</v>
      </c>
      <c r="C15" s="1" t="s">
        <v>61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106</v>
      </c>
    </row>
    <row r="16" spans="2:8" ht="18.75">
      <c r="B16" s="1" t="s">
        <v>104</v>
      </c>
      <c r="C16" s="1" t="s">
        <v>108</v>
      </c>
      <c r="D16" s="7">
        <v>2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38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39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79</v>
      </c>
      <c r="C23" s="1" t="s">
        <v>81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104</v>
      </c>
      <c r="C24" s="1" t="s">
        <v>110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111</v>
      </c>
    </row>
    <row r="25" spans="2:8" ht="18.75">
      <c r="B25" s="1" t="s">
        <v>7</v>
      </c>
      <c r="C25" s="1" t="s">
        <v>45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143</v>
      </c>
      <c r="C27" s="3" t="s">
        <v>84</v>
      </c>
      <c r="D27" s="8">
        <v>5</v>
      </c>
      <c r="E27" s="4" t="s">
        <v>8</v>
      </c>
      <c r="F27" s="10" t="s">
        <v>9</v>
      </c>
      <c r="G27" s="10" t="s">
        <v>13</v>
      </c>
      <c r="H27" s="14" t="s">
        <v>85</v>
      </c>
    </row>
    <row r="28" spans="2:8" ht="18.75">
      <c r="B28" s="1" t="s">
        <v>143</v>
      </c>
      <c r="C28" s="1" t="s">
        <v>86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87</v>
      </c>
    </row>
    <row r="29" spans="2:8" ht="18.75">
      <c r="B29" s="1" t="s">
        <v>143</v>
      </c>
      <c r="C29" s="1" t="s">
        <v>88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89</v>
      </c>
    </row>
    <row r="30" spans="2:8" ht="18.75">
      <c r="B30" s="1" t="s">
        <v>143</v>
      </c>
      <c r="C30" s="1" t="s">
        <v>91</v>
      </c>
      <c r="D30" s="7">
        <v>2</v>
      </c>
      <c r="E30" s="5" t="s">
        <v>8</v>
      </c>
      <c r="F30" s="11" t="s">
        <v>9</v>
      </c>
      <c r="G30" s="11" t="s">
        <v>92</v>
      </c>
      <c r="H30" s="15"/>
    </row>
    <row r="31" spans="2:8" ht="18.75">
      <c r="B31" s="1" t="s">
        <v>143</v>
      </c>
      <c r="C31" s="1" t="s">
        <v>93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94</v>
      </c>
    </row>
    <row r="32" spans="2:8" ht="18.75">
      <c r="B32" s="1" t="s">
        <v>143</v>
      </c>
      <c r="C32" s="1" t="s">
        <v>95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143</v>
      </c>
      <c r="C33" s="1" t="s">
        <v>113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41</v>
      </c>
      <c r="C35" s="1" t="s">
        <v>99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41</v>
      </c>
      <c r="C36" s="1" t="s">
        <v>97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41</v>
      </c>
      <c r="C37" s="1" t="s">
        <v>96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41</v>
      </c>
      <c r="C38" s="1" t="s">
        <v>125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41</v>
      </c>
      <c r="C39" s="1" t="s">
        <v>131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41</v>
      </c>
      <c r="C40" s="1" t="s">
        <v>114</v>
      </c>
      <c r="D40" s="7">
        <v>1</v>
      </c>
      <c r="E40" s="5" t="s">
        <v>8</v>
      </c>
      <c r="F40" s="11" t="s">
        <v>115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42</v>
      </c>
      <c r="C42" s="3" t="s">
        <v>98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42</v>
      </c>
      <c r="C43" s="1" t="s">
        <v>99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42</v>
      </c>
      <c r="C44" s="1" t="s">
        <v>97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42</v>
      </c>
      <c r="C45" s="1" t="s">
        <v>96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42</v>
      </c>
      <c r="C46" s="1" t="s">
        <v>125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42</v>
      </c>
      <c r="C47" s="1" t="s">
        <v>131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42</v>
      </c>
      <c r="C48" s="1" t="s">
        <v>114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83</v>
      </c>
      <c r="C50" s="1" t="s">
        <v>100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83</v>
      </c>
      <c r="C51" s="1" t="s">
        <v>97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83</v>
      </c>
      <c r="C52" s="1" t="s">
        <v>96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83</v>
      </c>
      <c r="C53" s="1" t="s">
        <v>125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83</v>
      </c>
      <c r="C54" s="1" t="s">
        <v>131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83</v>
      </c>
      <c r="C55" s="1" t="s">
        <v>114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72</v>
      </c>
      <c r="C57" s="3" t="s">
        <v>116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72</v>
      </c>
      <c r="C58" s="1" t="s">
        <v>117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72</v>
      </c>
      <c r="C59" s="1" t="s">
        <v>97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90</v>
      </c>
      <c r="C60" s="1" t="s">
        <v>118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44</v>
      </c>
    </row>
    <row r="61" spans="2:8" ht="18.75">
      <c r="B61" s="1" t="s">
        <v>72</v>
      </c>
      <c r="C61" s="1" t="s">
        <v>96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72</v>
      </c>
      <c r="C62" s="1" t="s">
        <v>125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72</v>
      </c>
      <c r="C63" s="1" t="s">
        <v>131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72</v>
      </c>
      <c r="C64" s="1" t="s">
        <v>114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119</v>
      </c>
      <c r="C66" s="1" t="s">
        <v>120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119</v>
      </c>
      <c r="C67" s="1" t="s">
        <v>121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119</v>
      </c>
      <c r="C68" s="1" t="s">
        <v>122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119</v>
      </c>
      <c r="C69" s="1" t="s">
        <v>123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128</v>
      </c>
      <c r="C71" s="3" t="s">
        <v>46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47</v>
      </c>
    </row>
    <row r="72" spans="2:8" ht="18.75">
      <c r="B72" s="1" t="s">
        <v>128</v>
      </c>
      <c r="C72" s="1" t="s">
        <v>48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128</v>
      </c>
      <c r="C73" s="1" t="s">
        <v>103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128</v>
      </c>
      <c r="C74" s="1" t="s">
        <v>49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50</v>
      </c>
    </row>
    <row r="75" spans="2:8" ht="18.75">
      <c r="B75" s="1" t="s">
        <v>128</v>
      </c>
      <c r="C75" s="1" t="s">
        <v>51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126</v>
      </c>
    </row>
    <row r="76" spans="2:8" ht="18.75">
      <c r="B76" s="1" t="s">
        <v>128</v>
      </c>
      <c r="C76" s="1" t="s">
        <v>101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112</v>
      </c>
    </row>
    <row r="77" spans="2:8" ht="18.75">
      <c r="B77" s="1" t="s">
        <v>128</v>
      </c>
      <c r="C77" s="1" t="s">
        <v>102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52</v>
      </c>
      <c r="C79" s="3" t="s">
        <v>75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76</v>
      </c>
      <c r="C80" s="1" t="s">
        <v>77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52</v>
      </c>
      <c r="C81" s="1" t="s">
        <v>74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52</v>
      </c>
      <c r="C82" s="1" t="s">
        <v>54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52</v>
      </c>
      <c r="C83" s="1" t="s">
        <v>134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56</v>
      </c>
      <c r="C85" s="1" t="s">
        <v>57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56</v>
      </c>
      <c r="C86" s="1" t="s">
        <v>58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56</v>
      </c>
      <c r="C87" s="1" t="s">
        <v>59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56</v>
      </c>
      <c r="C88" s="1" t="s">
        <v>149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56</v>
      </c>
      <c r="C89" s="1" t="s">
        <v>134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133</v>
      </c>
      <c r="C91" s="3" t="s">
        <v>134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132</v>
      </c>
      <c r="C92" s="1" t="s">
        <v>58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132</v>
      </c>
      <c r="C93" s="1" t="s">
        <v>138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133</v>
      </c>
      <c r="C94" s="49" t="s">
        <v>136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137</v>
      </c>
    </row>
    <row r="95" spans="2:8" ht="18.75">
      <c r="B95" s="1" t="s">
        <v>133</v>
      </c>
      <c r="C95" s="53" t="s">
        <v>149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150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60</v>
      </c>
      <c r="C97" s="3" t="s">
        <v>61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62</v>
      </c>
    </row>
    <row r="98" spans="2:8" ht="18.75">
      <c r="B98" s="1" t="s">
        <v>60</v>
      </c>
      <c r="C98" s="1" t="s">
        <v>63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60</v>
      </c>
      <c r="C99" s="1" t="s">
        <v>64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82</v>
      </c>
    </row>
    <row r="100" spans="2:8" ht="18.75">
      <c r="B100" s="1" t="s">
        <v>60</v>
      </c>
      <c r="C100" s="1" t="s">
        <v>58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60</v>
      </c>
      <c r="C101" s="1" t="s">
        <v>59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60</v>
      </c>
      <c r="C102" s="1" t="s">
        <v>149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148</v>
      </c>
      <c r="C104" s="3" t="s">
        <v>114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147</v>
      </c>
      <c r="C105" s="1" t="s">
        <v>58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147</v>
      </c>
      <c r="C106" s="1" t="s">
        <v>59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147</v>
      </c>
      <c r="C107" s="1" t="s">
        <v>149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151</v>
      </c>
    </row>
    <row r="108" spans="2:8" ht="18.75">
      <c r="B108" s="1" t="s">
        <v>147</v>
      </c>
      <c r="C108" s="1" t="s">
        <v>114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A9" workbookViewId="0">
      <selection activeCell="J18" sqref="J18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127</v>
      </c>
      <c r="D2" s="50" t="s">
        <v>107</v>
      </c>
      <c r="E2" s="50" t="s">
        <v>145</v>
      </c>
      <c r="F2" s="50" t="s">
        <v>146</v>
      </c>
      <c r="G2" s="37" t="s">
        <v>67</v>
      </c>
      <c r="I2" s="30" t="s">
        <v>20</v>
      </c>
      <c r="J2" s="29">
        <f>SUM(C:C)</f>
        <v>173.5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30.5</v>
      </c>
      <c r="D3" s="51">
        <f>SUMIFS(コスト表!D:D, コスト表!B:B, "プレイヤー", コスト表!G:G, "完了")</f>
        <v>10</v>
      </c>
      <c r="E3" s="51">
        <f>SUMIFS(コスト表!D:D, コスト表!B:B, "プレイヤー", コスト表!G:G, "作業中")</f>
        <v>7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47.8</v>
      </c>
      <c r="I3" s="31" t="s">
        <v>21</v>
      </c>
      <c r="J3" s="29">
        <f>SUMIF(コスト表!G:G,"完了",コスト表!D:D)</f>
        <v>10.5</v>
      </c>
      <c r="K3" s="28" t="s">
        <v>22</v>
      </c>
      <c r="M3" s="28"/>
    </row>
    <row r="4" spans="2:13" ht="19.5">
      <c r="B4" s="1" t="s">
        <v>143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28</v>
      </c>
      <c r="K4" s="29">
        <f ca="1" xml:space="preserve"> ROUNDDOWN(J3 / J4,1)</f>
        <v>0.3</v>
      </c>
      <c r="M4" s="28"/>
    </row>
    <row r="5" spans="2:13" ht="19.5">
      <c r="B5" s="18" t="s">
        <v>41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42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45818</v>
      </c>
      <c r="K6" s="46"/>
      <c r="L6" s="28"/>
      <c r="M6" s="28"/>
    </row>
    <row r="7" spans="2:13">
      <c r="B7" s="18" t="s">
        <v>83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73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124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66</v>
      </c>
      <c r="J9" s="61">
        <f>DATE(2025,7,23)</f>
        <v>45861</v>
      </c>
      <c r="K9" s="57">
        <f ca="1">NETWORKDAYS(TODAY(),J9)</f>
        <v>32</v>
      </c>
      <c r="L9" s="59">
        <f ca="1">ROUNDDOWN(($J$2-$J$3)/K9, 1)</f>
        <v>5</v>
      </c>
    </row>
    <row r="10" spans="2:13" ht="19.5">
      <c r="B10" s="18" t="s">
        <v>128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43</v>
      </c>
      <c r="L10" s="60">
        <f ca="1">ROUNDDOWN(($J$2 - $J$3) / K10,1)</f>
        <v>3.7</v>
      </c>
    </row>
    <row r="11" spans="2:13" ht="19.5">
      <c r="B11" s="18" t="s">
        <v>53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48</v>
      </c>
      <c r="L11" s="60">
        <f ca="1">ROUNDDOWN(($J$2 - $J$3) / K11,1)</f>
        <v>3.3</v>
      </c>
    </row>
    <row r="12" spans="2:13" ht="19.5">
      <c r="B12" s="18" t="s">
        <v>56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60</v>
      </c>
      <c r="L12" s="60">
        <f ca="1">ROUNDDOWN(($J$2 - $J$3) / K12,1)</f>
        <v>2.7</v>
      </c>
    </row>
    <row r="13" spans="2:13">
      <c r="B13" s="18" t="s">
        <v>135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60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69</v>
      </c>
      <c r="K14" s="42" t="s">
        <v>107</v>
      </c>
      <c r="L14" s="42" t="s">
        <v>70</v>
      </c>
    </row>
    <row r="15" spans="2:13">
      <c r="B15" s="41" t="s">
        <v>152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120</v>
      </c>
      <c r="K15" s="43">
        <f>SUMIFS(コスト表!D:D, コスト表!F:F, "プロト", コスト表!G:G, "完了")</f>
        <v>8.5</v>
      </c>
      <c r="L15" s="43">
        <f>ROUNDDOWN(COUNTIFS(コスト表!F:F, "プロト", コスト表!G:G, "完了") / COUNTIF(コスト表!F:F, "プロト") * 100,1)</f>
        <v>13.3</v>
      </c>
    </row>
    <row r="16" spans="2:13">
      <c r="B16" s="41" t="s">
        <v>68</v>
      </c>
      <c r="C16" s="9"/>
      <c r="D16" s="9"/>
      <c r="E16" s="9"/>
      <c r="F16" s="9"/>
      <c r="G16" s="40">
        <f>ROUNDDOWN(COUNTIF(コスト表!G:G, "完了") / COUNTA(コスト表!G:G) * 100,1)</f>
        <v>12.6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tabSelected="1"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71</v>
      </c>
      <c r="D6" s="21" t="s">
        <v>18</v>
      </c>
      <c r="F6" s="23" t="s">
        <v>19</v>
      </c>
    </row>
    <row r="8" spans="2:6">
      <c r="B8" s="65" t="s">
        <v>3</v>
      </c>
      <c r="D8" t="s">
        <v>153</v>
      </c>
    </row>
    <row r="9" spans="2:6">
      <c r="B9" s="63" t="s">
        <v>139</v>
      </c>
    </row>
    <row r="10" spans="2:6">
      <c r="B10" s="63" t="s">
        <v>140</v>
      </c>
    </row>
    <row r="11" spans="2:6">
      <c r="B11" s="63" t="s">
        <v>141</v>
      </c>
    </row>
    <row r="12" spans="2:6">
      <c r="B12" s="64" t="s">
        <v>142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2025-06-10T08:55:15Z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