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F59DF68E-3D93-40BE-BC57-F2CA969B793E}" xr6:coauthVersionLast="47" xr6:coauthVersionMax="47" xr10:uidLastSave="{00000000-0000-0000-0000-000000000000}"/>
  <bookViews>
    <workbookView xWindow="3735" yWindow="340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L9" i="2" s="1"/>
  <c r="C3" i="2"/>
  <c r="J16" i="2" l="1"/>
  <c r="C8" i="2"/>
  <c r="J4" i="2"/>
  <c r="K4" i="2" s="1"/>
  <c r="J2" i="2" l="1"/>
  <c r="L12" i="2" l="1"/>
  <c r="L11" i="2"/>
  <c r="L10" i="2"/>
</calcChain>
</file>

<file path=xl/sharedStrings.xml><?xml version="1.0" encoding="utf-8"?>
<sst xmlns="http://schemas.openxmlformats.org/spreadsheetml/2006/main" count="562" uniqueCount="158">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</sst>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8" activePane="bottomLeft" state="frozen"/>
      <selection pane="bottomLeft" activeCell="G11" sqref="G11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5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157</v>
      </c>
      <c r="C11" s="1" t="s">
        <v>156</v>
      </c>
      <c r="D11" s="7">
        <v>5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8</v>
      </c>
      <c r="F12" s="11" t="s">
        <v>9</v>
      </c>
      <c r="G12" s="11" t="s">
        <v>10</v>
      </c>
      <c r="H12" s="15" t="s">
        <v>155</v>
      </c>
    </row>
    <row r="13" spans="2:8" ht="18.75">
      <c r="B13" s="1" t="s">
        <v>78</v>
      </c>
      <c r="C13" s="1" t="s">
        <v>128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129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103</v>
      </c>
      <c r="C15" s="1" t="s">
        <v>104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103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105</v>
      </c>
    </row>
    <row r="17" spans="2:8" ht="18.75">
      <c r="B17" s="1" t="s">
        <v>103</v>
      </c>
      <c r="C17" s="1" t="s">
        <v>107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154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103</v>
      </c>
      <c r="C25" s="1" t="s">
        <v>109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110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142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142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86</v>
      </c>
    </row>
    <row r="30" spans="2:8" ht="18.75">
      <c r="B30" s="1" t="s">
        <v>142</v>
      </c>
      <c r="C30" s="1" t="s">
        <v>87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88</v>
      </c>
    </row>
    <row r="31" spans="2:8" ht="18.75">
      <c r="B31" s="1" t="s">
        <v>142</v>
      </c>
      <c r="C31" s="1" t="s">
        <v>90</v>
      </c>
      <c r="D31" s="7">
        <v>2</v>
      </c>
      <c r="E31" s="5" t="s">
        <v>8</v>
      </c>
      <c r="F31" s="11" t="s">
        <v>9</v>
      </c>
      <c r="G31" s="11" t="s">
        <v>91</v>
      </c>
      <c r="H31" s="15"/>
    </row>
    <row r="32" spans="2:8" ht="18.75">
      <c r="B32" s="1" t="s">
        <v>142</v>
      </c>
      <c r="C32" s="1" t="s">
        <v>92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93</v>
      </c>
    </row>
    <row r="33" spans="2:8" ht="18.75">
      <c r="B33" s="1" t="s">
        <v>142</v>
      </c>
      <c r="C33" s="1" t="s">
        <v>94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142</v>
      </c>
      <c r="C34" s="1" t="s">
        <v>112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98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96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40</v>
      </c>
      <c r="C38" s="1" t="s">
        <v>95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124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130</v>
      </c>
      <c r="D40" s="7">
        <v>3</v>
      </c>
      <c r="E40" s="5" t="s">
        <v>8</v>
      </c>
      <c r="F40" s="11" t="s">
        <v>9</v>
      </c>
      <c r="G40" s="11" t="s">
        <v>13</v>
      </c>
      <c r="H40" s="15"/>
    </row>
    <row r="41" spans="2:8" ht="18.75">
      <c r="B41" s="1" t="s">
        <v>40</v>
      </c>
      <c r="C41" s="1" t="s">
        <v>113</v>
      </c>
      <c r="D41" s="7">
        <v>1</v>
      </c>
      <c r="E41" s="5" t="s">
        <v>8</v>
      </c>
      <c r="F41" s="11" t="s">
        <v>114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97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41</v>
      </c>
      <c r="C44" s="1" t="s">
        <v>98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96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41</v>
      </c>
      <c r="C46" s="1" t="s">
        <v>95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124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41</v>
      </c>
      <c r="C48" s="1" t="s">
        <v>130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41</v>
      </c>
      <c r="C49" s="1" t="s">
        <v>113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82</v>
      </c>
      <c r="C51" s="1" t="s">
        <v>99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96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95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124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82</v>
      </c>
      <c r="C55" s="1" t="s">
        <v>130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82</v>
      </c>
      <c r="C56" s="1" t="s">
        <v>113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71</v>
      </c>
      <c r="C58" s="3" t="s">
        <v>115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71</v>
      </c>
      <c r="C59" s="1" t="s">
        <v>116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71</v>
      </c>
      <c r="C60" s="1" t="s">
        <v>96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89</v>
      </c>
      <c r="C61" s="1" t="s">
        <v>117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43</v>
      </c>
    </row>
    <row r="62" spans="2:8" ht="18.75">
      <c r="B62" s="1" t="s">
        <v>71</v>
      </c>
      <c r="C62" s="1" t="s">
        <v>95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124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71</v>
      </c>
      <c r="C64" s="1" t="s">
        <v>130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71</v>
      </c>
      <c r="C65" s="1" t="s">
        <v>113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118</v>
      </c>
      <c r="C67" s="1" t="s">
        <v>119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120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121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118</v>
      </c>
      <c r="C70" s="1" t="s">
        <v>122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127</v>
      </c>
      <c r="C72" s="3" t="s">
        <v>45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46</v>
      </c>
    </row>
    <row r="73" spans="2:8" ht="18.75">
      <c r="B73" s="1" t="s">
        <v>127</v>
      </c>
      <c r="C73" s="1" t="s">
        <v>47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102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127</v>
      </c>
      <c r="C75" s="1" t="s">
        <v>48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49</v>
      </c>
    </row>
    <row r="76" spans="2:8" ht="18.75">
      <c r="B76" s="1" t="s">
        <v>127</v>
      </c>
      <c r="C76" s="1" t="s">
        <v>50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125</v>
      </c>
    </row>
    <row r="77" spans="2:8" ht="18.75">
      <c r="B77" s="1" t="s">
        <v>127</v>
      </c>
      <c r="C77" s="1" t="s">
        <v>100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111</v>
      </c>
    </row>
    <row r="78" spans="2:8" ht="18.75">
      <c r="B78" s="1" t="s">
        <v>127</v>
      </c>
      <c r="C78" s="1" t="s">
        <v>101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51</v>
      </c>
      <c r="C84" s="1" t="s">
        <v>133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148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133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132</v>
      </c>
      <c r="C92" s="3" t="s">
        <v>133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131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131</v>
      </c>
      <c r="C94" s="1" t="s">
        <v>137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132</v>
      </c>
      <c r="C95" s="49" t="s">
        <v>135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136</v>
      </c>
    </row>
    <row r="96" spans="2:8" ht="18.75">
      <c r="B96" s="1" t="s">
        <v>132</v>
      </c>
      <c r="C96" s="53" t="s">
        <v>148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149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148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147</v>
      </c>
      <c r="C105" s="3" t="s">
        <v>113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146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 t="s">
        <v>146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146</v>
      </c>
      <c r="C108" s="1" t="s">
        <v>148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150</v>
      </c>
    </row>
    <row r="109" spans="2:8" ht="18.75">
      <c r="B109" s="1" t="s">
        <v>146</v>
      </c>
      <c r="C109" s="1" t="s">
        <v>113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G28:G122 G1:G26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F28:F122 F1:F26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E28:E122 E1:E26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C1" workbookViewId="0">
      <selection activeCell="J6" sqref="J6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181.5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38.5</v>
      </c>
      <c r="D3" s="51">
        <f>SUMIFS(コスト表!D:D, コスト表!B:B, "プレイヤー", コスト表!G:G, "完了")</f>
        <v>16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18.5</v>
      </c>
      <c r="G3" s="40">
        <f>ROUNDDOWN(COUNTIFS(コスト表!B:B, "プレイヤー", コスト表!G:G, "完了") / COUNTIF(コスト表!B:B, "プレイヤー") * 100,1)</f>
        <v>50</v>
      </c>
      <c r="I3" s="31" t="s">
        <v>21</v>
      </c>
      <c r="J3" s="29">
        <f>SUMIF(コスト表!G:G,"完了",コスト表!D:D)</f>
        <v>21.5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0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32</v>
      </c>
      <c r="K4" s="29">
        <f ca="1" xml:space="preserve"> ROUNDDOWN(J3 / J4,1)</f>
        <v>0.6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45824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28</v>
      </c>
      <c r="L9" s="59">
        <f ca="1">ROUNDDOWN(($J$2-$J$3)/K9, 1)</f>
        <v>5.7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39</v>
      </c>
      <c r="L10" s="60">
        <f ca="1">ROUNDDOWN(($J$2 - $J$3) / K10,1)</f>
        <v>4.0999999999999996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44</v>
      </c>
      <c r="L11" s="60">
        <f ca="1">ROUNDDOWN(($J$2 - $J$3) / K11,1)</f>
        <v>3.6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56</v>
      </c>
      <c r="L12" s="60">
        <f ca="1">ROUNDDOWN(($J$2 - $J$3) / K12,1)</f>
        <v>2.8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128</v>
      </c>
      <c r="K15" s="43">
        <f>SUMIFS(コスト表!D:D, コスト表!F:F, "プロト", コスト表!G:G, "完了")</f>
        <v>19.5</v>
      </c>
      <c r="L15" s="43">
        <f>ROUNDDOWN(COUNTIFS(コスト表!F:F, "プロト", コスト表!G:G, "完了") / COUNTIF(コスト表!F:F, "プロト") * 100,1)</f>
        <v>16.3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14.5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2025-06-16T04:48:18Z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