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\Documents\PHD\Python\GitHub\Amir_Repositories\Ohad2025_PendulumForceMeasure\Dat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8" i="1"/>
  <c r="S11" i="1"/>
  <c r="U11" i="1" s="1"/>
  <c r="G11" i="1"/>
  <c r="T10" i="1"/>
  <c r="G10" i="1"/>
  <c r="F10" i="1"/>
  <c r="U10" i="1" s="1"/>
  <c r="S9" i="1"/>
  <c r="U9" i="1" s="1"/>
  <c r="P9" i="1"/>
  <c r="T8" i="1"/>
  <c r="O8" i="1"/>
  <c r="K8" i="1" s="1"/>
  <c r="S7" i="1"/>
  <c r="U7" i="1" s="1"/>
  <c r="P7" i="1"/>
  <c r="T6" i="1"/>
  <c r="O6" i="1"/>
  <c r="K6" i="1" s="1"/>
  <c r="T5" i="1"/>
  <c r="T4" i="1"/>
  <c r="K4" i="1"/>
  <c r="T3" i="1"/>
  <c r="T2" i="1"/>
  <c r="K2" i="1"/>
  <c r="T11" i="1" l="1"/>
  <c r="T9" i="1"/>
  <c r="T7" i="1"/>
</calcChain>
</file>

<file path=xl/sharedStrings.xml><?xml version="1.0" encoding="utf-8"?>
<sst xmlns="http://schemas.openxmlformats.org/spreadsheetml/2006/main" count="89" uniqueCount="42">
  <si>
    <t>021_1</t>
  </si>
  <si>
    <t>side</t>
  </si>
  <si>
    <t>nikon</t>
  </si>
  <si>
    <t>Helda</t>
  </si>
  <si>
    <t>(21, 1, 'side')</t>
  </si>
  <si>
    <t>NA</t>
  </si>
  <si>
    <t>na</t>
  </si>
  <si>
    <t>top</t>
  </si>
  <si>
    <t>(21, 1, 'top')</t>
  </si>
  <si>
    <t>Exp_num</t>
  </si>
  <si>
    <t>Exp_setup</t>
  </si>
  <si>
    <t>View</t>
  </si>
  <si>
    <t>Camera</t>
  </si>
  <si>
    <t>Bean_Strain</t>
  </si>
  <si>
    <t>C.N_time(minutes)</t>
  </si>
  <si>
    <t>Straw_Weight(gr)</t>
  </si>
  <si>
    <t>Straw_Length(cm)</t>
  </si>
  <si>
    <t>Pendulum_Length(cm)</t>
  </si>
  <si>
    <t>Dist_straw_from_hinge(pixels)</t>
  </si>
  <si>
    <t>Straw_length(pixels)</t>
  </si>
  <si>
    <t>exp_ev_view(new ysupbot)</t>
  </si>
  <si>
    <t>new_y_pos_supp_bot(pixels)</t>
  </si>
  <si>
    <t>side_equil_ypos-bot_sup(pixels)</t>
  </si>
  <si>
    <t>Side_pix2cm</t>
  </si>
  <si>
    <t>Top_pix2cm</t>
  </si>
  <si>
    <t>Twine_status</t>
  </si>
  <si>
    <t>First_contact_frame</t>
  </si>
  <si>
    <t>Slip/Twine_frame</t>
  </si>
  <si>
    <t>Dec frames</t>
  </si>
  <si>
    <t>dec_time</t>
  </si>
  <si>
    <t>vid_inx</t>
  </si>
  <si>
    <t>number of cn frames</t>
  </si>
  <si>
    <t>problem</t>
  </si>
  <si>
    <t>036_1</t>
  </si>
  <si>
    <t>(36, 1, 'side')</t>
  </si>
  <si>
    <t>(36, 1, 'top')</t>
  </si>
  <si>
    <t>051_1</t>
  </si>
  <si>
    <t>058_1</t>
  </si>
  <si>
    <t>0110_1</t>
  </si>
  <si>
    <t>(110, 1, 'side')</t>
  </si>
  <si>
    <t>199</t>
  </si>
  <si>
    <t>(110, 1, 'top')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</si>
</sst>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4.5" x14ac:dyDescent="0.35"/>
  <cols>
    <col min="1" max="1" width="8.6328125" bestFit="1" customWidth="1"/>
    <col min="2" max="2" width="9.453125" bestFit="1" customWidth="1"/>
    <col min="3" max="3" width="4.81640625" bestFit="1" customWidth="1"/>
    <col min="4" max="4" width="7.26953125" bestFit="1" customWidth="1"/>
    <col min="5" max="5" width="10.81640625" bestFit="1" customWidth="1"/>
    <col min="6" max="6" width="16.54296875" bestFit="1" customWidth="1"/>
    <col min="7" max="7" width="15.453125" bestFit="1" customWidth="1"/>
    <col min="8" max="8" width="15.90625" bestFit="1" customWidth="1"/>
    <col min="9" max="9" width="19.7265625" bestFit="1" customWidth="1"/>
    <col min="10" max="10" width="26.6328125" bestFit="1" customWidth="1"/>
    <col min="11" max="11" width="17.90625" bestFit="1" customWidth="1"/>
    <col min="12" max="12" width="23.81640625" bestFit="1" customWidth="1"/>
    <col min="13" max="13" width="25.54296875" bestFit="1" customWidth="1"/>
    <col min="14" max="14" width="28" bestFit="1" customWidth="1"/>
    <col min="15" max="17" width="11.81640625" bestFit="1" customWidth="1"/>
    <col min="18" max="18" width="17.6328125" bestFit="1" customWidth="1"/>
    <col min="19" max="19" width="15.6328125" bestFit="1" customWidth="1"/>
    <col min="20" max="20" width="10.1796875" bestFit="1" customWidth="1"/>
    <col min="21" max="21" width="11.81640625" bestFit="1" customWidth="1"/>
    <col min="22" max="22" width="6.7265625" bestFit="1" customWidth="1"/>
    <col min="23" max="23" width="18.453125" bestFit="1" customWidth="1"/>
    <col min="24" max="24" width="7.90625" bestFit="1" customWidth="1"/>
  </cols>
  <sheetData>
    <row r="1" spans="1:24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s="3" t="s">
        <v>31</v>
      </c>
      <c r="X1" t="s">
        <v>32</v>
      </c>
    </row>
    <row r="2" spans="1:24" x14ac:dyDescent="0.35">
      <c r="A2" t="s">
        <v>0</v>
      </c>
      <c r="B2">
        <v>1</v>
      </c>
      <c r="C2" t="s">
        <v>1</v>
      </c>
      <c r="D2" t="s">
        <v>2</v>
      </c>
      <c r="E2" t="s">
        <v>3</v>
      </c>
      <c r="F2" s="1">
        <v>102.5</v>
      </c>
      <c r="G2">
        <v>0.65</v>
      </c>
      <c r="H2">
        <v>17</v>
      </c>
      <c r="I2">
        <v>17.7</v>
      </c>
      <c r="J2">
        <v>50</v>
      </c>
      <c r="K2">
        <f>H2/O2</f>
        <v>1483.5333470807423</v>
      </c>
      <c r="L2" t="s">
        <v>4</v>
      </c>
      <c r="M2">
        <v>1268</v>
      </c>
      <c r="N2">
        <v>1269</v>
      </c>
      <c r="O2">
        <v>1.1459129E-2</v>
      </c>
      <c r="P2" t="s">
        <v>5</v>
      </c>
      <c r="Q2">
        <v>1</v>
      </c>
      <c r="R2">
        <v>10</v>
      </c>
      <c r="S2">
        <v>136</v>
      </c>
      <c r="T2">
        <f t="shared" ref="T2:T11" si="0">S2-R2</f>
        <v>126</v>
      </c>
      <c r="U2">
        <f t="shared" ref="U2:U11" si="1">(S2-R2)/(2*F2)</f>
        <v>0.61463414634146341</v>
      </c>
      <c r="V2">
        <v>83</v>
      </c>
      <c r="W2" s="2"/>
      <c r="X2" t="s">
        <v>6</v>
      </c>
    </row>
    <row r="3" spans="1:24" x14ac:dyDescent="0.35">
      <c r="A3" t="s">
        <v>0</v>
      </c>
      <c r="B3">
        <v>1</v>
      </c>
      <c r="C3" t="s">
        <v>7</v>
      </c>
      <c r="D3" t="s">
        <v>2</v>
      </c>
      <c r="E3" t="s">
        <v>3</v>
      </c>
      <c r="F3" s="1">
        <v>102.5</v>
      </c>
      <c r="G3">
        <v>0.65</v>
      </c>
      <c r="H3">
        <v>17</v>
      </c>
      <c r="I3">
        <v>17.7</v>
      </c>
      <c r="J3">
        <v>50</v>
      </c>
      <c r="K3">
        <v>1483.5333470807423</v>
      </c>
      <c r="L3" t="s">
        <v>8</v>
      </c>
      <c r="M3">
        <v>1268</v>
      </c>
      <c r="N3">
        <v>1269</v>
      </c>
      <c r="O3" t="s">
        <v>5</v>
      </c>
      <c r="P3">
        <v>2.6355419999999998E-3</v>
      </c>
      <c r="Q3">
        <v>1</v>
      </c>
      <c r="R3">
        <v>9</v>
      </c>
      <c r="S3">
        <v>135</v>
      </c>
      <c r="T3">
        <f t="shared" si="0"/>
        <v>126</v>
      </c>
      <c r="U3">
        <f t="shared" si="1"/>
        <v>0.61463414634146341</v>
      </c>
      <c r="V3">
        <v>84</v>
      </c>
      <c r="W3" s="2"/>
      <c r="X3" t="s">
        <v>6</v>
      </c>
    </row>
    <row r="4" spans="1:24" x14ac:dyDescent="0.35">
      <c r="A4" t="s">
        <v>33</v>
      </c>
      <c r="B4">
        <v>2</v>
      </c>
      <c r="C4" t="s">
        <v>1</v>
      </c>
      <c r="D4" t="s">
        <v>2</v>
      </c>
      <c r="E4" t="s">
        <v>3</v>
      </c>
      <c r="F4" s="1">
        <v>90</v>
      </c>
      <c r="G4">
        <v>1.1000000000000001</v>
      </c>
      <c r="H4">
        <v>19.899999999999999</v>
      </c>
      <c r="I4">
        <v>19.600000000000001</v>
      </c>
      <c r="J4">
        <v>70</v>
      </c>
      <c r="K4">
        <f>H4/O4</f>
        <v>2788.6532920612644</v>
      </c>
      <c r="L4" t="s">
        <v>34</v>
      </c>
      <c r="M4">
        <v>2955</v>
      </c>
      <c r="N4">
        <v>2410</v>
      </c>
      <c r="O4">
        <v>7.136061E-3</v>
      </c>
      <c r="P4" t="s">
        <v>5</v>
      </c>
      <c r="Q4">
        <v>1</v>
      </c>
      <c r="R4">
        <v>5</v>
      </c>
      <c r="S4">
        <v>184</v>
      </c>
      <c r="T4">
        <f t="shared" si="0"/>
        <v>179</v>
      </c>
      <c r="U4">
        <f t="shared" si="1"/>
        <v>0.99444444444444446</v>
      </c>
      <c r="V4">
        <v>143</v>
      </c>
      <c r="W4" s="3"/>
      <c r="X4" t="s">
        <v>6</v>
      </c>
    </row>
    <row r="5" spans="1:24" x14ac:dyDescent="0.35">
      <c r="A5" t="s">
        <v>33</v>
      </c>
      <c r="B5">
        <v>2</v>
      </c>
      <c r="C5" t="s">
        <v>7</v>
      </c>
      <c r="D5" t="s">
        <v>2</v>
      </c>
      <c r="E5" t="s">
        <v>3</v>
      </c>
      <c r="F5" s="1">
        <v>90</v>
      </c>
      <c r="G5">
        <v>1.1000000000000001</v>
      </c>
      <c r="H5">
        <v>19.899999999999999</v>
      </c>
      <c r="I5">
        <v>19.600000000000001</v>
      </c>
      <c r="J5">
        <v>70</v>
      </c>
      <c r="K5">
        <v>2788.6532920612644</v>
      </c>
      <c r="L5" t="s">
        <v>35</v>
      </c>
      <c r="M5">
        <v>2955</v>
      </c>
      <c r="N5">
        <v>2410</v>
      </c>
      <c r="O5" t="s">
        <v>5</v>
      </c>
      <c r="P5">
        <v>2.0080319999999999E-3</v>
      </c>
      <c r="Q5">
        <v>1</v>
      </c>
      <c r="R5">
        <v>13</v>
      </c>
      <c r="S5">
        <v>192</v>
      </c>
      <c r="T5">
        <f t="shared" si="0"/>
        <v>179</v>
      </c>
      <c r="U5">
        <f t="shared" si="1"/>
        <v>0.99444444444444446</v>
      </c>
      <c r="V5">
        <v>144</v>
      </c>
      <c r="W5" s="3"/>
      <c r="X5" t="s">
        <v>6</v>
      </c>
    </row>
    <row r="6" spans="1:24" x14ac:dyDescent="0.35">
      <c r="A6" t="s">
        <v>36</v>
      </c>
      <c r="B6">
        <v>2</v>
      </c>
      <c r="C6" t="s">
        <v>1</v>
      </c>
      <c r="D6" t="s">
        <v>2</v>
      </c>
      <c r="E6" t="s">
        <v>3</v>
      </c>
      <c r="F6" s="1">
        <v>76</v>
      </c>
      <c r="G6">
        <v>0.86</v>
      </c>
      <c r="H6">
        <v>19.899999999999999</v>
      </c>
      <c r="I6">
        <v>19.899999999999999</v>
      </c>
      <c r="J6">
        <v>0</v>
      </c>
      <c r="K6">
        <f>H6/O6</f>
        <v>1907.7466666666664</v>
      </c>
      <c r="N6">
        <v>2206</v>
      </c>
      <c r="O6">
        <f>15/1438</f>
        <v>1.0431154381084841E-2</v>
      </c>
      <c r="P6" t="s">
        <v>5</v>
      </c>
      <c r="Q6">
        <v>1</v>
      </c>
      <c r="R6">
        <v>8</v>
      </c>
      <c r="S6">
        <v>171</v>
      </c>
      <c r="T6">
        <f t="shared" si="0"/>
        <v>163</v>
      </c>
      <c r="U6">
        <f t="shared" si="1"/>
        <v>1.0723684210526316</v>
      </c>
      <c r="V6">
        <v>190</v>
      </c>
      <c r="W6" s="3"/>
      <c r="X6" t="s">
        <v>6</v>
      </c>
    </row>
    <row r="7" spans="1:24" x14ac:dyDescent="0.35">
      <c r="A7" t="s">
        <v>36</v>
      </c>
      <c r="B7">
        <v>2</v>
      </c>
      <c r="C7" t="s">
        <v>7</v>
      </c>
      <c r="D7" t="s">
        <v>2</v>
      </c>
      <c r="E7" t="s">
        <v>3</v>
      </c>
      <c r="F7" s="1">
        <v>76</v>
      </c>
      <c r="G7">
        <v>0.86</v>
      </c>
      <c r="H7">
        <v>19.899999999999999</v>
      </c>
      <c r="I7">
        <v>19.899999999999999</v>
      </c>
      <c r="J7">
        <v>0</v>
      </c>
      <c r="K7">
        <v>1907.7466666666664</v>
      </c>
      <c r="N7">
        <v>2206</v>
      </c>
      <c r="O7" t="s">
        <v>5</v>
      </c>
      <c r="P7">
        <f>(3+4)/(1740+2004)</f>
        <v>1.8696581196581197E-3</v>
      </c>
      <c r="Q7">
        <v>1</v>
      </c>
      <c r="R7">
        <v>17</v>
      </c>
      <c r="S7">
        <f>R7+S6-R6</f>
        <v>180</v>
      </c>
      <c r="T7">
        <f t="shared" si="0"/>
        <v>163</v>
      </c>
      <c r="U7">
        <f t="shared" si="1"/>
        <v>1.0723684210526316</v>
      </c>
      <c r="V7">
        <v>191</v>
      </c>
      <c r="W7" s="3"/>
      <c r="X7" t="s">
        <v>6</v>
      </c>
    </row>
    <row r="8" spans="1:24" x14ac:dyDescent="0.35">
      <c r="A8" t="s">
        <v>37</v>
      </c>
      <c r="B8">
        <v>1</v>
      </c>
      <c r="C8" t="s">
        <v>1</v>
      </c>
      <c r="D8" t="s">
        <v>2</v>
      </c>
      <c r="E8" t="s">
        <v>3</v>
      </c>
      <c r="F8" s="1">
        <v>106</v>
      </c>
      <c r="G8">
        <v>3.1</v>
      </c>
      <c r="H8">
        <v>19.899999999999999</v>
      </c>
      <c r="I8">
        <v>19.899999999999999</v>
      </c>
      <c r="J8">
        <v>0</v>
      </c>
      <c r="K8">
        <f>H8/O8</f>
        <v>1503.1133333333332</v>
      </c>
      <c r="N8">
        <v>1978</v>
      </c>
      <c r="O8">
        <f>15/1133</f>
        <v>1.323918799646955E-2</v>
      </c>
      <c r="P8" t="s">
        <v>5</v>
      </c>
      <c r="Q8">
        <v>0</v>
      </c>
      <c r="R8">
        <v>4</v>
      </c>
      <c r="S8">
        <v>106</v>
      </c>
      <c r="T8">
        <f t="shared" si="0"/>
        <v>102</v>
      </c>
      <c r="U8">
        <f t="shared" si="1"/>
        <v>0.48113207547169812</v>
      </c>
      <c r="V8">
        <v>224</v>
      </c>
      <c r="W8" s="3"/>
      <c r="X8" t="s">
        <v>6</v>
      </c>
    </row>
    <row r="9" spans="1:24" x14ac:dyDescent="0.35">
      <c r="A9" t="s">
        <v>37</v>
      </c>
      <c r="B9">
        <v>1</v>
      </c>
      <c r="C9" t="s">
        <v>7</v>
      </c>
      <c r="D9" t="s">
        <v>2</v>
      </c>
      <c r="E9" t="s">
        <v>3</v>
      </c>
      <c r="F9" s="1">
        <v>106</v>
      </c>
      <c r="G9">
        <v>3.1</v>
      </c>
      <c r="H9">
        <v>19.899999999999999</v>
      </c>
      <c r="I9">
        <v>19.899999999999999</v>
      </c>
      <c r="J9">
        <v>0</v>
      </c>
      <c r="K9">
        <v>1503.1133333333332</v>
      </c>
      <c r="N9">
        <v>1978</v>
      </c>
      <c r="O9" t="s">
        <v>5</v>
      </c>
      <c r="P9">
        <f>4.5/2252</f>
        <v>1.9982238010657193E-3</v>
      </c>
      <c r="Q9">
        <v>0</v>
      </c>
      <c r="R9">
        <v>8</v>
      </c>
      <c r="S9">
        <f>R9+S8-R8</f>
        <v>110</v>
      </c>
      <c r="T9">
        <f t="shared" si="0"/>
        <v>102</v>
      </c>
      <c r="U9">
        <f t="shared" si="1"/>
        <v>0.48113207547169812</v>
      </c>
      <c r="V9">
        <v>225</v>
      </c>
      <c r="W9" s="3"/>
      <c r="X9" t="s">
        <v>6</v>
      </c>
    </row>
    <row r="10" spans="1:24" ht="12.5" customHeight="1" x14ac:dyDescent="0.35">
      <c r="A10" t="s">
        <v>38</v>
      </c>
      <c r="B10">
        <v>3</v>
      </c>
      <c r="C10" t="s">
        <v>1</v>
      </c>
      <c r="D10" t="s">
        <v>2</v>
      </c>
      <c r="E10" t="s">
        <v>3</v>
      </c>
      <c r="F10" s="1">
        <f>W10/2</f>
        <v>99.5</v>
      </c>
      <c r="G10">
        <f>IF(B10=1,0.86,IF(B10=2,3.1,IF(B10=3,0.2)))</f>
        <v>0.2</v>
      </c>
      <c r="H10">
        <v>19.899999999999999</v>
      </c>
      <c r="I10">
        <v>20</v>
      </c>
      <c r="J10">
        <v>50</v>
      </c>
      <c r="K10">
        <v>1776</v>
      </c>
      <c r="L10" t="s">
        <v>39</v>
      </c>
      <c r="M10">
        <v>2224</v>
      </c>
      <c r="N10">
        <v>2218</v>
      </c>
      <c r="O10">
        <v>6.606474344857961E-3</v>
      </c>
      <c r="P10">
        <v>2.1227666725632411E-3</v>
      </c>
      <c r="Q10">
        <v>1</v>
      </c>
      <c r="R10">
        <v>10</v>
      </c>
      <c r="S10">
        <v>211</v>
      </c>
      <c r="T10">
        <f t="shared" si="0"/>
        <v>201</v>
      </c>
      <c r="U10">
        <f t="shared" si="1"/>
        <v>1.0100502512562815</v>
      </c>
      <c r="V10">
        <v>404</v>
      </c>
      <c r="W10" s="3" t="s">
        <v>40</v>
      </c>
      <c r="X10" t="s">
        <v>6</v>
      </c>
    </row>
    <row r="11" spans="1:24" x14ac:dyDescent="0.35">
      <c r="A11" t="s">
        <v>38</v>
      </c>
      <c r="B11">
        <v>3</v>
      </c>
      <c r="C11" t="s">
        <v>7</v>
      </c>
      <c r="D11" t="s">
        <v>2</v>
      </c>
      <c r="E11" t="s">
        <v>3</v>
      </c>
      <c r="F11" s="1">
        <v>99.5</v>
      </c>
      <c r="G11">
        <f>IF(B11=1,0.86,IF(B11=2,3.1,IF(B11=3,0.2)))</f>
        <v>0.2</v>
      </c>
      <c r="H11">
        <v>19.899999999999999</v>
      </c>
      <c r="I11">
        <v>20</v>
      </c>
      <c r="J11">
        <v>50</v>
      </c>
      <c r="K11">
        <v>1776</v>
      </c>
      <c r="L11" t="s">
        <v>41</v>
      </c>
      <c r="M11">
        <v>2224</v>
      </c>
      <c r="N11">
        <v>2218</v>
      </c>
      <c r="O11">
        <v>6.606474344857961E-3</v>
      </c>
      <c r="P11">
        <v>2.1227666725632411E-3</v>
      </c>
      <c r="Q11">
        <v>1</v>
      </c>
      <c r="R11">
        <v>7</v>
      </c>
      <c r="S11">
        <f>R11+S10-R10</f>
        <v>208</v>
      </c>
      <c r="T11">
        <f t="shared" si="0"/>
        <v>201</v>
      </c>
      <c r="U11">
        <f t="shared" si="1"/>
        <v>1.0100502512562815</v>
      </c>
      <c r="V11">
        <v>405</v>
      </c>
      <c r="W11" s="3"/>
      <c r="X11" t="s">
        <v>6</v>
      </c>
    </row>
  </sheetData>
  <conditionalFormatting sqref="Q2:Q3">
    <cfRule type="cellIs" dxfId="11" priority="27" operator="equal">
      <formula>1</formula>
    </cfRule>
  </conditionalFormatting>
  <conditionalFormatting sqref="X2:X3">
    <cfRule type="containsText" dxfId="10" priority="26" operator="containsText" text="na">
      <formula>NOT(ISERROR(SEARCH("na",X2)))</formula>
    </cfRule>
  </conditionalFormatting>
  <conditionalFormatting sqref="Q1">
    <cfRule type="cellIs" dxfId="9" priority="25" operator="equal">
      <formula>1</formula>
    </cfRule>
  </conditionalFormatting>
  <conditionalFormatting sqref="X1">
    <cfRule type="containsText" dxfId="8" priority="24" operator="containsText" text="na">
      <formula>NOT(ISERROR(SEARCH("na",X1)))</formula>
    </cfRule>
  </conditionalFormatting>
  <conditionalFormatting sqref="Q4:Q5">
    <cfRule type="cellIs" dxfId="7" priority="16" operator="equal">
      <formula>1</formula>
    </cfRule>
  </conditionalFormatting>
  <conditionalFormatting sqref="X4:X5">
    <cfRule type="containsText" dxfId="6" priority="15" operator="containsText" text="na">
      <formula>NOT(ISERROR(SEARCH("na",X4)))</formula>
    </cfRule>
  </conditionalFormatting>
  <conditionalFormatting sqref="Q6:Q7">
    <cfRule type="cellIs" dxfId="5" priority="14" operator="equal">
      <formula>1</formula>
    </cfRule>
  </conditionalFormatting>
  <conditionalFormatting sqref="X6:X7">
    <cfRule type="containsText" dxfId="4" priority="13" operator="containsText" text="na">
      <formula>NOT(ISERROR(SEARCH("na",X6)))</formula>
    </cfRule>
  </conditionalFormatting>
  <conditionalFormatting sqref="Q8:Q9">
    <cfRule type="cellIs" dxfId="3" priority="8" operator="equal">
      <formula>1</formula>
    </cfRule>
  </conditionalFormatting>
  <conditionalFormatting sqref="X8:X9">
    <cfRule type="containsText" dxfId="2" priority="7" operator="containsText" text="na">
      <formula>NOT(ISERROR(SEARCH("na",X8)))</formula>
    </cfRule>
  </conditionalFormatting>
  <conditionalFormatting sqref="Q10:Q11">
    <cfRule type="cellIs" dxfId="1" priority="4" operator="equal">
      <formula>1</formula>
    </cfRule>
  </conditionalFormatting>
  <conditionalFormatting sqref="X10:X11">
    <cfRule type="containsText" dxfId="0" priority="3" operator="containsText" text="na">
      <formula>NOT(ISERROR(SEARCH("na",X10)))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2025-05-29T10:52:50Z</dcterms:created>
  <dcterms:modified xsi:type="dcterms:W3CDTF">2025-05-29T11:42:19Z</dcterms:modified>
</cp:coreProperties>
</file>