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\Documents\PHD\Python\GitHub\Amir_Repositories\Repo_article0\"/>
    </mc:Choice>
  </mc:AlternateContent>
  <bookViews>
    <workbookView xWindow="0" yWindow="0" windowWidth="2150" windowHeight="0"/>
  </bookViews>
  <sheets>
    <sheet name="Exp2_supplementary_measurem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8" i="1" l="1"/>
  <c r="R200" i="1"/>
  <c r="J346" i="1" l="1"/>
  <c r="U38" i="1" l="1"/>
  <c r="U198" i="1" l="1"/>
  <c r="R212" i="1" l="1"/>
  <c r="Q213" i="1"/>
  <c r="R214" i="1"/>
  <c r="Q215" i="1"/>
  <c r="R216" i="1"/>
  <c r="Q218" i="1"/>
  <c r="R217" i="1"/>
  <c r="Q217" i="1"/>
  <c r="R218" i="1"/>
  <c r="AA351" i="1" l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U364" i="1"/>
  <c r="U362" i="1"/>
  <c r="U360" i="1"/>
  <c r="U358" i="1"/>
  <c r="U356" i="1"/>
  <c r="U354" i="1"/>
  <c r="U352" i="1"/>
  <c r="AA317" i="1" l="1"/>
  <c r="AA346" i="1"/>
  <c r="AA336" i="1" l="1"/>
  <c r="AA335" i="1"/>
  <c r="AA337" i="1"/>
  <c r="AA338" i="1"/>
  <c r="AA339" i="1"/>
  <c r="AA340" i="1"/>
  <c r="AA341" i="1"/>
  <c r="AA342" i="1"/>
  <c r="AA343" i="1"/>
  <c r="AA344" i="1"/>
  <c r="AA345" i="1"/>
  <c r="AA347" i="1"/>
  <c r="AA348" i="1"/>
  <c r="AA349" i="1"/>
  <c r="AA350" i="1"/>
  <c r="U338" i="1"/>
  <c r="U342" i="1"/>
  <c r="U344" i="1"/>
  <c r="U346" i="1"/>
  <c r="U348" i="1"/>
  <c r="U350" i="1"/>
  <c r="J331" i="1"/>
  <c r="J317" i="1"/>
  <c r="J299" i="1"/>
  <c r="J265" i="1"/>
  <c r="J263" i="1"/>
  <c r="J237" i="1"/>
  <c r="J223" i="1"/>
  <c r="J217" i="1"/>
  <c r="J213" i="1"/>
  <c r="J203" i="1"/>
  <c r="J195" i="1"/>
  <c r="J193" i="1"/>
  <c r="J201" i="1"/>
  <c r="J183" i="1"/>
  <c r="J180" i="1"/>
  <c r="J179" i="1"/>
  <c r="J184" i="1"/>
  <c r="J316" i="1"/>
  <c r="J315" i="1"/>
  <c r="J319" i="1"/>
  <c r="J334" i="1"/>
  <c r="J336" i="1"/>
  <c r="J338" i="1"/>
  <c r="J340" i="1"/>
  <c r="J342" i="1"/>
  <c r="J344" i="1"/>
  <c r="J348" i="1"/>
  <c r="J350" i="1"/>
  <c r="J349" i="1"/>
  <c r="J347" i="1"/>
  <c r="J345" i="1"/>
  <c r="J343" i="1"/>
  <c r="J341" i="1"/>
  <c r="J339" i="1"/>
  <c r="J337" i="1"/>
  <c r="J335" i="1"/>
  <c r="J333" i="1"/>
  <c r="AA334" i="1" l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7" i="1"/>
  <c r="AA215" i="1"/>
  <c r="AA213" i="1"/>
  <c r="AA211" i="1"/>
  <c r="AA209" i="1"/>
  <c r="AA207" i="1"/>
  <c r="AA205" i="1"/>
  <c r="AA203" i="1"/>
  <c r="AA201" i="1"/>
  <c r="AA199" i="1"/>
  <c r="AA197" i="1"/>
  <c r="AA195" i="1"/>
  <c r="AA193" i="1"/>
  <c r="AA191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8" i="1"/>
  <c r="AA96" i="1"/>
  <c r="AA94" i="1"/>
  <c r="AA93" i="1"/>
  <c r="AA92" i="1"/>
  <c r="AA90" i="1"/>
  <c r="AA88" i="1"/>
  <c r="AA86" i="1"/>
  <c r="AA84" i="1"/>
  <c r="AA82" i="1"/>
  <c r="AA80" i="1"/>
  <c r="AA78" i="1"/>
  <c r="AA76" i="1"/>
  <c r="AA74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U334" i="1" l="1"/>
  <c r="U332" i="1"/>
  <c r="U330" i="1"/>
  <c r="U326" i="1"/>
  <c r="K331" i="1"/>
  <c r="K332" i="1"/>
  <c r="K333" i="1"/>
  <c r="K334" i="1"/>
  <c r="U324" i="1" l="1"/>
  <c r="U321" i="1"/>
  <c r="U61" i="1" l="1"/>
  <c r="U285" i="1" l="1"/>
  <c r="U320" i="1"/>
  <c r="U318" i="1"/>
  <c r="U316" i="1"/>
  <c r="U314" i="1"/>
  <c r="J320" i="1"/>
  <c r="U312" i="1" l="1"/>
  <c r="U310" i="1"/>
  <c r="U5" i="1" l="1"/>
  <c r="U298" i="1" l="1"/>
  <c r="U300" i="1"/>
  <c r="U302" i="1"/>
  <c r="U308" i="1" l="1"/>
  <c r="U294" i="1"/>
  <c r="U290" i="1"/>
  <c r="U282" i="1"/>
  <c r="U272" i="1"/>
  <c r="U270" i="1"/>
  <c r="U262" i="1"/>
  <c r="U292" i="1"/>
  <c r="U274" i="1"/>
  <c r="U264" i="1"/>
  <c r="U256" i="1"/>
  <c r="U254" i="1"/>
  <c r="U252" i="1"/>
  <c r="U248" i="1"/>
  <c r="U244" i="1"/>
  <c r="U240" i="1"/>
  <c r="U236" i="1"/>
  <c r="U234" i="1"/>
  <c r="U224" i="1"/>
  <c r="U222" i="1"/>
  <c r="V299" i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J302" i="1"/>
  <c r="J301" i="1"/>
  <c r="J298" i="1"/>
  <c r="J297" i="1"/>
  <c r="J294" i="1"/>
  <c r="J295" i="1"/>
  <c r="J296" i="1"/>
  <c r="J293" i="1"/>
  <c r="J267" i="1" l="1"/>
  <c r="J268" i="1"/>
  <c r="J269" i="1"/>
  <c r="J270" i="1"/>
  <c r="J271" i="1"/>
  <c r="J272" i="1"/>
  <c r="J258" i="1"/>
  <c r="J259" i="1"/>
  <c r="J260" i="1"/>
  <c r="J261" i="1"/>
  <c r="J262" i="1"/>
  <c r="J242" i="1"/>
  <c r="J257" i="1"/>
  <c r="J241" i="1"/>
  <c r="O2" i="1" l="1"/>
  <c r="O4" i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O56" i="1"/>
  <c r="O58" i="1"/>
  <c r="O59" i="1"/>
  <c r="O60" i="1"/>
  <c r="O62" i="1"/>
  <c r="O64" i="1"/>
  <c r="O66" i="1"/>
  <c r="O68" i="1"/>
  <c r="O70" i="1"/>
  <c r="O72" i="1"/>
  <c r="R73" i="1"/>
  <c r="O74" i="1"/>
  <c r="R75" i="1"/>
  <c r="O76" i="1"/>
  <c r="R77" i="1"/>
  <c r="O78" i="1"/>
  <c r="R79" i="1"/>
  <c r="O80" i="1"/>
  <c r="R81" i="1"/>
  <c r="O82" i="1"/>
  <c r="R83" i="1"/>
  <c r="O84" i="1"/>
  <c r="R85" i="1"/>
  <c r="O86" i="1"/>
  <c r="R87" i="1"/>
  <c r="O88" i="1"/>
  <c r="R89" i="1"/>
  <c r="O90" i="1"/>
  <c r="R91" i="1"/>
  <c r="O92" i="1"/>
  <c r="O94" i="1"/>
  <c r="R95" i="1"/>
  <c r="O96" i="1"/>
  <c r="R97" i="1"/>
  <c r="O98" i="1"/>
  <c r="O99" i="1"/>
  <c r="R100" i="1"/>
  <c r="O101" i="1"/>
  <c r="R102" i="1"/>
  <c r="O103" i="1"/>
  <c r="R104" i="1"/>
  <c r="O105" i="1"/>
  <c r="R106" i="1"/>
  <c r="O107" i="1"/>
  <c r="R108" i="1"/>
  <c r="O109" i="1"/>
  <c r="R110" i="1"/>
  <c r="O111" i="1"/>
  <c r="R112" i="1"/>
  <c r="O113" i="1"/>
  <c r="R114" i="1"/>
  <c r="O115" i="1"/>
  <c r="R116" i="1"/>
  <c r="Q117" i="1"/>
  <c r="O117" i="1" s="1"/>
  <c r="R118" i="1"/>
  <c r="U118" i="1"/>
  <c r="Q119" i="1"/>
  <c r="O119" i="1" s="1"/>
  <c r="R120" i="1"/>
  <c r="U120" i="1"/>
  <c r="Q121" i="1"/>
  <c r="O121" i="1" s="1"/>
  <c r="R122" i="1"/>
  <c r="U122" i="1"/>
  <c r="Q123" i="1"/>
  <c r="O123" i="1" s="1"/>
  <c r="R124" i="1"/>
  <c r="U124" i="1"/>
  <c r="Q125" i="1"/>
  <c r="R126" i="1"/>
  <c r="U126" i="1"/>
  <c r="Q127" i="1"/>
  <c r="O127" i="1" s="1"/>
  <c r="R128" i="1"/>
  <c r="U128" i="1"/>
  <c r="Q129" i="1"/>
  <c r="O129" i="1" s="1"/>
  <c r="R130" i="1"/>
  <c r="U130" i="1"/>
  <c r="Q131" i="1"/>
  <c r="O125" i="1" s="1"/>
  <c r="R132" i="1"/>
  <c r="U132" i="1"/>
  <c r="Q133" i="1"/>
  <c r="O133" i="1" s="1"/>
  <c r="R134" i="1"/>
  <c r="U134" i="1"/>
  <c r="Q135" i="1"/>
  <c r="O135" i="1" s="1"/>
  <c r="R136" i="1"/>
  <c r="U136" i="1"/>
  <c r="Q137" i="1"/>
  <c r="O137" i="1" s="1"/>
  <c r="R138" i="1"/>
  <c r="U138" i="1"/>
  <c r="Q139" i="1"/>
  <c r="O139" i="1" s="1"/>
  <c r="R140" i="1"/>
  <c r="U140" i="1"/>
  <c r="Q141" i="1"/>
  <c r="O141" i="1" s="1"/>
  <c r="R142" i="1"/>
  <c r="U142" i="1"/>
  <c r="Q143" i="1"/>
  <c r="O143" i="1" s="1"/>
  <c r="R144" i="1"/>
  <c r="U144" i="1"/>
  <c r="Q145" i="1"/>
  <c r="O145" i="1" s="1"/>
  <c r="R146" i="1"/>
  <c r="U146" i="1"/>
  <c r="Q147" i="1"/>
  <c r="O147" i="1" s="1"/>
  <c r="R148" i="1"/>
  <c r="U148" i="1"/>
  <c r="Q149" i="1"/>
  <c r="O149" i="1" s="1"/>
  <c r="R150" i="1"/>
  <c r="U150" i="1"/>
  <c r="Q151" i="1"/>
  <c r="O151" i="1" s="1"/>
  <c r="R152" i="1"/>
  <c r="U152" i="1"/>
  <c r="Q153" i="1"/>
  <c r="O153" i="1" s="1"/>
  <c r="R154" i="1"/>
  <c r="U154" i="1"/>
  <c r="Q155" i="1"/>
  <c r="O155" i="1" s="1"/>
  <c r="R156" i="1"/>
  <c r="U156" i="1"/>
  <c r="Q157" i="1"/>
  <c r="O157" i="1" s="1"/>
  <c r="R158" i="1"/>
  <c r="U158" i="1"/>
  <c r="Q159" i="1"/>
  <c r="O159" i="1" s="1"/>
  <c r="R160" i="1"/>
  <c r="U160" i="1"/>
  <c r="Q161" i="1"/>
  <c r="O161" i="1" s="1"/>
  <c r="U161" i="1"/>
  <c r="R162" i="1"/>
  <c r="Q163" i="1"/>
  <c r="O163" i="1" s="1"/>
  <c r="R164" i="1"/>
  <c r="U164" i="1"/>
  <c r="J165" i="1"/>
  <c r="Q165" i="1"/>
  <c r="O165" i="1" s="1"/>
  <c r="J166" i="1"/>
  <c r="R166" i="1"/>
  <c r="U166" i="1"/>
  <c r="J167" i="1"/>
  <c r="Q167" i="1"/>
  <c r="O167" i="1" s="1"/>
  <c r="J168" i="1"/>
  <c r="R168" i="1"/>
  <c r="U168" i="1"/>
  <c r="J169" i="1"/>
  <c r="Q169" i="1"/>
  <c r="O169" i="1" s="1"/>
  <c r="J170" i="1"/>
  <c r="R170" i="1"/>
  <c r="J171" i="1"/>
  <c r="Q171" i="1"/>
  <c r="O171" i="1" s="1"/>
  <c r="J172" i="1"/>
  <c r="R172" i="1"/>
  <c r="U172" i="1"/>
  <c r="J173" i="1"/>
  <c r="Q173" i="1"/>
  <c r="O173" i="1" s="1"/>
  <c r="J174" i="1"/>
  <c r="R174" i="1"/>
  <c r="J175" i="1"/>
  <c r="Q175" i="1"/>
  <c r="O175" i="1" s="1"/>
  <c r="J176" i="1"/>
  <c r="R176" i="1"/>
  <c r="U176" i="1"/>
  <c r="J177" i="1"/>
  <c r="Q177" i="1"/>
  <c r="O177" i="1" s="1"/>
  <c r="J178" i="1"/>
  <c r="R178" i="1"/>
  <c r="U178" i="1"/>
  <c r="Q179" i="1"/>
  <c r="O179" i="1" s="1"/>
  <c r="R180" i="1"/>
  <c r="U180" i="1"/>
  <c r="Q181" i="1"/>
  <c r="O181" i="1" s="1"/>
  <c r="U181" i="1"/>
  <c r="R182" i="1"/>
  <c r="Q183" i="1"/>
  <c r="O183" i="1" s="1"/>
  <c r="R184" i="1"/>
  <c r="U184" i="1"/>
  <c r="Q185" i="1"/>
  <c r="O185" i="1" s="1"/>
  <c r="R186" i="1"/>
  <c r="U186" i="1"/>
  <c r="Q187" i="1"/>
  <c r="O187" i="1" s="1"/>
  <c r="R188" i="1"/>
  <c r="U188" i="1"/>
  <c r="Q189" i="1"/>
  <c r="O189" i="1" s="1"/>
  <c r="R190" i="1"/>
  <c r="U190" i="1"/>
  <c r="Q191" i="1"/>
  <c r="O191" i="1" s="1"/>
  <c r="R192" i="1"/>
  <c r="U192" i="1"/>
  <c r="Q193" i="1"/>
  <c r="R194" i="1"/>
  <c r="U194" i="1"/>
  <c r="Q195" i="1"/>
  <c r="O195" i="1" s="1"/>
  <c r="R196" i="1"/>
  <c r="U196" i="1"/>
  <c r="Q197" i="1"/>
  <c r="Q199" i="1"/>
  <c r="U200" i="1"/>
  <c r="Q201" i="1"/>
  <c r="O201" i="1" s="1"/>
  <c r="R202" i="1"/>
  <c r="U202" i="1"/>
  <c r="Q203" i="1"/>
  <c r="O203" i="1" s="1"/>
  <c r="R204" i="1"/>
  <c r="U204" i="1"/>
  <c r="J205" i="1"/>
  <c r="Q205" i="1"/>
  <c r="J206" i="1"/>
  <c r="R206" i="1"/>
  <c r="U206" i="1"/>
  <c r="J207" i="1"/>
  <c r="Q207" i="1"/>
  <c r="U207" i="1"/>
  <c r="J208" i="1"/>
  <c r="R208" i="1"/>
  <c r="Q209" i="1"/>
  <c r="V209" i="1"/>
  <c r="R210" i="1"/>
  <c r="Q211" i="1"/>
  <c r="U212" i="1"/>
  <c r="O213" i="1"/>
  <c r="O214" i="1"/>
  <c r="U214" i="1"/>
  <c r="O215" i="1"/>
  <c r="U216" i="1"/>
  <c r="U218" i="1"/>
  <c r="AA210" i="1" l="1"/>
  <c r="AA188" i="1"/>
  <c r="AA160" i="1"/>
  <c r="AA152" i="1"/>
  <c r="AA144" i="1"/>
  <c r="AA136" i="1"/>
  <c r="AA97" i="1"/>
  <c r="AA81" i="1"/>
  <c r="AA89" i="1"/>
  <c r="AA77" i="1"/>
  <c r="AA190" i="1"/>
  <c r="AA116" i="1"/>
  <c r="AA112" i="1"/>
  <c r="AA108" i="1"/>
  <c r="AA104" i="1"/>
  <c r="AA100" i="1"/>
  <c r="AA91" i="1"/>
  <c r="AA87" i="1"/>
  <c r="AA83" i="1"/>
  <c r="AA79" i="1"/>
  <c r="AA75" i="1"/>
  <c r="AA124" i="1"/>
  <c r="AA95" i="1"/>
  <c r="AA212" i="1"/>
  <c r="AA85" i="1"/>
  <c r="AA73" i="1"/>
  <c r="AA186" i="1"/>
  <c r="AA172" i="1"/>
  <c r="AA114" i="1"/>
  <c r="AA110" i="1"/>
  <c r="AA106" i="1"/>
  <c r="AA102" i="1"/>
  <c r="AA182" i="1"/>
  <c r="AA120" i="1"/>
  <c r="AA184" i="1"/>
  <c r="AA218" i="1"/>
  <c r="AA178" i="1"/>
  <c r="AA176" i="1"/>
  <c r="AA180" i="1"/>
  <c r="J314" i="1"/>
  <c r="J313" i="1"/>
  <c r="AA216" i="1"/>
  <c r="AA214" i="1"/>
  <c r="AA208" i="1"/>
  <c r="AA170" i="1"/>
  <c r="AA168" i="1"/>
  <c r="AA166" i="1"/>
  <c r="AA164" i="1"/>
  <c r="AA156" i="1"/>
  <c r="AA148" i="1"/>
  <c r="AA118" i="1"/>
  <c r="AA128" i="1"/>
  <c r="AA206" i="1"/>
  <c r="AA204" i="1"/>
  <c r="AA202" i="1"/>
  <c r="AA200" i="1"/>
  <c r="AA198" i="1"/>
  <c r="AA196" i="1"/>
  <c r="AA194" i="1"/>
  <c r="AA192" i="1"/>
  <c r="AA162" i="1"/>
  <c r="AA122" i="1"/>
  <c r="AA154" i="1"/>
  <c r="AA146" i="1"/>
  <c r="AA138" i="1"/>
  <c r="AA130" i="1"/>
  <c r="AA140" i="1"/>
  <c r="AA132" i="1"/>
  <c r="AA174" i="1"/>
  <c r="AA158" i="1"/>
  <c r="AA150" i="1"/>
  <c r="AA142" i="1"/>
  <c r="AA134" i="1"/>
  <c r="AA126" i="1"/>
  <c r="O131" i="1"/>
</calcChain>
</file>

<file path=xl/sharedStrings.xml><?xml version="1.0" encoding="utf-8"?>
<sst xmlns="http://schemas.openxmlformats.org/spreadsheetml/2006/main" count="3290" uniqueCount="372">
  <si>
    <t>top</t>
  </si>
  <si>
    <t>085_2</t>
  </si>
  <si>
    <t>2021_10_11</t>
  </si>
  <si>
    <t>Helda</t>
  </si>
  <si>
    <t>nikon</t>
  </si>
  <si>
    <t>side</t>
  </si>
  <si>
    <t>085_1</t>
  </si>
  <si>
    <t>084_2</t>
  </si>
  <si>
    <t>2021_10_19</t>
  </si>
  <si>
    <t>084_1</t>
  </si>
  <si>
    <t>083_1</t>
  </si>
  <si>
    <t>082_4</t>
  </si>
  <si>
    <t>2021_10_14</t>
  </si>
  <si>
    <t>082_3</t>
  </si>
  <si>
    <t>082_2</t>
  </si>
  <si>
    <t>082_1</t>
  </si>
  <si>
    <t>081_1</t>
  </si>
  <si>
    <t>080_1</t>
  </si>
  <si>
    <t>079_2</t>
  </si>
  <si>
    <t>079_1</t>
  </si>
  <si>
    <t>078_1</t>
  </si>
  <si>
    <t>NA</t>
  </si>
  <si>
    <t>077_1</t>
  </si>
  <si>
    <t>2021_09_30</t>
  </si>
  <si>
    <t>076_1</t>
  </si>
  <si>
    <t>075_2</t>
  </si>
  <si>
    <t>075_1</t>
  </si>
  <si>
    <t>074_3</t>
  </si>
  <si>
    <t>074_2</t>
  </si>
  <si>
    <t>074_1</t>
  </si>
  <si>
    <t>073_1</t>
  </si>
  <si>
    <t>2021_09_12</t>
  </si>
  <si>
    <t>072_2</t>
  </si>
  <si>
    <t>072_1</t>
  </si>
  <si>
    <t>071_1</t>
  </si>
  <si>
    <t>2021_09_19</t>
  </si>
  <si>
    <t>070_1</t>
  </si>
  <si>
    <t>069_3</t>
  </si>
  <si>
    <t>069_2</t>
  </si>
  <si>
    <t>069_1</t>
  </si>
  <si>
    <t>068_1</t>
  </si>
  <si>
    <t>067_1</t>
  </si>
  <si>
    <t>2021_09_10</t>
  </si>
  <si>
    <t>2021_09_09</t>
  </si>
  <si>
    <t>066_1</t>
  </si>
  <si>
    <t>2021_09_08</t>
  </si>
  <si>
    <t>2021_09_07</t>
  </si>
  <si>
    <t>065_1</t>
  </si>
  <si>
    <t>2021_09_06</t>
  </si>
  <si>
    <t>2021_09_05</t>
  </si>
  <si>
    <t>064_2</t>
  </si>
  <si>
    <t>2021_08_26</t>
  </si>
  <si>
    <t>064_1</t>
  </si>
  <si>
    <t>063_2</t>
  </si>
  <si>
    <t>063_1</t>
  </si>
  <si>
    <t>062_1</t>
  </si>
  <si>
    <t>061_1</t>
  </si>
  <si>
    <t>2021_08_11</t>
  </si>
  <si>
    <t>060_1</t>
  </si>
  <si>
    <t>2021_08_15</t>
  </si>
  <si>
    <t>059_5</t>
  </si>
  <si>
    <t>2021_08_18</t>
  </si>
  <si>
    <t>059_4</t>
  </si>
  <si>
    <t>059_3</t>
  </si>
  <si>
    <t>059_2</t>
  </si>
  <si>
    <t>059_1</t>
  </si>
  <si>
    <t>058_2</t>
  </si>
  <si>
    <t>058_1</t>
  </si>
  <si>
    <t>057_1</t>
  </si>
  <si>
    <t>2021_08_04</t>
  </si>
  <si>
    <t>056_7</t>
  </si>
  <si>
    <t>056_6</t>
  </si>
  <si>
    <t>056_5</t>
  </si>
  <si>
    <t>056_4</t>
  </si>
  <si>
    <t>056_3</t>
  </si>
  <si>
    <t>056_2</t>
  </si>
  <si>
    <t>056_1</t>
  </si>
  <si>
    <t>056_0</t>
  </si>
  <si>
    <t>055_1</t>
  </si>
  <si>
    <t>2021_08_08</t>
  </si>
  <si>
    <t>054_4</t>
  </si>
  <si>
    <t>054_3</t>
  </si>
  <si>
    <t>054_2</t>
  </si>
  <si>
    <t>054_1</t>
  </si>
  <si>
    <t>053_1</t>
  </si>
  <si>
    <t>2021_07_31</t>
  </si>
  <si>
    <t>052_1</t>
  </si>
  <si>
    <t>051_1</t>
  </si>
  <si>
    <t>twine moment?</t>
  </si>
  <si>
    <t>050_1</t>
  </si>
  <si>
    <t>2021_07_09</t>
  </si>
  <si>
    <t>2021_07_08</t>
  </si>
  <si>
    <t>049_4</t>
  </si>
  <si>
    <t>2021_07_15</t>
  </si>
  <si>
    <t>2021_07_14</t>
  </si>
  <si>
    <t>full cn with contact</t>
  </si>
  <si>
    <t>049_3</t>
  </si>
  <si>
    <t>2021_07_13</t>
  </si>
  <si>
    <t>2021_07_12</t>
  </si>
  <si>
    <t>049_2</t>
  </si>
  <si>
    <t>2021_07_11</t>
  </si>
  <si>
    <t>2021_07_10</t>
  </si>
  <si>
    <t>049_1</t>
  </si>
  <si>
    <t>048_1</t>
  </si>
  <si>
    <t>2021_07_05</t>
  </si>
  <si>
    <t>2021_07_04</t>
  </si>
  <si>
    <t>047_1</t>
  </si>
  <si>
    <t>046_2</t>
  </si>
  <si>
    <t>2021_06_25</t>
  </si>
  <si>
    <t>046_1</t>
  </si>
  <si>
    <t>no top view</t>
  </si>
  <si>
    <t>045_1</t>
  </si>
  <si>
    <t>044_1</t>
  </si>
  <si>
    <t>043_1</t>
  </si>
  <si>
    <t>042_3</t>
  </si>
  <si>
    <t>2021_05_20</t>
  </si>
  <si>
    <t>042_2</t>
  </si>
  <si>
    <t>042_1</t>
  </si>
  <si>
    <t>041_2</t>
  </si>
  <si>
    <t>2021_05_13</t>
  </si>
  <si>
    <t>041_1</t>
  </si>
  <si>
    <t>040_1</t>
  </si>
  <si>
    <t>2021_05_02</t>
  </si>
  <si>
    <t>collision with background</t>
  </si>
  <si>
    <t>039_1</t>
  </si>
  <si>
    <t>038_1</t>
  </si>
  <si>
    <t>2021_06_08</t>
  </si>
  <si>
    <t>037_3</t>
  </si>
  <si>
    <t>2021_05_31</t>
  </si>
  <si>
    <t>037_2</t>
  </si>
  <si>
    <t>037_1</t>
  </si>
  <si>
    <t>036_1</t>
  </si>
  <si>
    <t>2021_05_27</t>
  </si>
  <si>
    <t>035_1</t>
  </si>
  <si>
    <t>033_4</t>
  </si>
  <si>
    <t>033_3</t>
  </si>
  <si>
    <t>033_2</t>
  </si>
  <si>
    <t>033_1</t>
  </si>
  <si>
    <t xml:space="preserve"> 032_2</t>
  </si>
  <si>
    <t xml:space="preserve"> 032_1</t>
  </si>
  <si>
    <t xml:space="preserve"> 031_1</t>
  </si>
  <si>
    <t>030_1</t>
  </si>
  <si>
    <t>2021_05_24</t>
  </si>
  <si>
    <t>031_1</t>
  </si>
  <si>
    <t>029_2</t>
  </si>
  <si>
    <t>029_1</t>
  </si>
  <si>
    <t>028_3</t>
  </si>
  <si>
    <t>028_2</t>
  </si>
  <si>
    <t>028_1</t>
  </si>
  <si>
    <t>027_1</t>
  </si>
  <si>
    <t>2021_05_09</t>
  </si>
  <si>
    <t>026_3</t>
  </si>
  <si>
    <t>026_2</t>
  </si>
  <si>
    <t>026_1</t>
  </si>
  <si>
    <t>025_7</t>
  </si>
  <si>
    <t>025_6</t>
  </si>
  <si>
    <t>025_5</t>
  </si>
  <si>
    <t>025_4</t>
  </si>
  <si>
    <t>025_3</t>
  </si>
  <si>
    <t>025_1</t>
  </si>
  <si>
    <t>025_0</t>
  </si>
  <si>
    <t>024_1</t>
  </si>
  <si>
    <t>023_1</t>
  </si>
  <si>
    <t>022_2</t>
  </si>
  <si>
    <t>022_1</t>
  </si>
  <si>
    <t>021_2</t>
  </si>
  <si>
    <t>2021_04_25</t>
  </si>
  <si>
    <t>021_1</t>
  </si>
  <si>
    <t>020_2</t>
  </si>
  <si>
    <t>2021_04_13</t>
  </si>
  <si>
    <t>020_1</t>
  </si>
  <si>
    <t>different top and side</t>
  </si>
  <si>
    <t>019_2</t>
  </si>
  <si>
    <t>019_1</t>
  </si>
  <si>
    <t>problem</t>
  </si>
  <si>
    <t>side_equil_ypos-bot_sup(pixels)</t>
  </si>
  <si>
    <t>View</t>
  </si>
  <si>
    <t>Exp_num</t>
  </si>
  <si>
    <t>event_num</t>
  </si>
  <si>
    <t>Slip/Twine_frame</t>
  </si>
  <si>
    <t>First_contact_frame</t>
  </si>
  <si>
    <t>Twine_status</t>
  </si>
  <si>
    <t>Top_pix2cm</t>
  </si>
  <si>
    <t>Side_pix2cm</t>
  </si>
  <si>
    <t>Straw_length(pixels)</t>
  </si>
  <si>
    <t>Experiment_date(sow+x)</t>
  </si>
  <si>
    <t>Transfer2BigPot(sow+x)</t>
  </si>
  <si>
    <t>Transfer2SmPot(sow+x)</t>
  </si>
  <si>
    <t>Sowing_date_(year_month_day)</t>
  </si>
  <si>
    <t>Growth_exp_num</t>
  </si>
  <si>
    <t>Camera</t>
  </si>
  <si>
    <t>C.N_time(minutes)</t>
  </si>
  <si>
    <t>Straw_Length(cm)</t>
  </si>
  <si>
    <t>Straw_Weight(gr)</t>
  </si>
  <si>
    <t>Dist_straw_from_hinge(pixels)</t>
  </si>
  <si>
    <t>Pendulum_Length(cm)</t>
  </si>
  <si>
    <t>086_1</t>
  </si>
  <si>
    <t>087_1</t>
  </si>
  <si>
    <t>086_2</t>
  </si>
  <si>
    <t>2021_10_24</t>
  </si>
  <si>
    <t>088_1</t>
  </si>
  <si>
    <t>088_2</t>
  </si>
  <si>
    <t>089_1</t>
  </si>
  <si>
    <t>090_1</t>
  </si>
  <si>
    <t>091_1</t>
  </si>
  <si>
    <t>090_2</t>
  </si>
  <si>
    <t>090_3</t>
  </si>
  <si>
    <t>2021_11_01</t>
  </si>
  <si>
    <t>092_1</t>
  </si>
  <si>
    <t>093_1</t>
  </si>
  <si>
    <t>094_1</t>
  </si>
  <si>
    <t>095_1</t>
  </si>
  <si>
    <t>092_2</t>
  </si>
  <si>
    <t>092_4</t>
  </si>
  <si>
    <t>092_3</t>
  </si>
  <si>
    <t>096_1</t>
  </si>
  <si>
    <t>096_2</t>
  </si>
  <si>
    <t>096_3</t>
  </si>
  <si>
    <t>2021_11_07</t>
  </si>
  <si>
    <t>2021_11_15</t>
  </si>
  <si>
    <t>097_1</t>
  </si>
  <si>
    <t>2021_11_22</t>
  </si>
  <si>
    <t>098_1</t>
  </si>
  <si>
    <t>098_2</t>
  </si>
  <si>
    <t>099_1</t>
  </si>
  <si>
    <t>100_1</t>
  </si>
  <si>
    <t>2021_12_03</t>
  </si>
  <si>
    <t>101_1</t>
  </si>
  <si>
    <t>102_1</t>
  </si>
  <si>
    <t>102_2</t>
  </si>
  <si>
    <t>102_3</t>
  </si>
  <si>
    <t>2021_12_12</t>
  </si>
  <si>
    <t>095_2</t>
  </si>
  <si>
    <t>095_3</t>
  </si>
  <si>
    <t>096_4</t>
  </si>
  <si>
    <t>not sure if slip of twine, check</t>
  </si>
  <si>
    <t>can I include it? Seems to fast?</t>
  </si>
  <si>
    <t>cant use, touches camera</t>
  </si>
  <si>
    <t>not sure</t>
  </si>
  <si>
    <t>falls off due to distance from supp. Not sure</t>
  </si>
  <si>
    <t>Bean_Strain</t>
  </si>
  <si>
    <t>na</t>
  </si>
  <si>
    <t>vid_inx</t>
  </si>
  <si>
    <t>0100_1</t>
  </si>
  <si>
    <t>0101_1</t>
  </si>
  <si>
    <t>0102_1</t>
  </si>
  <si>
    <t>0102_2</t>
  </si>
  <si>
    <t>0102_3</t>
  </si>
  <si>
    <t>no side view</t>
  </si>
  <si>
    <t>0103_1</t>
  </si>
  <si>
    <t>0104_1</t>
  </si>
  <si>
    <t>0105_1</t>
  </si>
  <si>
    <t>2022_02_14</t>
  </si>
  <si>
    <t>2022_02_22</t>
  </si>
  <si>
    <t>2022_03_08</t>
  </si>
  <si>
    <t>0106_1</t>
  </si>
  <si>
    <t>2022_03_01</t>
  </si>
  <si>
    <t>0103_2</t>
  </si>
  <si>
    <t>0107_1</t>
  </si>
  <si>
    <t>too high on support</t>
  </si>
  <si>
    <t>no cn time</t>
  </si>
  <si>
    <t>032_1</t>
  </si>
  <si>
    <t>032_2</t>
  </si>
  <si>
    <t>unclear</t>
  </si>
  <si>
    <t>can I include it? Seems too fast?</t>
  </si>
  <si>
    <t>0108_1</t>
  </si>
  <si>
    <t>0108_2</t>
  </si>
  <si>
    <t>2022_03_13</t>
  </si>
  <si>
    <t>2022_03_14</t>
  </si>
  <si>
    <t>2022_04_12</t>
  </si>
  <si>
    <t>2022_04_13</t>
  </si>
  <si>
    <t>2022_04_14</t>
  </si>
  <si>
    <t>2022_04_15</t>
  </si>
  <si>
    <t>0109_1</t>
  </si>
  <si>
    <t>0109_2</t>
  </si>
  <si>
    <t>0109_3</t>
  </si>
  <si>
    <t>0110_1</t>
  </si>
  <si>
    <t>0111_1</t>
  </si>
  <si>
    <t>2022_04_16</t>
  </si>
  <si>
    <t>2022_04_17</t>
  </si>
  <si>
    <t>2022_04_18</t>
  </si>
  <si>
    <t>2022_04_22</t>
  </si>
  <si>
    <t>2022_04_19</t>
  </si>
  <si>
    <t>2022_04_23</t>
  </si>
  <si>
    <t>contact distance from base</t>
  </si>
  <si>
    <t>0112_1</t>
  </si>
  <si>
    <t>0112_2</t>
  </si>
  <si>
    <t>0113_1</t>
  </si>
  <si>
    <t>0114_1</t>
  </si>
  <si>
    <t>0115_1</t>
  </si>
  <si>
    <t>0116_1</t>
  </si>
  <si>
    <t>0117_1</t>
  </si>
  <si>
    <t>2022_05_02</t>
  </si>
  <si>
    <t>2022_05_17</t>
  </si>
  <si>
    <t>162, 179, 183, 177, 200, 172, 183, 188</t>
  </si>
  <si>
    <t>0118_1</t>
  </si>
  <si>
    <t>2022_05_25</t>
  </si>
  <si>
    <t>2022_05_27</t>
  </si>
  <si>
    <t>168, 168, 169, 174, 170</t>
  </si>
  <si>
    <t>177, 153, 164, 155, 167, 164, 160, 173, 170, 170, 188, 183, 209, 219, 213, 228, 184, 189, 178, 193, 202</t>
  </si>
  <si>
    <t>194, 186, 176, 171</t>
  </si>
  <si>
    <t>144, 175</t>
  </si>
  <si>
    <t>163, 187, 145, 156</t>
  </si>
  <si>
    <t>176, 160, 165</t>
  </si>
  <si>
    <t>193, 171, 203, 200, 198, 200, 211, 204, 211, 191</t>
  </si>
  <si>
    <t>199</t>
  </si>
  <si>
    <t>167, 173</t>
  </si>
  <si>
    <t>number of cn frames</t>
  </si>
  <si>
    <t xml:space="preserve"> 158, 150, 145, 156</t>
  </si>
  <si>
    <t>170, 185</t>
  </si>
  <si>
    <t>185</t>
  </si>
  <si>
    <t>151, 168</t>
  </si>
  <si>
    <t>182, 171, 175, 180</t>
  </si>
  <si>
    <t>184, 205</t>
  </si>
  <si>
    <t>217, 207, 182, 199</t>
  </si>
  <si>
    <t>213</t>
  </si>
  <si>
    <t>231, 204, 225, 190, 212, 213, 206, 219</t>
  </si>
  <si>
    <t>217, 225, 216, 217, 215, 196</t>
  </si>
  <si>
    <t>212,214</t>
  </si>
  <si>
    <t>206, 209</t>
  </si>
  <si>
    <t>219, 192, 205</t>
  </si>
  <si>
    <t>189, 195</t>
  </si>
  <si>
    <t>191, 175, 172, 161, 166</t>
  </si>
  <si>
    <t>190</t>
  </si>
  <si>
    <t>205</t>
  </si>
  <si>
    <t>202</t>
  </si>
  <si>
    <t>204</t>
  </si>
  <si>
    <t>199, 220</t>
  </si>
  <si>
    <t>199, 196</t>
  </si>
  <si>
    <t>220, 207, 200</t>
  </si>
  <si>
    <t>212, 207, 205, 206</t>
  </si>
  <si>
    <t>193, 194</t>
  </si>
  <si>
    <t>181</t>
  </si>
  <si>
    <t>205, 196, 169</t>
  </si>
  <si>
    <t>166, 192, 180, 170, 158, 171</t>
  </si>
  <si>
    <t>193, 161, 168, 170, 170</t>
  </si>
  <si>
    <t>222, 190, 193, 206</t>
  </si>
  <si>
    <t>192</t>
  </si>
  <si>
    <t>232, 216, 195, 205, 214, 193</t>
  </si>
  <si>
    <t>229</t>
  </si>
  <si>
    <t>200,  221, 195</t>
  </si>
  <si>
    <t>203</t>
  </si>
  <si>
    <t>189, 200, 217, 194</t>
  </si>
  <si>
    <t>182</t>
  </si>
  <si>
    <t>189, 183</t>
  </si>
  <si>
    <t>205, 222, 193, 247</t>
  </si>
  <si>
    <t>221</t>
  </si>
  <si>
    <t>220</t>
  </si>
  <si>
    <t>224,231,220</t>
  </si>
  <si>
    <t>316,276</t>
  </si>
  <si>
    <t>0119_1</t>
  </si>
  <si>
    <t>0122_1</t>
  </si>
  <si>
    <t>0122_2</t>
  </si>
  <si>
    <t>0120_1</t>
  </si>
  <si>
    <t>0121_1</t>
  </si>
  <si>
    <t>0119_2</t>
  </si>
  <si>
    <t>0119_3</t>
  </si>
  <si>
    <t>2022_07_04</t>
  </si>
  <si>
    <t>2022_07_19</t>
  </si>
  <si>
    <t>weird force</t>
  </si>
  <si>
    <t>cant see full suppport</t>
  </si>
  <si>
    <t>support at edge of FoV</t>
  </si>
  <si>
    <t>irregular contact</t>
  </si>
  <si>
    <t>irregular contact- vert arm?</t>
  </si>
  <si>
    <t>irregular contact- contact on base</t>
  </si>
  <si>
    <t>250,206,238</t>
  </si>
  <si>
    <t>bad initial contact position</t>
  </si>
  <si>
    <t xml:space="preserve">forced' slip position </t>
  </si>
  <si>
    <t>twine/slip</t>
  </si>
  <si>
    <t>contact start position</t>
  </si>
  <si>
    <t>contact start position near axis</t>
  </si>
  <si>
    <t>contact under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</si>
</sst>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/>
    <xf numFmtId="164" fontId="0" fillId="0" borderId="0" xfId="0" applyNumberFormat="1" applyFill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4"/>
  <sheetViews>
    <sheetView tabSelected="1" zoomScale="85" zoomScaleNormal="85" workbookViewId="0">
      <pane xSplit="1" ySplit="1" topLeftCell="B158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RowHeight="14.5" x14ac:dyDescent="0.35"/>
  <cols>
    <col min="4" max="4" width="11.26953125" bestFit="1" customWidth="1"/>
    <col min="5" max="5" width="16" style="1" bestFit="1" customWidth="1"/>
    <col min="6" max="6" width="11.36328125" customWidth="1"/>
    <col min="7" max="7" width="10.453125" customWidth="1"/>
    <col min="8" max="8" width="20.90625" bestFit="1" customWidth="1"/>
    <col min="9" max="9" width="21.90625" bestFit="1" customWidth="1"/>
    <col min="10" max="10" width="13.54296875" style="6" customWidth="1"/>
    <col min="11" max="11" width="17.453125" customWidth="1"/>
    <col min="12" max="12" width="7.08984375" customWidth="1"/>
    <col min="13" max="13" width="19.7265625" bestFit="1" customWidth="1"/>
    <col min="14" max="14" width="26.54296875" customWidth="1"/>
    <col min="15" max="15" width="13.90625" customWidth="1"/>
    <col min="16" max="16" width="20.7265625" customWidth="1"/>
    <col min="17" max="17" width="13.81640625" customWidth="1"/>
    <col min="18" max="18" width="11.1796875" customWidth="1"/>
    <col min="19" max="19" width="13.26953125" customWidth="1"/>
    <col min="20" max="20" width="17.7265625" customWidth="1"/>
    <col min="21" max="21" width="15.81640625" customWidth="1"/>
    <col min="22" max="22" width="10.90625" customWidth="1"/>
    <col min="23" max="24" width="8.7265625" customWidth="1"/>
    <col min="25" max="25" width="12.6328125" customWidth="1"/>
    <col min="27" max="27" width="25.1796875" bestFit="1" customWidth="1"/>
    <col min="28" max="28" width="23.54296875" style="5" customWidth="1"/>
    <col min="29" max="29" width="18.1796875" customWidth="1"/>
  </cols>
  <sheetData>
    <row r="1" spans="1:28" x14ac:dyDescent="0.35">
      <c r="A1" t="s">
        <v>177</v>
      </c>
      <c r="B1" t="s">
        <v>176</v>
      </c>
      <c r="C1" t="s">
        <v>190</v>
      </c>
      <c r="D1" t="s">
        <v>240</v>
      </c>
      <c r="E1" s="1" t="s">
        <v>189</v>
      </c>
      <c r="F1" t="s">
        <v>188</v>
      </c>
      <c r="G1" t="s">
        <v>187</v>
      </c>
      <c r="H1" t="s">
        <v>186</v>
      </c>
      <c r="I1" t="s">
        <v>185</v>
      </c>
      <c r="J1" s="6" t="s">
        <v>191</v>
      </c>
      <c r="K1" t="s">
        <v>193</v>
      </c>
      <c r="L1" t="s">
        <v>192</v>
      </c>
      <c r="M1" t="s">
        <v>195</v>
      </c>
      <c r="N1" t="s">
        <v>194</v>
      </c>
      <c r="O1" t="s">
        <v>184</v>
      </c>
      <c r="P1" t="s">
        <v>175</v>
      </c>
      <c r="Q1" t="s">
        <v>183</v>
      </c>
      <c r="R1" t="s">
        <v>182</v>
      </c>
      <c r="S1" t="s">
        <v>181</v>
      </c>
      <c r="T1" t="s">
        <v>180</v>
      </c>
      <c r="U1" t="s">
        <v>179</v>
      </c>
      <c r="V1" t="s">
        <v>178</v>
      </c>
      <c r="W1" t="s">
        <v>177</v>
      </c>
      <c r="X1" t="s">
        <v>176</v>
      </c>
      <c r="Y1" t="s">
        <v>174</v>
      </c>
      <c r="Z1" t="s">
        <v>242</v>
      </c>
      <c r="AA1" t="s">
        <v>284</v>
      </c>
      <c r="AB1" s="5" t="s">
        <v>307</v>
      </c>
    </row>
    <row r="2" spans="1:28" x14ac:dyDescent="0.35">
      <c r="A2" t="s">
        <v>173</v>
      </c>
      <c r="B2" t="s">
        <v>5</v>
      </c>
      <c r="C2" t="s">
        <v>4</v>
      </c>
      <c r="D2" t="s">
        <v>3</v>
      </c>
      <c r="E2" s="1">
        <v>0.32</v>
      </c>
      <c r="F2" t="s">
        <v>169</v>
      </c>
      <c r="G2">
        <v>5</v>
      </c>
      <c r="H2">
        <v>12</v>
      </c>
      <c r="I2">
        <v>13</v>
      </c>
      <c r="J2" s="6">
        <v>155.5</v>
      </c>
      <c r="K2">
        <v>0.65</v>
      </c>
      <c r="L2">
        <v>17</v>
      </c>
      <c r="M2">
        <v>17.7</v>
      </c>
      <c r="N2">
        <v>55</v>
      </c>
      <c r="O2">
        <f>L2/Q2</f>
        <v>1336.9999639796481</v>
      </c>
      <c r="P2">
        <v>1401</v>
      </c>
      <c r="Q2">
        <v>1.2715034E-2</v>
      </c>
      <c r="R2" t="s">
        <v>21</v>
      </c>
      <c r="S2">
        <v>0</v>
      </c>
      <c r="T2">
        <v>38</v>
      </c>
      <c r="U2">
        <v>110</v>
      </c>
      <c r="V2">
        <v>41</v>
      </c>
      <c r="W2" t="s">
        <v>173</v>
      </c>
      <c r="X2" t="s">
        <v>5</v>
      </c>
      <c r="Y2" t="s">
        <v>171</v>
      </c>
      <c r="Z2">
        <v>74</v>
      </c>
      <c r="AA2" t="str">
        <f>IF(R2&lt;&gt;"NA",#REF!+#REF!-#REF!*R2,"NA")</f>
        <v>NA</v>
      </c>
      <c r="AB2" s="5" t="s">
        <v>349</v>
      </c>
    </row>
    <row r="3" spans="1:28" x14ac:dyDescent="0.35">
      <c r="A3" t="s">
        <v>173</v>
      </c>
      <c r="B3" t="s">
        <v>0</v>
      </c>
      <c r="C3" t="s">
        <v>4</v>
      </c>
      <c r="D3" t="s">
        <v>3</v>
      </c>
      <c r="E3" s="1">
        <v>0.32</v>
      </c>
      <c r="F3" t="s">
        <v>169</v>
      </c>
      <c r="G3">
        <v>5</v>
      </c>
      <c r="H3">
        <v>12</v>
      </c>
      <c r="I3">
        <v>13</v>
      </c>
      <c r="J3" s="6">
        <v>155.5</v>
      </c>
      <c r="K3">
        <v>0.65</v>
      </c>
      <c r="L3">
        <v>17</v>
      </c>
      <c r="M3">
        <v>17.7</v>
      </c>
      <c r="N3">
        <v>55</v>
      </c>
      <c r="O3">
        <v>1336.9999639796481</v>
      </c>
      <c r="P3">
        <v>1401</v>
      </c>
      <c r="Q3" t="s">
        <v>21</v>
      </c>
      <c r="R3">
        <v>2.6355419999999998E-3</v>
      </c>
      <c r="S3">
        <v>0</v>
      </c>
      <c r="T3">
        <v>53</v>
      </c>
      <c r="U3">
        <v>59</v>
      </c>
      <c r="V3">
        <v>41</v>
      </c>
      <c r="W3" t="s">
        <v>173</v>
      </c>
      <c r="X3" t="s">
        <v>0</v>
      </c>
      <c r="Y3" t="s">
        <v>171</v>
      </c>
      <c r="Z3">
        <v>75</v>
      </c>
      <c r="AA3" t="e">
        <f>IF(R3&lt;&gt;"NA",#REF!+#REF!-#REF!*R3,"NA")</f>
        <v>#REF!</v>
      </c>
    </row>
    <row r="4" spans="1:28" x14ac:dyDescent="0.35">
      <c r="A4" t="s">
        <v>172</v>
      </c>
      <c r="B4" t="s">
        <v>5</v>
      </c>
      <c r="C4" t="s">
        <v>4</v>
      </c>
      <c r="D4" t="s">
        <v>3</v>
      </c>
      <c r="E4" s="1">
        <v>0.32</v>
      </c>
      <c r="F4" t="s">
        <v>169</v>
      </c>
      <c r="G4">
        <v>5</v>
      </c>
      <c r="H4">
        <v>12</v>
      </c>
      <c r="I4">
        <v>13</v>
      </c>
      <c r="J4" s="6">
        <v>155.5</v>
      </c>
      <c r="K4">
        <v>0.65</v>
      </c>
      <c r="L4">
        <v>17</v>
      </c>
      <c r="M4">
        <v>17.7</v>
      </c>
      <c r="N4">
        <v>55</v>
      </c>
      <c r="O4">
        <f>L4/Q4</f>
        <v>1336.9999639796481</v>
      </c>
      <c r="P4">
        <v>1401</v>
      </c>
      <c r="Q4">
        <v>1.2715034E-2</v>
      </c>
      <c r="R4" t="s">
        <v>21</v>
      </c>
      <c r="S4">
        <v>1</v>
      </c>
      <c r="T4">
        <v>11</v>
      </c>
      <c r="U4">
        <v>298</v>
      </c>
      <c r="V4">
        <v>42</v>
      </c>
      <c r="W4" t="s">
        <v>172</v>
      </c>
      <c r="X4" t="s">
        <v>5</v>
      </c>
      <c r="Y4" t="s">
        <v>171</v>
      </c>
      <c r="Z4">
        <v>76</v>
      </c>
      <c r="AA4" t="str">
        <f>IF(R4&lt;&gt;"NA",#REF!+#REF!-#REF!*R4,"NA")</f>
        <v>NA</v>
      </c>
    </row>
    <row r="5" spans="1:28" x14ac:dyDescent="0.35">
      <c r="A5" t="s">
        <v>172</v>
      </c>
      <c r="B5" t="s">
        <v>0</v>
      </c>
      <c r="C5" t="s">
        <v>4</v>
      </c>
      <c r="D5" t="s">
        <v>3</v>
      </c>
      <c r="E5" s="1">
        <v>0.32</v>
      </c>
      <c r="F5" t="s">
        <v>169</v>
      </c>
      <c r="G5">
        <v>5</v>
      </c>
      <c r="H5">
        <v>12</v>
      </c>
      <c r="I5">
        <v>13</v>
      </c>
      <c r="J5" s="6">
        <v>155.5</v>
      </c>
      <c r="K5">
        <v>0.65</v>
      </c>
      <c r="L5">
        <v>17</v>
      </c>
      <c r="M5">
        <v>17.7</v>
      </c>
      <c r="N5">
        <v>55</v>
      </c>
      <c r="O5">
        <v>1336.9999639796481</v>
      </c>
      <c r="P5">
        <v>1401</v>
      </c>
      <c r="Q5" t="s">
        <v>21</v>
      </c>
      <c r="R5">
        <v>2.6355419999999998E-3</v>
      </c>
      <c r="S5">
        <v>1</v>
      </c>
      <c r="T5">
        <v>32</v>
      </c>
      <c r="U5">
        <f>T5+U4-T4</f>
        <v>319</v>
      </c>
      <c r="V5">
        <v>42</v>
      </c>
      <c r="W5" t="s">
        <v>172</v>
      </c>
      <c r="X5" t="s">
        <v>0</v>
      </c>
      <c r="Y5" t="s">
        <v>171</v>
      </c>
      <c r="Z5">
        <v>77</v>
      </c>
      <c r="AA5" t="e">
        <f>IF(R5&lt;&gt;"NA",#REF!+#REF!-#REF!*R5,"NA")</f>
        <v>#REF!</v>
      </c>
    </row>
    <row r="6" spans="1:28" x14ac:dyDescent="0.35">
      <c r="A6" t="s">
        <v>170</v>
      </c>
      <c r="B6" t="s">
        <v>5</v>
      </c>
      <c r="C6" t="s">
        <v>4</v>
      </c>
      <c r="D6" t="s">
        <v>3</v>
      </c>
      <c r="E6" s="1">
        <v>0.32</v>
      </c>
      <c r="F6" t="s">
        <v>169</v>
      </c>
      <c r="G6">
        <v>5</v>
      </c>
      <c r="H6">
        <v>12</v>
      </c>
      <c r="I6">
        <v>15</v>
      </c>
      <c r="J6" s="6">
        <v>127.5</v>
      </c>
      <c r="K6">
        <v>0.65</v>
      </c>
      <c r="L6">
        <v>17</v>
      </c>
      <c r="M6">
        <v>17.7</v>
      </c>
      <c r="N6">
        <v>46</v>
      </c>
      <c r="O6">
        <f>L6/Q6</f>
        <v>1328.9999595827658</v>
      </c>
      <c r="P6">
        <v>1411</v>
      </c>
      <c r="Q6">
        <v>1.2791573000000001E-2</v>
      </c>
      <c r="R6" t="s">
        <v>21</v>
      </c>
      <c r="S6">
        <v>0</v>
      </c>
      <c r="T6">
        <v>12</v>
      </c>
      <c r="U6">
        <v>339</v>
      </c>
      <c r="V6">
        <v>43</v>
      </c>
      <c r="W6" t="s">
        <v>170</v>
      </c>
      <c r="X6" t="s">
        <v>5</v>
      </c>
      <c r="Y6" t="s">
        <v>259</v>
      </c>
      <c r="Z6">
        <v>78</v>
      </c>
      <c r="AA6" t="str">
        <f>IF(R6&lt;&gt;"NA",#REF!+#REF!-#REF!*R6,"NA")</f>
        <v>NA</v>
      </c>
      <c r="AB6" s="5" t="s">
        <v>348</v>
      </c>
    </row>
    <row r="7" spans="1:28" x14ac:dyDescent="0.35">
      <c r="A7" t="s">
        <v>170</v>
      </c>
      <c r="B7" t="s">
        <v>0</v>
      </c>
      <c r="C7" t="s">
        <v>4</v>
      </c>
      <c r="D7" t="s">
        <v>3</v>
      </c>
      <c r="E7" s="1">
        <v>0.32</v>
      </c>
      <c r="F7" t="s">
        <v>169</v>
      </c>
      <c r="G7">
        <v>5</v>
      </c>
      <c r="H7">
        <v>12</v>
      </c>
      <c r="I7">
        <v>15</v>
      </c>
      <c r="J7" s="6">
        <v>127.5</v>
      </c>
      <c r="K7">
        <v>0.65</v>
      </c>
      <c r="L7">
        <v>17</v>
      </c>
      <c r="M7">
        <v>17.7</v>
      </c>
      <c r="N7">
        <v>46</v>
      </c>
      <c r="O7">
        <v>1328.9999595827658</v>
      </c>
      <c r="P7">
        <v>1411</v>
      </c>
      <c r="Q7" t="s">
        <v>21</v>
      </c>
      <c r="R7">
        <v>2.6355419999999998E-3</v>
      </c>
      <c r="S7">
        <v>0</v>
      </c>
      <c r="T7">
        <v>11</v>
      </c>
      <c r="U7">
        <v>338</v>
      </c>
      <c r="V7">
        <v>43</v>
      </c>
      <c r="W7" t="s">
        <v>170</v>
      </c>
      <c r="X7" t="s">
        <v>0</v>
      </c>
      <c r="Y7" t="s">
        <v>259</v>
      </c>
      <c r="Z7">
        <v>79</v>
      </c>
      <c r="AA7" t="e">
        <f>IF(R7&lt;&gt;"NA",#REF!+#REF!-#REF!*R7,"NA")</f>
        <v>#REF!</v>
      </c>
    </row>
    <row r="8" spans="1:28" x14ac:dyDescent="0.35">
      <c r="A8" t="s">
        <v>168</v>
      </c>
      <c r="B8" t="s">
        <v>5</v>
      </c>
      <c r="C8" t="s">
        <v>4</v>
      </c>
      <c r="D8" t="s">
        <v>3</v>
      </c>
      <c r="E8" s="1">
        <v>0.32</v>
      </c>
      <c r="F8" t="s">
        <v>169</v>
      </c>
      <c r="G8">
        <v>5</v>
      </c>
      <c r="H8">
        <v>12</v>
      </c>
      <c r="I8">
        <v>15</v>
      </c>
      <c r="J8" s="6">
        <v>127.5</v>
      </c>
      <c r="K8">
        <v>0.65</v>
      </c>
      <c r="L8">
        <v>17</v>
      </c>
      <c r="M8">
        <v>17.7</v>
      </c>
      <c r="N8">
        <v>46</v>
      </c>
      <c r="O8">
        <f>L8/Q8</f>
        <v>1328.9999595827658</v>
      </c>
      <c r="P8">
        <v>1411</v>
      </c>
      <c r="Q8">
        <v>1.2791573000000001E-2</v>
      </c>
      <c r="R8" t="s">
        <v>21</v>
      </c>
      <c r="S8">
        <v>1</v>
      </c>
      <c r="T8">
        <v>117</v>
      </c>
      <c r="U8">
        <v>342</v>
      </c>
      <c r="V8">
        <v>44</v>
      </c>
      <c r="W8" t="s">
        <v>168</v>
      </c>
      <c r="X8" t="s">
        <v>5</v>
      </c>
      <c r="Y8" t="s">
        <v>259</v>
      </c>
      <c r="Z8">
        <v>80</v>
      </c>
      <c r="AA8" t="str">
        <f>IF(R8&lt;&gt;"NA",#REF!+#REF!-#REF!*R8,"NA")</f>
        <v>NA</v>
      </c>
    </row>
    <row r="9" spans="1:28" x14ac:dyDescent="0.35">
      <c r="A9" t="s">
        <v>168</v>
      </c>
      <c r="B9" t="s">
        <v>0</v>
      </c>
      <c r="C9" t="s">
        <v>4</v>
      </c>
      <c r="D9" t="s">
        <v>3</v>
      </c>
      <c r="E9" s="1">
        <v>0.32</v>
      </c>
      <c r="F9" t="s">
        <v>169</v>
      </c>
      <c r="G9">
        <v>5</v>
      </c>
      <c r="H9">
        <v>12</v>
      </c>
      <c r="I9">
        <v>15</v>
      </c>
      <c r="J9" s="6">
        <v>127.5</v>
      </c>
      <c r="K9">
        <v>0.65</v>
      </c>
      <c r="L9">
        <v>17</v>
      </c>
      <c r="M9">
        <v>17.7</v>
      </c>
      <c r="N9">
        <v>46</v>
      </c>
      <c r="O9">
        <v>1328.9999595827658</v>
      </c>
      <c r="P9">
        <v>1411</v>
      </c>
      <c r="Q9" t="s">
        <v>21</v>
      </c>
      <c r="R9">
        <v>2.6355419999999998E-3</v>
      </c>
      <c r="S9">
        <v>1</v>
      </c>
      <c r="T9">
        <v>115</v>
      </c>
      <c r="U9">
        <v>340</v>
      </c>
      <c r="V9">
        <v>44</v>
      </c>
      <c r="W9" t="s">
        <v>168</v>
      </c>
      <c r="X9" t="s">
        <v>0</v>
      </c>
      <c r="Y9" t="s">
        <v>259</v>
      </c>
      <c r="Z9">
        <v>81</v>
      </c>
      <c r="AA9" t="e">
        <f>IF(R9&lt;&gt;"NA",#REF!+#REF!-#REF!*R9,"NA")</f>
        <v>#REF!</v>
      </c>
      <c r="AB9" s="7"/>
    </row>
    <row r="10" spans="1:28" x14ac:dyDescent="0.35">
      <c r="A10" t="s">
        <v>167</v>
      </c>
      <c r="B10" t="s">
        <v>5</v>
      </c>
      <c r="C10" t="s">
        <v>4</v>
      </c>
      <c r="D10" t="s">
        <v>3</v>
      </c>
      <c r="E10" s="1">
        <v>0.33</v>
      </c>
      <c r="F10" t="s">
        <v>166</v>
      </c>
      <c r="G10">
        <v>5</v>
      </c>
      <c r="H10">
        <v>14</v>
      </c>
      <c r="I10">
        <v>25</v>
      </c>
      <c r="J10" s="6">
        <v>102.5</v>
      </c>
      <c r="K10">
        <v>0.65</v>
      </c>
      <c r="L10">
        <v>17</v>
      </c>
      <c r="M10">
        <v>17.7</v>
      </c>
      <c r="N10">
        <v>50</v>
      </c>
      <c r="O10">
        <f>L10/Q10</f>
        <v>1483.5333470807423</v>
      </c>
      <c r="P10">
        <v>1269</v>
      </c>
      <c r="Q10">
        <v>1.1459129E-2</v>
      </c>
      <c r="R10" t="s">
        <v>21</v>
      </c>
      <c r="S10">
        <v>1</v>
      </c>
      <c r="T10">
        <v>10</v>
      </c>
      <c r="U10">
        <v>136</v>
      </c>
      <c r="V10">
        <v>45</v>
      </c>
      <c r="W10" t="s">
        <v>167</v>
      </c>
      <c r="X10" t="s">
        <v>5</v>
      </c>
      <c r="Y10" t="s">
        <v>241</v>
      </c>
      <c r="Z10">
        <v>82</v>
      </c>
      <c r="AA10" t="str">
        <f>IF(R10&lt;&gt;"NA",#REF!+#REF!-#REF!*R10,"NA")</f>
        <v>NA</v>
      </c>
      <c r="AB10" s="7"/>
    </row>
    <row r="11" spans="1:28" x14ac:dyDescent="0.35">
      <c r="A11" t="s">
        <v>167</v>
      </c>
      <c r="B11" t="s">
        <v>0</v>
      </c>
      <c r="C11" t="s">
        <v>4</v>
      </c>
      <c r="D11" t="s">
        <v>3</v>
      </c>
      <c r="E11" s="1">
        <v>0.33</v>
      </c>
      <c r="F11" t="s">
        <v>166</v>
      </c>
      <c r="G11">
        <v>5</v>
      </c>
      <c r="H11">
        <v>14</v>
      </c>
      <c r="I11">
        <v>25</v>
      </c>
      <c r="J11" s="6">
        <v>102.5</v>
      </c>
      <c r="K11">
        <v>0.65</v>
      </c>
      <c r="L11">
        <v>17</v>
      </c>
      <c r="M11">
        <v>17.7</v>
      </c>
      <c r="N11">
        <v>50</v>
      </c>
      <c r="O11">
        <v>1483.5333470807423</v>
      </c>
      <c r="P11">
        <v>1269</v>
      </c>
      <c r="Q11" t="s">
        <v>21</v>
      </c>
      <c r="R11">
        <v>2.6355419999999998E-3</v>
      </c>
      <c r="S11">
        <v>1</v>
      </c>
      <c r="T11">
        <v>9</v>
      </c>
      <c r="U11">
        <v>135</v>
      </c>
      <c r="V11">
        <v>45</v>
      </c>
      <c r="W11" t="s">
        <v>167</v>
      </c>
      <c r="X11" t="s">
        <v>0</v>
      </c>
      <c r="Y11" t="s">
        <v>241</v>
      </c>
      <c r="Z11">
        <v>83</v>
      </c>
      <c r="AA11" t="e">
        <f>IF(R11&lt;&gt;"NA",#REF!+#REF!-#REF!*R11,"NA")</f>
        <v>#REF!</v>
      </c>
      <c r="AB11" s="7"/>
    </row>
    <row r="12" spans="1:28" x14ac:dyDescent="0.35">
      <c r="A12" t="s">
        <v>165</v>
      </c>
      <c r="B12" t="s">
        <v>5</v>
      </c>
      <c r="C12" t="s">
        <v>4</v>
      </c>
      <c r="D12" t="s">
        <v>3</v>
      </c>
      <c r="E12" s="1">
        <v>0.33</v>
      </c>
      <c r="F12" t="s">
        <v>166</v>
      </c>
      <c r="G12">
        <v>5</v>
      </c>
      <c r="H12">
        <v>14</v>
      </c>
      <c r="I12">
        <v>25</v>
      </c>
      <c r="J12" s="6">
        <v>102.5</v>
      </c>
      <c r="K12">
        <v>0.65</v>
      </c>
      <c r="L12">
        <v>17</v>
      </c>
      <c r="M12">
        <v>17.7</v>
      </c>
      <c r="N12">
        <v>50</v>
      </c>
      <c r="O12">
        <f>L12/Q12</f>
        <v>1483.5333470807423</v>
      </c>
      <c r="P12">
        <v>1269</v>
      </c>
      <c r="Q12">
        <v>1.1459129E-2</v>
      </c>
      <c r="R12" t="s">
        <v>21</v>
      </c>
      <c r="S12">
        <v>1</v>
      </c>
      <c r="T12">
        <v>21</v>
      </c>
      <c r="U12">
        <v>168</v>
      </c>
      <c r="V12">
        <v>46</v>
      </c>
      <c r="W12" t="s">
        <v>165</v>
      </c>
      <c r="X12" t="s">
        <v>5</v>
      </c>
      <c r="Y12" t="s">
        <v>241</v>
      </c>
      <c r="Z12">
        <v>84</v>
      </c>
      <c r="AA12" t="str">
        <f>IF(R12&lt;&gt;"NA",#REF!+#REF!-#REF!*R12,"NA")</f>
        <v>NA</v>
      </c>
    </row>
    <row r="13" spans="1:28" x14ac:dyDescent="0.35">
      <c r="A13" t="s">
        <v>165</v>
      </c>
      <c r="B13" t="s">
        <v>0</v>
      </c>
      <c r="C13" t="s">
        <v>4</v>
      </c>
      <c r="D13" t="s">
        <v>3</v>
      </c>
      <c r="E13" s="1">
        <v>0.33</v>
      </c>
      <c r="F13" t="s">
        <v>166</v>
      </c>
      <c r="G13">
        <v>5</v>
      </c>
      <c r="H13">
        <v>14</v>
      </c>
      <c r="I13">
        <v>25</v>
      </c>
      <c r="J13" s="6">
        <v>102.5</v>
      </c>
      <c r="K13">
        <v>0.65</v>
      </c>
      <c r="L13">
        <v>17</v>
      </c>
      <c r="M13">
        <v>17.7</v>
      </c>
      <c r="N13">
        <v>50</v>
      </c>
      <c r="O13">
        <v>1483.5333470807423</v>
      </c>
      <c r="P13">
        <v>1269</v>
      </c>
      <c r="Q13" t="s">
        <v>21</v>
      </c>
      <c r="R13">
        <v>2.6355419999999998E-3</v>
      </c>
      <c r="S13">
        <v>1</v>
      </c>
      <c r="T13">
        <v>18</v>
      </c>
      <c r="U13">
        <v>165</v>
      </c>
      <c r="V13">
        <v>46</v>
      </c>
      <c r="W13" t="s">
        <v>165</v>
      </c>
      <c r="X13" t="s">
        <v>0</v>
      </c>
      <c r="Y13" t="s">
        <v>241</v>
      </c>
      <c r="Z13">
        <v>85</v>
      </c>
      <c r="AA13" t="e">
        <f>IF(R13&lt;&gt;"NA",#REF!+#REF!-#REF!*R13,"NA")</f>
        <v>#REF!</v>
      </c>
    </row>
    <row r="14" spans="1:28" ht="16.5" customHeight="1" x14ac:dyDescent="0.35">
      <c r="A14" t="s">
        <v>164</v>
      </c>
      <c r="B14" t="s">
        <v>5</v>
      </c>
      <c r="C14" t="s">
        <v>4</v>
      </c>
      <c r="D14" t="s">
        <v>3</v>
      </c>
      <c r="E14" s="1">
        <v>0.34</v>
      </c>
      <c r="F14" t="s">
        <v>122</v>
      </c>
      <c r="G14">
        <v>7</v>
      </c>
      <c r="H14">
        <v>14</v>
      </c>
      <c r="I14">
        <v>21</v>
      </c>
      <c r="J14" s="6">
        <v>146.5</v>
      </c>
      <c r="K14">
        <v>0.65</v>
      </c>
      <c r="L14">
        <v>17</v>
      </c>
      <c r="M14">
        <v>17.7</v>
      </c>
      <c r="N14">
        <v>60</v>
      </c>
      <c r="O14">
        <f>L14/Q14</f>
        <v>1304.4666626663022</v>
      </c>
      <c r="P14">
        <v>1270</v>
      </c>
      <c r="Q14">
        <v>1.3032146E-2</v>
      </c>
      <c r="R14" t="s">
        <v>21</v>
      </c>
      <c r="S14">
        <v>0</v>
      </c>
      <c r="T14">
        <v>30</v>
      </c>
      <c r="U14">
        <v>199</v>
      </c>
      <c r="V14">
        <v>47</v>
      </c>
      <c r="W14" t="s">
        <v>164</v>
      </c>
      <c r="X14" t="s">
        <v>5</v>
      </c>
      <c r="Y14" t="s">
        <v>241</v>
      </c>
      <c r="Z14">
        <v>86</v>
      </c>
      <c r="AA14" t="str">
        <f>IF(R14&lt;&gt;"NA",#REF!+#REF!-#REF!*R14,"NA")</f>
        <v>NA</v>
      </c>
      <c r="AB14" s="5" t="s">
        <v>365</v>
      </c>
    </row>
    <row r="15" spans="1:28" x14ac:dyDescent="0.35">
      <c r="A15" t="s">
        <v>164</v>
      </c>
      <c r="B15" t="s">
        <v>0</v>
      </c>
      <c r="C15" t="s">
        <v>4</v>
      </c>
      <c r="D15" t="s">
        <v>3</v>
      </c>
      <c r="E15" s="1">
        <v>0.34</v>
      </c>
      <c r="F15" t="s">
        <v>122</v>
      </c>
      <c r="G15">
        <v>7</v>
      </c>
      <c r="H15">
        <v>14</v>
      </c>
      <c r="I15">
        <v>21</v>
      </c>
      <c r="J15" s="6">
        <v>146.5</v>
      </c>
      <c r="K15">
        <v>0.65</v>
      </c>
      <c r="L15">
        <v>17</v>
      </c>
      <c r="M15">
        <v>17.7</v>
      </c>
      <c r="N15">
        <v>60</v>
      </c>
      <c r="O15">
        <v>1304.4666626663022</v>
      </c>
      <c r="P15">
        <v>1270</v>
      </c>
      <c r="Q15" t="s">
        <v>21</v>
      </c>
      <c r="R15">
        <v>3.270111E-3</v>
      </c>
      <c r="S15">
        <v>0</v>
      </c>
      <c r="T15">
        <v>8</v>
      </c>
      <c r="U15">
        <v>177</v>
      </c>
      <c r="V15">
        <v>47</v>
      </c>
      <c r="W15" t="s">
        <v>164</v>
      </c>
      <c r="X15" t="s">
        <v>0</v>
      </c>
      <c r="Y15" t="s">
        <v>241</v>
      </c>
      <c r="Z15">
        <v>87</v>
      </c>
      <c r="AA15" t="e">
        <f>IF(R15&lt;&gt;"NA",#REF!+#REF!-#REF!*R15,"NA")</f>
        <v>#REF!</v>
      </c>
    </row>
    <row r="16" spans="1:28" x14ac:dyDescent="0.35">
      <c r="A16" t="s">
        <v>163</v>
      </c>
      <c r="B16" t="s">
        <v>5</v>
      </c>
      <c r="C16" t="s">
        <v>4</v>
      </c>
      <c r="D16" t="s">
        <v>3</v>
      </c>
      <c r="E16" s="1">
        <v>0.34</v>
      </c>
      <c r="F16" t="s">
        <v>122</v>
      </c>
      <c r="G16">
        <v>7</v>
      </c>
      <c r="H16">
        <v>14</v>
      </c>
      <c r="I16">
        <v>21</v>
      </c>
      <c r="J16" s="6">
        <v>146.5</v>
      </c>
      <c r="K16">
        <v>0.65</v>
      </c>
      <c r="L16">
        <v>17</v>
      </c>
      <c r="M16">
        <v>17.7</v>
      </c>
      <c r="N16">
        <v>60</v>
      </c>
      <c r="O16">
        <f>L16/Q16</f>
        <v>1304.4666626663022</v>
      </c>
      <c r="P16">
        <v>1270</v>
      </c>
      <c r="Q16">
        <v>1.3032146E-2</v>
      </c>
      <c r="R16" t="s">
        <v>21</v>
      </c>
      <c r="S16">
        <v>1</v>
      </c>
      <c r="T16">
        <v>38</v>
      </c>
      <c r="U16">
        <v>275</v>
      </c>
      <c r="V16">
        <v>48</v>
      </c>
      <c r="W16" t="s">
        <v>163</v>
      </c>
      <c r="X16" t="s">
        <v>5</v>
      </c>
      <c r="Y16" t="s">
        <v>241</v>
      </c>
      <c r="Z16">
        <v>88</v>
      </c>
      <c r="AA16" t="str">
        <f>IF(R16&lt;&gt;"NA",#REF!+#REF!-#REF!*R16,"NA")</f>
        <v>NA</v>
      </c>
    </row>
    <row r="17" spans="1:27" x14ac:dyDescent="0.35">
      <c r="A17" t="s">
        <v>163</v>
      </c>
      <c r="B17" t="s">
        <v>0</v>
      </c>
      <c r="C17" t="s">
        <v>4</v>
      </c>
      <c r="D17" t="s">
        <v>3</v>
      </c>
      <c r="E17" s="1">
        <v>0.34</v>
      </c>
      <c r="F17" t="s">
        <v>122</v>
      </c>
      <c r="G17">
        <v>7</v>
      </c>
      <c r="H17">
        <v>14</v>
      </c>
      <c r="I17">
        <v>21</v>
      </c>
      <c r="J17" s="6">
        <v>146.5</v>
      </c>
      <c r="K17">
        <v>0.65</v>
      </c>
      <c r="L17">
        <v>17</v>
      </c>
      <c r="M17">
        <v>17.7</v>
      </c>
      <c r="N17">
        <v>60</v>
      </c>
      <c r="O17">
        <v>1304.4666626663022</v>
      </c>
      <c r="P17">
        <v>1270</v>
      </c>
      <c r="Q17" t="s">
        <v>21</v>
      </c>
      <c r="R17">
        <v>3.270111E-3</v>
      </c>
      <c r="S17">
        <v>1</v>
      </c>
      <c r="T17">
        <v>42</v>
      </c>
      <c r="U17">
        <v>279</v>
      </c>
      <c r="V17">
        <v>48</v>
      </c>
      <c r="W17" t="s">
        <v>163</v>
      </c>
      <c r="X17" t="s">
        <v>0</v>
      </c>
      <c r="Y17" t="s">
        <v>241</v>
      </c>
      <c r="Z17">
        <v>89</v>
      </c>
      <c r="AA17" t="e">
        <f>IF(R17&lt;&gt;"NA",#REF!+#REF!-#REF!*R17,"NA")</f>
        <v>#REF!</v>
      </c>
    </row>
    <row r="18" spans="1:27" x14ac:dyDescent="0.35">
      <c r="A18" t="s">
        <v>162</v>
      </c>
      <c r="B18" t="s">
        <v>5</v>
      </c>
      <c r="C18" t="s">
        <v>4</v>
      </c>
      <c r="D18" t="s">
        <v>3</v>
      </c>
      <c r="E18" s="1">
        <v>0.35</v>
      </c>
      <c r="F18" t="s">
        <v>150</v>
      </c>
      <c r="G18">
        <v>4</v>
      </c>
      <c r="H18">
        <v>12</v>
      </c>
      <c r="I18">
        <v>15</v>
      </c>
      <c r="J18" s="6">
        <v>99</v>
      </c>
      <c r="K18">
        <v>0.65</v>
      </c>
      <c r="L18">
        <v>17</v>
      </c>
      <c r="M18">
        <v>17.7</v>
      </c>
      <c r="N18">
        <v>60</v>
      </c>
      <c r="O18">
        <f>L18/Q18</f>
        <v>1302.2000286484006</v>
      </c>
      <c r="P18">
        <v>1275</v>
      </c>
      <c r="Q18">
        <v>1.305483E-2</v>
      </c>
      <c r="R18" t="s">
        <v>21</v>
      </c>
      <c r="S18">
        <v>1</v>
      </c>
      <c r="T18">
        <v>14</v>
      </c>
      <c r="U18">
        <v>208</v>
      </c>
      <c r="V18">
        <v>49</v>
      </c>
      <c r="W18" t="s">
        <v>162</v>
      </c>
      <c r="X18" t="s">
        <v>5</v>
      </c>
      <c r="Y18" t="s">
        <v>241</v>
      </c>
      <c r="Z18">
        <v>90</v>
      </c>
      <c r="AA18" t="str">
        <f>IF(R18&lt;&gt;"NA",#REF!+#REF!-#REF!*R18,"NA")</f>
        <v>NA</v>
      </c>
    </row>
    <row r="19" spans="1:27" x14ac:dyDescent="0.35">
      <c r="A19" t="s">
        <v>162</v>
      </c>
      <c r="B19" t="s">
        <v>0</v>
      </c>
      <c r="C19" t="s">
        <v>4</v>
      </c>
      <c r="D19" t="s">
        <v>3</v>
      </c>
      <c r="E19" s="1">
        <v>0.35</v>
      </c>
      <c r="F19" t="s">
        <v>150</v>
      </c>
      <c r="G19">
        <v>4</v>
      </c>
      <c r="H19">
        <v>12</v>
      </c>
      <c r="I19">
        <v>15</v>
      </c>
      <c r="J19" s="6">
        <v>99</v>
      </c>
      <c r="K19">
        <v>0.65</v>
      </c>
      <c r="L19">
        <v>17</v>
      </c>
      <c r="M19">
        <v>17.7</v>
      </c>
      <c r="N19">
        <v>60</v>
      </c>
      <c r="O19">
        <v>1302.2000286484006</v>
      </c>
      <c r="P19">
        <v>1275</v>
      </c>
      <c r="Q19" t="s">
        <v>21</v>
      </c>
      <c r="R19">
        <v>3.270111E-3</v>
      </c>
      <c r="S19">
        <v>1</v>
      </c>
      <c r="T19">
        <v>7</v>
      </c>
      <c r="U19">
        <v>201</v>
      </c>
      <c r="V19">
        <v>49</v>
      </c>
      <c r="W19" t="s">
        <v>162</v>
      </c>
      <c r="X19" t="s">
        <v>0</v>
      </c>
      <c r="Y19" t="s">
        <v>241</v>
      </c>
      <c r="Z19">
        <v>91</v>
      </c>
      <c r="AA19" t="e">
        <f>IF(R19&lt;&gt;"NA",#REF!+#REF!-#REF!*R19,"NA")</f>
        <v>#REF!</v>
      </c>
    </row>
    <row r="20" spans="1:27" x14ac:dyDescent="0.35">
      <c r="A20" t="s">
        <v>161</v>
      </c>
      <c r="B20" t="s">
        <v>5</v>
      </c>
      <c r="C20" t="s">
        <v>4</v>
      </c>
      <c r="D20" t="s">
        <v>3</v>
      </c>
      <c r="E20" s="1">
        <v>0.33</v>
      </c>
      <c r="F20" t="s">
        <v>142</v>
      </c>
      <c r="G20">
        <v>6</v>
      </c>
      <c r="H20">
        <v>14</v>
      </c>
      <c r="I20">
        <v>29</v>
      </c>
      <c r="J20" s="6">
        <v>97</v>
      </c>
      <c r="K20">
        <v>0.65</v>
      </c>
      <c r="L20">
        <v>17</v>
      </c>
      <c r="M20">
        <v>17.7</v>
      </c>
      <c r="N20">
        <v>60</v>
      </c>
      <c r="O20">
        <f>L20/Q20</f>
        <v>1383.8000321041609</v>
      </c>
      <c r="P20">
        <v>1275</v>
      </c>
      <c r="Q20">
        <v>1.2285012E-2</v>
      </c>
      <c r="R20" t="s">
        <v>21</v>
      </c>
      <c r="S20">
        <v>1</v>
      </c>
      <c r="T20">
        <v>3</v>
      </c>
      <c r="U20">
        <v>276</v>
      </c>
      <c r="V20">
        <v>50</v>
      </c>
      <c r="W20" t="s">
        <v>161</v>
      </c>
      <c r="X20" t="s">
        <v>5</v>
      </c>
      <c r="Y20" t="s">
        <v>241</v>
      </c>
      <c r="Z20">
        <v>92</v>
      </c>
      <c r="AA20" t="str">
        <f>IF(R20&lt;&gt;"NA",#REF!+#REF!-#REF!*R20,"NA")</f>
        <v>NA</v>
      </c>
    </row>
    <row r="21" spans="1:27" x14ac:dyDescent="0.35">
      <c r="A21" t="s">
        <v>161</v>
      </c>
      <c r="B21" t="s">
        <v>0</v>
      </c>
      <c r="C21" t="s">
        <v>4</v>
      </c>
      <c r="D21" t="s">
        <v>3</v>
      </c>
      <c r="E21" s="1">
        <v>0.33</v>
      </c>
      <c r="F21" t="s">
        <v>142</v>
      </c>
      <c r="G21">
        <v>6</v>
      </c>
      <c r="H21">
        <v>14</v>
      </c>
      <c r="I21">
        <v>29</v>
      </c>
      <c r="J21" s="6">
        <v>97</v>
      </c>
      <c r="K21">
        <v>0.65</v>
      </c>
      <c r="L21">
        <v>17</v>
      </c>
      <c r="M21">
        <v>17.7</v>
      </c>
      <c r="N21">
        <v>60</v>
      </c>
      <c r="O21">
        <v>1383.8000321041609</v>
      </c>
      <c r="P21">
        <v>1275</v>
      </c>
      <c r="Q21" t="s">
        <v>21</v>
      </c>
      <c r="R21">
        <v>3.2935360000000001E-3</v>
      </c>
      <c r="S21">
        <v>1</v>
      </c>
      <c r="T21">
        <v>15</v>
      </c>
      <c r="U21">
        <v>288</v>
      </c>
      <c r="V21">
        <v>50</v>
      </c>
      <c r="W21" t="s">
        <v>161</v>
      </c>
      <c r="X21" t="s">
        <v>0</v>
      </c>
      <c r="Y21" t="s">
        <v>241</v>
      </c>
      <c r="Z21">
        <v>93</v>
      </c>
      <c r="AA21" t="e">
        <f>IF(R21&lt;&gt;"NA",#REF!+#REF!-#REF!*R21,"NA")</f>
        <v>#REF!</v>
      </c>
    </row>
    <row r="22" spans="1:27" x14ac:dyDescent="0.35">
      <c r="A22" t="s">
        <v>160</v>
      </c>
      <c r="B22" t="s">
        <v>5</v>
      </c>
      <c r="C22" t="s">
        <v>4</v>
      </c>
      <c r="D22" t="s">
        <v>3</v>
      </c>
      <c r="E22" s="1">
        <v>0.36</v>
      </c>
      <c r="F22" t="s">
        <v>119</v>
      </c>
      <c r="G22">
        <v>7</v>
      </c>
      <c r="H22">
        <v>11</v>
      </c>
      <c r="I22">
        <v>14</v>
      </c>
      <c r="J22" s="6">
        <v>94</v>
      </c>
      <c r="K22">
        <v>0.65</v>
      </c>
      <c r="L22">
        <v>17</v>
      </c>
      <c r="M22">
        <v>17.7</v>
      </c>
      <c r="N22">
        <v>60</v>
      </c>
      <c r="O22">
        <f>L22/Q22</f>
        <v>1278.9666190464764</v>
      </c>
      <c r="P22">
        <v>1275</v>
      </c>
      <c r="Q22">
        <v>1.3291981E-2</v>
      </c>
      <c r="R22" t="s">
        <v>21</v>
      </c>
      <c r="S22">
        <v>0</v>
      </c>
      <c r="T22">
        <v>40</v>
      </c>
      <c r="U22">
        <v>44</v>
      </c>
      <c r="V22">
        <v>51</v>
      </c>
      <c r="W22" t="s">
        <v>160</v>
      </c>
      <c r="X22" t="s">
        <v>5</v>
      </c>
      <c r="Y22" t="s">
        <v>360</v>
      </c>
      <c r="Z22">
        <v>94</v>
      </c>
      <c r="AA22" t="str">
        <f>IF(R22&lt;&gt;"NA",#REF!+#REF!-#REF!*R22,"NA")</f>
        <v>NA</v>
      </c>
    </row>
    <row r="23" spans="1:27" x14ac:dyDescent="0.35">
      <c r="A23" t="s">
        <v>160</v>
      </c>
      <c r="B23" t="s">
        <v>0</v>
      </c>
      <c r="C23" t="s">
        <v>4</v>
      </c>
      <c r="D23" t="s">
        <v>3</v>
      </c>
      <c r="E23" s="1">
        <v>0.36</v>
      </c>
      <c r="F23" t="s">
        <v>119</v>
      </c>
      <c r="G23">
        <v>7</v>
      </c>
      <c r="H23">
        <v>11</v>
      </c>
      <c r="I23">
        <v>14</v>
      </c>
      <c r="J23" s="6">
        <v>94</v>
      </c>
      <c r="K23">
        <v>0.65</v>
      </c>
      <c r="L23">
        <v>17</v>
      </c>
      <c r="M23">
        <v>17.7</v>
      </c>
      <c r="N23">
        <v>60</v>
      </c>
      <c r="O23">
        <v>1278.9666190464764</v>
      </c>
      <c r="P23">
        <v>1275</v>
      </c>
      <c r="Q23" t="s">
        <v>21</v>
      </c>
      <c r="R23">
        <v>3.2935360000000001E-3</v>
      </c>
      <c r="S23">
        <v>0</v>
      </c>
      <c r="T23">
        <v>12</v>
      </c>
      <c r="U23">
        <v>16</v>
      </c>
      <c r="V23">
        <v>51</v>
      </c>
      <c r="W23" t="s">
        <v>160</v>
      </c>
      <c r="X23" t="s">
        <v>0</v>
      </c>
      <c r="Y23" t="s">
        <v>360</v>
      </c>
      <c r="Z23">
        <v>95</v>
      </c>
      <c r="AA23" t="e">
        <f>IF(R23&lt;&gt;"NA",#REF!+#REF!-#REF!*R23,"NA")</f>
        <v>#REF!</v>
      </c>
    </row>
    <row r="24" spans="1:27" x14ac:dyDescent="0.35">
      <c r="A24" t="s">
        <v>159</v>
      </c>
      <c r="B24" t="s">
        <v>5</v>
      </c>
      <c r="C24" t="s">
        <v>4</v>
      </c>
      <c r="D24" t="s">
        <v>3</v>
      </c>
      <c r="E24" s="1">
        <v>0.36</v>
      </c>
      <c r="F24" t="s">
        <v>119</v>
      </c>
      <c r="G24">
        <v>7</v>
      </c>
      <c r="H24">
        <v>11</v>
      </c>
      <c r="I24">
        <v>14</v>
      </c>
      <c r="J24" s="6">
        <v>94</v>
      </c>
      <c r="K24">
        <v>0.65</v>
      </c>
      <c r="L24">
        <v>17</v>
      </c>
      <c r="M24">
        <v>17.7</v>
      </c>
      <c r="N24">
        <v>60</v>
      </c>
      <c r="O24">
        <f>L24/Q24</f>
        <v>1278.9666190464764</v>
      </c>
      <c r="P24">
        <v>1275</v>
      </c>
      <c r="Q24">
        <v>1.3291981E-2</v>
      </c>
      <c r="R24" t="s">
        <v>21</v>
      </c>
      <c r="S24">
        <v>0</v>
      </c>
      <c r="T24">
        <v>29</v>
      </c>
      <c r="U24">
        <v>72</v>
      </c>
      <c r="V24">
        <v>52</v>
      </c>
      <c r="W24" t="s">
        <v>159</v>
      </c>
      <c r="X24" t="s">
        <v>5</v>
      </c>
      <c r="Y24" t="s">
        <v>360</v>
      </c>
      <c r="Z24">
        <v>96</v>
      </c>
      <c r="AA24" t="str">
        <f>IF(R24&lt;&gt;"NA",#REF!+#REF!-#REF!*R24,"NA")</f>
        <v>NA</v>
      </c>
    </row>
    <row r="25" spans="1:27" x14ac:dyDescent="0.35">
      <c r="A25" t="s">
        <v>159</v>
      </c>
      <c r="B25" t="s">
        <v>0</v>
      </c>
      <c r="C25" t="s">
        <v>4</v>
      </c>
      <c r="D25" t="s">
        <v>3</v>
      </c>
      <c r="E25" s="1">
        <v>0.36</v>
      </c>
      <c r="F25" t="s">
        <v>119</v>
      </c>
      <c r="G25">
        <v>7</v>
      </c>
      <c r="H25">
        <v>11</v>
      </c>
      <c r="I25">
        <v>14</v>
      </c>
      <c r="J25" s="6">
        <v>94</v>
      </c>
      <c r="K25">
        <v>0.65</v>
      </c>
      <c r="L25">
        <v>17</v>
      </c>
      <c r="M25">
        <v>17.7</v>
      </c>
      <c r="N25">
        <v>60</v>
      </c>
      <c r="O25">
        <v>1278.9666190464764</v>
      </c>
      <c r="P25">
        <v>1275</v>
      </c>
      <c r="Q25" t="s">
        <v>21</v>
      </c>
      <c r="R25">
        <v>3.2935360000000001E-3</v>
      </c>
      <c r="S25">
        <v>0</v>
      </c>
      <c r="T25">
        <v>10</v>
      </c>
      <c r="U25">
        <v>53</v>
      </c>
      <c r="V25">
        <v>52</v>
      </c>
      <c r="W25" t="s">
        <v>159</v>
      </c>
      <c r="X25" t="s">
        <v>0</v>
      </c>
      <c r="Y25" t="s">
        <v>360</v>
      </c>
      <c r="Z25">
        <v>97</v>
      </c>
      <c r="AA25" t="e">
        <f>IF(R25&lt;&gt;"NA",#REF!+#REF!-#REF!*R25,"NA")</f>
        <v>#REF!</v>
      </c>
    </row>
    <row r="26" spans="1:27" x14ac:dyDescent="0.35">
      <c r="A26" t="s">
        <v>158</v>
      </c>
      <c r="B26" t="s">
        <v>5</v>
      </c>
      <c r="C26" t="s">
        <v>4</v>
      </c>
      <c r="D26" t="s">
        <v>3</v>
      </c>
      <c r="E26" s="1">
        <v>0.36</v>
      </c>
      <c r="F26" t="s">
        <v>119</v>
      </c>
      <c r="G26">
        <v>7</v>
      </c>
      <c r="H26">
        <v>11</v>
      </c>
      <c r="I26">
        <v>14</v>
      </c>
      <c r="J26" s="6">
        <v>94</v>
      </c>
      <c r="K26">
        <v>0.65</v>
      </c>
      <c r="L26">
        <v>17</v>
      </c>
      <c r="M26">
        <v>17.7</v>
      </c>
      <c r="N26">
        <v>60</v>
      </c>
      <c r="O26">
        <f>L26/Q26</f>
        <v>1278.9666190464764</v>
      </c>
      <c r="P26">
        <v>1275</v>
      </c>
      <c r="Q26">
        <v>1.3291981E-2</v>
      </c>
      <c r="R26" t="s">
        <v>21</v>
      </c>
      <c r="S26">
        <v>0</v>
      </c>
      <c r="T26">
        <v>14</v>
      </c>
      <c r="U26">
        <v>121</v>
      </c>
      <c r="V26">
        <v>53</v>
      </c>
      <c r="W26" t="s">
        <v>158</v>
      </c>
      <c r="X26" t="s">
        <v>5</v>
      </c>
      <c r="Y26" t="s">
        <v>360</v>
      </c>
      <c r="Z26">
        <v>98</v>
      </c>
      <c r="AA26" t="str">
        <f>IF(R26&lt;&gt;"NA",#REF!+#REF!-#REF!*R26,"NA")</f>
        <v>NA</v>
      </c>
    </row>
    <row r="27" spans="1:27" x14ac:dyDescent="0.35">
      <c r="A27" t="s">
        <v>158</v>
      </c>
      <c r="B27" t="s">
        <v>0</v>
      </c>
      <c r="C27" t="s">
        <v>4</v>
      </c>
      <c r="D27" t="s">
        <v>3</v>
      </c>
      <c r="E27" s="1">
        <v>0.36</v>
      </c>
      <c r="F27" t="s">
        <v>119</v>
      </c>
      <c r="G27">
        <v>7</v>
      </c>
      <c r="H27">
        <v>11</v>
      </c>
      <c r="I27">
        <v>14</v>
      </c>
      <c r="J27" s="6">
        <v>94</v>
      </c>
      <c r="K27">
        <v>0.65</v>
      </c>
      <c r="L27">
        <v>17</v>
      </c>
      <c r="M27">
        <v>17.7</v>
      </c>
      <c r="N27">
        <v>60</v>
      </c>
      <c r="O27">
        <v>1278.9666190464764</v>
      </c>
      <c r="P27">
        <v>1275</v>
      </c>
      <c r="Q27" t="s">
        <v>21</v>
      </c>
      <c r="R27">
        <v>3.2935360000000001E-3</v>
      </c>
      <c r="S27">
        <v>0</v>
      </c>
      <c r="T27">
        <v>16</v>
      </c>
      <c r="U27">
        <v>123</v>
      </c>
      <c r="V27">
        <v>53</v>
      </c>
      <c r="W27" t="s">
        <v>158</v>
      </c>
      <c r="X27" t="s">
        <v>0</v>
      </c>
      <c r="Y27" t="s">
        <v>360</v>
      </c>
      <c r="Z27">
        <v>99</v>
      </c>
      <c r="AA27" t="e">
        <f>IF(R27&lt;&gt;"NA",#REF!+#REF!-#REF!*R27,"NA")</f>
        <v>#REF!</v>
      </c>
    </row>
    <row r="28" spans="1:27" x14ac:dyDescent="0.35">
      <c r="A28" t="s">
        <v>157</v>
      </c>
      <c r="B28" t="s">
        <v>5</v>
      </c>
      <c r="C28" t="s">
        <v>4</v>
      </c>
      <c r="D28" t="s">
        <v>3</v>
      </c>
      <c r="E28" s="1">
        <v>0.36</v>
      </c>
      <c r="F28" t="s">
        <v>119</v>
      </c>
      <c r="G28">
        <v>7</v>
      </c>
      <c r="H28">
        <v>11</v>
      </c>
      <c r="I28">
        <v>14</v>
      </c>
      <c r="J28" s="6">
        <v>94</v>
      </c>
      <c r="K28">
        <v>0.65</v>
      </c>
      <c r="L28">
        <v>17</v>
      </c>
      <c r="M28">
        <v>17.7</v>
      </c>
      <c r="N28">
        <v>60</v>
      </c>
      <c r="O28">
        <f>L28/Q28</f>
        <v>1278.9666190464764</v>
      </c>
      <c r="P28">
        <v>1275</v>
      </c>
      <c r="Q28">
        <v>1.3291981E-2</v>
      </c>
      <c r="R28" t="s">
        <v>21</v>
      </c>
      <c r="S28">
        <v>0</v>
      </c>
      <c r="T28">
        <v>22</v>
      </c>
      <c r="U28">
        <v>72</v>
      </c>
      <c r="V28">
        <v>54</v>
      </c>
      <c r="W28" t="s">
        <v>157</v>
      </c>
      <c r="X28" t="s">
        <v>5</v>
      </c>
      <c r="Y28" t="s">
        <v>360</v>
      </c>
      <c r="Z28">
        <v>100</v>
      </c>
      <c r="AA28" t="str">
        <f>IF(R28&lt;&gt;"NA",#REF!+#REF!-#REF!*R28,"NA")</f>
        <v>NA</v>
      </c>
    </row>
    <row r="29" spans="1:27" x14ac:dyDescent="0.35">
      <c r="A29" t="s">
        <v>157</v>
      </c>
      <c r="B29" t="s">
        <v>0</v>
      </c>
      <c r="C29" t="s">
        <v>4</v>
      </c>
      <c r="D29" t="s">
        <v>3</v>
      </c>
      <c r="E29" s="1">
        <v>0.36</v>
      </c>
      <c r="F29" t="s">
        <v>119</v>
      </c>
      <c r="G29">
        <v>7</v>
      </c>
      <c r="H29">
        <v>11</v>
      </c>
      <c r="I29">
        <v>14</v>
      </c>
      <c r="J29" s="6">
        <v>94</v>
      </c>
      <c r="K29">
        <v>0.65</v>
      </c>
      <c r="L29">
        <v>17</v>
      </c>
      <c r="M29">
        <v>17.7</v>
      </c>
      <c r="N29">
        <v>60</v>
      </c>
      <c r="O29">
        <v>1278.9666190464764</v>
      </c>
      <c r="P29">
        <v>1275</v>
      </c>
      <c r="Q29" t="s">
        <v>21</v>
      </c>
      <c r="R29">
        <v>3.2935360000000001E-3</v>
      </c>
      <c r="S29">
        <v>0</v>
      </c>
      <c r="T29">
        <v>13</v>
      </c>
      <c r="U29">
        <v>63</v>
      </c>
      <c r="V29">
        <v>54</v>
      </c>
      <c r="W29" t="s">
        <v>157</v>
      </c>
      <c r="X29" t="s">
        <v>0</v>
      </c>
      <c r="Y29" t="s">
        <v>360</v>
      </c>
      <c r="Z29">
        <v>101</v>
      </c>
      <c r="AA29" t="e">
        <f>IF(R29&lt;&gt;"NA",#REF!+#REF!-#REF!*R29,"NA")</f>
        <v>#REF!</v>
      </c>
    </row>
    <row r="30" spans="1:27" x14ac:dyDescent="0.35">
      <c r="A30" t="s">
        <v>156</v>
      </c>
      <c r="B30" t="s">
        <v>5</v>
      </c>
      <c r="C30" t="s">
        <v>4</v>
      </c>
      <c r="D30" t="s">
        <v>3</v>
      </c>
      <c r="E30" s="1">
        <v>0.36</v>
      </c>
      <c r="F30" t="s">
        <v>119</v>
      </c>
      <c r="G30">
        <v>7</v>
      </c>
      <c r="H30">
        <v>11</v>
      </c>
      <c r="I30">
        <v>14</v>
      </c>
      <c r="J30" s="6">
        <v>94</v>
      </c>
      <c r="K30">
        <v>0.65</v>
      </c>
      <c r="L30">
        <v>17</v>
      </c>
      <c r="M30">
        <v>17.7</v>
      </c>
      <c r="N30">
        <v>60</v>
      </c>
      <c r="O30">
        <f>L30/Q30</f>
        <v>1278.9666190464764</v>
      </c>
      <c r="P30">
        <v>1275</v>
      </c>
      <c r="Q30">
        <v>1.3291981E-2</v>
      </c>
      <c r="R30" t="s">
        <v>21</v>
      </c>
      <c r="S30">
        <v>0</v>
      </c>
      <c r="T30">
        <v>24</v>
      </c>
      <c r="U30">
        <v>61</v>
      </c>
      <c r="V30">
        <v>55</v>
      </c>
      <c r="W30" t="s">
        <v>156</v>
      </c>
      <c r="X30" t="s">
        <v>5</v>
      </c>
      <c r="Y30" t="s">
        <v>360</v>
      </c>
      <c r="Z30">
        <v>102</v>
      </c>
      <c r="AA30" t="str">
        <f>IF(R30&lt;&gt;"NA",#REF!+#REF!-#REF!*R30,"NA")</f>
        <v>NA</v>
      </c>
    </row>
    <row r="31" spans="1:27" x14ac:dyDescent="0.35">
      <c r="A31" t="s">
        <v>156</v>
      </c>
      <c r="B31" t="s">
        <v>0</v>
      </c>
      <c r="C31" t="s">
        <v>4</v>
      </c>
      <c r="D31" t="s">
        <v>3</v>
      </c>
      <c r="E31" s="1">
        <v>0.36</v>
      </c>
      <c r="F31" t="s">
        <v>119</v>
      </c>
      <c r="G31">
        <v>7</v>
      </c>
      <c r="H31">
        <v>11</v>
      </c>
      <c r="I31">
        <v>14</v>
      </c>
      <c r="J31" s="6">
        <v>94</v>
      </c>
      <c r="K31">
        <v>0.65</v>
      </c>
      <c r="L31">
        <v>17</v>
      </c>
      <c r="M31">
        <v>17.7</v>
      </c>
      <c r="N31">
        <v>60</v>
      </c>
      <c r="O31">
        <v>1278.9666190464764</v>
      </c>
      <c r="P31">
        <v>1275</v>
      </c>
      <c r="Q31" t="s">
        <v>21</v>
      </c>
      <c r="R31">
        <v>3.2935360000000001E-3</v>
      </c>
      <c r="S31">
        <v>0</v>
      </c>
      <c r="T31">
        <v>24</v>
      </c>
      <c r="U31">
        <v>61</v>
      </c>
      <c r="V31">
        <v>55</v>
      </c>
      <c r="W31" t="s">
        <v>156</v>
      </c>
      <c r="X31" t="s">
        <v>0</v>
      </c>
      <c r="Y31" t="s">
        <v>360</v>
      </c>
      <c r="Z31">
        <v>103</v>
      </c>
      <c r="AA31" t="e">
        <f>IF(R31&lt;&gt;"NA",#REF!+#REF!-#REF!*R31,"NA")</f>
        <v>#REF!</v>
      </c>
    </row>
    <row r="32" spans="1:27" x14ac:dyDescent="0.35">
      <c r="A32" t="s">
        <v>155</v>
      </c>
      <c r="B32" t="s">
        <v>5</v>
      </c>
      <c r="C32" t="s">
        <v>4</v>
      </c>
      <c r="D32" t="s">
        <v>3</v>
      </c>
      <c r="E32" s="1">
        <v>0.36</v>
      </c>
      <c r="F32" t="s">
        <v>119</v>
      </c>
      <c r="G32">
        <v>7</v>
      </c>
      <c r="H32">
        <v>11</v>
      </c>
      <c r="I32">
        <v>14</v>
      </c>
      <c r="J32" s="6">
        <v>94</v>
      </c>
      <c r="K32">
        <v>0.65</v>
      </c>
      <c r="L32">
        <v>17</v>
      </c>
      <c r="M32">
        <v>17.7</v>
      </c>
      <c r="N32">
        <v>60</v>
      </c>
      <c r="O32">
        <f>L32/Q32</f>
        <v>1278.9666190464764</v>
      </c>
      <c r="P32">
        <v>1275</v>
      </c>
      <c r="Q32">
        <v>1.3291981E-2</v>
      </c>
      <c r="R32" t="s">
        <v>21</v>
      </c>
      <c r="S32">
        <v>1</v>
      </c>
      <c r="T32">
        <v>40</v>
      </c>
      <c r="U32">
        <v>319</v>
      </c>
      <c r="V32">
        <v>56</v>
      </c>
      <c r="W32" t="s">
        <v>155</v>
      </c>
      <c r="X32" t="s">
        <v>5</v>
      </c>
      <c r="Y32" t="s">
        <v>360</v>
      </c>
      <c r="Z32">
        <v>104</v>
      </c>
      <c r="AA32" t="str">
        <f>IF(R32&lt;&gt;"NA",#REF!+#REF!-#REF!*R32,"NA")</f>
        <v>NA</v>
      </c>
    </row>
    <row r="33" spans="1:27" x14ac:dyDescent="0.35">
      <c r="A33" t="s">
        <v>155</v>
      </c>
      <c r="B33" t="s">
        <v>0</v>
      </c>
      <c r="C33" t="s">
        <v>4</v>
      </c>
      <c r="D33" t="s">
        <v>3</v>
      </c>
      <c r="E33" s="1">
        <v>0.36</v>
      </c>
      <c r="F33" t="s">
        <v>119</v>
      </c>
      <c r="G33">
        <v>7</v>
      </c>
      <c r="H33">
        <v>11</v>
      </c>
      <c r="I33">
        <v>14</v>
      </c>
      <c r="J33" s="6">
        <v>94</v>
      </c>
      <c r="K33">
        <v>0.65</v>
      </c>
      <c r="L33">
        <v>17</v>
      </c>
      <c r="M33">
        <v>17.7</v>
      </c>
      <c r="N33">
        <v>60</v>
      </c>
      <c r="O33">
        <v>1278.9666190464764</v>
      </c>
      <c r="P33">
        <v>1275</v>
      </c>
      <c r="Q33" t="s">
        <v>21</v>
      </c>
      <c r="R33">
        <v>3.2935360000000001E-3</v>
      </c>
      <c r="S33">
        <v>1</v>
      </c>
      <c r="T33">
        <v>30</v>
      </c>
      <c r="U33">
        <v>309</v>
      </c>
      <c r="V33">
        <v>56</v>
      </c>
      <c r="W33" t="s">
        <v>155</v>
      </c>
      <c r="X33" t="s">
        <v>0</v>
      </c>
      <c r="Y33" t="s">
        <v>360</v>
      </c>
      <c r="Z33">
        <v>105</v>
      </c>
      <c r="AA33" t="e">
        <f>IF(R33&lt;&gt;"NA",#REF!+#REF!-#REF!*R33,"NA")</f>
        <v>#REF!</v>
      </c>
    </row>
    <row r="34" spans="1:27" x14ac:dyDescent="0.35">
      <c r="A34" t="s">
        <v>154</v>
      </c>
      <c r="B34" t="s">
        <v>5</v>
      </c>
      <c r="C34" t="s">
        <v>4</v>
      </c>
      <c r="D34" t="s">
        <v>3</v>
      </c>
      <c r="E34" s="1">
        <v>0.36</v>
      </c>
      <c r="F34" t="s">
        <v>119</v>
      </c>
      <c r="G34">
        <v>7</v>
      </c>
      <c r="H34">
        <v>11</v>
      </c>
      <c r="I34">
        <v>14</v>
      </c>
      <c r="J34" s="6">
        <v>94</v>
      </c>
      <c r="K34">
        <v>0.65</v>
      </c>
      <c r="L34">
        <v>17</v>
      </c>
      <c r="M34">
        <v>17.7</v>
      </c>
      <c r="N34">
        <v>60</v>
      </c>
      <c r="O34">
        <f>L34/Q34</f>
        <v>1278.9666190464764</v>
      </c>
      <c r="P34">
        <v>1275</v>
      </c>
      <c r="Q34">
        <v>1.3291981E-2</v>
      </c>
      <c r="R34" t="s">
        <v>21</v>
      </c>
      <c r="S34">
        <v>1</v>
      </c>
      <c r="T34">
        <v>14</v>
      </c>
      <c r="U34">
        <v>182</v>
      </c>
      <c r="V34">
        <v>57</v>
      </c>
      <c r="W34" t="s">
        <v>154</v>
      </c>
      <c r="X34" t="s">
        <v>5</v>
      </c>
      <c r="Y34" t="s">
        <v>360</v>
      </c>
      <c r="Z34">
        <v>106</v>
      </c>
      <c r="AA34" t="str">
        <f>IF(R34&lt;&gt;"NA",#REF!+#REF!-#REF!*R34,"NA")</f>
        <v>NA</v>
      </c>
    </row>
    <row r="35" spans="1:27" x14ac:dyDescent="0.35">
      <c r="A35" t="s">
        <v>154</v>
      </c>
      <c r="B35" t="s">
        <v>0</v>
      </c>
      <c r="C35" t="s">
        <v>4</v>
      </c>
      <c r="D35" t="s">
        <v>3</v>
      </c>
      <c r="E35" s="1">
        <v>0.36</v>
      </c>
      <c r="F35" t="s">
        <v>119</v>
      </c>
      <c r="G35">
        <v>7</v>
      </c>
      <c r="H35">
        <v>11</v>
      </c>
      <c r="I35">
        <v>14</v>
      </c>
      <c r="J35" s="6">
        <v>94</v>
      </c>
      <c r="K35">
        <v>0.65</v>
      </c>
      <c r="L35">
        <v>17</v>
      </c>
      <c r="M35">
        <v>17.7</v>
      </c>
      <c r="N35">
        <v>60</v>
      </c>
      <c r="O35">
        <v>1278.9666190464764</v>
      </c>
      <c r="P35">
        <v>1275</v>
      </c>
      <c r="Q35" t="s">
        <v>21</v>
      </c>
      <c r="R35">
        <v>3.2935360000000001E-3</v>
      </c>
      <c r="S35">
        <v>1</v>
      </c>
      <c r="T35">
        <v>15</v>
      </c>
      <c r="U35">
        <v>183</v>
      </c>
      <c r="V35">
        <v>57</v>
      </c>
      <c r="W35" t="s">
        <v>154</v>
      </c>
      <c r="X35" t="s">
        <v>0</v>
      </c>
      <c r="Y35" t="s">
        <v>360</v>
      </c>
      <c r="Z35">
        <v>107</v>
      </c>
      <c r="AA35" t="e">
        <f>IF(R35&lt;&gt;"NA",#REF!+#REF!-#REF!*R35,"NA")</f>
        <v>#REF!</v>
      </c>
    </row>
    <row r="36" spans="1:27" x14ac:dyDescent="0.35">
      <c r="A36" t="s">
        <v>153</v>
      </c>
      <c r="B36" t="s">
        <v>5</v>
      </c>
      <c r="C36" t="s">
        <v>4</v>
      </c>
      <c r="D36" t="s">
        <v>3</v>
      </c>
      <c r="E36" s="1">
        <v>0.36</v>
      </c>
      <c r="F36" t="s">
        <v>119</v>
      </c>
      <c r="G36">
        <v>7</v>
      </c>
      <c r="H36">
        <v>14</v>
      </c>
      <c r="I36">
        <v>17</v>
      </c>
      <c r="J36" s="6">
        <v>106.7498178</v>
      </c>
      <c r="K36">
        <v>0.65</v>
      </c>
      <c r="L36">
        <v>17</v>
      </c>
      <c r="M36">
        <v>17.7</v>
      </c>
      <c r="N36">
        <v>60</v>
      </c>
      <c r="O36">
        <f>L36/Q36</f>
        <v>143.84615406745561</v>
      </c>
      <c r="P36">
        <v>1275</v>
      </c>
      <c r="Q36">
        <v>0.11818181799999999</v>
      </c>
      <c r="R36" t="s">
        <v>21</v>
      </c>
      <c r="S36">
        <v>0</v>
      </c>
      <c r="T36">
        <v>20</v>
      </c>
      <c r="U36">
        <v>99</v>
      </c>
      <c r="V36">
        <v>58</v>
      </c>
      <c r="W36" t="s">
        <v>153</v>
      </c>
      <c r="X36" t="s">
        <v>5</v>
      </c>
      <c r="Y36" t="s">
        <v>360</v>
      </c>
      <c r="Z36">
        <v>108</v>
      </c>
      <c r="AA36" t="str">
        <f>IF(R36&lt;&gt;"NA",#REF!+#REF!-#REF!*R36,"NA")</f>
        <v>NA</v>
      </c>
    </row>
    <row r="37" spans="1:27" x14ac:dyDescent="0.35">
      <c r="A37" t="s">
        <v>153</v>
      </c>
      <c r="B37" t="s">
        <v>0</v>
      </c>
      <c r="C37" t="s">
        <v>4</v>
      </c>
      <c r="D37" t="s">
        <v>3</v>
      </c>
      <c r="E37" s="1">
        <v>0.36</v>
      </c>
      <c r="F37" t="s">
        <v>119</v>
      </c>
      <c r="G37">
        <v>7</v>
      </c>
      <c r="H37">
        <v>14</v>
      </c>
      <c r="I37">
        <v>17</v>
      </c>
      <c r="J37" s="6">
        <v>106.514813</v>
      </c>
      <c r="K37">
        <v>0.65</v>
      </c>
      <c r="L37">
        <v>17</v>
      </c>
      <c r="M37">
        <v>17.7</v>
      </c>
      <c r="N37">
        <v>60</v>
      </c>
      <c r="O37">
        <v>143.84615406745561</v>
      </c>
      <c r="P37">
        <v>1275</v>
      </c>
      <c r="Q37" t="s">
        <v>21</v>
      </c>
      <c r="R37">
        <v>3.219871E-3</v>
      </c>
      <c r="S37">
        <v>0</v>
      </c>
      <c r="T37">
        <v>19</v>
      </c>
      <c r="U37">
        <v>98</v>
      </c>
      <c r="V37">
        <v>58</v>
      </c>
      <c r="W37" t="s">
        <v>153</v>
      </c>
      <c r="X37" t="s">
        <v>0</v>
      </c>
      <c r="Y37" t="s">
        <v>360</v>
      </c>
      <c r="Z37">
        <v>109</v>
      </c>
      <c r="AA37" t="e">
        <f>IF(R37&lt;&gt;"NA",#REF!+#REF!-#REF!*R37,"NA")</f>
        <v>#REF!</v>
      </c>
    </row>
    <row r="38" spans="1:27" x14ac:dyDescent="0.35">
      <c r="A38" t="s">
        <v>152</v>
      </c>
      <c r="B38" t="s">
        <v>5</v>
      </c>
      <c r="C38" t="s">
        <v>4</v>
      </c>
      <c r="D38" t="s">
        <v>3</v>
      </c>
      <c r="E38" s="1">
        <v>0.36</v>
      </c>
      <c r="F38" t="s">
        <v>119</v>
      </c>
      <c r="G38">
        <v>7</v>
      </c>
      <c r="H38">
        <v>14</v>
      </c>
      <c r="I38">
        <v>17</v>
      </c>
      <c r="J38" s="6">
        <v>106.514813</v>
      </c>
      <c r="K38">
        <v>0.65</v>
      </c>
      <c r="L38">
        <v>17</v>
      </c>
      <c r="M38">
        <v>17.7</v>
      </c>
      <c r="N38">
        <v>60</v>
      </c>
      <c r="O38">
        <f>L38/Q38</f>
        <v>143.84615406745561</v>
      </c>
      <c r="P38">
        <v>1275</v>
      </c>
      <c r="Q38">
        <v>0.11818181799999999</v>
      </c>
      <c r="R38" t="s">
        <v>21</v>
      </c>
      <c r="S38">
        <v>0</v>
      </c>
      <c r="T38">
        <v>17</v>
      </c>
      <c r="U38">
        <f>T38+U39-T39</f>
        <v>95</v>
      </c>
      <c r="V38">
        <v>59</v>
      </c>
      <c r="W38" t="s">
        <v>152</v>
      </c>
      <c r="X38" t="s">
        <v>5</v>
      </c>
      <c r="Y38" t="s">
        <v>360</v>
      </c>
      <c r="Z38">
        <v>110</v>
      </c>
      <c r="AA38" t="str">
        <f>IF(R38&lt;&gt;"NA",#REF!+#REF!-#REF!*R38,"NA")</f>
        <v>NA</v>
      </c>
    </row>
    <row r="39" spans="1:27" x14ac:dyDescent="0.35">
      <c r="A39" t="s">
        <v>152</v>
      </c>
      <c r="B39" t="s">
        <v>0</v>
      </c>
      <c r="C39" t="s">
        <v>4</v>
      </c>
      <c r="D39" t="s">
        <v>3</v>
      </c>
      <c r="E39" s="1">
        <v>0.36</v>
      </c>
      <c r="F39" t="s">
        <v>119</v>
      </c>
      <c r="G39">
        <v>7</v>
      </c>
      <c r="H39">
        <v>14</v>
      </c>
      <c r="I39">
        <v>17</v>
      </c>
      <c r="J39" s="6">
        <v>106.514813</v>
      </c>
      <c r="K39">
        <v>0.65</v>
      </c>
      <c r="L39">
        <v>17</v>
      </c>
      <c r="M39">
        <v>17.7</v>
      </c>
      <c r="N39">
        <v>60</v>
      </c>
      <c r="O39">
        <v>143.84615406745561</v>
      </c>
      <c r="P39">
        <v>1275</v>
      </c>
      <c r="Q39" t="s">
        <v>21</v>
      </c>
      <c r="R39">
        <v>3.219871E-3</v>
      </c>
      <c r="S39">
        <v>0</v>
      </c>
      <c r="T39">
        <v>90</v>
      </c>
      <c r="U39">
        <v>168</v>
      </c>
      <c r="V39">
        <v>59</v>
      </c>
      <c r="W39" t="s">
        <v>152</v>
      </c>
      <c r="X39" t="s">
        <v>0</v>
      </c>
      <c r="Y39" t="s">
        <v>360</v>
      </c>
      <c r="Z39">
        <v>111</v>
      </c>
      <c r="AA39" t="e">
        <f>IF(R39&lt;&gt;"NA",#REF!+#REF!-#REF!*R39,"NA")</f>
        <v>#REF!</v>
      </c>
    </row>
    <row r="40" spans="1:27" x14ac:dyDescent="0.35">
      <c r="A40" t="s">
        <v>151</v>
      </c>
      <c r="B40" t="s">
        <v>5</v>
      </c>
      <c r="C40" t="s">
        <v>4</v>
      </c>
      <c r="D40" t="s">
        <v>3</v>
      </c>
      <c r="E40" s="1">
        <v>0.36</v>
      </c>
      <c r="F40" t="s">
        <v>119</v>
      </c>
      <c r="G40">
        <v>7</v>
      </c>
      <c r="H40">
        <v>14</v>
      </c>
      <c r="I40">
        <v>17</v>
      </c>
      <c r="J40" s="6">
        <v>106.514813</v>
      </c>
      <c r="K40">
        <v>0.65</v>
      </c>
      <c r="L40">
        <v>17</v>
      </c>
      <c r="M40">
        <v>17.7</v>
      </c>
      <c r="N40">
        <v>60</v>
      </c>
      <c r="O40">
        <f>L40/Q40</f>
        <v>143.84615406745561</v>
      </c>
      <c r="P40">
        <v>1275</v>
      </c>
      <c r="Q40">
        <v>0.11818181799999999</v>
      </c>
      <c r="R40" t="s">
        <v>21</v>
      </c>
      <c r="S40">
        <v>1</v>
      </c>
      <c r="T40">
        <v>19</v>
      </c>
      <c r="U40">
        <v>120</v>
      </c>
      <c r="V40">
        <v>60</v>
      </c>
      <c r="W40" t="s">
        <v>151</v>
      </c>
      <c r="X40" t="s">
        <v>5</v>
      </c>
      <c r="Y40" t="s">
        <v>360</v>
      </c>
      <c r="Z40">
        <v>112</v>
      </c>
      <c r="AA40" t="str">
        <f>IF(R40&lt;&gt;"NA",#REF!+#REF!-#REF!*R40,"NA")</f>
        <v>NA</v>
      </c>
    </row>
    <row r="41" spans="1:27" x14ac:dyDescent="0.35">
      <c r="A41" t="s">
        <v>151</v>
      </c>
      <c r="B41" t="s">
        <v>0</v>
      </c>
      <c r="C41" t="s">
        <v>4</v>
      </c>
      <c r="D41" t="s">
        <v>3</v>
      </c>
      <c r="E41" s="1">
        <v>0.36</v>
      </c>
      <c r="F41" t="s">
        <v>119</v>
      </c>
      <c r="G41">
        <v>7</v>
      </c>
      <c r="H41">
        <v>14</v>
      </c>
      <c r="I41">
        <v>17</v>
      </c>
      <c r="J41" s="6">
        <v>106.514813</v>
      </c>
      <c r="K41">
        <v>0.65</v>
      </c>
      <c r="L41">
        <v>17</v>
      </c>
      <c r="M41">
        <v>17.7</v>
      </c>
      <c r="N41">
        <v>60</v>
      </c>
      <c r="O41">
        <v>143.84615406745561</v>
      </c>
      <c r="P41">
        <v>1275</v>
      </c>
      <c r="Q41" t="s">
        <v>21</v>
      </c>
      <c r="R41">
        <v>3.219871E-3</v>
      </c>
      <c r="S41">
        <v>1</v>
      </c>
      <c r="T41">
        <v>13</v>
      </c>
      <c r="U41">
        <v>114</v>
      </c>
      <c r="V41">
        <v>60</v>
      </c>
      <c r="W41" t="s">
        <v>151</v>
      </c>
      <c r="X41" t="s">
        <v>0</v>
      </c>
      <c r="Y41" t="s">
        <v>360</v>
      </c>
      <c r="Z41">
        <v>113</v>
      </c>
      <c r="AA41" t="e">
        <f>IF(R41&lt;&gt;"NA",#REF!+#REF!-#REF!*R41,"NA")</f>
        <v>#REF!</v>
      </c>
    </row>
    <row r="42" spans="1:27" x14ac:dyDescent="0.35">
      <c r="A42" t="s">
        <v>149</v>
      </c>
      <c r="B42" t="s">
        <v>5</v>
      </c>
      <c r="C42" t="s">
        <v>4</v>
      </c>
      <c r="D42" t="s">
        <v>3</v>
      </c>
      <c r="E42" s="1">
        <v>0.35</v>
      </c>
      <c r="F42" t="s">
        <v>150</v>
      </c>
      <c r="G42">
        <v>4</v>
      </c>
      <c r="H42">
        <v>18</v>
      </c>
      <c r="I42">
        <v>22</v>
      </c>
      <c r="J42" s="6">
        <v>89</v>
      </c>
      <c r="K42">
        <v>0.65</v>
      </c>
      <c r="L42">
        <v>17</v>
      </c>
      <c r="M42">
        <v>17.7</v>
      </c>
      <c r="N42">
        <v>60</v>
      </c>
      <c r="O42">
        <f>L42/Q42</f>
        <v>1284.6333369303065</v>
      </c>
      <c r="P42">
        <v>1275</v>
      </c>
      <c r="Q42">
        <v>1.3233348000000001E-2</v>
      </c>
      <c r="R42" t="s">
        <v>21</v>
      </c>
      <c r="S42">
        <v>1</v>
      </c>
      <c r="T42">
        <v>11</v>
      </c>
      <c r="U42">
        <v>201</v>
      </c>
      <c r="V42">
        <v>61</v>
      </c>
      <c r="W42" t="s">
        <v>149</v>
      </c>
      <c r="X42" t="s">
        <v>5</v>
      </c>
      <c r="Y42" t="s">
        <v>241</v>
      </c>
      <c r="Z42">
        <v>114</v>
      </c>
      <c r="AA42" t="str">
        <f>IF(R42&lt;&gt;"NA",#REF!+#REF!-#REF!*R42,"NA")</f>
        <v>NA</v>
      </c>
    </row>
    <row r="43" spans="1:27" x14ac:dyDescent="0.35">
      <c r="A43" t="s">
        <v>149</v>
      </c>
      <c r="B43" t="s">
        <v>0</v>
      </c>
      <c r="C43" t="s">
        <v>4</v>
      </c>
      <c r="D43" t="s">
        <v>3</v>
      </c>
      <c r="E43" s="1">
        <v>0.35</v>
      </c>
      <c r="F43" t="s">
        <v>150</v>
      </c>
      <c r="G43">
        <v>4</v>
      </c>
      <c r="H43">
        <v>18</v>
      </c>
      <c r="I43">
        <v>22</v>
      </c>
      <c r="J43" s="6">
        <v>89</v>
      </c>
      <c r="K43">
        <v>0.65</v>
      </c>
      <c r="L43">
        <v>17</v>
      </c>
      <c r="M43">
        <v>17.7</v>
      </c>
      <c r="N43">
        <v>60</v>
      </c>
      <c r="O43">
        <v>1284.6333369303065</v>
      </c>
      <c r="P43">
        <v>1275</v>
      </c>
      <c r="Q43" t="s">
        <v>21</v>
      </c>
      <c r="R43">
        <v>3.219871E-3</v>
      </c>
      <c r="S43">
        <v>1</v>
      </c>
      <c r="T43">
        <v>10</v>
      </c>
      <c r="U43">
        <v>200</v>
      </c>
      <c r="V43">
        <v>61</v>
      </c>
      <c r="W43" t="s">
        <v>149</v>
      </c>
      <c r="X43" t="s">
        <v>0</v>
      </c>
      <c r="Y43" t="s">
        <v>241</v>
      </c>
      <c r="Z43">
        <v>115</v>
      </c>
      <c r="AA43" t="e">
        <f>IF(R43&lt;&gt;"NA",#REF!+#REF!-#REF!*R43,"NA")</f>
        <v>#REF!</v>
      </c>
    </row>
    <row r="44" spans="1:27" x14ac:dyDescent="0.35">
      <c r="A44" t="s">
        <v>148</v>
      </c>
      <c r="B44" t="s">
        <v>5</v>
      </c>
      <c r="C44" t="s">
        <v>4</v>
      </c>
      <c r="D44" t="s">
        <v>3</v>
      </c>
      <c r="E44" s="1">
        <v>0.37</v>
      </c>
      <c r="F44" t="s">
        <v>115</v>
      </c>
      <c r="G44">
        <v>4</v>
      </c>
      <c r="H44">
        <v>7</v>
      </c>
      <c r="I44">
        <v>11</v>
      </c>
      <c r="J44" s="6">
        <v>105</v>
      </c>
      <c r="K44">
        <v>0.65</v>
      </c>
      <c r="L44">
        <v>17</v>
      </c>
      <c r="M44">
        <v>17.7</v>
      </c>
      <c r="N44">
        <v>60</v>
      </c>
      <c r="O44">
        <f>L44/Q44</f>
        <v>1458.0769012057697</v>
      </c>
      <c r="P44">
        <v>1270</v>
      </c>
      <c r="Q44">
        <v>1.1659193E-2</v>
      </c>
      <c r="R44" t="s">
        <v>21</v>
      </c>
      <c r="S44">
        <v>0</v>
      </c>
      <c r="T44">
        <v>34</v>
      </c>
      <c r="U44">
        <v>87</v>
      </c>
      <c r="V44">
        <v>62</v>
      </c>
      <c r="W44" t="s">
        <v>148</v>
      </c>
      <c r="X44" t="s">
        <v>5</v>
      </c>
      <c r="Y44" t="s">
        <v>241</v>
      </c>
      <c r="Z44">
        <v>116</v>
      </c>
      <c r="AA44" t="str">
        <f>IF(R44&lt;&gt;"NA",#REF!+#REF!-#REF!*R44,"NA")</f>
        <v>NA</v>
      </c>
    </row>
    <row r="45" spans="1:27" x14ac:dyDescent="0.35">
      <c r="A45" t="s">
        <v>148</v>
      </c>
      <c r="B45" t="s">
        <v>0</v>
      </c>
      <c r="C45" t="s">
        <v>4</v>
      </c>
      <c r="D45" t="s">
        <v>3</v>
      </c>
      <c r="E45" s="1">
        <v>0.37</v>
      </c>
      <c r="F45" t="s">
        <v>115</v>
      </c>
      <c r="G45">
        <v>4</v>
      </c>
      <c r="H45">
        <v>7</v>
      </c>
      <c r="I45">
        <v>11</v>
      </c>
      <c r="J45" s="6">
        <v>105</v>
      </c>
      <c r="K45">
        <v>0.65</v>
      </c>
      <c r="L45">
        <v>17</v>
      </c>
      <c r="M45">
        <v>17.7</v>
      </c>
      <c r="N45">
        <v>60</v>
      </c>
      <c r="O45">
        <v>1458.0769012057697</v>
      </c>
      <c r="P45">
        <v>1270</v>
      </c>
      <c r="Q45" t="s">
        <v>21</v>
      </c>
      <c r="R45">
        <v>3.278689E-3</v>
      </c>
      <c r="S45">
        <v>0</v>
      </c>
      <c r="T45">
        <v>13</v>
      </c>
      <c r="U45">
        <v>66</v>
      </c>
      <c r="V45">
        <v>62</v>
      </c>
      <c r="W45" t="s">
        <v>148</v>
      </c>
      <c r="X45" t="s">
        <v>0</v>
      </c>
      <c r="Y45" t="s">
        <v>241</v>
      </c>
      <c r="Z45">
        <v>117</v>
      </c>
      <c r="AA45" t="e">
        <f>IF(R45&lt;&gt;"NA",#REF!+#REF!-#REF!*R45,"NA")</f>
        <v>#REF!</v>
      </c>
    </row>
    <row r="46" spans="1:27" x14ac:dyDescent="0.35">
      <c r="A46" t="s">
        <v>147</v>
      </c>
      <c r="B46" t="s">
        <v>5</v>
      </c>
      <c r="C46" t="s">
        <v>4</v>
      </c>
      <c r="D46" t="s">
        <v>3</v>
      </c>
      <c r="E46" s="1">
        <v>0.37</v>
      </c>
      <c r="F46" t="s">
        <v>115</v>
      </c>
      <c r="G46">
        <v>4</v>
      </c>
      <c r="H46">
        <v>7</v>
      </c>
      <c r="I46">
        <v>11</v>
      </c>
      <c r="J46" s="6">
        <v>105</v>
      </c>
      <c r="K46">
        <v>0.65</v>
      </c>
      <c r="L46">
        <v>17</v>
      </c>
      <c r="M46">
        <v>17.7</v>
      </c>
      <c r="N46">
        <v>60</v>
      </c>
      <c r="O46">
        <f>L46/Q46</f>
        <v>1458.0769012057697</v>
      </c>
      <c r="P46">
        <v>1270</v>
      </c>
      <c r="Q46">
        <v>1.1659193E-2</v>
      </c>
      <c r="R46" t="s">
        <v>21</v>
      </c>
      <c r="S46">
        <v>0</v>
      </c>
      <c r="T46">
        <v>36</v>
      </c>
      <c r="U46">
        <v>54</v>
      </c>
      <c r="V46">
        <v>63</v>
      </c>
      <c r="W46" t="s">
        <v>147</v>
      </c>
      <c r="X46" t="s">
        <v>5</v>
      </c>
      <c r="Y46" t="s">
        <v>241</v>
      </c>
      <c r="Z46">
        <v>118</v>
      </c>
      <c r="AA46" t="str">
        <f>IF(R46&lt;&gt;"NA",#REF!+#REF!-#REF!*R46,"NA")</f>
        <v>NA</v>
      </c>
    </row>
    <row r="47" spans="1:27" x14ac:dyDescent="0.35">
      <c r="A47" t="s">
        <v>147</v>
      </c>
      <c r="B47" t="s">
        <v>0</v>
      </c>
      <c r="C47" t="s">
        <v>4</v>
      </c>
      <c r="D47" t="s">
        <v>3</v>
      </c>
      <c r="E47" s="1">
        <v>0.37</v>
      </c>
      <c r="F47" t="s">
        <v>115</v>
      </c>
      <c r="G47">
        <v>4</v>
      </c>
      <c r="H47">
        <v>7</v>
      </c>
      <c r="I47">
        <v>11</v>
      </c>
      <c r="J47" s="6">
        <v>105</v>
      </c>
      <c r="K47">
        <v>0.65</v>
      </c>
      <c r="L47">
        <v>17</v>
      </c>
      <c r="M47">
        <v>17.7</v>
      </c>
      <c r="N47">
        <v>60</v>
      </c>
      <c r="O47">
        <v>1458.0769012057697</v>
      </c>
      <c r="P47">
        <v>1270</v>
      </c>
      <c r="Q47" t="s">
        <v>21</v>
      </c>
      <c r="R47">
        <v>3.278689E-3</v>
      </c>
      <c r="S47">
        <v>0</v>
      </c>
      <c r="T47">
        <v>16</v>
      </c>
      <c r="U47">
        <v>34</v>
      </c>
      <c r="V47">
        <v>63</v>
      </c>
      <c r="W47" t="s">
        <v>147</v>
      </c>
      <c r="X47" t="s">
        <v>0</v>
      </c>
      <c r="Y47" t="s">
        <v>241</v>
      </c>
      <c r="Z47">
        <v>119</v>
      </c>
      <c r="AA47" t="e">
        <f>IF(R47&lt;&gt;"NA",#REF!+#REF!-#REF!*R47,"NA")</f>
        <v>#REF!</v>
      </c>
    </row>
    <row r="48" spans="1:27" x14ac:dyDescent="0.35">
      <c r="A48" t="s">
        <v>146</v>
      </c>
      <c r="B48" t="s">
        <v>5</v>
      </c>
      <c r="C48" t="s">
        <v>4</v>
      </c>
      <c r="D48" t="s">
        <v>3</v>
      </c>
      <c r="E48" s="1">
        <v>0.37</v>
      </c>
      <c r="F48" t="s">
        <v>115</v>
      </c>
      <c r="G48">
        <v>4</v>
      </c>
      <c r="H48">
        <v>7</v>
      </c>
      <c r="I48">
        <v>11</v>
      </c>
      <c r="J48" s="6">
        <v>105</v>
      </c>
      <c r="K48">
        <v>0.65</v>
      </c>
      <c r="L48">
        <v>17</v>
      </c>
      <c r="M48">
        <v>17.7</v>
      </c>
      <c r="N48">
        <v>60</v>
      </c>
      <c r="O48">
        <f>L48/Q48</f>
        <v>1458.0769012057697</v>
      </c>
      <c r="P48">
        <v>1270</v>
      </c>
      <c r="Q48">
        <v>1.1659193E-2</v>
      </c>
      <c r="R48" t="s">
        <v>21</v>
      </c>
      <c r="S48">
        <v>1</v>
      </c>
      <c r="T48">
        <v>31</v>
      </c>
      <c r="U48">
        <v>193</v>
      </c>
      <c r="V48">
        <v>64</v>
      </c>
      <c r="W48" t="s">
        <v>146</v>
      </c>
      <c r="X48" t="s">
        <v>5</v>
      </c>
      <c r="Y48" t="s">
        <v>241</v>
      </c>
      <c r="Z48">
        <v>120</v>
      </c>
      <c r="AA48" t="str">
        <f>IF(R48&lt;&gt;"NA",#REF!+#REF!-#REF!*R48,"NA")</f>
        <v>NA</v>
      </c>
    </row>
    <row r="49" spans="1:27" x14ac:dyDescent="0.35">
      <c r="A49" t="s">
        <v>146</v>
      </c>
      <c r="B49" t="s">
        <v>0</v>
      </c>
      <c r="C49" t="s">
        <v>4</v>
      </c>
      <c r="D49" t="s">
        <v>3</v>
      </c>
      <c r="E49" s="1">
        <v>0.37</v>
      </c>
      <c r="F49" t="s">
        <v>115</v>
      </c>
      <c r="G49">
        <v>4</v>
      </c>
      <c r="H49">
        <v>7</v>
      </c>
      <c r="I49">
        <v>11</v>
      </c>
      <c r="J49" s="6">
        <v>105</v>
      </c>
      <c r="K49">
        <v>0.65</v>
      </c>
      <c r="L49">
        <v>17</v>
      </c>
      <c r="M49">
        <v>17.7</v>
      </c>
      <c r="N49">
        <v>60</v>
      </c>
      <c r="O49">
        <v>1458.0769012057697</v>
      </c>
      <c r="P49">
        <v>1270</v>
      </c>
      <c r="Q49" t="s">
        <v>21</v>
      </c>
      <c r="R49">
        <v>3.278689E-3</v>
      </c>
      <c r="S49">
        <v>1</v>
      </c>
      <c r="T49">
        <v>9</v>
      </c>
      <c r="U49">
        <v>171</v>
      </c>
      <c r="V49">
        <v>64</v>
      </c>
      <c r="W49" t="s">
        <v>146</v>
      </c>
      <c r="X49" t="s">
        <v>0</v>
      </c>
      <c r="Y49" t="s">
        <v>241</v>
      </c>
      <c r="Z49">
        <v>121</v>
      </c>
      <c r="AA49" t="e">
        <f>IF(R49&lt;&gt;"NA",#REF!+#REF!-#REF!*R49,"NA")</f>
        <v>#REF!</v>
      </c>
    </row>
    <row r="50" spans="1:27" x14ac:dyDescent="0.35">
      <c r="A50" t="s">
        <v>145</v>
      </c>
      <c r="B50" t="s">
        <v>5</v>
      </c>
      <c r="C50" t="s">
        <v>4</v>
      </c>
      <c r="D50" t="s">
        <v>3</v>
      </c>
      <c r="E50" s="1">
        <v>0.38</v>
      </c>
      <c r="F50" t="s">
        <v>142</v>
      </c>
      <c r="G50">
        <v>3</v>
      </c>
      <c r="H50">
        <v>9</v>
      </c>
      <c r="I50">
        <v>14</v>
      </c>
      <c r="J50" s="6">
        <v>94</v>
      </c>
      <c r="K50">
        <v>0.65</v>
      </c>
      <c r="L50">
        <v>17</v>
      </c>
      <c r="M50">
        <v>17.7</v>
      </c>
      <c r="N50">
        <v>60</v>
      </c>
      <c r="O50">
        <f>L50/Q50</f>
        <v>1442.9600440968588</v>
      </c>
      <c r="P50">
        <v>1295</v>
      </c>
      <c r="Q50">
        <v>1.1781338000000001E-2</v>
      </c>
      <c r="R50" t="s">
        <v>21</v>
      </c>
      <c r="S50">
        <v>0</v>
      </c>
      <c r="T50">
        <v>24</v>
      </c>
      <c r="U50">
        <v>102</v>
      </c>
      <c r="V50">
        <v>65</v>
      </c>
      <c r="W50" t="s">
        <v>145</v>
      </c>
      <c r="X50" t="s">
        <v>5</v>
      </c>
      <c r="Y50" t="s">
        <v>241</v>
      </c>
      <c r="Z50">
        <v>122</v>
      </c>
      <c r="AA50" t="str">
        <f>IF(R50&lt;&gt;"NA",#REF!+#REF!-#REF!*R50,"NA")</f>
        <v>NA</v>
      </c>
    </row>
    <row r="51" spans="1:27" x14ac:dyDescent="0.35">
      <c r="A51" t="s">
        <v>145</v>
      </c>
      <c r="B51" t="s">
        <v>0</v>
      </c>
      <c r="C51" t="s">
        <v>4</v>
      </c>
      <c r="D51" t="s">
        <v>3</v>
      </c>
      <c r="E51" s="1">
        <v>0.38</v>
      </c>
      <c r="F51" t="s">
        <v>142</v>
      </c>
      <c r="G51">
        <v>3</v>
      </c>
      <c r="H51">
        <v>9</v>
      </c>
      <c r="I51">
        <v>14</v>
      </c>
      <c r="J51" s="6">
        <v>94</v>
      </c>
      <c r="K51">
        <v>0.65</v>
      </c>
      <c r="L51">
        <v>17</v>
      </c>
      <c r="M51">
        <v>17.7</v>
      </c>
      <c r="N51">
        <v>60</v>
      </c>
      <c r="O51">
        <v>1442.9600440968588</v>
      </c>
      <c r="P51">
        <v>1295</v>
      </c>
      <c r="Q51" t="s">
        <v>21</v>
      </c>
      <c r="R51">
        <v>3.278689E-3</v>
      </c>
      <c r="S51">
        <v>0</v>
      </c>
      <c r="T51">
        <v>27</v>
      </c>
      <c r="U51">
        <v>105</v>
      </c>
      <c r="V51">
        <v>65</v>
      </c>
      <c r="W51" t="s">
        <v>145</v>
      </c>
      <c r="X51" t="s">
        <v>0</v>
      </c>
      <c r="Y51" t="s">
        <v>241</v>
      </c>
      <c r="Z51">
        <v>123</v>
      </c>
      <c r="AA51" t="e">
        <f>IF(R51&lt;&gt;"NA",#REF!+#REF!-#REF!*R51,"NA")</f>
        <v>#REF!</v>
      </c>
    </row>
    <row r="52" spans="1:27" x14ac:dyDescent="0.35">
      <c r="A52" t="s">
        <v>144</v>
      </c>
      <c r="B52" t="s">
        <v>5</v>
      </c>
      <c r="C52" t="s">
        <v>4</v>
      </c>
      <c r="D52" t="s">
        <v>3</v>
      </c>
      <c r="E52" s="1">
        <v>0.38</v>
      </c>
      <c r="F52" t="s">
        <v>142</v>
      </c>
      <c r="G52">
        <v>3</v>
      </c>
      <c r="H52">
        <v>9</v>
      </c>
      <c r="I52">
        <v>14</v>
      </c>
      <c r="J52" s="6">
        <v>94</v>
      </c>
      <c r="K52">
        <v>0.65</v>
      </c>
      <c r="L52">
        <v>17</v>
      </c>
      <c r="M52">
        <v>17.7</v>
      </c>
      <c r="N52">
        <v>60</v>
      </c>
      <c r="O52">
        <f>L52/Q52</f>
        <v>1442.9600440968588</v>
      </c>
      <c r="P52">
        <v>1295</v>
      </c>
      <c r="Q52">
        <v>1.1781338000000001E-2</v>
      </c>
      <c r="R52" t="s">
        <v>21</v>
      </c>
      <c r="S52">
        <v>1</v>
      </c>
      <c r="T52">
        <v>33</v>
      </c>
      <c r="U52">
        <v>237</v>
      </c>
      <c r="V52">
        <v>66</v>
      </c>
      <c r="W52" t="s">
        <v>144</v>
      </c>
      <c r="X52" t="s">
        <v>5</v>
      </c>
      <c r="Y52" t="s">
        <v>241</v>
      </c>
      <c r="Z52">
        <v>124</v>
      </c>
      <c r="AA52" t="str">
        <f>IF(R52&lt;&gt;"NA",#REF!+#REF!-#REF!*R52,"NA")</f>
        <v>NA</v>
      </c>
    </row>
    <row r="53" spans="1:27" x14ac:dyDescent="0.35">
      <c r="A53" t="s">
        <v>144</v>
      </c>
      <c r="B53" t="s">
        <v>0</v>
      </c>
      <c r="C53" t="s">
        <v>4</v>
      </c>
      <c r="D53" t="s">
        <v>3</v>
      </c>
      <c r="E53" s="1">
        <v>0.38</v>
      </c>
      <c r="F53" t="s">
        <v>142</v>
      </c>
      <c r="G53">
        <v>3</v>
      </c>
      <c r="H53">
        <v>9</v>
      </c>
      <c r="I53">
        <v>14</v>
      </c>
      <c r="J53" s="6">
        <v>94</v>
      </c>
      <c r="K53">
        <v>0.65</v>
      </c>
      <c r="L53">
        <v>17</v>
      </c>
      <c r="M53">
        <v>17.7</v>
      </c>
      <c r="N53">
        <v>60</v>
      </c>
      <c r="O53">
        <v>1442.9600440968588</v>
      </c>
      <c r="P53">
        <v>1295</v>
      </c>
      <c r="Q53" t="s">
        <v>21</v>
      </c>
      <c r="R53">
        <v>3.278689E-3</v>
      </c>
      <c r="S53">
        <v>1</v>
      </c>
      <c r="T53">
        <v>31</v>
      </c>
      <c r="U53">
        <v>235</v>
      </c>
      <c r="V53">
        <v>66</v>
      </c>
      <c r="W53" t="s">
        <v>144</v>
      </c>
      <c r="X53" t="s">
        <v>0</v>
      </c>
      <c r="Y53" t="s">
        <v>241</v>
      </c>
      <c r="Z53">
        <v>125</v>
      </c>
      <c r="AA53" t="e">
        <f>IF(R53&lt;&gt;"NA",#REF!+#REF!-#REF!*R53,"NA")</f>
        <v>#REF!</v>
      </c>
    </row>
    <row r="54" spans="1:27" x14ac:dyDescent="0.35">
      <c r="A54" t="s">
        <v>141</v>
      </c>
      <c r="B54" t="s">
        <v>5</v>
      </c>
      <c r="C54" t="s">
        <v>4</v>
      </c>
      <c r="D54" t="s">
        <v>3</v>
      </c>
      <c r="E54" s="1">
        <v>0.38</v>
      </c>
      <c r="F54" t="s">
        <v>142</v>
      </c>
      <c r="G54">
        <v>3</v>
      </c>
      <c r="H54">
        <v>9</v>
      </c>
      <c r="I54">
        <v>14</v>
      </c>
      <c r="J54" s="6">
        <v>102.6233749</v>
      </c>
      <c r="K54">
        <v>1.1000000000000001</v>
      </c>
      <c r="L54">
        <v>19.899999999999999</v>
      </c>
      <c r="M54">
        <v>19.600000000000001</v>
      </c>
      <c r="N54">
        <v>70</v>
      </c>
      <c r="O54">
        <f>L54/Q54</f>
        <v>2793.9600480561126</v>
      </c>
      <c r="P54">
        <v>2452</v>
      </c>
      <c r="Q54">
        <v>7.1225070000000001E-3</v>
      </c>
      <c r="R54" t="s">
        <v>21</v>
      </c>
      <c r="S54">
        <v>1</v>
      </c>
      <c r="T54">
        <v>33</v>
      </c>
      <c r="U54">
        <v>327</v>
      </c>
      <c r="V54">
        <v>67</v>
      </c>
      <c r="W54" t="s">
        <v>141</v>
      </c>
      <c r="X54" t="s">
        <v>5</v>
      </c>
      <c r="Y54" t="s">
        <v>361</v>
      </c>
      <c r="Z54">
        <v>126</v>
      </c>
      <c r="AA54" t="str">
        <f>IF(R54&lt;&gt;"NA",#REF!+#REF!-#REF!*R54,"NA")</f>
        <v>NA</v>
      </c>
    </row>
    <row r="55" spans="1:27" x14ac:dyDescent="0.35">
      <c r="A55" t="s">
        <v>141</v>
      </c>
      <c r="B55" t="s">
        <v>0</v>
      </c>
      <c r="C55" t="s">
        <v>4</v>
      </c>
      <c r="D55" t="s">
        <v>3</v>
      </c>
      <c r="E55" s="1">
        <v>0.38</v>
      </c>
      <c r="F55" t="s">
        <v>142</v>
      </c>
      <c r="G55">
        <v>3</v>
      </c>
      <c r="H55">
        <v>9</v>
      </c>
      <c r="I55">
        <v>14</v>
      </c>
      <c r="J55" s="6">
        <v>102.9879699</v>
      </c>
      <c r="K55">
        <v>1.1000000000000001</v>
      </c>
      <c r="L55">
        <v>19.899999999999999</v>
      </c>
      <c r="M55">
        <v>19.600000000000001</v>
      </c>
      <c r="N55">
        <v>70</v>
      </c>
      <c r="O55">
        <v>2793.9600480561126</v>
      </c>
      <c r="P55">
        <v>2452</v>
      </c>
      <c r="Q55" t="s">
        <v>21</v>
      </c>
      <c r="R55">
        <v>4.0387720000000004E-3</v>
      </c>
      <c r="S55">
        <v>1</v>
      </c>
      <c r="T55">
        <v>33</v>
      </c>
      <c r="U55">
        <v>327</v>
      </c>
      <c r="V55">
        <v>67</v>
      </c>
      <c r="W55" t="s">
        <v>141</v>
      </c>
      <c r="X55" t="s">
        <v>0</v>
      </c>
      <c r="Y55" t="s">
        <v>361</v>
      </c>
      <c r="Z55">
        <v>127</v>
      </c>
      <c r="AA55" t="e">
        <f>IF(R55&lt;&gt;"NA",#REF!+#REF!-#REF!*R55,"NA")</f>
        <v>#REF!</v>
      </c>
    </row>
    <row r="56" spans="1:27" x14ac:dyDescent="0.35">
      <c r="A56" t="s">
        <v>143</v>
      </c>
      <c r="B56" t="s">
        <v>5</v>
      </c>
      <c r="C56" t="s">
        <v>4</v>
      </c>
      <c r="D56" t="s">
        <v>3</v>
      </c>
      <c r="E56" s="1">
        <v>0.38</v>
      </c>
      <c r="F56" t="s">
        <v>119</v>
      </c>
      <c r="G56">
        <v>7</v>
      </c>
      <c r="H56">
        <v>18</v>
      </c>
      <c r="I56">
        <v>27</v>
      </c>
      <c r="J56" s="6">
        <v>102.9879699</v>
      </c>
      <c r="K56">
        <v>0.65</v>
      </c>
      <c r="L56">
        <v>17</v>
      </c>
      <c r="M56">
        <v>17.7</v>
      </c>
      <c r="N56">
        <v>60</v>
      </c>
      <c r="O56">
        <f>L56/Q56</f>
        <v>1435.5555874567908</v>
      </c>
      <c r="P56">
        <v>1293</v>
      </c>
      <c r="Q56">
        <v>1.1842105E-2</v>
      </c>
      <c r="R56" t="s">
        <v>21</v>
      </c>
      <c r="S56">
        <v>1</v>
      </c>
      <c r="T56">
        <v>77</v>
      </c>
      <c r="U56">
        <v>328</v>
      </c>
      <c r="V56">
        <v>68</v>
      </c>
      <c r="W56" t="s">
        <v>140</v>
      </c>
      <c r="X56" t="s">
        <v>5</v>
      </c>
      <c r="Y56" t="s">
        <v>241</v>
      </c>
      <c r="Z56">
        <v>128</v>
      </c>
      <c r="AA56" t="str">
        <f>IF(R56&lt;&gt;"NA",#REF!+#REF!-#REF!*R56,"NA")</f>
        <v>NA</v>
      </c>
    </row>
    <row r="57" spans="1:27" x14ac:dyDescent="0.35">
      <c r="A57" t="s">
        <v>143</v>
      </c>
      <c r="B57" t="s">
        <v>0</v>
      </c>
      <c r="C57" t="s">
        <v>4</v>
      </c>
      <c r="D57" t="s">
        <v>3</v>
      </c>
      <c r="E57" s="1">
        <v>0.38</v>
      </c>
      <c r="F57" t="s">
        <v>119</v>
      </c>
      <c r="G57">
        <v>7</v>
      </c>
      <c r="H57">
        <v>18</v>
      </c>
      <c r="I57">
        <v>27</v>
      </c>
      <c r="J57" s="6">
        <v>102.9879699</v>
      </c>
      <c r="K57">
        <v>0.65</v>
      </c>
      <c r="L57">
        <v>17</v>
      </c>
      <c r="M57">
        <v>17.7</v>
      </c>
      <c r="N57">
        <v>60</v>
      </c>
      <c r="O57">
        <v>1435.5555874567908</v>
      </c>
      <c r="P57">
        <v>1293</v>
      </c>
      <c r="Q57" t="s">
        <v>21</v>
      </c>
      <c r="R57">
        <v>3.2142859999999998E-3</v>
      </c>
      <c r="S57">
        <v>1</v>
      </c>
      <c r="T57">
        <v>77</v>
      </c>
      <c r="U57">
        <v>328</v>
      </c>
      <c r="V57">
        <v>68</v>
      </c>
      <c r="W57" t="s">
        <v>140</v>
      </c>
      <c r="X57" t="s">
        <v>0</v>
      </c>
      <c r="Y57" t="s">
        <v>241</v>
      </c>
      <c r="Z57">
        <v>129</v>
      </c>
      <c r="AA57" t="e">
        <f>IF(R57&lt;&gt;"NA",#REF!+#REF!-#REF!*R57,"NA")</f>
        <v>#REF!</v>
      </c>
    </row>
    <row r="58" spans="1:27" x14ac:dyDescent="0.35">
      <c r="A58" t="s">
        <v>261</v>
      </c>
      <c r="B58" t="s">
        <v>5</v>
      </c>
      <c r="C58" t="s">
        <v>4</v>
      </c>
      <c r="D58" t="s">
        <v>3</v>
      </c>
      <c r="E58" s="1">
        <v>0.37</v>
      </c>
      <c r="F58" t="s">
        <v>115</v>
      </c>
      <c r="G58">
        <v>4</v>
      </c>
      <c r="H58">
        <v>11</v>
      </c>
      <c r="I58">
        <v>20</v>
      </c>
      <c r="J58" s="6">
        <v>87</v>
      </c>
      <c r="K58">
        <v>1.1000000000000001</v>
      </c>
      <c r="L58">
        <v>19.899999999999999</v>
      </c>
      <c r="M58">
        <v>19.5</v>
      </c>
      <c r="N58">
        <v>70</v>
      </c>
      <c r="O58">
        <f>L58/Q58</f>
        <v>2758.4463210504382</v>
      </c>
      <c r="P58">
        <v>2405</v>
      </c>
      <c r="Q58">
        <v>7.2142059999999999E-3</v>
      </c>
      <c r="R58" t="s">
        <v>21</v>
      </c>
      <c r="S58">
        <v>0</v>
      </c>
      <c r="T58">
        <v>20</v>
      </c>
      <c r="U58">
        <v>116</v>
      </c>
      <c r="V58">
        <v>69</v>
      </c>
      <c r="W58" t="s">
        <v>139</v>
      </c>
      <c r="X58" t="s">
        <v>5</v>
      </c>
      <c r="Y58" t="s">
        <v>110</v>
      </c>
      <c r="Z58">
        <v>130</v>
      </c>
      <c r="AA58" t="str">
        <f>IF(R58&lt;&gt;"NA",#REF!+#REF!-#REF!*R58,"NA")</f>
        <v>NA</v>
      </c>
    </row>
    <row r="59" spans="1:27" x14ac:dyDescent="0.35">
      <c r="A59" t="s">
        <v>262</v>
      </c>
      <c r="B59" t="s">
        <v>5</v>
      </c>
      <c r="C59" t="s">
        <v>4</v>
      </c>
      <c r="D59" t="s">
        <v>3</v>
      </c>
      <c r="E59" s="1">
        <v>0.37</v>
      </c>
      <c r="F59" t="s">
        <v>115</v>
      </c>
      <c r="G59">
        <v>4</v>
      </c>
      <c r="H59">
        <v>11</v>
      </c>
      <c r="I59">
        <v>20</v>
      </c>
      <c r="J59" s="6">
        <v>87</v>
      </c>
      <c r="K59">
        <v>1.1000000000000001</v>
      </c>
      <c r="L59">
        <v>19.899999999999999</v>
      </c>
      <c r="M59">
        <v>19.5</v>
      </c>
      <c r="N59">
        <v>70</v>
      </c>
      <c r="O59">
        <f>L59/Q59</f>
        <v>2758.4463210504382</v>
      </c>
      <c r="P59">
        <v>2405</v>
      </c>
      <c r="Q59">
        <v>7.2142059999999999E-3</v>
      </c>
      <c r="R59" t="s">
        <v>21</v>
      </c>
      <c r="S59">
        <v>1</v>
      </c>
      <c r="T59">
        <v>31</v>
      </c>
      <c r="U59">
        <v>207</v>
      </c>
      <c r="V59">
        <v>70</v>
      </c>
      <c r="W59" t="s">
        <v>138</v>
      </c>
      <c r="X59" t="s">
        <v>5</v>
      </c>
      <c r="Y59" t="s">
        <v>110</v>
      </c>
      <c r="Z59">
        <v>131</v>
      </c>
      <c r="AA59" t="str">
        <f>IF(R59&lt;&gt;"NA",#REF!+#REF!-#REF!*R59,"NA")</f>
        <v>NA</v>
      </c>
    </row>
    <row r="60" spans="1:27" x14ac:dyDescent="0.35">
      <c r="A60" t="s">
        <v>137</v>
      </c>
      <c r="B60" t="s">
        <v>5</v>
      </c>
      <c r="C60" t="s">
        <v>4</v>
      </c>
      <c r="D60" t="s">
        <v>3</v>
      </c>
      <c r="E60" s="1">
        <v>0.4</v>
      </c>
      <c r="F60" t="s">
        <v>128</v>
      </c>
      <c r="G60">
        <v>3</v>
      </c>
      <c r="H60">
        <v>8</v>
      </c>
      <c r="I60">
        <v>13</v>
      </c>
      <c r="J60" s="6">
        <v>100.5</v>
      </c>
      <c r="K60">
        <v>0.65</v>
      </c>
      <c r="L60">
        <v>17.600000000000001</v>
      </c>
      <c r="M60">
        <v>17.7</v>
      </c>
      <c r="N60">
        <v>60</v>
      </c>
      <c r="O60">
        <f>L60/Q60</f>
        <v>1505.103498099978</v>
      </c>
      <c r="P60">
        <v>1293</v>
      </c>
      <c r="Q60">
        <v>1.1693548E-2</v>
      </c>
      <c r="R60" t="s">
        <v>21</v>
      </c>
      <c r="S60">
        <v>0</v>
      </c>
      <c r="T60">
        <v>4</v>
      </c>
      <c r="U60">
        <v>25</v>
      </c>
      <c r="V60">
        <v>71</v>
      </c>
      <c r="W60" t="s">
        <v>137</v>
      </c>
      <c r="X60" t="s">
        <v>5</v>
      </c>
      <c r="Y60" t="s">
        <v>241</v>
      </c>
      <c r="Z60">
        <v>132</v>
      </c>
      <c r="AA60" t="str">
        <f>IF(R60&lt;&gt;"NA",#REF!+#REF!-#REF!*R60,"NA")</f>
        <v>NA</v>
      </c>
    </row>
    <row r="61" spans="1:27" x14ac:dyDescent="0.35">
      <c r="A61" t="s">
        <v>137</v>
      </c>
      <c r="B61" t="s">
        <v>0</v>
      </c>
      <c r="C61" t="s">
        <v>4</v>
      </c>
      <c r="D61" t="s">
        <v>3</v>
      </c>
      <c r="E61" s="1">
        <v>0.4</v>
      </c>
      <c r="F61" t="s">
        <v>128</v>
      </c>
      <c r="G61">
        <v>3</v>
      </c>
      <c r="H61">
        <v>8</v>
      </c>
      <c r="I61">
        <v>13</v>
      </c>
      <c r="J61" s="6">
        <v>100.5</v>
      </c>
      <c r="K61">
        <v>0.65</v>
      </c>
      <c r="L61">
        <v>17</v>
      </c>
      <c r="M61">
        <v>17.7</v>
      </c>
      <c r="N61">
        <v>60</v>
      </c>
      <c r="O61">
        <v>1505.103498099978</v>
      </c>
      <c r="P61">
        <v>1293</v>
      </c>
      <c r="Q61" t="s">
        <v>21</v>
      </c>
      <c r="R61">
        <v>3.7761000000000001E-3</v>
      </c>
      <c r="S61">
        <v>0</v>
      </c>
      <c r="T61">
        <v>5</v>
      </c>
      <c r="U61">
        <f>T61+U60-T60</f>
        <v>26</v>
      </c>
      <c r="V61">
        <v>71</v>
      </c>
      <c r="W61" t="s">
        <v>137</v>
      </c>
      <c r="X61" t="s">
        <v>0</v>
      </c>
      <c r="Y61" t="s">
        <v>241</v>
      </c>
      <c r="Z61">
        <v>133</v>
      </c>
      <c r="AA61" t="e">
        <f>IF(R61&lt;&gt;"NA",#REF!+#REF!-#REF!*R61,"NA")</f>
        <v>#REF!</v>
      </c>
    </row>
    <row r="62" spans="1:27" x14ac:dyDescent="0.35">
      <c r="A62" t="s">
        <v>136</v>
      </c>
      <c r="B62" t="s">
        <v>5</v>
      </c>
      <c r="C62" t="s">
        <v>4</v>
      </c>
      <c r="D62" t="s">
        <v>3</v>
      </c>
      <c r="E62" s="1">
        <v>0.4</v>
      </c>
      <c r="F62" t="s">
        <v>128</v>
      </c>
      <c r="G62">
        <v>3</v>
      </c>
      <c r="H62">
        <v>8</v>
      </c>
      <c r="I62">
        <v>13</v>
      </c>
      <c r="J62" s="6">
        <v>100.5</v>
      </c>
      <c r="K62">
        <v>0.65</v>
      </c>
      <c r="L62">
        <v>17</v>
      </c>
      <c r="M62">
        <v>17.7</v>
      </c>
      <c r="N62">
        <v>60</v>
      </c>
      <c r="O62">
        <f>L62/Q62</f>
        <v>1453.7931515738424</v>
      </c>
      <c r="P62">
        <v>1293</v>
      </c>
      <c r="Q62">
        <v>1.1693548E-2</v>
      </c>
      <c r="R62" t="s">
        <v>21</v>
      </c>
      <c r="S62">
        <v>0</v>
      </c>
      <c r="T62">
        <v>133</v>
      </c>
      <c r="U62">
        <v>214</v>
      </c>
      <c r="V62">
        <v>72</v>
      </c>
      <c r="W62" t="s">
        <v>136</v>
      </c>
      <c r="X62" t="s">
        <v>5</v>
      </c>
      <c r="Y62" t="s">
        <v>241</v>
      </c>
      <c r="Z62">
        <v>134</v>
      </c>
      <c r="AA62" t="str">
        <f>IF(R62&lt;&gt;"NA",#REF!+#REF!-#REF!*R62,"NA")</f>
        <v>NA</v>
      </c>
    </row>
    <row r="63" spans="1:27" x14ac:dyDescent="0.35">
      <c r="A63" t="s">
        <v>136</v>
      </c>
      <c r="B63" t="s">
        <v>0</v>
      </c>
      <c r="C63" t="s">
        <v>4</v>
      </c>
      <c r="D63" t="s">
        <v>3</v>
      </c>
      <c r="E63" s="1">
        <v>0.4</v>
      </c>
      <c r="F63" t="s">
        <v>128</v>
      </c>
      <c r="G63">
        <v>3</v>
      </c>
      <c r="H63">
        <v>8</v>
      </c>
      <c r="I63">
        <v>13</v>
      </c>
      <c r="J63" s="6">
        <v>100.5</v>
      </c>
      <c r="K63">
        <v>0.65</v>
      </c>
      <c r="L63">
        <v>17</v>
      </c>
      <c r="M63">
        <v>17.7</v>
      </c>
      <c r="N63">
        <v>60</v>
      </c>
      <c r="O63">
        <v>1453.7931515738424</v>
      </c>
      <c r="P63">
        <v>1293</v>
      </c>
      <c r="Q63" t="s">
        <v>21</v>
      </c>
      <c r="R63">
        <v>3.7761000000000001E-3</v>
      </c>
      <c r="S63">
        <v>0</v>
      </c>
      <c r="T63">
        <v>18</v>
      </c>
      <c r="U63">
        <v>100</v>
      </c>
      <c r="V63">
        <v>72</v>
      </c>
      <c r="W63" t="s">
        <v>136</v>
      </c>
      <c r="X63" t="s">
        <v>0</v>
      </c>
      <c r="Y63" t="s">
        <v>241</v>
      </c>
      <c r="Z63">
        <v>135</v>
      </c>
      <c r="AA63" t="e">
        <f>IF(R63&lt;&gt;"NA",#REF!+#REF!-#REF!*R63,"NA")</f>
        <v>#REF!</v>
      </c>
    </row>
    <row r="64" spans="1:27" x14ac:dyDescent="0.35">
      <c r="A64" t="s">
        <v>135</v>
      </c>
      <c r="B64" t="s">
        <v>5</v>
      </c>
      <c r="C64" t="s">
        <v>4</v>
      </c>
      <c r="D64" t="s">
        <v>3</v>
      </c>
      <c r="E64" s="1">
        <v>0.4</v>
      </c>
      <c r="F64" t="s">
        <v>128</v>
      </c>
      <c r="G64">
        <v>3</v>
      </c>
      <c r="H64">
        <v>8</v>
      </c>
      <c r="I64">
        <v>13</v>
      </c>
      <c r="J64" s="6">
        <v>100.5</v>
      </c>
      <c r="K64">
        <v>0.65</v>
      </c>
      <c r="L64">
        <v>17</v>
      </c>
      <c r="M64">
        <v>17.7</v>
      </c>
      <c r="N64">
        <v>60</v>
      </c>
      <c r="O64">
        <f>L64/Q64</f>
        <v>1453.7931515738424</v>
      </c>
      <c r="P64">
        <v>1293</v>
      </c>
      <c r="Q64">
        <v>1.1693548E-2</v>
      </c>
      <c r="R64" t="s">
        <v>21</v>
      </c>
      <c r="S64">
        <v>1</v>
      </c>
      <c r="T64">
        <v>38</v>
      </c>
      <c r="U64">
        <v>336</v>
      </c>
      <c r="V64">
        <v>73</v>
      </c>
      <c r="W64" t="s">
        <v>135</v>
      </c>
      <c r="X64" t="s">
        <v>5</v>
      </c>
      <c r="Y64" t="s">
        <v>241</v>
      </c>
      <c r="Z64">
        <v>136</v>
      </c>
      <c r="AA64" t="str">
        <f>IF(R64&lt;&gt;"NA",#REF!+#REF!-#REF!*R64,"NA")</f>
        <v>NA</v>
      </c>
    </row>
    <row r="65" spans="1:27" x14ac:dyDescent="0.35">
      <c r="A65" t="s">
        <v>135</v>
      </c>
      <c r="B65" t="s">
        <v>0</v>
      </c>
      <c r="C65" t="s">
        <v>4</v>
      </c>
      <c r="D65" t="s">
        <v>3</v>
      </c>
      <c r="E65" s="1">
        <v>0.4</v>
      </c>
      <c r="F65" t="s">
        <v>128</v>
      </c>
      <c r="G65">
        <v>3</v>
      </c>
      <c r="H65">
        <v>8</v>
      </c>
      <c r="I65">
        <v>13</v>
      </c>
      <c r="J65" s="6">
        <v>100.5</v>
      </c>
      <c r="K65">
        <v>0.65</v>
      </c>
      <c r="L65">
        <v>17</v>
      </c>
      <c r="M65">
        <v>17.7</v>
      </c>
      <c r="N65">
        <v>60</v>
      </c>
      <c r="O65">
        <v>1453.7931515738424</v>
      </c>
      <c r="P65">
        <v>1293</v>
      </c>
      <c r="Q65" t="s">
        <v>21</v>
      </c>
      <c r="R65">
        <v>3.7761000000000001E-3</v>
      </c>
      <c r="S65">
        <v>1</v>
      </c>
      <c r="T65">
        <v>18</v>
      </c>
      <c r="U65">
        <v>316</v>
      </c>
      <c r="V65">
        <v>73</v>
      </c>
      <c r="W65" t="s">
        <v>135</v>
      </c>
      <c r="X65" t="s">
        <v>0</v>
      </c>
      <c r="Y65" t="s">
        <v>241</v>
      </c>
      <c r="Z65">
        <v>137</v>
      </c>
      <c r="AA65" t="e">
        <f>IF(R65&lt;&gt;"NA",#REF!+#REF!-#REF!*R65,"NA")</f>
        <v>#REF!</v>
      </c>
    </row>
    <row r="66" spans="1:27" x14ac:dyDescent="0.35">
      <c r="A66" t="s">
        <v>134</v>
      </c>
      <c r="B66" t="s">
        <v>5</v>
      </c>
      <c r="C66" t="s">
        <v>4</v>
      </c>
      <c r="D66" t="s">
        <v>3</v>
      </c>
      <c r="E66" s="1">
        <v>0.4</v>
      </c>
      <c r="F66" t="s">
        <v>128</v>
      </c>
      <c r="G66">
        <v>3</v>
      </c>
      <c r="H66">
        <v>8</v>
      </c>
      <c r="I66">
        <v>13</v>
      </c>
      <c r="J66" s="6">
        <v>100.5</v>
      </c>
      <c r="K66">
        <v>0.65</v>
      </c>
      <c r="L66">
        <v>17</v>
      </c>
      <c r="M66">
        <v>17.7</v>
      </c>
      <c r="N66">
        <v>60</v>
      </c>
      <c r="O66">
        <f>L66/Q66</f>
        <v>1453.7931515738424</v>
      </c>
      <c r="P66">
        <v>1293</v>
      </c>
      <c r="Q66">
        <v>1.1693548E-2</v>
      </c>
      <c r="R66" t="s">
        <v>21</v>
      </c>
      <c r="S66">
        <v>1</v>
      </c>
      <c r="T66">
        <v>24</v>
      </c>
      <c r="U66">
        <v>183</v>
      </c>
      <c r="V66">
        <v>74</v>
      </c>
      <c r="W66" t="s">
        <v>134</v>
      </c>
      <c r="X66" t="s">
        <v>5</v>
      </c>
      <c r="Y66" t="s">
        <v>241</v>
      </c>
      <c r="Z66">
        <v>138</v>
      </c>
      <c r="AA66" t="str">
        <f>IF(R66&lt;&gt;"NA",#REF!+#REF!-#REF!*R66,"NA")</f>
        <v>NA</v>
      </c>
    </row>
    <row r="67" spans="1:27" x14ac:dyDescent="0.35">
      <c r="A67" t="s">
        <v>134</v>
      </c>
      <c r="B67" t="s">
        <v>0</v>
      </c>
      <c r="C67" t="s">
        <v>4</v>
      </c>
      <c r="D67" t="s">
        <v>3</v>
      </c>
      <c r="E67" s="1">
        <v>0.4</v>
      </c>
      <c r="F67" t="s">
        <v>128</v>
      </c>
      <c r="G67">
        <v>3</v>
      </c>
      <c r="H67">
        <v>8</v>
      </c>
      <c r="I67">
        <v>13</v>
      </c>
      <c r="J67" s="6">
        <v>100.5</v>
      </c>
      <c r="K67">
        <v>0.65</v>
      </c>
      <c r="L67">
        <v>17</v>
      </c>
      <c r="M67">
        <v>17.7</v>
      </c>
      <c r="N67">
        <v>60</v>
      </c>
      <c r="O67">
        <v>1453.7931515738424</v>
      </c>
      <c r="P67">
        <v>1293</v>
      </c>
      <c r="Q67" t="s">
        <v>21</v>
      </c>
      <c r="R67">
        <v>3.7761000000000001E-3</v>
      </c>
      <c r="S67">
        <v>1</v>
      </c>
      <c r="T67">
        <v>8</v>
      </c>
      <c r="U67">
        <v>167</v>
      </c>
      <c r="V67">
        <v>74</v>
      </c>
      <c r="W67" t="s">
        <v>134</v>
      </c>
      <c r="X67" t="s">
        <v>0</v>
      </c>
      <c r="Y67" t="s">
        <v>241</v>
      </c>
      <c r="Z67">
        <v>139</v>
      </c>
      <c r="AA67" t="e">
        <f>IF(R67&lt;&gt;"NA",#REF!+#REF!-#REF!*R67,"NA")</f>
        <v>#REF!</v>
      </c>
    </row>
    <row r="68" spans="1:27" x14ac:dyDescent="0.35">
      <c r="A68" t="s">
        <v>133</v>
      </c>
      <c r="B68" t="s">
        <v>5</v>
      </c>
      <c r="C68" t="s">
        <v>4</v>
      </c>
      <c r="D68" t="s">
        <v>3</v>
      </c>
      <c r="E68" s="1">
        <v>0.4</v>
      </c>
      <c r="F68" t="s">
        <v>128</v>
      </c>
      <c r="G68">
        <v>3</v>
      </c>
      <c r="H68">
        <v>8</v>
      </c>
      <c r="I68">
        <v>15</v>
      </c>
      <c r="J68" s="6">
        <v>102.4127727</v>
      </c>
      <c r="K68">
        <v>0.65</v>
      </c>
      <c r="L68">
        <v>17</v>
      </c>
      <c r="M68">
        <v>17.7</v>
      </c>
      <c r="N68">
        <v>60</v>
      </c>
      <c r="O68">
        <f>L68/Q68</f>
        <v>1452.2856669826954</v>
      </c>
      <c r="P68">
        <v>1293</v>
      </c>
      <c r="Q68">
        <v>1.1705686E-2</v>
      </c>
      <c r="R68" t="s">
        <v>21</v>
      </c>
      <c r="S68">
        <v>1</v>
      </c>
      <c r="T68">
        <v>19</v>
      </c>
      <c r="U68">
        <v>217</v>
      </c>
      <c r="V68">
        <v>75</v>
      </c>
      <c r="W68" t="s">
        <v>133</v>
      </c>
      <c r="X68" t="s">
        <v>5</v>
      </c>
      <c r="Y68" t="s">
        <v>241</v>
      </c>
      <c r="Z68">
        <v>140</v>
      </c>
      <c r="AA68" t="str">
        <f>IF(R68&lt;&gt;"NA",#REF!+#REF!-#REF!*R68,"NA")</f>
        <v>NA</v>
      </c>
    </row>
    <row r="69" spans="1:27" x14ac:dyDescent="0.35">
      <c r="A69" t="s">
        <v>133</v>
      </c>
      <c r="B69" t="s">
        <v>0</v>
      </c>
      <c r="C69" t="s">
        <v>4</v>
      </c>
      <c r="D69" t="s">
        <v>3</v>
      </c>
      <c r="E69" s="1">
        <v>0.4</v>
      </c>
      <c r="F69" t="s">
        <v>128</v>
      </c>
      <c r="G69">
        <v>3</v>
      </c>
      <c r="H69">
        <v>8</v>
      </c>
      <c r="I69">
        <v>15</v>
      </c>
      <c r="J69" s="6">
        <v>102.7296218</v>
      </c>
      <c r="K69">
        <v>0.65</v>
      </c>
      <c r="L69">
        <v>17</v>
      </c>
      <c r="M69">
        <v>17.7</v>
      </c>
      <c r="N69">
        <v>60</v>
      </c>
      <c r="O69">
        <v>1452.2856669826954</v>
      </c>
      <c r="P69">
        <v>1293</v>
      </c>
      <c r="Q69" t="s">
        <v>21</v>
      </c>
      <c r="R69">
        <v>3.23741E-3</v>
      </c>
      <c r="S69">
        <v>1</v>
      </c>
      <c r="T69">
        <v>10</v>
      </c>
      <c r="U69">
        <v>208</v>
      </c>
      <c r="V69">
        <v>75</v>
      </c>
      <c r="W69" t="s">
        <v>133</v>
      </c>
      <c r="X69" t="s">
        <v>0</v>
      </c>
      <c r="Y69" t="s">
        <v>241</v>
      </c>
      <c r="Z69">
        <v>141</v>
      </c>
      <c r="AA69" t="e">
        <f>IF(R69&lt;&gt;"NA",#REF!+#REF!-#REF!*R69,"NA")</f>
        <v>#REF!</v>
      </c>
    </row>
    <row r="70" spans="1:27" x14ac:dyDescent="0.35">
      <c r="A70" t="s">
        <v>131</v>
      </c>
      <c r="B70" t="s">
        <v>5</v>
      </c>
      <c r="C70" t="s">
        <v>4</v>
      </c>
      <c r="D70" t="s">
        <v>3</v>
      </c>
      <c r="E70" s="1">
        <v>0.39</v>
      </c>
      <c r="F70" t="s">
        <v>132</v>
      </c>
      <c r="G70">
        <v>6</v>
      </c>
      <c r="H70">
        <v>11</v>
      </c>
      <c r="I70">
        <v>18</v>
      </c>
      <c r="J70" s="6">
        <v>90</v>
      </c>
      <c r="K70">
        <v>1.1000000000000001</v>
      </c>
      <c r="L70">
        <v>19.899999999999999</v>
      </c>
      <c r="M70">
        <v>19.600000000000001</v>
      </c>
      <c r="N70">
        <v>70</v>
      </c>
      <c r="O70">
        <f>L70/Q70</f>
        <v>2788.6532920612644</v>
      </c>
      <c r="P70">
        <v>2410</v>
      </c>
      <c r="Q70">
        <v>7.136061E-3</v>
      </c>
      <c r="R70" t="s">
        <v>21</v>
      </c>
      <c r="S70">
        <v>1</v>
      </c>
      <c r="T70">
        <v>5</v>
      </c>
      <c r="U70">
        <v>184</v>
      </c>
      <c r="V70">
        <v>76</v>
      </c>
      <c r="W70" t="s">
        <v>131</v>
      </c>
      <c r="X70" t="s">
        <v>5</v>
      </c>
      <c r="Y70" t="s">
        <v>241</v>
      </c>
      <c r="Z70">
        <v>142</v>
      </c>
      <c r="AA70" t="str">
        <f>IF(R70&lt;&gt;"NA",#REF!+#REF!-#REF!*R70,"NA")</f>
        <v>NA</v>
      </c>
    </row>
    <row r="71" spans="1:27" x14ac:dyDescent="0.35">
      <c r="A71" t="s">
        <v>131</v>
      </c>
      <c r="B71" t="s">
        <v>0</v>
      </c>
      <c r="C71" t="s">
        <v>4</v>
      </c>
      <c r="D71" t="s">
        <v>3</v>
      </c>
      <c r="E71" s="1">
        <v>0.39</v>
      </c>
      <c r="F71" t="s">
        <v>132</v>
      </c>
      <c r="G71">
        <v>6</v>
      </c>
      <c r="H71">
        <v>11</v>
      </c>
      <c r="I71">
        <v>18</v>
      </c>
      <c r="J71" s="6">
        <v>90</v>
      </c>
      <c r="K71">
        <v>1.1000000000000001</v>
      </c>
      <c r="L71">
        <v>19.899999999999999</v>
      </c>
      <c r="M71">
        <v>19.600000000000001</v>
      </c>
      <c r="N71">
        <v>70</v>
      </c>
      <c r="O71">
        <v>2788.6532920612644</v>
      </c>
      <c r="P71">
        <v>2410</v>
      </c>
      <c r="Q71" t="s">
        <v>21</v>
      </c>
      <c r="R71">
        <v>2.0080319999999999E-3</v>
      </c>
      <c r="S71">
        <v>1</v>
      </c>
      <c r="T71">
        <v>13</v>
      </c>
      <c r="U71">
        <v>192</v>
      </c>
      <c r="V71">
        <v>76</v>
      </c>
      <c r="W71" t="s">
        <v>131</v>
      </c>
      <c r="X71" t="s">
        <v>0</v>
      </c>
      <c r="Y71" t="s">
        <v>241</v>
      </c>
      <c r="Z71">
        <v>143</v>
      </c>
      <c r="AA71" t="e">
        <f>IF(R71&lt;&gt;"NA",#REF!+#REF!-#REF!*R71,"NA")</f>
        <v>#REF!</v>
      </c>
    </row>
    <row r="72" spans="1:27" x14ac:dyDescent="0.35">
      <c r="A72" t="s">
        <v>130</v>
      </c>
      <c r="B72" t="s">
        <v>5</v>
      </c>
      <c r="C72" t="s">
        <v>4</v>
      </c>
      <c r="D72" t="s">
        <v>3</v>
      </c>
      <c r="E72" s="1">
        <v>0.4</v>
      </c>
      <c r="F72" t="s">
        <v>128</v>
      </c>
      <c r="G72">
        <v>3</v>
      </c>
      <c r="H72">
        <v>8</v>
      </c>
      <c r="I72">
        <v>16</v>
      </c>
      <c r="J72" s="6">
        <v>111</v>
      </c>
      <c r="K72">
        <v>0.65</v>
      </c>
      <c r="L72">
        <v>17</v>
      </c>
      <c r="M72">
        <v>17.7</v>
      </c>
      <c r="N72">
        <v>60</v>
      </c>
      <c r="O72">
        <f>L72/Q72</f>
        <v>1430.4285816459183</v>
      </c>
      <c r="P72">
        <v>1295</v>
      </c>
      <c r="Q72">
        <v>1.1884550000000001E-2</v>
      </c>
      <c r="R72" t="s">
        <v>21</v>
      </c>
      <c r="S72">
        <v>1</v>
      </c>
      <c r="T72">
        <v>15</v>
      </c>
      <c r="U72">
        <v>254</v>
      </c>
      <c r="V72">
        <v>77</v>
      </c>
      <c r="W72" t="s">
        <v>130</v>
      </c>
      <c r="X72" t="s">
        <v>5</v>
      </c>
      <c r="Y72" t="s">
        <v>241</v>
      </c>
      <c r="Z72">
        <v>144</v>
      </c>
      <c r="AA72" t="str">
        <f>IF(R72&lt;&gt;"NA",#REF!+#REF!-#REF!*R72,"NA")</f>
        <v>NA</v>
      </c>
    </row>
    <row r="73" spans="1:27" x14ac:dyDescent="0.35">
      <c r="A73" t="s">
        <v>130</v>
      </c>
      <c r="B73" t="s">
        <v>0</v>
      </c>
      <c r="C73" t="s">
        <v>4</v>
      </c>
      <c r="D73" t="s">
        <v>3</v>
      </c>
      <c r="E73" s="1">
        <v>0.4</v>
      </c>
      <c r="F73" t="s">
        <v>128</v>
      </c>
      <c r="G73">
        <v>3</v>
      </c>
      <c r="H73">
        <v>8</v>
      </c>
      <c r="I73">
        <v>16</v>
      </c>
      <c r="J73" s="6">
        <v>111</v>
      </c>
      <c r="K73">
        <v>0.65</v>
      </c>
      <c r="L73">
        <v>17</v>
      </c>
      <c r="M73">
        <v>17.7</v>
      </c>
      <c r="N73">
        <v>60</v>
      </c>
      <c r="O73">
        <v>1430.4285816459183</v>
      </c>
      <c r="P73">
        <v>1295</v>
      </c>
      <c r="Q73" t="s">
        <v>21</v>
      </c>
      <c r="R73">
        <f>6/1795</f>
        <v>3.3426183844011141E-3</v>
      </c>
      <c r="S73">
        <v>1</v>
      </c>
      <c r="T73">
        <v>14</v>
      </c>
      <c r="U73">
        <v>253</v>
      </c>
      <c r="V73">
        <v>77</v>
      </c>
      <c r="W73" t="s">
        <v>130</v>
      </c>
      <c r="X73" t="s">
        <v>0</v>
      </c>
      <c r="Y73" t="s">
        <v>241</v>
      </c>
      <c r="Z73">
        <v>145</v>
      </c>
      <c r="AA73" t="e">
        <f>IF(R73&lt;&gt;"NA",#REF!+#REF!-#REF!*R73,"NA")</f>
        <v>#REF!</v>
      </c>
    </row>
    <row r="74" spans="1:27" x14ac:dyDescent="0.35">
      <c r="A74" t="s">
        <v>129</v>
      </c>
      <c r="B74" t="s">
        <v>5</v>
      </c>
      <c r="C74" t="s">
        <v>4</v>
      </c>
      <c r="D74" t="s">
        <v>3</v>
      </c>
      <c r="E74" s="1">
        <v>0.4</v>
      </c>
      <c r="F74" t="s">
        <v>128</v>
      </c>
      <c r="G74">
        <v>3</v>
      </c>
      <c r="H74">
        <v>8</v>
      </c>
      <c r="I74">
        <v>16</v>
      </c>
      <c r="J74" s="6">
        <v>111</v>
      </c>
      <c r="K74">
        <v>0.65</v>
      </c>
      <c r="L74">
        <v>17</v>
      </c>
      <c r="M74">
        <v>17.7</v>
      </c>
      <c r="N74">
        <v>60</v>
      </c>
      <c r="O74">
        <f>L74/Q74</f>
        <v>1430.4285816459183</v>
      </c>
      <c r="P74">
        <v>1295</v>
      </c>
      <c r="Q74">
        <v>1.1884550000000001E-2</v>
      </c>
      <c r="R74" t="s">
        <v>21</v>
      </c>
      <c r="S74">
        <v>0</v>
      </c>
      <c r="T74">
        <v>35</v>
      </c>
      <c r="U74">
        <v>209</v>
      </c>
      <c r="V74">
        <v>78</v>
      </c>
      <c r="W74" t="s">
        <v>129</v>
      </c>
      <c r="X74" t="s">
        <v>5</v>
      </c>
      <c r="Y74" t="s">
        <v>95</v>
      </c>
      <c r="Z74">
        <v>146</v>
      </c>
      <c r="AA74" t="str">
        <f>IF(R74&lt;&gt;"NA",#REF!+#REF!-#REF!*R74,"NA")</f>
        <v>NA</v>
      </c>
    </row>
    <row r="75" spans="1:27" x14ac:dyDescent="0.35">
      <c r="A75" t="s">
        <v>129</v>
      </c>
      <c r="B75" t="s">
        <v>0</v>
      </c>
      <c r="C75" t="s">
        <v>4</v>
      </c>
      <c r="D75" t="s">
        <v>3</v>
      </c>
      <c r="E75" s="1">
        <v>0.4</v>
      </c>
      <c r="F75" t="s">
        <v>128</v>
      </c>
      <c r="G75">
        <v>3</v>
      </c>
      <c r="H75">
        <v>8</v>
      </c>
      <c r="I75">
        <v>16</v>
      </c>
      <c r="J75" s="6">
        <v>111</v>
      </c>
      <c r="K75">
        <v>0.65</v>
      </c>
      <c r="L75">
        <v>17</v>
      </c>
      <c r="M75">
        <v>17.7</v>
      </c>
      <c r="N75">
        <v>60</v>
      </c>
      <c r="O75">
        <v>1430.4285816459183</v>
      </c>
      <c r="P75">
        <v>1295</v>
      </c>
      <c r="Q75" t="s">
        <v>21</v>
      </c>
      <c r="R75">
        <f>6/1795</f>
        <v>3.3426183844011141E-3</v>
      </c>
      <c r="S75">
        <v>0</v>
      </c>
      <c r="T75">
        <v>11</v>
      </c>
      <c r="U75">
        <v>185</v>
      </c>
      <c r="V75">
        <v>78</v>
      </c>
      <c r="W75" t="s">
        <v>129</v>
      </c>
      <c r="X75" t="s">
        <v>0</v>
      </c>
      <c r="Y75" t="s">
        <v>95</v>
      </c>
      <c r="Z75">
        <v>147</v>
      </c>
      <c r="AA75" t="e">
        <f>IF(R75&lt;&gt;"NA",#REF!+#REF!-#REF!*R75,"NA")</f>
        <v>#REF!</v>
      </c>
    </row>
    <row r="76" spans="1:27" x14ac:dyDescent="0.35">
      <c r="A76" t="s">
        <v>127</v>
      </c>
      <c r="B76" t="s">
        <v>5</v>
      </c>
      <c r="C76" t="s">
        <v>4</v>
      </c>
      <c r="D76" t="s">
        <v>3</v>
      </c>
      <c r="E76" s="1">
        <v>0.4</v>
      </c>
      <c r="F76" t="s">
        <v>128</v>
      </c>
      <c r="G76">
        <v>3</v>
      </c>
      <c r="H76">
        <v>8</v>
      </c>
      <c r="I76">
        <v>16</v>
      </c>
      <c r="J76" s="6">
        <v>111</v>
      </c>
      <c r="K76">
        <v>0.65</v>
      </c>
      <c r="L76">
        <v>17</v>
      </c>
      <c r="M76">
        <v>17.7</v>
      </c>
      <c r="N76">
        <v>60</v>
      </c>
      <c r="O76">
        <f>L76/Q76</f>
        <v>1430.4285816459183</v>
      </c>
      <c r="P76">
        <v>1295</v>
      </c>
      <c r="Q76">
        <v>1.1884550000000001E-2</v>
      </c>
      <c r="R76" t="s">
        <v>21</v>
      </c>
      <c r="S76">
        <v>1</v>
      </c>
      <c r="T76">
        <v>20</v>
      </c>
      <c r="U76">
        <v>123</v>
      </c>
      <c r="V76">
        <v>79</v>
      </c>
      <c r="W76" t="s">
        <v>127</v>
      </c>
      <c r="X76" t="s">
        <v>5</v>
      </c>
      <c r="Y76" t="s">
        <v>241</v>
      </c>
      <c r="Z76">
        <v>148</v>
      </c>
      <c r="AA76" t="str">
        <f>IF(R76&lt;&gt;"NA",#REF!+#REF!-#REF!*R76,"NA")</f>
        <v>NA</v>
      </c>
    </row>
    <row r="77" spans="1:27" x14ac:dyDescent="0.35">
      <c r="A77" t="s">
        <v>127</v>
      </c>
      <c r="B77" t="s">
        <v>0</v>
      </c>
      <c r="C77" t="s">
        <v>4</v>
      </c>
      <c r="D77" t="s">
        <v>3</v>
      </c>
      <c r="E77" s="1">
        <v>0.4</v>
      </c>
      <c r="F77" t="s">
        <v>128</v>
      </c>
      <c r="G77">
        <v>3</v>
      </c>
      <c r="H77">
        <v>8</v>
      </c>
      <c r="I77">
        <v>16</v>
      </c>
      <c r="J77" s="6">
        <v>111</v>
      </c>
      <c r="K77">
        <v>0.65</v>
      </c>
      <c r="L77">
        <v>17</v>
      </c>
      <c r="M77">
        <v>17.7</v>
      </c>
      <c r="N77">
        <v>60</v>
      </c>
      <c r="O77">
        <v>1430.4285816459183</v>
      </c>
      <c r="P77">
        <v>1295</v>
      </c>
      <c r="Q77" t="s">
        <v>21</v>
      </c>
      <c r="R77">
        <f>6/1795</f>
        <v>3.3426183844011141E-3</v>
      </c>
      <c r="S77">
        <v>1</v>
      </c>
      <c r="T77">
        <v>11</v>
      </c>
      <c r="U77">
        <v>114</v>
      </c>
      <c r="V77">
        <v>79</v>
      </c>
      <c r="W77" t="s">
        <v>127</v>
      </c>
      <c r="X77" t="s">
        <v>0</v>
      </c>
      <c r="Y77" t="s">
        <v>241</v>
      </c>
      <c r="Z77">
        <v>149</v>
      </c>
      <c r="AA77" t="e">
        <f>IF(R77&lt;&gt;"NA",#REF!+#REF!-#REF!*R77,"NA")</f>
        <v>#REF!</v>
      </c>
    </row>
    <row r="78" spans="1:27" x14ac:dyDescent="0.35">
      <c r="A78" t="s">
        <v>125</v>
      </c>
      <c r="B78" t="s">
        <v>5</v>
      </c>
      <c r="C78" t="s">
        <v>4</v>
      </c>
      <c r="D78" t="s">
        <v>3</v>
      </c>
      <c r="E78" s="1">
        <v>0.42</v>
      </c>
      <c r="F78" t="s">
        <v>126</v>
      </c>
      <c r="G78">
        <v>3</v>
      </c>
      <c r="H78">
        <v>5</v>
      </c>
      <c r="I78">
        <v>11</v>
      </c>
      <c r="J78" s="6">
        <v>110.5</v>
      </c>
      <c r="K78">
        <v>0.65</v>
      </c>
      <c r="L78">
        <v>17</v>
      </c>
      <c r="M78">
        <v>17.7</v>
      </c>
      <c r="N78">
        <v>60</v>
      </c>
      <c r="O78">
        <f>L78/Q78</f>
        <v>1432.2500243482502</v>
      </c>
      <c r="P78">
        <v>1297</v>
      </c>
      <c r="Q78">
        <v>1.1869436000000001E-2</v>
      </c>
      <c r="R78" t="s">
        <v>21</v>
      </c>
      <c r="S78">
        <v>1</v>
      </c>
      <c r="T78">
        <v>17</v>
      </c>
      <c r="U78">
        <v>257</v>
      </c>
      <c r="V78">
        <v>80</v>
      </c>
      <c r="W78" t="s">
        <v>125</v>
      </c>
      <c r="X78" t="s">
        <v>5</v>
      </c>
      <c r="Y78" t="s">
        <v>241</v>
      </c>
      <c r="Z78">
        <v>150</v>
      </c>
      <c r="AA78" t="str">
        <f>IF(R78&lt;&gt;"NA",#REF!+#REF!-#REF!*R78,"NA")</f>
        <v>NA</v>
      </c>
    </row>
    <row r="79" spans="1:27" x14ac:dyDescent="0.35">
      <c r="A79" t="s">
        <v>125</v>
      </c>
      <c r="B79" t="s">
        <v>0</v>
      </c>
      <c r="C79" t="s">
        <v>4</v>
      </c>
      <c r="D79" t="s">
        <v>3</v>
      </c>
      <c r="E79" s="1">
        <v>0.42</v>
      </c>
      <c r="F79" t="s">
        <v>126</v>
      </c>
      <c r="G79">
        <v>3</v>
      </c>
      <c r="H79">
        <v>5</v>
      </c>
      <c r="I79">
        <v>11</v>
      </c>
      <c r="J79" s="6">
        <v>110.5</v>
      </c>
      <c r="K79">
        <v>0.65</v>
      </c>
      <c r="L79">
        <v>17</v>
      </c>
      <c r="M79">
        <v>17.7</v>
      </c>
      <c r="N79">
        <v>60</v>
      </c>
      <c r="O79">
        <v>1432.2500243482502</v>
      </c>
      <c r="P79">
        <v>1297</v>
      </c>
      <c r="Q79" t="s">
        <v>21</v>
      </c>
      <c r="R79">
        <f>8.5/2493</f>
        <v>3.4095467308463698E-3</v>
      </c>
      <c r="S79">
        <v>1</v>
      </c>
      <c r="T79">
        <v>8</v>
      </c>
      <c r="U79">
        <v>248</v>
      </c>
      <c r="V79">
        <v>80</v>
      </c>
      <c r="W79" t="s">
        <v>125</v>
      </c>
      <c r="X79" t="s">
        <v>0</v>
      </c>
      <c r="Y79" t="s">
        <v>241</v>
      </c>
      <c r="Z79">
        <v>151</v>
      </c>
      <c r="AA79" t="e">
        <f>IF(R79&lt;&gt;"NA",#REF!+#REF!-#REF!*R79,"NA")</f>
        <v>#REF!</v>
      </c>
    </row>
    <row r="80" spans="1:27" x14ac:dyDescent="0.35">
      <c r="A80" t="s">
        <v>124</v>
      </c>
      <c r="B80" t="s">
        <v>5</v>
      </c>
      <c r="C80" t="s">
        <v>4</v>
      </c>
      <c r="D80" t="s">
        <v>3</v>
      </c>
      <c r="E80" s="1">
        <v>0.34</v>
      </c>
      <c r="F80" t="s">
        <v>122</v>
      </c>
      <c r="G80">
        <v>7</v>
      </c>
      <c r="H80">
        <v>14</v>
      </c>
      <c r="I80">
        <v>20</v>
      </c>
      <c r="J80" s="6">
        <v>109</v>
      </c>
      <c r="K80">
        <v>1.1000000000000001</v>
      </c>
      <c r="L80">
        <v>19.899999999999999</v>
      </c>
      <c r="M80">
        <v>19.600000000000001</v>
      </c>
      <c r="N80">
        <v>70</v>
      </c>
      <c r="O80">
        <f>L80/Q80</f>
        <v>2629.4533392934277</v>
      </c>
      <c r="P80">
        <v>1297</v>
      </c>
      <c r="Q80">
        <v>7.5681129999999996E-3</v>
      </c>
      <c r="R80" t="s">
        <v>21</v>
      </c>
      <c r="S80">
        <v>1</v>
      </c>
      <c r="T80">
        <v>26</v>
      </c>
      <c r="U80">
        <v>105</v>
      </c>
      <c r="V80">
        <v>81</v>
      </c>
      <c r="W80" t="s">
        <v>124</v>
      </c>
      <c r="X80" t="s">
        <v>5</v>
      </c>
      <c r="Y80" t="s">
        <v>123</v>
      </c>
      <c r="Z80">
        <v>152</v>
      </c>
      <c r="AA80" t="str">
        <f>IF(R80&lt;&gt;"NA",#REF!+#REF!-#REF!*R80,"NA")</f>
        <v>NA</v>
      </c>
    </row>
    <row r="81" spans="1:27" x14ac:dyDescent="0.35">
      <c r="A81" t="s">
        <v>124</v>
      </c>
      <c r="B81" t="s">
        <v>0</v>
      </c>
      <c r="C81" t="s">
        <v>4</v>
      </c>
      <c r="D81" t="s">
        <v>3</v>
      </c>
      <c r="E81" s="1">
        <v>0.34</v>
      </c>
      <c r="F81" t="s">
        <v>122</v>
      </c>
      <c r="G81">
        <v>7</v>
      </c>
      <c r="H81">
        <v>14</v>
      </c>
      <c r="I81">
        <v>20</v>
      </c>
      <c r="J81" s="6">
        <v>109</v>
      </c>
      <c r="K81">
        <v>1.1000000000000001</v>
      </c>
      <c r="L81">
        <v>19.899999999999999</v>
      </c>
      <c r="M81">
        <v>19.600000000000001</v>
      </c>
      <c r="N81">
        <v>70</v>
      </c>
      <c r="O81">
        <v>2629.4533392934277</v>
      </c>
      <c r="P81">
        <v>1297</v>
      </c>
      <c r="Q81" t="s">
        <v>21</v>
      </c>
      <c r="R81">
        <f>3.5/1717</f>
        <v>2.0384391380314504E-3</v>
      </c>
      <c r="S81">
        <v>1</v>
      </c>
      <c r="T81">
        <v>19</v>
      </c>
      <c r="U81">
        <v>98</v>
      </c>
      <c r="V81">
        <v>81</v>
      </c>
      <c r="W81" t="s">
        <v>124</v>
      </c>
      <c r="X81" t="s">
        <v>0</v>
      </c>
      <c r="Y81" t="s">
        <v>123</v>
      </c>
      <c r="Z81">
        <v>153</v>
      </c>
      <c r="AA81" t="e">
        <f>IF(R81&lt;&gt;"NA",#REF!+#REF!-#REF!*R81,"NA")</f>
        <v>#REF!</v>
      </c>
    </row>
    <row r="82" spans="1:27" x14ac:dyDescent="0.35">
      <c r="A82" t="s">
        <v>121</v>
      </c>
      <c r="B82" t="s">
        <v>5</v>
      </c>
      <c r="C82" t="s">
        <v>4</v>
      </c>
      <c r="D82" t="s">
        <v>3</v>
      </c>
      <c r="E82" s="1">
        <v>0.34</v>
      </c>
      <c r="F82" t="s">
        <v>122</v>
      </c>
      <c r="G82">
        <v>7</v>
      </c>
      <c r="H82">
        <v>14</v>
      </c>
      <c r="I82">
        <v>20</v>
      </c>
      <c r="J82" s="6">
        <v>103</v>
      </c>
      <c r="K82">
        <v>1.1000000000000001</v>
      </c>
      <c r="L82">
        <v>19.899999999999999</v>
      </c>
      <c r="M82">
        <v>19.600000000000001</v>
      </c>
      <c r="N82">
        <v>70</v>
      </c>
      <c r="O82">
        <f>L82/Q82</f>
        <v>2708.4410811987914</v>
      </c>
      <c r="P82">
        <v>2462</v>
      </c>
      <c r="Q82">
        <v>7.3473999999999996E-3</v>
      </c>
      <c r="R82" t="s">
        <v>21</v>
      </c>
      <c r="S82">
        <v>1</v>
      </c>
      <c r="T82">
        <v>22</v>
      </c>
      <c r="U82">
        <v>209</v>
      </c>
      <c r="V82">
        <v>82</v>
      </c>
      <c r="W82" t="s">
        <v>121</v>
      </c>
      <c r="X82" t="s">
        <v>5</v>
      </c>
      <c r="Y82" t="s">
        <v>241</v>
      </c>
      <c r="Z82">
        <v>154</v>
      </c>
      <c r="AA82" t="str">
        <f>IF(R82&lt;&gt;"NA",#REF!+#REF!-#REF!*R82,"NA")</f>
        <v>NA</v>
      </c>
    </row>
    <row r="83" spans="1:27" x14ac:dyDescent="0.35">
      <c r="A83" t="s">
        <v>121</v>
      </c>
      <c r="B83" t="s">
        <v>0</v>
      </c>
      <c r="C83" t="s">
        <v>4</v>
      </c>
      <c r="D83" t="s">
        <v>3</v>
      </c>
      <c r="E83" s="1">
        <v>0.34</v>
      </c>
      <c r="F83" t="s">
        <v>122</v>
      </c>
      <c r="G83">
        <v>7</v>
      </c>
      <c r="H83">
        <v>14</v>
      </c>
      <c r="I83">
        <v>20</v>
      </c>
      <c r="J83" s="6">
        <v>103</v>
      </c>
      <c r="K83">
        <v>1.1000000000000001</v>
      </c>
      <c r="L83">
        <v>19.899999999999999</v>
      </c>
      <c r="M83">
        <v>19.600000000000001</v>
      </c>
      <c r="N83">
        <v>70</v>
      </c>
      <c r="O83">
        <v>2708.4410811987914</v>
      </c>
      <c r="P83">
        <v>2462</v>
      </c>
      <c r="Q83" t="s">
        <v>21</v>
      </c>
      <c r="R83">
        <f>4/1976</f>
        <v>2.0242914979757085E-3</v>
      </c>
      <c r="S83">
        <v>1</v>
      </c>
      <c r="T83">
        <v>15</v>
      </c>
      <c r="U83">
        <v>202</v>
      </c>
      <c r="V83">
        <v>82</v>
      </c>
      <c r="W83" t="s">
        <v>121</v>
      </c>
      <c r="X83" t="s">
        <v>0</v>
      </c>
      <c r="Y83" t="s">
        <v>241</v>
      </c>
      <c r="Z83">
        <v>155</v>
      </c>
      <c r="AA83" t="e">
        <f>IF(R83&lt;&gt;"NA",#REF!+#REF!-#REF!*R83,"NA")</f>
        <v>#REF!</v>
      </c>
    </row>
    <row r="84" spans="1:27" x14ac:dyDescent="0.35">
      <c r="A84" t="s">
        <v>120</v>
      </c>
      <c r="B84" t="s">
        <v>5</v>
      </c>
      <c r="C84" t="s">
        <v>4</v>
      </c>
      <c r="D84" t="s">
        <v>3</v>
      </c>
      <c r="E84" s="1">
        <v>0.36</v>
      </c>
      <c r="F84" t="s">
        <v>119</v>
      </c>
      <c r="G84">
        <v>7</v>
      </c>
      <c r="H84">
        <v>14</v>
      </c>
      <c r="I84">
        <v>17</v>
      </c>
      <c r="J84" s="6">
        <v>97.5</v>
      </c>
      <c r="K84">
        <v>1.1000000000000001</v>
      </c>
      <c r="L84">
        <v>19.899999999999999</v>
      </c>
      <c r="M84">
        <v>19.600000000000001</v>
      </c>
      <c r="N84">
        <v>70</v>
      </c>
      <c r="O84">
        <f>L84/Q84</f>
        <v>2759.4668432725443</v>
      </c>
      <c r="P84">
        <v>2535</v>
      </c>
      <c r="Q84">
        <v>7.211538E-3</v>
      </c>
      <c r="R84" t="s">
        <v>21</v>
      </c>
      <c r="S84">
        <v>0</v>
      </c>
      <c r="T84">
        <v>19</v>
      </c>
      <c r="U84">
        <v>122</v>
      </c>
      <c r="V84">
        <v>83</v>
      </c>
      <c r="W84" t="s">
        <v>120</v>
      </c>
      <c r="X84" t="s">
        <v>5</v>
      </c>
      <c r="Y84" t="s">
        <v>241</v>
      </c>
      <c r="Z84">
        <v>156</v>
      </c>
      <c r="AA84" t="str">
        <f>IF(R84&lt;&gt;"NA",#REF!+#REF!-#REF!*R84,"NA")</f>
        <v>NA</v>
      </c>
    </row>
    <row r="85" spans="1:27" x14ac:dyDescent="0.35">
      <c r="A85" t="s">
        <v>120</v>
      </c>
      <c r="B85" t="s">
        <v>0</v>
      </c>
      <c r="C85" t="s">
        <v>4</v>
      </c>
      <c r="D85" t="s">
        <v>3</v>
      </c>
      <c r="E85" s="1">
        <v>0.36</v>
      </c>
      <c r="F85" t="s">
        <v>119</v>
      </c>
      <c r="G85">
        <v>7</v>
      </c>
      <c r="H85">
        <v>14</v>
      </c>
      <c r="I85">
        <v>17</v>
      </c>
      <c r="J85" s="6">
        <v>97.5</v>
      </c>
      <c r="K85">
        <v>1.1000000000000001</v>
      </c>
      <c r="L85">
        <v>19.899999999999999</v>
      </c>
      <c r="M85">
        <v>19.600000000000001</v>
      </c>
      <c r="N85">
        <v>70</v>
      </c>
      <c r="O85">
        <v>2759.4668432725443</v>
      </c>
      <c r="P85">
        <v>2535</v>
      </c>
      <c r="Q85" t="s">
        <v>21</v>
      </c>
      <c r="R85">
        <f>(2.5+4)/(1195+993)</f>
        <v>2.9707495429616088E-3</v>
      </c>
      <c r="S85">
        <v>0</v>
      </c>
      <c r="T85">
        <v>13</v>
      </c>
      <c r="U85">
        <v>116</v>
      </c>
      <c r="V85">
        <v>83</v>
      </c>
      <c r="W85" t="s">
        <v>120</v>
      </c>
      <c r="X85" t="s">
        <v>0</v>
      </c>
      <c r="Y85" t="s">
        <v>241</v>
      </c>
      <c r="Z85">
        <v>157</v>
      </c>
      <c r="AA85" t="e">
        <f>IF(R85&lt;&gt;"NA",#REF!+#REF!-#REF!*R85,"NA")</f>
        <v>#REF!</v>
      </c>
    </row>
    <row r="86" spans="1:27" x14ac:dyDescent="0.35">
      <c r="A86" t="s">
        <v>118</v>
      </c>
      <c r="B86" t="s">
        <v>5</v>
      </c>
      <c r="C86" t="s">
        <v>4</v>
      </c>
      <c r="D86" t="s">
        <v>3</v>
      </c>
      <c r="E86" s="1">
        <v>0.36</v>
      </c>
      <c r="F86" t="s">
        <v>119</v>
      </c>
      <c r="G86">
        <v>7</v>
      </c>
      <c r="H86">
        <v>14</v>
      </c>
      <c r="I86">
        <v>17</v>
      </c>
      <c r="J86" s="6">
        <v>97.5</v>
      </c>
      <c r="K86">
        <v>1.1000000000000001</v>
      </c>
      <c r="L86">
        <v>19.899999999999999</v>
      </c>
      <c r="M86">
        <v>19.600000000000001</v>
      </c>
      <c r="N86">
        <v>70</v>
      </c>
      <c r="O86">
        <f>L86/Q86</f>
        <v>2759.4668432725443</v>
      </c>
      <c r="P86">
        <v>2535</v>
      </c>
      <c r="Q86">
        <v>7.211538E-3</v>
      </c>
      <c r="R86" t="s">
        <v>21</v>
      </c>
      <c r="S86">
        <v>0</v>
      </c>
      <c r="T86">
        <v>16</v>
      </c>
      <c r="U86">
        <v>27</v>
      </c>
      <c r="V86">
        <v>84</v>
      </c>
      <c r="W86" t="s">
        <v>118</v>
      </c>
      <c r="X86" t="s">
        <v>5</v>
      </c>
      <c r="Y86" t="s">
        <v>241</v>
      </c>
      <c r="Z86">
        <v>158</v>
      </c>
      <c r="AA86" t="str">
        <f>IF(R86&lt;&gt;"NA",#REF!+#REF!-#REF!*R86,"NA")</f>
        <v>NA</v>
      </c>
    </row>
    <row r="87" spans="1:27" x14ac:dyDescent="0.35">
      <c r="A87" t="s">
        <v>118</v>
      </c>
      <c r="B87" t="s">
        <v>0</v>
      </c>
      <c r="C87" t="s">
        <v>4</v>
      </c>
      <c r="D87" t="s">
        <v>3</v>
      </c>
      <c r="E87" s="1">
        <v>0.36</v>
      </c>
      <c r="F87" t="s">
        <v>119</v>
      </c>
      <c r="G87">
        <v>7</v>
      </c>
      <c r="H87">
        <v>14</v>
      </c>
      <c r="I87">
        <v>17</v>
      </c>
      <c r="J87" s="6">
        <v>97.5</v>
      </c>
      <c r="K87">
        <v>1.1000000000000001</v>
      </c>
      <c r="L87">
        <v>19.899999999999999</v>
      </c>
      <c r="M87">
        <v>19.600000000000001</v>
      </c>
      <c r="N87">
        <v>70</v>
      </c>
      <c r="O87">
        <v>2759.4668432725443</v>
      </c>
      <c r="P87">
        <v>2535</v>
      </c>
      <c r="Q87" t="s">
        <v>21</v>
      </c>
      <c r="R87">
        <f>(2.5+4)/(1195+993)</f>
        <v>2.9707495429616088E-3</v>
      </c>
      <c r="S87">
        <v>0</v>
      </c>
      <c r="T87">
        <v>10</v>
      </c>
      <c r="U87">
        <v>21</v>
      </c>
      <c r="V87">
        <v>84</v>
      </c>
      <c r="W87" t="s">
        <v>118</v>
      </c>
      <c r="X87" t="s">
        <v>0</v>
      </c>
      <c r="Y87" t="s">
        <v>241</v>
      </c>
      <c r="Z87">
        <v>159</v>
      </c>
      <c r="AA87" t="e">
        <f>IF(R87&lt;&gt;"NA",#REF!+#REF!-#REF!*R87,"NA")</f>
        <v>#REF!</v>
      </c>
    </row>
    <row r="88" spans="1:27" x14ac:dyDescent="0.35">
      <c r="A88" t="s">
        <v>117</v>
      </c>
      <c r="B88" t="s">
        <v>5</v>
      </c>
      <c r="C88" t="s">
        <v>4</v>
      </c>
      <c r="D88" t="s">
        <v>3</v>
      </c>
      <c r="E88" s="1">
        <v>0.37</v>
      </c>
      <c r="F88" t="s">
        <v>115</v>
      </c>
      <c r="G88">
        <v>4</v>
      </c>
      <c r="H88">
        <v>8</v>
      </c>
      <c r="I88">
        <v>11</v>
      </c>
      <c r="J88" s="6">
        <v>105</v>
      </c>
      <c r="K88">
        <v>1.1000000000000001</v>
      </c>
      <c r="L88">
        <v>19.899999999999999</v>
      </c>
      <c r="M88">
        <v>19.600000000000001</v>
      </c>
      <c r="N88">
        <v>70</v>
      </c>
      <c r="O88">
        <f>L88/Q88</f>
        <v>2786.000055720001</v>
      </c>
      <c r="P88">
        <v>3081</v>
      </c>
      <c r="Q88">
        <v>7.1428569999999999E-3</v>
      </c>
      <c r="R88" t="s">
        <v>21</v>
      </c>
      <c r="S88">
        <v>0</v>
      </c>
      <c r="T88">
        <v>48</v>
      </c>
      <c r="U88">
        <v>67</v>
      </c>
      <c r="V88">
        <v>85</v>
      </c>
      <c r="W88" t="s">
        <v>117</v>
      </c>
      <c r="X88" t="s">
        <v>5</v>
      </c>
      <c r="Y88" t="s">
        <v>241</v>
      </c>
      <c r="Z88">
        <v>160</v>
      </c>
      <c r="AA88" t="str">
        <f>IF(R88&lt;&gt;"NA",#REF!+#REF!-#REF!*R88,"NA")</f>
        <v>NA</v>
      </c>
    </row>
    <row r="89" spans="1:27" x14ac:dyDescent="0.35">
      <c r="A89" t="s">
        <v>117</v>
      </c>
      <c r="B89" t="s">
        <v>0</v>
      </c>
      <c r="C89" t="s">
        <v>4</v>
      </c>
      <c r="D89" t="s">
        <v>3</v>
      </c>
      <c r="E89" s="1">
        <v>0.37</v>
      </c>
      <c r="F89" t="s">
        <v>115</v>
      </c>
      <c r="G89">
        <v>4</v>
      </c>
      <c r="H89">
        <v>8</v>
      </c>
      <c r="I89">
        <v>11</v>
      </c>
      <c r="J89" s="6">
        <v>105</v>
      </c>
      <c r="K89">
        <v>1.1000000000000001</v>
      </c>
      <c r="L89">
        <v>19.899999999999999</v>
      </c>
      <c r="M89">
        <v>19.600000000000001</v>
      </c>
      <c r="N89">
        <v>70</v>
      </c>
      <c r="O89">
        <v>2786.000055720001</v>
      </c>
      <c r="P89">
        <v>3081</v>
      </c>
      <c r="Q89" t="s">
        <v>21</v>
      </c>
      <c r="R89">
        <f>3/1447</f>
        <v>2.0732550103662751E-3</v>
      </c>
      <c r="S89">
        <v>0</v>
      </c>
      <c r="T89">
        <v>47</v>
      </c>
      <c r="U89">
        <v>66</v>
      </c>
      <c r="V89">
        <v>85</v>
      </c>
      <c r="W89" t="s">
        <v>117</v>
      </c>
      <c r="X89" t="s">
        <v>0</v>
      </c>
      <c r="Y89" t="s">
        <v>241</v>
      </c>
      <c r="Z89">
        <v>161</v>
      </c>
      <c r="AA89" t="e">
        <f>IF(R89&lt;&gt;"NA",#REF!+#REF!-#REF!*R89,"NA")</f>
        <v>#REF!</v>
      </c>
    </row>
    <row r="90" spans="1:27" x14ac:dyDescent="0.35">
      <c r="A90" t="s">
        <v>116</v>
      </c>
      <c r="B90" t="s">
        <v>5</v>
      </c>
      <c r="C90" t="s">
        <v>4</v>
      </c>
      <c r="D90" t="s">
        <v>3</v>
      </c>
      <c r="E90" s="1">
        <v>0.37</v>
      </c>
      <c r="F90" t="s">
        <v>115</v>
      </c>
      <c r="G90">
        <v>4</v>
      </c>
      <c r="H90">
        <v>8</v>
      </c>
      <c r="I90">
        <v>11</v>
      </c>
      <c r="J90" s="6">
        <v>105</v>
      </c>
      <c r="K90">
        <v>1.1000000000000001</v>
      </c>
      <c r="L90">
        <v>19.899999999999999</v>
      </c>
      <c r="M90">
        <v>19.600000000000001</v>
      </c>
      <c r="N90">
        <v>70</v>
      </c>
      <c r="O90">
        <f>L90/Q90</f>
        <v>2786.000055720001</v>
      </c>
      <c r="P90">
        <v>3081</v>
      </c>
      <c r="Q90">
        <v>7.1428569999999999E-3</v>
      </c>
      <c r="R90" t="s">
        <v>21</v>
      </c>
      <c r="S90">
        <v>0</v>
      </c>
      <c r="T90">
        <v>17</v>
      </c>
      <c r="U90">
        <v>203</v>
      </c>
      <c r="V90">
        <v>86</v>
      </c>
      <c r="W90" t="s">
        <v>116</v>
      </c>
      <c r="X90" t="s">
        <v>5</v>
      </c>
      <c r="Y90" t="s">
        <v>241</v>
      </c>
      <c r="Z90">
        <v>162</v>
      </c>
      <c r="AA90" t="str">
        <f>IF(R90&lt;&gt;"NA",#REF!+#REF!-#REF!*R90,"NA")</f>
        <v>NA</v>
      </c>
    </row>
    <row r="91" spans="1:27" x14ac:dyDescent="0.35">
      <c r="A91" t="s">
        <v>116</v>
      </c>
      <c r="B91" t="s">
        <v>0</v>
      </c>
      <c r="C91" t="s">
        <v>4</v>
      </c>
      <c r="D91" t="s">
        <v>3</v>
      </c>
      <c r="E91" s="1">
        <v>0.37</v>
      </c>
      <c r="F91" t="s">
        <v>115</v>
      </c>
      <c r="G91">
        <v>4</v>
      </c>
      <c r="H91">
        <v>8</v>
      </c>
      <c r="I91">
        <v>11</v>
      </c>
      <c r="J91" s="6">
        <v>105</v>
      </c>
      <c r="K91">
        <v>1.1000000000000001</v>
      </c>
      <c r="L91">
        <v>19.899999999999999</v>
      </c>
      <c r="M91">
        <v>19.600000000000001</v>
      </c>
      <c r="N91">
        <v>70</v>
      </c>
      <c r="O91">
        <v>2786.000055720001</v>
      </c>
      <c r="P91">
        <v>3081</v>
      </c>
      <c r="Q91" t="s">
        <v>21</v>
      </c>
      <c r="R91">
        <f>3/1447</f>
        <v>2.0732550103662751E-3</v>
      </c>
      <c r="S91">
        <v>0</v>
      </c>
      <c r="T91">
        <v>4</v>
      </c>
      <c r="U91">
        <v>191</v>
      </c>
      <c r="V91">
        <v>86</v>
      </c>
      <c r="W91" t="s">
        <v>116</v>
      </c>
      <c r="X91" t="s">
        <v>0</v>
      </c>
      <c r="Y91" t="s">
        <v>241</v>
      </c>
      <c r="Z91">
        <v>163</v>
      </c>
      <c r="AA91" t="e">
        <f>IF(R91&lt;&gt;"NA",#REF!+#REF!-#REF!*R91,"NA")</f>
        <v>#REF!</v>
      </c>
    </row>
    <row r="92" spans="1:27" x14ac:dyDescent="0.35">
      <c r="A92" t="s">
        <v>114</v>
      </c>
      <c r="B92" t="s">
        <v>5</v>
      </c>
      <c r="C92" t="s">
        <v>4</v>
      </c>
      <c r="D92" t="s">
        <v>3</v>
      </c>
      <c r="E92" s="1">
        <v>0.37</v>
      </c>
      <c r="F92" t="s">
        <v>115</v>
      </c>
      <c r="G92">
        <v>4</v>
      </c>
      <c r="H92">
        <v>8</v>
      </c>
      <c r="I92">
        <v>11</v>
      </c>
      <c r="J92" s="6">
        <v>105</v>
      </c>
      <c r="K92">
        <v>1.1000000000000001</v>
      </c>
      <c r="L92">
        <v>19.899999999999999</v>
      </c>
      <c r="M92">
        <v>19.600000000000001</v>
      </c>
      <c r="N92">
        <v>70</v>
      </c>
      <c r="O92">
        <f>L92/Q92</f>
        <v>2786.000055720001</v>
      </c>
      <c r="P92">
        <v>3081</v>
      </c>
      <c r="Q92">
        <v>7.1428569999999999E-3</v>
      </c>
      <c r="R92" t="s">
        <v>21</v>
      </c>
      <c r="S92">
        <v>1</v>
      </c>
      <c r="T92">
        <v>20</v>
      </c>
      <c r="U92">
        <v>171</v>
      </c>
      <c r="V92">
        <v>87</v>
      </c>
      <c r="W92" t="s">
        <v>114</v>
      </c>
      <c r="X92" t="s">
        <v>5</v>
      </c>
      <c r="Y92" t="s">
        <v>241</v>
      </c>
      <c r="Z92">
        <v>164</v>
      </c>
      <c r="AA92" t="str">
        <f>IF(R92&lt;&gt;"NA",#REF!+#REF!-#REF!*R92,"NA")</f>
        <v>NA</v>
      </c>
    </row>
    <row r="93" spans="1:27" x14ac:dyDescent="0.35">
      <c r="A93" t="s">
        <v>114</v>
      </c>
      <c r="B93" t="s">
        <v>0</v>
      </c>
      <c r="C93" t="s">
        <v>4</v>
      </c>
      <c r="D93" t="s">
        <v>3</v>
      </c>
      <c r="E93" s="1">
        <v>0.37</v>
      </c>
      <c r="F93" t="s">
        <v>115</v>
      </c>
      <c r="G93">
        <v>4</v>
      </c>
      <c r="H93">
        <v>8</v>
      </c>
      <c r="I93">
        <v>11</v>
      </c>
      <c r="J93" s="6">
        <v>105</v>
      </c>
      <c r="K93">
        <v>1.1000000000000001</v>
      </c>
      <c r="L93">
        <v>19.899999999999999</v>
      </c>
      <c r="M93">
        <v>19.600000000000001</v>
      </c>
      <c r="N93">
        <v>70</v>
      </c>
      <c r="O93">
        <v>2786.000055720001</v>
      </c>
      <c r="P93">
        <v>3081</v>
      </c>
      <c r="Q93" t="s">
        <v>21</v>
      </c>
      <c r="R93">
        <v>2.0576129999999998E-3</v>
      </c>
      <c r="S93">
        <v>1</v>
      </c>
      <c r="T93">
        <v>6</v>
      </c>
      <c r="U93">
        <v>157</v>
      </c>
      <c r="V93">
        <v>87</v>
      </c>
      <c r="W93" t="s">
        <v>114</v>
      </c>
      <c r="X93" t="s">
        <v>0</v>
      </c>
      <c r="Y93" t="s">
        <v>241</v>
      </c>
      <c r="Z93">
        <v>165</v>
      </c>
      <c r="AA93" t="e">
        <f>IF(R93&lt;&gt;"NA",#REF!+#REF!-#REF!*R93,"NA")</f>
        <v>#REF!</v>
      </c>
    </row>
    <row r="94" spans="1:27" x14ac:dyDescent="0.35">
      <c r="A94" t="s">
        <v>113</v>
      </c>
      <c r="B94" t="s">
        <v>5</v>
      </c>
      <c r="C94" t="s">
        <v>4</v>
      </c>
      <c r="D94" t="s">
        <v>3</v>
      </c>
      <c r="E94" s="1">
        <v>0.48</v>
      </c>
      <c r="F94" t="s">
        <v>91</v>
      </c>
      <c r="G94">
        <v>11</v>
      </c>
      <c r="H94">
        <v>3</v>
      </c>
      <c r="I94">
        <v>6</v>
      </c>
      <c r="J94" s="6">
        <v>92.5</v>
      </c>
      <c r="K94">
        <v>0.65</v>
      </c>
      <c r="L94">
        <v>17</v>
      </c>
      <c r="M94">
        <v>17.7</v>
      </c>
      <c r="N94">
        <v>60</v>
      </c>
      <c r="O94">
        <f>L94/Q94</f>
        <v>1449.2500344196883</v>
      </c>
      <c r="P94">
        <v>1292</v>
      </c>
      <c r="Q94">
        <v>1.1730205E-2</v>
      </c>
      <c r="R94" t="s">
        <v>21</v>
      </c>
      <c r="S94">
        <v>1</v>
      </c>
      <c r="T94">
        <v>15</v>
      </c>
      <c r="U94">
        <v>152</v>
      </c>
      <c r="V94">
        <v>88</v>
      </c>
      <c r="W94" t="s">
        <v>113</v>
      </c>
      <c r="X94" t="s">
        <v>5</v>
      </c>
      <c r="Y94" t="s">
        <v>241</v>
      </c>
      <c r="Z94">
        <v>166</v>
      </c>
      <c r="AA94" t="str">
        <f>IF(R94&lt;&gt;"NA",#REF!+#REF!-#REF!*R94,"NA")</f>
        <v>NA</v>
      </c>
    </row>
    <row r="95" spans="1:27" x14ac:dyDescent="0.35">
      <c r="A95" t="s">
        <v>113</v>
      </c>
      <c r="B95" t="s">
        <v>0</v>
      </c>
      <c r="C95" t="s">
        <v>4</v>
      </c>
      <c r="D95" t="s">
        <v>3</v>
      </c>
      <c r="E95" s="1">
        <v>0.48</v>
      </c>
      <c r="F95" t="s">
        <v>91</v>
      </c>
      <c r="G95">
        <v>11</v>
      </c>
      <c r="H95">
        <v>3</v>
      </c>
      <c r="I95">
        <v>6</v>
      </c>
      <c r="J95" s="6">
        <v>92.5</v>
      </c>
      <c r="K95">
        <v>0.65</v>
      </c>
      <c r="L95">
        <v>17</v>
      </c>
      <c r="M95">
        <v>17.7</v>
      </c>
      <c r="N95">
        <v>60</v>
      </c>
      <c r="O95">
        <v>1449.2500344196883</v>
      </c>
      <c r="P95">
        <v>1292</v>
      </c>
      <c r="Q95" t="s">
        <v>21</v>
      </c>
      <c r="R95">
        <f>4.5/1388</f>
        <v>3.2420749279538905E-3</v>
      </c>
      <c r="S95">
        <v>1</v>
      </c>
      <c r="T95">
        <v>14</v>
      </c>
      <c r="U95">
        <v>151</v>
      </c>
      <c r="V95">
        <v>88</v>
      </c>
      <c r="W95" t="s">
        <v>113</v>
      </c>
      <c r="X95" t="s">
        <v>0</v>
      </c>
      <c r="Y95" t="s">
        <v>241</v>
      </c>
      <c r="Z95">
        <v>167</v>
      </c>
      <c r="AA95" t="e">
        <f>IF(R95&lt;&gt;"NA",#REF!+#REF!-#REF!*R95,"NA")</f>
        <v>#REF!</v>
      </c>
    </row>
    <row r="96" spans="1:27" x14ac:dyDescent="0.35">
      <c r="A96" t="s">
        <v>112</v>
      </c>
      <c r="B96" t="s">
        <v>5</v>
      </c>
      <c r="C96" t="s">
        <v>4</v>
      </c>
      <c r="D96" t="s">
        <v>3</v>
      </c>
      <c r="E96" s="1">
        <v>0.46</v>
      </c>
      <c r="F96" t="s">
        <v>108</v>
      </c>
      <c r="G96">
        <v>9</v>
      </c>
      <c r="H96">
        <v>9</v>
      </c>
      <c r="I96">
        <v>18</v>
      </c>
      <c r="J96" s="6">
        <v>101.7713699</v>
      </c>
      <c r="K96">
        <v>0.65</v>
      </c>
      <c r="L96">
        <v>17</v>
      </c>
      <c r="M96">
        <v>17.7</v>
      </c>
      <c r="N96">
        <v>47</v>
      </c>
      <c r="O96">
        <f>L96/Q96</f>
        <v>1409.8666448607294</v>
      </c>
      <c r="P96">
        <v>1812</v>
      </c>
      <c r="Q96">
        <v>1.2057877999999999E-2</v>
      </c>
      <c r="R96" t="s">
        <v>21</v>
      </c>
      <c r="S96">
        <v>1</v>
      </c>
      <c r="T96">
        <v>19</v>
      </c>
      <c r="U96">
        <v>155</v>
      </c>
      <c r="V96">
        <v>89</v>
      </c>
      <c r="W96" t="s">
        <v>112</v>
      </c>
      <c r="X96" t="s">
        <v>5</v>
      </c>
      <c r="Y96" t="s">
        <v>241</v>
      </c>
      <c r="Z96">
        <v>168</v>
      </c>
      <c r="AA96" t="str">
        <f>IF(R96&lt;&gt;"NA",#REF!+#REF!-#REF!*R96,"NA")</f>
        <v>NA</v>
      </c>
    </row>
    <row r="97" spans="1:27" x14ac:dyDescent="0.35">
      <c r="A97" t="s">
        <v>112</v>
      </c>
      <c r="B97" t="s">
        <v>0</v>
      </c>
      <c r="C97" t="s">
        <v>4</v>
      </c>
      <c r="D97" t="s">
        <v>3</v>
      </c>
      <c r="E97" s="1">
        <v>0.46</v>
      </c>
      <c r="F97" t="s">
        <v>108</v>
      </c>
      <c r="G97">
        <v>9</v>
      </c>
      <c r="H97">
        <v>9</v>
      </c>
      <c r="I97">
        <v>18</v>
      </c>
      <c r="J97" s="6">
        <v>101.7713699</v>
      </c>
      <c r="K97">
        <v>0.65</v>
      </c>
      <c r="L97">
        <v>17</v>
      </c>
      <c r="M97">
        <v>17.7</v>
      </c>
      <c r="N97">
        <v>47</v>
      </c>
      <c r="O97">
        <v>1409.8666448607294</v>
      </c>
      <c r="P97">
        <v>1812</v>
      </c>
      <c r="Q97" t="s">
        <v>21</v>
      </c>
      <c r="R97">
        <f>10.5/3149</f>
        <v>3.3343918704350586E-3</v>
      </c>
      <c r="S97">
        <v>1</v>
      </c>
      <c r="T97">
        <v>18</v>
      </c>
      <c r="U97">
        <v>154</v>
      </c>
      <c r="V97">
        <v>89</v>
      </c>
      <c r="W97" t="s">
        <v>112</v>
      </c>
      <c r="X97" t="s">
        <v>0</v>
      </c>
      <c r="Y97" t="s">
        <v>241</v>
      </c>
      <c r="Z97">
        <v>169</v>
      </c>
      <c r="AA97" t="e">
        <f>IF(R97&lt;&gt;"NA",#REF!+#REF!-#REF!*R97,"NA")</f>
        <v>#REF!</v>
      </c>
    </row>
    <row r="98" spans="1:27" x14ac:dyDescent="0.35">
      <c r="A98" t="s">
        <v>111</v>
      </c>
      <c r="B98" t="s">
        <v>5</v>
      </c>
      <c r="C98" t="s">
        <v>4</v>
      </c>
      <c r="D98" t="s">
        <v>3</v>
      </c>
      <c r="E98" s="1">
        <v>0.48</v>
      </c>
      <c r="F98" t="s">
        <v>91</v>
      </c>
      <c r="G98">
        <v>10</v>
      </c>
      <c r="H98">
        <v>4</v>
      </c>
      <c r="I98">
        <v>10</v>
      </c>
      <c r="J98" s="6">
        <v>80</v>
      </c>
      <c r="K98">
        <v>1.1000000000000001</v>
      </c>
      <c r="L98">
        <v>19.899999999999999</v>
      </c>
      <c r="M98">
        <v>19.600000000000001</v>
      </c>
      <c r="N98">
        <v>87</v>
      </c>
      <c r="O98">
        <f>L98/Q98</f>
        <v>2746.1999285988018</v>
      </c>
      <c r="P98">
        <v>2325</v>
      </c>
      <c r="Q98">
        <v>7.246377E-3</v>
      </c>
      <c r="R98" t="s">
        <v>21</v>
      </c>
      <c r="S98">
        <v>1</v>
      </c>
      <c r="T98">
        <v>7</v>
      </c>
      <c r="U98">
        <v>133</v>
      </c>
      <c r="V98">
        <v>90</v>
      </c>
      <c r="W98" t="s">
        <v>111</v>
      </c>
      <c r="X98" t="s">
        <v>5</v>
      </c>
      <c r="Y98" t="s">
        <v>110</v>
      </c>
      <c r="Z98">
        <v>170</v>
      </c>
      <c r="AA98" t="str">
        <f>IF(R98&lt;&gt;"NA",#REF!+#REF!-#REF!*R98,"NA")</f>
        <v>NA</v>
      </c>
    </row>
    <row r="99" spans="1:27" x14ac:dyDescent="0.35">
      <c r="A99" t="s">
        <v>109</v>
      </c>
      <c r="B99" t="s">
        <v>5</v>
      </c>
      <c r="C99" t="s">
        <v>4</v>
      </c>
      <c r="D99" t="s">
        <v>3</v>
      </c>
      <c r="E99" s="1">
        <v>0.46</v>
      </c>
      <c r="F99" t="s">
        <v>108</v>
      </c>
      <c r="G99">
        <v>9</v>
      </c>
      <c r="H99">
        <v>9</v>
      </c>
      <c r="I99">
        <v>19</v>
      </c>
      <c r="J99" s="6">
        <v>95.5</v>
      </c>
      <c r="K99">
        <v>1.1000000000000001</v>
      </c>
      <c r="L99">
        <v>19.899999999999999</v>
      </c>
      <c r="M99">
        <v>19.600000000000001</v>
      </c>
      <c r="N99">
        <v>73</v>
      </c>
      <c r="O99">
        <f>L99/Q99</f>
        <v>2407.8999446183011</v>
      </c>
      <c r="P99">
        <v>2004</v>
      </c>
      <c r="Q99">
        <v>8.2644629999999997E-3</v>
      </c>
      <c r="R99" t="s">
        <v>21</v>
      </c>
      <c r="S99">
        <v>0</v>
      </c>
      <c r="T99">
        <v>7</v>
      </c>
      <c r="U99">
        <v>10</v>
      </c>
      <c r="V99">
        <v>91</v>
      </c>
      <c r="W99" t="s">
        <v>109</v>
      </c>
      <c r="X99" t="s">
        <v>5</v>
      </c>
      <c r="Y99" t="s">
        <v>241</v>
      </c>
      <c r="Z99">
        <v>171</v>
      </c>
      <c r="AA99" t="str">
        <f>IF(R99&lt;&gt;"NA",#REF!+#REF!-#REF!*R99,"NA")</f>
        <v>NA</v>
      </c>
    </row>
    <row r="100" spans="1:27" x14ac:dyDescent="0.35">
      <c r="A100" t="s">
        <v>109</v>
      </c>
      <c r="B100" t="s">
        <v>0</v>
      </c>
      <c r="C100" t="s">
        <v>4</v>
      </c>
      <c r="D100" t="s">
        <v>3</v>
      </c>
      <c r="E100" s="1">
        <v>0.46</v>
      </c>
      <c r="F100" t="s">
        <v>108</v>
      </c>
      <c r="G100">
        <v>9</v>
      </c>
      <c r="H100">
        <v>9</v>
      </c>
      <c r="I100">
        <v>19</v>
      </c>
      <c r="J100" s="6">
        <v>95.5</v>
      </c>
      <c r="K100">
        <v>1.1000000000000001</v>
      </c>
      <c r="L100">
        <v>19.899999999999999</v>
      </c>
      <c r="M100">
        <v>19.600000000000001</v>
      </c>
      <c r="N100">
        <v>73</v>
      </c>
      <c r="O100">
        <v>2407.8999446183011</v>
      </c>
      <c r="P100">
        <v>2004</v>
      </c>
      <c r="Q100" t="s">
        <v>21</v>
      </c>
      <c r="R100">
        <f>4.5/2240</f>
        <v>2.0089285714285712E-3</v>
      </c>
      <c r="S100">
        <v>0</v>
      </c>
      <c r="T100">
        <v>7</v>
      </c>
      <c r="U100">
        <v>10</v>
      </c>
      <c r="V100">
        <v>91</v>
      </c>
      <c r="W100" t="s">
        <v>109</v>
      </c>
      <c r="X100" t="s">
        <v>0</v>
      </c>
      <c r="Y100" t="s">
        <v>241</v>
      </c>
      <c r="Z100">
        <v>172</v>
      </c>
      <c r="AA100" t="e">
        <f>IF(R100&lt;&gt;"NA",#REF!+#REF!-#REF!*R100,"NA")</f>
        <v>#REF!</v>
      </c>
    </row>
    <row r="101" spans="1:27" x14ac:dyDescent="0.35">
      <c r="A101" t="s">
        <v>107</v>
      </c>
      <c r="B101" t="s">
        <v>5</v>
      </c>
      <c r="C101" t="s">
        <v>4</v>
      </c>
      <c r="D101" t="s">
        <v>3</v>
      </c>
      <c r="E101" s="1">
        <v>0.46</v>
      </c>
      <c r="F101" t="s">
        <v>108</v>
      </c>
      <c r="G101">
        <v>9</v>
      </c>
      <c r="H101">
        <v>9</v>
      </c>
      <c r="I101">
        <v>19</v>
      </c>
      <c r="J101" s="6">
        <v>95.5</v>
      </c>
      <c r="K101">
        <v>1.1000000000000001</v>
      </c>
      <c r="L101">
        <v>19.899999999999999</v>
      </c>
      <c r="M101">
        <v>19.600000000000001</v>
      </c>
      <c r="N101">
        <v>73</v>
      </c>
      <c r="O101">
        <f>L101/Q101</f>
        <v>2407.8999446183011</v>
      </c>
      <c r="P101">
        <v>2004</v>
      </c>
      <c r="Q101">
        <v>8.2644629999999997E-3</v>
      </c>
      <c r="R101" t="s">
        <v>21</v>
      </c>
      <c r="S101">
        <v>1</v>
      </c>
      <c r="T101">
        <v>11</v>
      </c>
      <c r="U101">
        <v>130</v>
      </c>
      <c r="V101">
        <v>92</v>
      </c>
      <c r="W101" t="s">
        <v>107</v>
      </c>
      <c r="X101" t="s">
        <v>5</v>
      </c>
      <c r="Y101" t="s">
        <v>241</v>
      </c>
      <c r="Z101">
        <v>173</v>
      </c>
      <c r="AA101" t="str">
        <f>IF(R101&lt;&gt;"NA",#REF!+#REF!-#REF!*R101,"NA")</f>
        <v>NA</v>
      </c>
    </row>
    <row r="102" spans="1:27" x14ac:dyDescent="0.35">
      <c r="A102" t="s">
        <v>107</v>
      </c>
      <c r="B102" t="s">
        <v>0</v>
      </c>
      <c r="C102" t="s">
        <v>4</v>
      </c>
      <c r="D102" t="s">
        <v>3</v>
      </c>
      <c r="E102" s="1">
        <v>0.46</v>
      </c>
      <c r="F102" t="s">
        <v>108</v>
      </c>
      <c r="G102">
        <v>9</v>
      </c>
      <c r="H102">
        <v>9</v>
      </c>
      <c r="I102">
        <v>19</v>
      </c>
      <c r="J102" s="6">
        <v>95.5</v>
      </c>
      <c r="K102">
        <v>1.1000000000000001</v>
      </c>
      <c r="L102">
        <v>19.899999999999999</v>
      </c>
      <c r="M102">
        <v>19.600000000000001</v>
      </c>
      <c r="N102">
        <v>73</v>
      </c>
      <c r="O102">
        <v>2407.8999446183011</v>
      </c>
      <c r="P102">
        <v>2004</v>
      </c>
      <c r="Q102" t="s">
        <v>21</v>
      </c>
      <c r="R102">
        <f>4.5/2240</f>
        <v>2.0089285714285712E-3</v>
      </c>
      <c r="S102">
        <v>1</v>
      </c>
      <c r="T102">
        <v>8</v>
      </c>
      <c r="U102">
        <v>127</v>
      </c>
      <c r="V102">
        <v>92</v>
      </c>
      <c r="W102" t="s">
        <v>107</v>
      </c>
      <c r="X102" t="s">
        <v>0</v>
      </c>
      <c r="Y102" t="s">
        <v>241</v>
      </c>
      <c r="Z102">
        <v>174</v>
      </c>
      <c r="AA102" t="e">
        <f>IF(R102&lt;&gt;"NA",#REF!+#REF!-#REF!*R102,"NA")</f>
        <v>#REF!</v>
      </c>
    </row>
    <row r="103" spans="1:27" x14ac:dyDescent="0.35">
      <c r="A103" t="s">
        <v>106</v>
      </c>
      <c r="B103" t="s">
        <v>5</v>
      </c>
      <c r="C103" t="s">
        <v>4</v>
      </c>
      <c r="D103" t="s">
        <v>3</v>
      </c>
      <c r="E103" s="1">
        <v>0.48</v>
      </c>
      <c r="F103" t="s">
        <v>91</v>
      </c>
      <c r="G103">
        <v>11</v>
      </c>
      <c r="H103">
        <v>3</v>
      </c>
      <c r="I103">
        <v>10</v>
      </c>
      <c r="J103" s="6">
        <v>85.5</v>
      </c>
      <c r="K103">
        <v>0.65</v>
      </c>
      <c r="L103">
        <v>17</v>
      </c>
      <c r="M103">
        <v>17.7</v>
      </c>
      <c r="N103">
        <v>50</v>
      </c>
      <c r="O103">
        <f>L103/Q103</f>
        <v>1501.666629125001</v>
      </c>
      <c r="P103">
        <v>1870</v>
      </c>
      <c r="Q103">
        <v>1.1320755E-2</v>
      </c>
      <c r="R103" t="s">
        <v>21</v>
      </c>
      <c r="S103">
        <v>1</v>
      </c>
      <c r="T103">
        <v>4</v>
      </c>
      <c r="U103">
        <v>166</v>
      </c>
      <c r="V103">
        <v>93</v>
      </c>
      <c r="W103" t="s">
        <v>106</v>
      </c>
      <c r="X103" t="s">
        <v>5</v>
      </c>
      <c r="Y103" t="s">
        <v>241</v>
      </c>
      <c r="Z103">
        <v>175</v>
      </c>
      <c r="AA103" t="str">
        <f>IF(R103&lt;&gt;"NA",#REF!+#REF!-#REF!*R103,"NA")</f>
        <v>NA</v>
      </c>
    </row>
    <row r="104" spans="1:27" x14ac:dyDescent="0.35">
      <c r="A104" t="s">
        <v>106</v>
      </c>
      <c r="B104" t="s">
        <v>0</v>
      </c>
      <c r="C104" t="s">
        <v>4</v>
      </c>
      <c r="D104" t="s">
        <v>3</v>
      </c>
      <c r="E104" s="1">
        <v>0.48</v>
      </c>
      <c r="F104" t="s">
        <v>91</v>
      </c>
      <c r="G104">
        <v>11</v>
      </c>
      <c r="H104">
        <v>3</v>
      </c>
      <c r="I104">
        <v>10</v>
      </c>
      <c r="J104" s="6">
        <v>85.5</v>
      </c>
      <c r="K104">
        <v>0.65</v>
      </c>
      <c r="L104">
        <v>17</v>
      </c>
      <c r="M104">
        <v>17.7</v>
      </c>
      <c r="N104">
        <v>50</v>
      </c>
      <c r="O104">
        <v>1501.666629125001</v>
      </c>
      <c r="P104">
        <v>1870</v>
      </c>
      <c r="Q104" t="s">
        <v>21</v>
      </c>
      <c r="R104">
        <f>5.5/1696</f>
        <v>3.2429245283018869E-3</v>
      </c>
      <c r="S104">
        <v>1</v>
      </c>
      <c r="T104">
        <v>4</v>
      </c>
      <c r="U104">
        <v>166</v>
      </c>
      <c r="V104">
        <v>93</v>
      </c>
      <c r="W104" t="s">
        <v>106</v>
      </c>
      <c r="X104" t="s">
        <v>0</v>
      </c>
      <c r="Y104" t="s">
        <v>241</v>
      </c>
      <c r="Z104">
        <v>176</v>
      </c>
      <c r="AA104" t="e">
        <f>IF(R104&lt;&gt;"NA",#REF!+#REF!-#REF!*R104,"NA")</f>
        <v>#REF!</v>
      </c>
    </row>
    <row r="105" spans="1:27" x14ac:dyDescent="0.35">
      <c r="A105" t="s">
        <v>103</v>
      </c>
      <c r="B105" t="s">
        <v>5</v>
      </c>
      <c r="C105" t="s">
        <v>4</v>
      </c>
      <c r="D105" t="s">
        <v>3</v>
      </c>
      <c r="E105" s="1">
        <v>0.47</v>
      </c>
      <c r="F105" t="s">
        <v>105</v>
      </c>
      <c r="G105">
        <v>4</v>
      </c>
      <c r="H105">
        <v>5</v>
      </c>
      <c r="I105">
        <v>22</v>
      </c>
      <c r="J105" s="6">
        <v>100</v>
      </c>
      <c r="K105">
        <v>0.65</v>
      </c>
      <c r="L105">
        <v>17</v>
      </c>
      <c r="M105">
        <v>17.7</v>
      </c>
      <c r="N105">
        <v>48</v>
      </c>
      <c r="O105">
        <f>L105/Q105</f>
        <v>1507.3333986511141</v>
      </c>
      <c r="P105">
        <v>1863</v>
      </c>
      <c r="Q105">
        <v>1.1278195E-2</v>
      </c>
      <c r="R105" t="s">
        <v>21</v>
      </c>
      <c r="S105">
        <v>1</v>
      </c>
      <c r="T105">
        <v>3</v>
      </c>
      <c r="U105">
        <v>130</v>
      </c>
      <c r="V105">
        <v>92</v>
      </c>
      <c r="W105" t="s">
        <v>103</v>
      </c>
      <c r="X105" t="s">
        <v>5</v>
      </c>
      <c r="Y105" t="s">
        <v>241</v>
      </c>
      <c r="Z105">
        <v>177</v>
      </c>
      <c r="AA105" t="str">
        <f>IF(R105&lt;&gt;"NA",#REF!+#REF!-#REF!*R105,"NA")</f>
        <v>NA</v>
      </c>
    </row>
    <row r="106" spans="1:27" x14ac:dyDescent="0.35">
      <c r="A106" t="s">
        <v>103</v>
      </c>
      <c r="B106" t="s">
        <v>0</v>
      </c>
      <c r="C106" t="s">
        <v>4</v>
      </c>
      <c r="D106" t="s">
        <v>3</v>
      </c>
      <c r="E106" s="1">
        <v>0.47</v>
      </c>
      <c r="F106" t="s">
        <v>104</v>
      </c>
      <c r="G106">
        <v>4</v>
      </c>
      <c r="H106">
        <v>5</v>
      </c>
      <c r="I106">
        <v>22</v>
      </c>
      <c r="J106" s="6">
        <v>100</v>
      </c>
      <c r="K106">
        <v>0.65</v>
      </c>
      <c r="L106">
        <v>17</v>
      </c>
      <c r="M106">
        <v>17.7</v>
      </c>
      <c r="N106">
        <v>48</v>
      </c>
      <c r="O106">
        <v>1507.3333986511141</v>
      </c>
      <c r="P106">
        <v>1863</v>
      </c>
      <c r="Q106" t="s">
        <v>21</v>
      </c>
      <c r="R106">
        <f>10.5/3141</f>
        <v>3.3428844317096467E-3</v>
      </c>
      <c r="S106">
        <v>1</v>
      </c>
      <c r="T106">
        <v>3</v>
      </c>
      <c r="U106">
        <v>130</v>
      </c>
      <c r="V106">
        <v>94</v>
      </c>
      <c r="W106" t="s">
        <v>103</v>
      </c>
      <c r="X106" t="s">
        <v>0</v>
      </c>
      <c r="Y106" t="s">
        <v>241</v>
      </c>
      <c r="Z106">
        <v>178</v>
      </c>
      <c r="AA106" t="e">
        <f>IF(R106&lt;&gt;"NA",#REF!+#REF!-#REF!*R106,"NA")</f>
        <v>#REF!</v>
      </c>
    </row>
    <row r="107" spans="1:27" x14ac:dyDescent="0.35">
      <c r="A107" t="s">
        <v>102</v>
      </c>
      <c r="B107" t="s">
        <v>5</v>
      </c>
      <c r="C107" t="s">
        <v>4</v>
      </c>
      <c r="D107" t="s">
        <v>3</v>
      </c>
      <c r="E107" s="1">
        <v>0.48</v>
      </c>
      <c r="F107" t="s">
        <v>91</v>
      </c>
      <c r="G107">
        <v>6</v>
      </c>
      <c r="H107">
        <v>12</v>
      </c>
      <c r="I107">
        <v>12</v>
      </c>
      <c r="J107" s="6">
        <v>90</v>
      </c>
      <c r="K107">
        <v>0.65</v>
      </c>
      <c r="L107">
        <v>17</v>
      </c>
      <c r="M107">
        <v>17.7</v>
      </c>
      <c r="N107">
        <v>47</v>
      </c>
      <c r="O107">
        <f>L107/Q107</f>
        <v>1507.9999396800024</v>
      </c>
      <c r="P107">
        <v>1863</v>
      </c>
      <c r="Q107">
        <v>1.1273210000000001E-2</v>
      </c>
      <c r="R107" t="s">
        <v>21</v>
      </c>
      <c r="S107">
        <v>1</v>
      </c>
      <c r="T107">
        <v>73</v>
      </c>
      <c r="U107">
        <v>388</v>
      </c>
      <c r="V107">
        <v>95</v>
      </c>
      <c r="W107" t="s">
        <v>102</v>
      </c>
      <c r="X107" t="s">
        <v>5</v>
      </c>
      <c r="Y107" t="s">
        <v>241</v>
      </c>
      <c r="Z107">
        <v>179</v>
      </c>
      <c r="AA107" t="str">
        <f>IF(R107&lt;&gt;"NA",#REF!+#REF!-#REF!*R107,"NA")</f>
        <v>NA</v>
      </c>
    </row>
    <row r="108" spans="1:27" x14ac:dyDescent="0.35">
      <c r="A108" t="s">
        <v>102</v>
      </c>
      <c r="B108" t="s">
        <v>0</v>
      </c>
      <c r="C108" t="s">
        <v>4</v>
      </c>
      <c r="D108" t="s">
        <v>3</v>
      </c>
      <c r="E108" s="1">
        <v>1.48</v>
      </c>
      <c r="F108" t="s">
        <v>90</v>
      </c>
      <c r="G108">
        <v>6</v>
      </c>
      <c r="H108">
        <v>12</v>
      </c>
      <c r="I108">
        <v>12</v>
      </c>
      <c r="J108" s="6">
        <v>90</v>
      </c>
      <c r="K108">
        <v>0.65</v>
      </c>
      <c r="L108">
        <v>17</v>
      </c>
      <c r="M108">
        <v>17.7</v>
      </c>
      <c r="N108">
        <v>47</v>
      </c>
      <c r="O108">
        <v>1507.9999396800024</v>
      </c>
      <c r="P108">
        <v>1863</v>
      </c>
      <c r="Q108" t="s">
        <v>21</v>
      </c>
      <c r="R108">
        <f>6/1835</f>
        <v>3.2697547683923707E-3</v>
      </c>
      <c r="S108">
        <v>1</v>
      </c>
      <c r="T108">
        <v>73</v>
      </c>
      <c r="U108">
        <v>388</v>
      </c>
      <c r="V108">
        <v>95</v>
      </c>
      <c r="W108" t="s">
        <v>102</v>
      </c>
      <c r="X108" t="s">
        <v>0</v>
      </c>
      <c r="Y108" t="s">
        <v>241</v>
      </c>
      <c r="Z108">
        <v>180</v>
      </c>
      <c r="AA108" t="e">
        <f>IF(R108&lt;&gt;"NA",#REF!+#REF!-#REF!*R108,"NA")</f>
        <v>#REF!</v>
      </c>
    </row>
    <row r="109" spans="1:27" x14ac:dyDescent="0.35">
      <c r="A109" t="s">
        <v>99</v>
      </c>
      <c r="B109" t="s">
        <v>5</v>
      </c>
      <c r="C109" t="s">
        <v>4</v>
      </c>
      <c r="D109" t="s">
        <v>3</v>
      </c>
      <c r="E109" s="1">
        <v>2.48</v>
      </c>
      <c r="F109" t="s">
        <v>101</v>
      </c>
      <c r="G109">
        <v>6</v>
      </c>
      <c r="H109">
        <v>12</v>
      </c>
      <c r="I109">
        <v>12</v>
      </c>
      <c r="J109" s="6">
        <v>90</v>
      </c>
      <c r="K109">
        <v>0.65</v>
      </c>
      <c r="L109">
        <v>17</v>
      </c>
      <c r="M109">
        <v>17.7</v>
      </c>
      <c r="N109">
        <v>47</v>
      </c>
      <c r="O109">
        <f>L109/Q109</f>
        <v>1507.9999396800024</v>
      </c>
      <c r="P109">
        <v>1863</v>
      </c>
      <c r="Q109">
        <v>1.1273210000000001E-2</v>
      </c>
      <c r="R109" t="s">
        <v>21</v>
      </c>
      <c r="S109">
        <v>0</v>
      </c>
      <c r="T109">
        <v>11</v>
      </c>
      <c r="U109">
        <v>100</v>
      </c>
      <c r="V109">
        <v>96</v>
      </c>
      <c r="W109" t="s">
        <v>99</v>
      </c>
      <c r="X109" t="s">
        <v>5</v>
      </c>
      <c r="Y109" t="s">
        <v>95</v>
      </c>
      <c r="Z109">
        <v>181</v>
      </c>
      <c r="AA109" t="str">
        <f>IF(R109&lt;&gt;"NA",#REF!+#REF!-#REF!*R109,"NA")</f>
        <v>NA</v>
      </c>
    </row>
    <row r="110" spans="1:27" x14ac:dyDescent="0.35">
      <c r="A110" t="s">
        <v>99</v>
      </c>
      <c r="B110" t="s">
        <v>0</v>
      </c>
      <c r="C110" t="s">
        <v>4</v>
      </c>
      <c r="D110" t="s">
        <v>3</v>
      </c>
      <c r="E110" s="1">
        <v>3.48</v>
      </c>
      <c r="F110" t="s">
        <v>100</v>
      </c>
      <c r="G110">
        <v>6</v>
      </c>
      <c r="H110">
        <v>12</v>
      </c>
      <c r="I110">
        <v>12</v>
      </c>
      <c r="J110" s="6">
        <v>90</v>
      </c>
      <c r="K110">
        <v>0.65</v>
      </c>
      <c r="L110">
        <v>17</v>
      </c>
      <c r="M110">
        <v>17.7</v>
      </c>
      <c r="N110">
        <v>47</v>
      </c>
      <c r="O110">
        <v>1507.9999396800024</v>
      </c>
      <c r="P110">
        <v>1863</v>
      </c>
      <c r="Q110" t="s">
        <v>21</v>
      </c>
      <c r="R110">
        <f>6/1835</f>
        <v>3.2697547683923707E-3</v>
      </c>
      <c r="S110">
        <v>0</v>
      </c>
      <c r="T110">
        <v>11</v>
      </c>
      <c r="U110">
        <v>100</v>
      </c>
      <c r="V110">
        <v>96</v>
      </c>
      <c r="W110" t="s">
        <v>99</v>
      </c>
      <c r="X110" t="s">
        <v>0</v>
      </c>
      <c r="Y110" t="s">
        <v>95</v>
      </c>
      <c r="Z110">
        <v>182</v>
      </c>
      <c r="AA110" t="e">
        <f>IF(R110&lt;&gt;"NA",#REF!+#REF!-#REF!*R110,"NA")</f>
        <v>#REF!</v>
      </c>
    </row>
    <row r="111" spans="1:27" x14ac:dyDescent="0.35">
      <c r="A111" t="s">
        <v>96</v>
      </c>
      <c r="B111" t="s">
        <v>5</v>
      </c>
      <c r="C111" t="s">
        <v>4</v>
      </c>
      <c r="D111" t="s">
        <v>3</v>
      </c>
      <c r="E111" s="1">
        <v>4.4800000000000004</v>
      </c>
      <c r="F111" t="s">
        <v>98</v>
      </c>
      <c r="G111">
        <v>6</v>
      </c>
      <c r="H111">
        <v>12</v>
      </c>
      <c r="I111">
        <v>12</v>
      </c>
      <c r="J111" s="6">
        <v>90</v>
      </c>
      <c r="K111">
        <v>0.65</v>
      </c>
      <c r="L111">
        <v>17</v>
      </c>
      <c r="M111">
        <v>17.7</v>
      </c>
      <c r="N111">
        <v>47</v>
      </c>
      <c r="O111">
        <f>L111/Q111</f>
        <v>1507.9999396800024</v>
      </c>
      <c r="P111">
        <v>1863</v>
      </c>
      <c r="Q111">
        <v>1.1273210000000001E-2</v>
      </c>
      <c r="R111" t="s">
        <v>21</v>
      </c>
      <c r="S111">
        <v>0</v>
      </c>
      <c r="T111">
        <v>18</v>
      </c>
      <c r="U111">
        <v>155</v>
      </c>
      <c r="V111">
        <v>97</v>
      </c>
      <c r="W111" t="s">
        <v>96</v>
      </c>
      <c r="X111" t="s">
        <v>5</v>
      </c>
      <c r="Y111" t="s">
        <v>95</v>
      </c>
      <c r="Z111">
        <v>183</v>
      </c>
      <c r="AA111" t="str">
        <f>IF(R111&lt;&gt;"NA",#REF!+#REF!-#REF!*R111,"NA")</f>
        <v>NA</v>
      </c>
    </row>
    <row r="112" spans="1:27" x14ac:dyDescent="0.35">
      <c r="A112" t="s">
        <v>96</v>
      </c>
      <c r="B112" t="s">
        <v>0</v>
      </c>
      <c r="C112" t="s">
        <v>4</v>
      </c>
      <c r="D112" t="s">
        <v>3</v>
      </c>
      <c r="E112" s="1">
        <v>5.48</v>
      </c>
      <c r="F112" t="s">
        <v>97</v>
      </c>
      <c r="G112">
        <v>6</v>
      </c>
      <c r="H112">
        <v>12</v>
      </c>
      <c r="I112">
        <v>12</v>
      </c>
      <c r="J112" s="6">
        <v>90</v>
      </c>
      <c r="K112">
        <v>0.65</v>
      </c>
      <c r="L112">
        <v>17</v>
      </c>
      <c r="M112">
        <v>17.7</v>
      </c>
      <c r="N112">
        <v>47</v>
      </c>
      <c r="O112">
        <v>1507.9999396800024</v>
      </c>
      <c r="P112">
        <v>1863</v>
      </c>
      <c r="Q112" t="s">
        <v>21</v>
      </c>
      <c r="R112">
        <f>6/1835</f>
        <v>3.2697547683923707E-3</v>
      </c>
      <c r="S112">
        <v>0</v>
      </c>
      <c r="T112">
        <v>17</v>
      </c>
      <c r="U112">
        <v>154</v>
      </c>
      <c r="V112">
        <v>97</v>
      </c>
      <c r="W112" t="s">
        <v>96</v>
      </c>
      <c r="X112" t="s">
        <v>0</v>
      </c>
      <c r="Y112" t="s">
        <v>95</v>
      </c>
      <c r="Z112">
        <v>184</v>
      </c>
      <c r="AA112" t="e">
        <f>IF(R112&lt;&gt;"NA",#REF!+#REF!-#REF!*R112,"NA")</f>
        <v>#REF!</v>
      </c>
    </row>
    <row r="113" spans="1:27" x14ac:dyDescent="0.35">
      <c r="A113" t="s">
        <v>92</v>
      </c>
      <c r="B113" t="s">
        <v>5</v>
      </c>
      <c r="C113" t="s">
        <v>4</v>
      </c>
      <c r="D113" t="s">
        <v>3</v>
      </c>
      <c r="E113" s="1">
        <v>6.48</v>
      </c>
      <c r="F113" t="s">
        <v>94</v>
      </c>
      <c r="G113">
        <v>6</v>
      </c>
      <c r="H113">
        <v>12</v>
      </c>
      <c r="I113">
        <v>12</v>
      </c>
      <c r="J113" s="6">
        <v>90</v>
      </c>
      <c r="K113">
        <v>0.65</v>
      </c>
      <c r="L113">
        <v>17</v>
      </c>
      <c r="M113">
        <v>17.7</v>
      </c>
      <c r="N113">
        <v>47</v>
      </c>
      <c r="O113">
        <f>L113/Q113</f>
        <v>1507.9999396800024</v>
      </c>
      <c r="P113">
        <v>1863</v>
      </c>
      <c r="Q113">
        <v>1.1273210000000001E-2</v>
      </c>
      <c r="R113" t="s">
        <v>21</v>
      </c>
      <c r="S113">
        <v>1</v>
      </c>
      <c r="T113">
        <v>9</v>
      </c>
      <c r="U113">
        <v>85</v>
      </c>
      <c r="V113">
        <v>98</v>
      </c>
      <c r="W113" t="s">
        <v>92</v>
      </c>
      <c r="X113" t="s">
        <v>5</v>
      </c>
      <c r="Y113" t="s">
        <v>241</v>
      </c>
      <c r="Z113">
        <v>185</v>
      </c>
      <c r="AA113" t="str">
        <f>IF(R113&lt;&gt;"NA",#REF!+#REF!-#REF!*R113,"NA")</f>
        <v>NA</v>
      </c>
    </row>
    <row r="114" spans="1:27" x14ac:dyDescent="0.35">
      <c r="A114" t="s">
        <v>92</v>
      </c>
      <c r="B114" t="s">
        <v>0</v>
      </c>
      <c r="C114" t="s">
        <v>4</v>
      </c>
      <c r="D114" t="s">
        <v>3</v>
      </c>
      <c r="E114" s="1">
        <v>7.48</v>
      </c>
      <c r="F114" t="s">
        <v>93</v>
      </c>
      <c r="G114">
        <v>6</v>
      </c>
      <c r="H114">
        <v>12</v>
      </c>
      <c r="I114">
        <v>12</v>
      </c>
      <c r="J114" s="6">
        <v>90</v>
      </c>
      <c r="K114">
        <v>0.65</v>
      </c>
      <c r="L114">
        <v>17</v>
      </c>
      <c r="M114">
        <v>17.7</v>
      </c>
      <c r="N114">
        <v>47</v>
      </c>
      <c r="O114">
        <v>1507.9999396800024</v>
      </c>
      <c r="P114">
        <v>1863</v>
      </c>
      <c r="Q114" t="s">
        <v>21</v>
      </c>
      <c r="R114">
        <f>6/1835</f>
        <v>3.2697547683923707E-3</v>
      </c>
      <c r="S114">
        <v>1</v>
      </c>
      <c r="T114">
        <v>16</v>
      </c>
      <c r="U114">
        <v>92</v>
      </c>
      <c r="V114">
        <v>98</v>
      </c>
      <c r="W114" t="s">
        <v>92</v>
      </c>
      <c r="X114" t="s">
        <v>0</v>
      </c>
      <c r="Y114" t="s">
        <v>241</v>
      </c>
      <c r="Z114">
        <v>186</v>
      </c>
      <c r="AA114" t="e">
        <f>IF(R114&lt;&gt;"NA",#REF!+#REF!-#REF!*R114,"NA")</f>
        <v>#REF!</v>
      </c>
    </row>
    <row r="115" spans="1:27" x14ac:dyDescent="0.35">
      <c r="A115" t="s">
        <v>89</v>
      </c>
      <c r="B115" t="s">
        <v>5</v>
      </c>
      <c r="C115" t="s">
        <v>4</v>
      </c>
      <c r="D115" t="s">
        <v>3</v>
      </c>
      <c r="E115" s="1">
        <v>0.48</v>
      </c>
      <c r="F115" t="s">
        <v>91</v>
      </c>
      <c r="G115">
        <v>6</v>
      </c>
      <c r="H115">
        <v>10</v>
      </c>
      <c r="I115">
        <v>15</v>
      </c>
      <c r="J115" s="6">
        <v>89.5</v>
      </c>
      <c r="K115">
        <v>1.1000000000000001</v>
      </c>
      <c r="L115">
        <v>19.899999999999999</v>
      </c>
      <c r="M115">
        <v>19.600000000000001</v>
      </c>
      <c r="N115">
        <v>80</v>
      </c>
      <c r="O115">
        <f>L115/Q115</f>
        <v>2375.0001044283968</v>
      </c>
      <c r="P115">
        <v>3411</v>
      </c>
      <c r="Q115">
        <v>8.3789469999999994E-3</v>
      </c>
      <c r="R115" t="s">
        <v>21</v>
      </c>
      <c r="S115">
        <v>1</v>
      </c>
      <c r="T115">
        <v>7</v>
      </c>
      <c r="U115">
        <v>185</v>
      </c>
      <c r="V115">
        <v>99</v>
      </c>
      <c r="W115" t="s">
        <v>89</v>
      </c>
      <c r="X115" t="s">
        <v>5</v>
      </c>
      <c r="Y115" t="s">
        <v>241</v>
      </c>
      <c r="Z115">
        <v>187</v>
      </c>
      <c r="AA115" t="str">
        <f>IF(R115&lt;&gt;"NA",#REF!+#REF!-#REF!*R115,"NA")</f>
        <v>NA</v>
      </c>
    </row>
    <row r="116" spans="1:27" x14ac:dyDescent="0.35">
      <c r="A116" t="s">
        <v>89</v>
      </c>
      <c r="B116" t="s">
        <v>0</v>
      </c>
      <c r="C116" t="s">
        <v>4</v>
      </c>
      <c r="D116" t="s">
        <v>3</v>
      </c>
      <c r="E116" s="1">
        <v>0.48</v>
      </c>
      <c r="F116" t="s">
        <v>90</v>
      </c>
      <c r="G116">
        <v>6</v>
      </c>
      <c r="H116">
        <v>10</v>
      </c>
      <c r="I116">
        <v>15</v>
      </c>
      <c r="J116" s="6">
        <v>89.5</v>
      </c>
      <c r="K116">
        <v>1.1000000000000001</v>
      </c>
      <c r="L116">
        <v>19.899999999999999</v>
      </c>
      <c r="M116">
        <v>19.600000000000001</v>
      </c>
      <c r="N116">
        <v>80</v>
      </c>
      <c r="O116">
        <v>2375.0001044283968</v>
      </c>
      <c r="P116">
        <v>3411</v>
      </c>
      <c r="Q116" t="s">
        <v>21</v>
      </c>
      <c r="R116">
        <f>4/1927</f>
        <v>2.0757654385054488E-3</v>
      </c>
      <c r="S116">
        <v>1</v>
      </c>
      <c r="T116">
        <v>6</v>
      </c>
      <c r="U116">
        <v>184</v>
      </c>
      <c r="V116">
        <v>99</v>
      </c>
      <c r="W116" t="s">
        <v>89</v>
      </c>
      <c r="X116" t="s">
        <v>0</v>
      </c>
      <c r="Y116" t="s">
        <v>241</v>
      </c>
      <c r="Z116">
        <v>188</v>
      </c>
      <c r="AA116" t="e">
        <f>IF(R116&lt;&gt;"NA",#REF!+#REF!-#REF!*R116,"NA")</f>
        <v>#REF!</v>
      </c>
    </row>
    <row r="117" spans="1:27" x14ac:dyDescent="0.35">
      <c r="A117" t="s">
        <v>87</v>
      </c>
      <c r="B117" t="s">
        <v>5</v>
      </c>
      <c r="C117" t="s">
        <v>4</v>
      </c>
      <c r="D117" t="s">
        <v>3</v>
      </c>
      <c r="E117" s="1">
        <v>0.51</v>
      </c>
      <c r="F117" t="s">
        <v>85</v>
      </c>
      <c r="G117">
        <v>4</v>
      </c>
      <c r="H117">
        <v>3</v>
      </c>
      <c r="I117">
        <v>17</v>
      </c>
      <c r="J117" s="6">
        <v>76</v>
      </c>
      <c r="K117">
        <v>0.86</v>
      </c>
      <c r="L117">
        <v>19.899999999999999</v>
      </c>
      <c r="M117">
        <v>19.899999999999999</v>
      </c>
      <c r="N117">
        <v>0</v>
      </c>
      <c r="O117">
        <f>L117/Q117</f>
        <v>1907.7466666666664</v>
      </c>
      <c r="P117">
        <v>2206</v>
      </c>
      <c r="Q117">
        <f>15/1438</f>
        <v>1.0431154381084841E-2</v>
      </c>
      <c r="R117" t="s">
        <v>21</v>
      </c>
      <c r="S117">
        <v>1</v>
      </c>
      <c r="T117">
        <v>8</v>
      </c>
      <c r="U117">
        <v>171</v>
      </c>
      <c r="V117">
        <v>100</v>
      </c>
      <c r="W117" t="s">
        <v>87</v>
      </c>
      <c r="X117" t="s">
        <v>5</v>
      </c>
      <c r="Y117" t="s">
        <v>88</v>
      </c>
      <c r="Z117">
        <v>189</v>
      </c>
      <c r="AA117" t="str">
        <f>IF(R117&lt;&gt;"NA",#REF!+#REF!-#REF!*R117,"NA")</f>
        <v>NA</v>
      </c>
    </row>
    <row r="118" spans="1:27" x14ac:dyDescent="0.35">
      <c r="A118" t="s">
        <v>87</v>
      </c>
      <c r="B118" t="s">
        <v>0</v>
      </c>
      <c r="C118" t="s">
        <v>4</v>
      </c>
      <c r="D118" t="s">
        <v>3</v>
      </c>
      <c r="E118" s="1">
        <v>0.51</v>
      </c>
      <c r="F118" t="s">
        <v>85</v>
      </c>
      <c r="G118">
        <v>4</v>
      </c>
      <c r="H118">
        <v>3</v>
      </c>
      <c r="I118">
        <v>17</v>
      </c>
      <c r="J118" s="6">
        <v>76</v>
      </c>
      <c r="K118">
        <v>0.86</v>
      </c>
      <c r="L118">
        <v>19.899999999999999</v>
      </c>
      <c r="M118">
        <v>19.899999999999999</v>
      </c>
      <c r="N118">
        <v>0</v>
      </c>
      <c r="O118">
        <v>1907.7466666666664</v>
      </c>
      <c r="P118">
        <v>2206</v>
      </c>
      <c r="Q118" t="s">
        <v>21</v>
      </c>
      <c r="R118">
        <f>(3+4)/(1740+2004)</f>
        <v>1.8696581196581197E-3</v>
      </c>
      <c r="S118">
        <v>1</v>
      </c>
      <c r="T118">
        <v>17</v>
      </c>
      <c r="U118">
        <f>T118+U117-T117</f>
        <v>180</v>
      </c>
      <c r="V118">
        <v>100</v>
      </c>
      <c r="W118" t="s">
        <v>87</v>
      </c>
      <c r="X118" t="s">
        <v>0</v>
      </c>
      <c r="Y118" t="s">
        <v>88</v>
      </c>
      <c r="Z118">
        <v>190</v>
      </c>
      <c r="AA118" t="e">
        <f>IF(R118&lt;&gt;"NA",#REF!+#REF!-#REF!*R118,"NA")</f>
        <v>#REF!</v>
      </c>
    </row>
    <row r="119" spans="1:27" x14ac:dyDescent="0.35">
      <c r="A119" t="s">
        <v>86</v>
      </c>
      <c r="B119" t="s">
        <v>5</v>
      </c>
      <c r="C119" t="s">
        <v>4</v>
      </c>
      <c r="D119" t="s">
        <v>3</v>
      </c>
      <c r="E119" s="1">
        <v>0.51</v>
      </c>
      <c r="F119" t="s">
        <v>85</v>
      </c>
      <c r="G119">
        <v>4</v>
      </c>
      <c r="H119">
        <v>3</v>
      </c>
      <c r="I119">
        <v>17</v>
      </c>
      <c r="J119" s="6">
        <v>76</v>
      </c>
      <c r="K119">
        <v>0.86</v>
      </c>
      <c r="L119">
        <v>19.899999999999999</v>
      </c>
      <c r="M119">
        <v>19.899999999999999</v>
      </c>
      <c r="N119">
        <v>0</v>
      </c>
      <c r="O119">
        <f>L119/Q119</f>
        <v>1797.6333333333334</v>
      </c>
      <c r="P119">
        <v>2202</v>
      </c>
      <c r="Q119">
        <f>15/1355</f>
        <v>1.107011070110701E-2</v>
      </c>
      <c r="R119" t="s">
        <v>21</v>
      </c>
      <c r="S119">
        <v>1</v>
      </c>
      <c r="T119">
        <v>1</v>
      </c>
      <c r="U119">
        <v>206</v>
      </c>
      <c r="V119">
        <v>101</v>
      </c>
      <c r="W119" t="s">
        <v>86</v>
      </c>
      <c r="X119" t="s">
        <v>5</v>
      </c>
      <c r="Y119" t="s">
        <v>241</v>
      </c>
      <c r="Z119">
        <v>191</v>
      </c>
      <c r="AA119" t="str">
        <f>IF(R119&lt;&gt;"NA",#REF!+#REF!-#REF!*R119,"NA")</f>
        <v>NA</v>
      </c>
    </row>
    <row r="120" spans="1:27" x14ac:dyDescent="0.35">
      <c r="A120" t="s">
        <v>86</v>
      </c>
      <c r="B120" t="s">
        <v>0</v>
      </c>
      <c r="C120" t="s">
        <v>4</v>
      </c>
      <c r="D120" t="s">
        <v>3</v>
      </c>
      <c r="E120" s="1">
        <v>0.51</v>
      </c>
      <c r="F120" t="s">
        <v>85</v>
      </c>
      <c r="G120">
        <v>4</v>
      </c>
      <c r="H120">
        <v>3</v>
      </c>
      <c r="I120">
        <v>17</v>
      </c>
      <c r="J120" s="6">
        <v>76</v>
      </c>
      <c r="K120">
        <v>0.86</v>
      </c>
      <c r="L120">
        <v>19.899999999999999</v>
      </c>
      <c r="M120">
        <v>19.899999999999999</v>
      </c>
      <c r="N120">
        <v>0</v>
      </c>
      <c r="O120">
        <v>1797.6333333333334</v>
      </c>
      <c r="P120">
        <v>2202</v>
      </c>
      <c r="Q120" t="s">
        <v>21</v>
      </c>
      <c r="R120">
        <f>4.5/2290</f>
        <v>1.9650655021834062E-3</v>
      </c>
      <c r="S120">
        <v>1</v>
      </c>
      <c r="T120">
        <v>5</v>
      </c>
      <c r="U120">
        <f>T120+U119-T119</f>
        <v>210</v>
      </c>
      <c r="V120">
        <v>101</v>
      </c>
      <c r="W120" t="s">
        <v>86</v>
      </c>
      <c r="X120" t="s">
        <v>0</v>
      </c>
      <c r="Y120" t="s">
        <v>241</v>
      </c>
      <c r="Z120">
        <v>192</v>
      </c>
      <c r="AA120" t="e">
        <f>IF(R120&lt;&gt;"NA",#REF!+#REF!-#REF!*R120,"NA")</f>
        <v>#REF!</v>
      </c>
    </row>
    <row r="121" spans="1:27" x14ac:dyDescent="0.35">
      <c r="A121" t="s">
        <v>84</v>
      </c>
      <c r="B121" t="s">
        <v>5</v>
      </c>
      <c r="C121" t="s">
        <v>4</v>
      </c>
      <c r="D121" t="s">
        <v>3</v>
      </c>
      <c r="E121" s="1">
        <v>0.51</v>
      </c>
      <c r="F121" t="s">
        <v>85</v>
      </c>
      <c r="G121">
        <v>4</v>
      </c>
      <c r="H121">
        <v>3</v>
      </c>
      <c r="I121">
        <v>18</v>
      </c>
      <c r="J121" s="6">
        <v>91</v>
      </c>
      <c r="K121">
        <v>0.86</v>
      </c>
      <c r="L121">
        <v>19.899999999999999</v>
      </c>
      <c r="M121">
        <v>19.899999999999999</v>
      </c>
      <c r="N121">
        <v>0</v>
      </c>
      <c r="O121">
        <f>L121/Q121</f>
        <v>1801.613333333333</v>
      </c>
      <c r="P121">
        <v>2221</v>
      </c>
      <c r="Q121">
        <f>15/1358</f>
        <v>1.1045655375552283E-2</v>
      </c>
      <c r="R121" t="s">
        <v>21</v>
      </c>
      <c r="S121">
        <v>1</v>
      </c>
      <c r="T121">
        <v>1</v>
      </c>
      <c r="U121">
        <v>252</v>
      </c>
      <c r="V121">
        <v>102</v>
      </c>
      <c r="W121" t="s">
        <v>84</v>
      </c>
      <c r="X121" t="s">
        <v>5</v>
      </c>
      <c r="Y121" t="s">
        <v>241</v>
      </c>
      <c r="Z121">
        <v>193</v>
      </c>
      <c r="AA121" t="str">
        <f>IF(R121&lt;&gt;"NA",#REF!+#REF!-#REF!*R121,"NA")</f>
        <v>NA</v>
      </c>
    </row>
    <row r="122" spans="1:27" x14ac:dyDescent="0.35">
      <c r="A122" t="s">
        <v>84</v>
      </c>
      <c r="B122" t="s">
        <v>0</v>
      </c>
      <c r="C122" t="s">
        <v>4</v>
      </c>
      <c r="D122" t="s">
        <v>3</v>
      </c>
      <c r="E122" s="1">
        <v>0.51</v>
      </c>
      <c r="F122" t="s">
        <v>85</v>
      </c>
      <c r="G122">
        <v>4</v>
      </c>
      <c r="H122">
        <v>3</v>
      </c>
      <c r="I122">
        <v>18</v>
      </c>
      <c r="J122" s="6">
        <v>91</v>
      </c>
      <c r="K122">
        <v>0.86</v>
      </c>
      <c r="L122">
        <v>19.899999999999999</v>
      </c>
      <c r="M122">
        <v>19.899999999999999</v>
      </c>
      <c r="N122">
        <v>0</v>
      </c>
      <c r="O122">
        <v>1801.613333333333</v>
      </c>
      <c r="P122">
        <v>2221</v>
      </c>
      <c r="Q122" t="s">
        <v>21</v>
      </c>
      <c r="R122">
        <f>4.5/2211</f>
        <v>2.0352781546811396E-3</v>
      </c>
      <c r="S122">
        <v>1</v>
      </c>
      <c r="T122">
        <v>8</v>
      </c>
      <c r="U122">
        <f>T122+U121-T121</f>
        <v>259</v>
      </c>
      <c r="V122">
        <v>102</v>
      </c>
      <c r="W122" t="s">
        <v>84</v>
      </c>
      <c r="X122" t="s">
        <v>0</v>
      </c>
      <c r="Y122" t="s">
        <v>241</v>
      </c>
      <c r="Z122">
        <v>194</v>
      </c>
      <c r="AA122" t="e">
        <f>IF(R122&lt;&gt;"NA",#REF!+#REF!-#REF!*R122,"NA")</f>
        <v>#REF!</v>
      </c>
    </row>
    <row r="123" spans="1:27" x14ac:dyDescent="0.35">
      <c r="A123" t="s">
        <v>83</v>
      </c>
      <c r="B123" t="s">
        <v>5</v>
      </c>
      <c r="C123" t="s">
        <v>4</v>
      </c>
      <c r="D123" t="s">
        <v>3</v>
      </c>
      <c r="E123" s="1">
        <v>0.53</v>
      </c>
      <c r="F123" t="s">
        <v>79</v>
      </c>
      <c r="G123">
        <v>4</v>
      </c>
      <c r="H123">
        <v>7</v>
      </c>
      <c r="I123">
        <v>10</v>
      </c>
      <c r="J123" s="6">
        <v>88</v>
      </c>
      <c r="K123">
        <v>0.86</v>
      </c>
      <c r="L123">
        <v>19.899999999999999</v>
      </c>
      <c r="M123">
        <v>19.899999999999999</v>
      </c>
      <c r="N123">
        <v>0</v>
      </c>
      <c r="O123">
        <f>L123/Q123</f>
        <v>1719.36</v>
      </c>
      <c r="P123">
        <v>2507</v>
      </c>
      <c r="Q123">
        <f>15/1296</f>
        <v>1.1574074074074073E-2</v>
      </c>
      <c r="R123" t="s">
        <v>21</v>
      </c>
      <c r="S123">
        <v>1</v>
      </c>
      <c r="T123">
        <v>16</v>
      </c>
      <c r="U123">
        <v>196</v>
      </c>
      <c r="V123">
        <v>103</v>
      </c>
      <c r="W123" t="s">
        <v>83</v>
      </c>
      <c r="X123" t="s">
        <v>5</v>
      </c>
      <c r="Y123" t="s">
        <v>241</v>
      </c>
      <c r="Z123">
        <v>195</v>
      </c>
      <c r="AA123" t="str">
        <f>IF(R123&lt;&gt;"NA",#REF!+#REF!-#REF!*R123,"NA")</f>
        <v>NA</v>
      </c>
    </row>
    <row r="124" spans="1:27" x14ac:dyDescent="0.35">
      <c r="A124" t="s">
        <v>83</v>
      </c>
      <c r="B124" t="s">
        <v>0</v>
      </c>
      <c r="C124" t="s">
        <v>4</v>
      </c>
      <c r="D124" t="s">
        <v>3</v>
      </c>
      <c r="E124" s="1">
        <v>0.53</v>
      </c>
      <c r="F124" t="s">
        <v>79</v>
      </c>
      <c r="G124">
        <v>4</v>
      </c>
      <c r="H124">
        <v>7</v>
      </c>
      <c r="I124">
        <v>10</v>
      </c>
      <c r="J124" s="6">
        <v>88</v>
      </c>
      <c r="K124">
        <v>0.86</v>
      </c>
      <c r="L124">
        <v>19.899999999999999</v>
      </c>
      <c r="M124">
        <v>19.899999999999999</v>
      </c>
      <c r="N124">
        <v>0</v>
      </c>
      <c r="O124">
        <v>1719.36</v>
      </c>
      <c r="P124">
        <v>2507</v>
      </c>
      <c r="Q124" t="s">
        <v>21</v>
      </c>
      <c r="R124">
        <f>4.5/2226</f>
        <v>2.0215633423180594E-3</v>
      </c>
      <c r="S124">
        <v>1</v>
      </c>
      <c r="T124">
        <v>10</v>
      </c>
      <c r="U124">
        <f>T124+U123-T123</f>
        <v>190</v>
      </c>
      <c r="V124">
        <v>103</v>
      </c>
      <c r="W124" t="s">
        <v>83</v>
      </c>
      <c r="X124" t="s">
        <v>0</v>
      </c>
      <c r="Y124" t="s">
        <v>241</v>
      </c>
      <c r="Z124">
        <v>196</v>
      </c>
      <c r="AA124" t="e">
        <f>IF(R124&lt;&gt;"NA",#REF!+#REF!-#REF!*R124,"NA")</f>
        <v>#REF!</v>
      </c>
    </row>
    <row r="125" spans="1:27" x14ac:dyDescent="0.35">
      <c r="A125" t="s">
        <v>82</v>
      </c>
      <c r="B125" t="s">
        <v>5</v>
      </c>
      <c r="C125" t="s">
        <v>4</v>
      </c>
      <c r="D125" t="s">
        <v>3</v>
      </c>
      <c r="E125" s="1">
        <v>0.53</v>
      </c>
      <c r="F125" t="s">
        <v>79</v>
      </c>
      <c r="G125">
        <v>4</v>
      </c>
      <c r="H125">
        <v>7</v>
      </c>
      <c r="I125">
        <v>10</v>
      </c>
      <c r="J125" s="6">
        <v>88</v>
      </c>
      <c r="K125">
        <v>0.86</v>
      </c>
      <c r="L125">
        <v>19.899999999999999</v>
      </c>
      <c r="M125">
        <v>19.899999999999999</v>
      </c>
      <c r="N125">
        <v>0</v>
      </c>
      <c r="O125">
        <f>L125/Q131</f>
        <v>1630.4733333333331</v>
      </c>
      <c r="P125">
        <v>2507</v>
      </c>
      <c r="Q125">
        <f>15/1296</f>
        <v>1.1574074074074073E-2</v>
      </c>
      <c r="R125" t="s">
        <v>21</v>
      </c>
      <c r="S125">
        <v>0</v>
      </c>
      <c r="T125">
        <v>16</v>
      </c>
      <c r="U125">
        <v>142</v>
      </c>
      <c r="V125">
        <v>103</v>
      </c>
      <c r="W125" t="s">
        <v>82</v>
      </c>
      <c r="X125" t="s">
        <v>5</v>
      </c>
      <c r="Y125" s="8" t="s">
        <v>367</v>
      </c>
      <c r="Z125">
        <v>197</v>
      </c>
      <c r="AA125" t="str">
        <f>IF(R125&lt;&gt;"NA",#REF!+#REF!-#REF!*R125,"NA")</f>
        <v>NA</v>
      </c>
    </row>
    <row r="126" spans="1:27" x14ac:dyDescent="0.35">
      <c r="A126" t="s">
        <v>82</v>
      </c>
      <c r="B126" t="s">
        <v>0</v>
      </c>
      <c r="C126" t="s">
        <v>4</v>
      </c>
      <c r="D126" t="s">
        <v>3</v>
      </c>
      <c r="E126" s="1">
        <v>0.53</v>
      </c>
      <c r="F126" t="s">
        <v>79</v>
      </c>
      <c r="G126">
        <v>4</v>
      </c>
      <c r="H126">
        <v>7</v>
      </c>
      <c r="I126">
        <v>10</v>
      </c>
      <c r="J126" s="6">
        <v>88</v>
      </c>
      <c r="K126">
        <v>0.86</v>
      </c>
      <c r="L126">
        <v>19.899999999999999</v>
      </c>
      <c r="M126">
        <v>19.899999999999999</v>
      </c>
      <c r="N126">
        <v>0</v>
      </c>
      <c r="O126">
        <v>1630.4733333333331</v>
      </c>
      <c r="P126">
        <v>2507</v>
      </c>
      <c r="Q126" t="s">
        <v>21</v>
      </c>
      <c r="R126">
        <f>4.5/2226</f>
        <v>2.0215633423180594E-3</v>
      </c>
      <c r="S126">
        <v>0</v>
      </c>
      <c r="T126">
        <v>12</v>
      </c>
      <c r="U126">
        <f>T126+U125-T125</f>
        <v>138</v>
      </c>
      <c r="V126">
        <v>103</v>
      </c>
      <c r="W126" t="s">
        <v>82</v>
      </c>
      <c r="X126" t="s">
        <v>0</v>
      </c>
      <c r="Y126" s="8" t="s">
        <v>367</v>
      </c>
      <c r="Z126">
        <v>198</v>
      </c>
      <c r="AA126" t="e">
        <f>IF(R126&lt;&gt;"NA",#REF!+#REF!-#REF!*R126,"NA")</f>
        <v>#REF!</v>
      </c>
    </row>
    <row r="127" spans="1:27" x14ac:dyDescent="0.35">
      <c r="A127" t="s">
        <v>81</v>
      </c>
      <c r="B127" t="s">
        <v>5</v>
      </c>
      <c r="C127" t="s">
        <v>4</v>
      </c>
      <c r="D127" t="s">
        <v>3</v>
      </c>
      <c r="E127" s="1">
        <v>0.53</v>
      </c>
      <c r="F127" t="s">
        <v>79</v>
      </c>
      <c r="G127">
        <v>4</v>
      </c>
      <c r="H127">
        <v>7</v>
      </c>
      <c r="I127">
        <v>10</v>
      </c>
      <c r="J127" s="6">
        <v>88</v>
      </c>
      <c r="K127">
        <v>0.86</v>
      </c>
      <c r="L127">
        <v>19.899999999999999</v>
      </c>
      <c r="M127">
        <v>19.899999999999999</v>
      </c>
      <c r="N127">
        <v>0</v>
      </c>
      <c r="O127">
        <f>L127/Q127</f>
        <v>1719.36</v>
      </c>
      <c r="P127">
        <v>2507</v>
      </c>
      <c r="Q127">
        <f>15/1296</f>
        <v>1.1574074074074073E-2</v>
      </c>
      <c r="R127" t="s">
        <v>21</v>
      </c>
      <c r="S127">
        <v>0</v>
      </c>
      <c r="T127">
        <v>22</v>
      </c>
      <c r="U127">
        <v>116</v>
      </c>
      <c r="V127">
        <v>103</v>
      </c>
      <c r="W127" t="s">
        <v>81</v>
      </c>
      <c r="X127" t="s">
        <v>5</v>
      </c>
      <c r="Y127" t="s">
        <v>241</v>
      </c>
      <c r="Z127">
        <v>199</v>
      </c>
      <c r="AA127" t="str">
        <f>IF(R127&lt;&gt;"NA",#REF!+#REF!-#REF!*R127,"NA")</f>
        <v>NA</v>
      </c>
    </row>
    <row r="128" spans="1:27" x14ac:dyDescent="0.35">
      <c r="A128" t="s">
        <v>81</v>
      </c>
      <c r="B128" t="s">
        <v>0</v>
      </c>
      <c r="C128" t="s">
        <v>4</v>
      </c>
      <c r="D128" t="s">
        <v>3</v>
      </c>
      <c r="E128" s="1">
        <v>0.53</v>
      </c>
      <c r="F128" t="s">
        <v>79</v>
      </c>
      <c r="G128">
        <v>4</v>
      </c>
      <c r="H128">
        <v>7</v>
      </c>
      <c r="I128">
        <v>10</v>
      </c>
      <c r="J128" s="6">
        <v>88</v>
      </c>
      <c r="K128">
        <v>0.86</v>
      </c>
      <c r="L128">
        <v>19.899999999999999</v>
      </c>
      <c r="M128">
        <v>19.899999999999999</v>
      </c>
      <c r="N128">
        <v>0</v>
      </c>
      <c r="O128">
        <v>1719.36</v>
      </c>
      <c r="P128">
        <v>2507</v>
      </c>
      <c r="Q128" t="s">
        <v>21</v>
      </c>
      <c r="R128">
        <f>4.5/2226</f>
        <v>2.0215633423180594E-3</v>
      </c>
      <c r="S128">
        <v>0</v>
      </c>
      <c r="T128">
        <v>17</v>
      </c>
      <c r="U128">
        <f>T128+U127-T127</f>
        <v>111</v>
      </c>
      <c r="V128">
        <v>103</v>
      </c>
      <c r="W128" t="s">
        <v>81</v>
      </c>
      <c r="X128" t="s">
        <v>0</v>
      </c>
      <c r="Y128" t="s">
        <v>241</v>
      </c>
      <c r="Z128">
        <v>200</v>
      </c>
      <c r="AA128" t="e">
        <f>IF(R128&lt;&gt;"NA",#REF!+#REF!-#REF!*R128,"NA")</f>
        <v>#REF!</v>
      </c>
    </row>
    <row r="129" spans="1:27" x14ac:dyDescent="0.35">
      <c r="A129" t="s">
        <v>80</v>
      </c>
      <c r="B129" t="s">
        <v>5</v>
      </c>
      <c r="C129" t="s">
        <v>4</v>
      </c>
      <c r="D129" t="s">
        <v>3</v>
      </c>
      <c r="E129" s="1">
        <v>0.53</v>
      </c>
      <c r="F129" t="s">
        <v>79</v>
      </c>
      <c r="G129">
        <v>4</v>
      </c>
      <c r="H129">
        <v>7</v>
      </c>
      <c r="I129">
        <v>10</v>
      </c>
      <c r="J129" s="6">
        <v>88</v>
      </c>
      <c r="K129">
        <v>0.86</v>
      </c>
      <c r="L129">
        <v>19.899999999999999</v>
      </c>
      <c r="M129">
        <v>19.899999999999999</v>
      </c>
      <c r="N129">
        <v>0</v>
      </c>
      <c r="O129">
        <f>L129/Q129</f>
        <v>1719.36</v>
      </c>
      <c r="P129">
        <v>2507</v>
      </c>
      <c r="Q129">
        <f>15/1296</f>
        <v>1.1574074074074073E-2</v>
      </c>
      <c r="R129" t="s">
        <v>21</v>
      </c>
      <c r="S129">
        <v>0</v>
      </c>
      <c r="T129">
        <v>20</v>
      </c>
      <c r="U129">
        <v>125</v>
      </c>
      <c r="V129">
        <v>103</v>
      </c>
      <c r="W129" t="s">
        <v>80</v>
      </c>
      <c r="X129" t="s">
        <v>5</v>
      </c>
      <c r="Y129" t="s">
        <v>368</v>
      </c>
      <c r="Z129">
        <v>201</v>
      </c>
      <c r="AA129" t="str">
        <f>IF(R129&lt;&gt;"NA",#REF!+#REF!-#REF!*R129,"NA")</f>
        <v>NA</v>
      </c>
    </row>
    <row r="130" spans="1:27" x14ac:dyDescent="0.35">
      <c r="A130" t="s">
        <v>80</v>
      </c>
      <c r="B130" t="s">
        <v>0</v>
      </c>
      <c r="C130" t="s">
        <v>4</v>
      </c>
      <c r="D130" t="s">
        <v>3</v>
      </c>
      <c r="E130" s="1">
        <v>0.53</v>
      </c>
      <c r="F130" t="s">
        <v>79</v>
      </c>
      <c r="G130">
        <v>4</v>
      </c>
      <c r="H130">
        <v>7</v>
      </c>
      <c r="I130">
        <v>10</v>
      </c>
      <c r="J130" s="6">
        <v>88</v>
      </c>
      <c r="K130">
        <v>0.86</v>
      </c>
      <c r="L130">
        <v>19.899999999999999</v>
      </c>
      <c r="M130">
        <v>19.899999999999999</v>
      </c>
      <c r="N130">
        <v>0</v>
      </c>
      <c r="O130">
        <v>1719.36</v>
      </c>
      <c r="P130">
        <v>2507</v>
      </c>
      <c r="Q130" t="s">
        <v>21</v>
      </c>
      <c r="R130">
        <f>4.5/2226</f>
        <v>2.0215633423180594E-3</v>
      </c>
      <c r="S130">
        <v>0</v>
      </c>
      <c r="T130">
        <v>5</v>
      </c>
      <c r="U130">
        <f>T130+U129-T129</f>
        <v>110</v>
      </c>
      <c r="V130">
        <v>103</v>
      </c>
      <c r="W130" t="s">
        <v>80</v>
      </c>
      <c r="X130" t="s">
        <v>0</v>
      </c>
      <c r="Y130" t="s">
        <v>368</v>
      </c>
      <c r="Z130">
        <v>202</v>
      </c>
      <c r="AA130" t="e">
        <f>IF(R130&lt;&gt;"NA",#REF!+#REF!-#REF!*R130,"NA")</f>
        <v>#REF!</v>
      </c>
    </row>
    <row r="131" spans="1:27" x14ac:dyDescent="0.35">
      <c r="A131" t="s">
        <v>78</v>
      </c>
      <c r="B131" t="s">
        <v>5</v>
      </c>
      <c r="C131" t="s">
        <v>4</v>
      </c>
      <c r="D131" t="s">
        <v>3</v>
      </c>
      <c r="E131" s="1">
        <v>0.53</v>
      </c>
      <c r="F131" t="s">
        <v>79</v>
      </c>
      <c r="G131">
        <v>4</v>
      </c>
      <c r="H131">
        <v>5</v>
      </c>
      <c r="I131">
        <v>13</v>
      </c>
      <c r="J131" s="6">
        <v>96</v>
      </c>
      <c r="K131">
        <v>3.1</v>
      </c>
      <c r="L131">
        <v>19.899999999999999</v>
      </c>
      <c r="M131">
        <v>19.899999999999999</v>
      </c>
      <c r="N131">
        <v>0</v>
      </c>
      <c r="O131">
        <f>L131/Q131</f>
        <v>1630.4733333333331</v>
      </c>
      <c r="P131">
        <v>2080</v>
      </c>
      <c r="Q131">
        <f>15/1229</f>
        <v>1.2205044751830757E-2</v>
      </c>
      <c r="R131" t="s">
        <v>21</v>
      </c>
      <c r="S131">
        <v>1</v>
      </c>
      <c r="T131">
        <v>8</v>
      </c>
      <c r="U131">
        <v>356</v>
      </c>
      <c r="V131">
        <v>104</v>
      </c>
      <c r="W131" t="s">
        <v>78</v>
      </c>
      <c r="X131" t="s">
        <v>5</v>
      </c>
      <c r="Y131" t="s">
        <v>241</v>
      </c>
      <c r="Z131">
        <v>203</v>
      </c>
      <c r="AA131" t="str">
        <f>IF(R131&lt;&gt;"NA",#REF!+#REF!-#REF!*R131,"NA")</f>
        <v>NA</v>
      </c>
    </row>
    <row r="132" spans="1:27" x14ac:dyDescent="0.35">
      <c r="A132" t="s">
        <v>78</v>
      </c>
      <c r="B132" t="s">
        <v>0</v>
      </c>
      <c r="C132" t="s">
        <v>4</v>
      </c>
      <c r="D132" t="s">
        <v>3</v>
      </c>
      <c r="E132" s="1">
        <v>0.53</v>
      </c>
      <c r="F132" t="s">
        <v>79</v>
      </c>
      <c r="G132">
        <v>4</v>
      </c>
      <c r="H132">
        <v>5</v>
      </c>
      <c r="I132">
        <v>13</v>
      </c>
      <c r="J132" s="6">
        <v>96</v>
      </c>
      <c r="K132">
        <v>3.1</v>
      </c>
      <c r="L132">
        <v>19.899999999999999</v>
      </c>
      <c r="M132">
        <v>19.899999999999999</v>
      </c>
      <c r="N132">
        <v>0</v>
      </c>
      <c r="O132">
        <v>1630.4733333333331</v>
      </c>
      <c r="P132">
        <v>2080</v>
      </c>
      <c r="Q132" t="s">
        <v>21</v>
      </c>
      <c r="R132">
        <f>4.5/2252</f>
        <v>1.9982238010657193E-3</v>
      </c>
      <c r="S132">
        <v>1</v>
      </c>
      <c r="T132">
        <v>10</v>
      </c>
      <c r="U132">
        <f>T132+U131-T131</f>
        <v>358</v>
      </c>
      <c r="V132">
        <v>104</v>
      </c>
      <c r="W132" t="s">
        <v>78</v>
      </c>
      <c r="X132" t="s">
        <v>0</v>
      </c>
      <c r="Y132" t="s">
        <v>241</v>
      </c>
      <c r="Z132">
        <v>204</v>
      </c>
      <c r="AA132" t="e">
        <f>IF(R132&lt;&gt;"NA",#REF!+#REF!-#REF!*R132,"NA")</f>
        <v>#REF!</v>
      </c>
    </row>
    <row r="133" spans="1:27" x14ac:dyDescent="0.35">
      <c r="A133" t="s">
        <v>77</v>
      </c>
      <c r="B133" t="s">
        <v>5</v>
      </c>
      <c r="C133" t="s">
        <v>4</v>
      </c>
      <c r="D133" t="s">
        <v>3</v>
      </c>
      <c r="E133" s="1">
        <v>0.55000000000000004</v>
      </c>
      <c r="F133" t="s">
        <v>59</v>
      </c>
      <c r="G133">
        <v>3</v>
      </c>
      <c r="H133">
        <v>4</v>
      </c>
      <c r="I133">
        <v>8</v>
      </c>
      <c r="J133" s="6">
        <v>104.5</v>
      </c>
      <c r="K133">
        <v>0.86</v>
      </c>
      <c r="L133">
        <v>19.899999999999999</v>
      </c>
      <c r="M133">
        <v>19.899999999999999</v>
      </c>
      <c r="N133">
        <v>0</v>
      </c>
      <c r="O133">
        <f>L133/Q133</f>
        <v>1752.5266666666664</v>
      </c>
      <c r="P133">
        <v>3055</v>
      </c>
      <c r="Q133">
        <f>15/1321</f>
        <v>1.1355034065102196E-2</v>
      </c>
      <c r="R133" t="s">
        <v>21</v>
      </c>
      <c r="S133">
        <v>0</v>
      </c>
      <c r="T133">
        <v>7</v>
      </c>
      <c r="U133">
        <v>15</v>
      </c>
      <c r="V133">
        <v>105</v>
      </c>
      <c r="W133" t="s">
        <v>77</v>
      </c>
      <c r="X133" t="s">
        <v>5</v>
      </c>
      <c r="Y133" t="s">
        <v>241</v>
      </c>
      <c r="Z133">
        <v>205</v>
      </c>
      <c r="AA133" t="str">
        <f>IF(R133&lt;&gt;"NA",#REF!+#REF!-#REF!*R133,"NA")</f>
        <v>NA</v>
      </c>
    </row>
    <row r="134" spans="1:27" x14ac:dyDescent="0.35">
      <c r="A134" t="s">
        <v>77</v>
      </c>
      <c r="B134" t="s">
        <v>0</v>
      </c>
      <c r="C134" t="s">
        <v>4</v>
      </c>
      <c r="D134" t="s">
        <v>3</v>
      </c>
      <c r="E134" s="1">
        <v>0.55000000000000004</v>
      </c>
      <c r="F134" t="s">
        <v>59</v>
      </c>
      <c r="G134">
        <v>3</v>
      </c>
      <c r="H134">
        <v>4</v>
      </c>
      <c r="I134">
        <v>8</v>
      </c>
      <c r="J134" s="6">
        <v>104.5</v>
      </c>
      <c r="K134">
        <v>0.86</v>
      </c>
      <c r="L134">
        <v>19.899999999999999</v>
      </c>
      <c r="M134">
        <v>19.899999999999999</v>
      </c>
      <c r="N134">
        <v>0</v>
      </c>
      <c r="O134">
        <v>1752.5266666666664</v>
      </c>
      <c r="P134">
        <v>3055</v>
      </c>
      <c r="Q134" t="s">
        <v>21</v>
      </c>
      <c r="R134">
        <f>4.5/2466</f>
        <v>1.8248175182481751E-3</v>
      </c>
      <c r="S134">
        <v>0</v>
      </c>
      <c r="T134">
        <v>10</v>
      </c>
      <c r="U134">
        <f>T134+U133-T133</f>
        <v>18</v>
      </c>
      <c r="V134">
        <v>105</v>
      </c>
      <c r="W134" t="s">
        <v>77</v>
      </c>
      <c r="X134" t="s">
        <v>0</v>
      </c>
      <c r="Y134" t="s">
        <v>241</v>
      </c>
      <c r="Z134">
        <v>206</v>
      </c>
      <c r="AA134" t="e">
        <f>IF(R134&lt;&gt;"NA",#REF!+#REF!-#REF!*R134,"NA")</f>
        <v>#REF!</v>
      </c>
    </row>
    <row r="135" spans="1:27" x14ac:dyDescent="0.35">
      <c r="A135" t="s">
        <v>76</v>
      </c>
      <c r="B135" t="s">
        <v>5</v>
      </c>
      <c r="C135" t="s">
        <v>4</v>
      </c>
      <c r="D135" t="s">
        <v>3</v>
      </c>
      <c r="E135" s="1">
        <v>0.55000000000000004</v>
      </c>
      <c r="F135" t="s">
        <v>59</v>
      </c>
      <c r="G135">
        <v>3</v>
      </c>
      <c r="H135">
        <v>4</v>
      </c>
      <c r="I135">
        <v>8</v>
      </c>
      <c r="J135" s="6">
        <v>104.5</v>
      </c>
      <c r="K135">
        <v>0.86</v>
      </c>
      <c r="L135">
        <v>19.899999999999999</v>
      </c>
      <c r="M135">
        <v>19.899999999999999</v>
      </c>
      <c r="N135">
        <v>0</v>
      </c>
      <c r="O135">
        <f>L135/Q135</f>
        <v>1752.5266666666664</v>
      </c>
      <c r="P135">
        <v>3055</v>
      </c>
      <c r="Q135">
        <f>15/1321</f>
        <v>1.1355034065102196E-2</v>
      </c>
      <c r="R135" t="s">
        <v>21</v>
      </c>
      <c r="S135">
        <v>1</v>
      </c>
      <c r="T135">
        <v>14</v>
      </c>
      <c r="U135">
        <v>249</v>
      </c>
      <c r="V135">
        <v>106</v>
      </c>
      <c r="W135" t="s">
        <v>76</v>
      </c>
      <c r="X135" t="s">
        <v>5</v>
      </c>
      <c r="Y135" t="s">
        <v>263</v>
      </c>
      <c r="Z135">
        <v>207</v>
      </c>
      <c r="AA135" t="str">
        <f>IF(R135&lt;&gt;"NA",#REF!+#REF!-#REF!*R135,"NA")</f>
        <v>NA</v>
      </c>
    </row>
    <row r="136" spans="1:27" x14ac:dyDescent="0.35">
      <c r="A136" t="s">
        <v>76</v>
      </c>
      <c r="B136" t="s">
        <v>0</v>
      </c>
      <c r="C136" t="s">
        <v>4</v>
      </c>
      <c r="D136" t="s">
        <v>3</v>
      </c>
      <c r="E136" s="1">
        <v>0.55000000000000004</v>
      </c>
      <c r="F136" t="s">
        <v>59</v>
      </c>
      <c r="G136">
        <v>3</v>
      </c>
      <c r="H136">
        <v>4</v>
      </c>
      <c r="I136">
        <v>8</v>
      </c>
      <c r="J136" s="6">
        <v>104.5</v>
      </c>
      <c r="K136">
        <v>0.86</v>
      </c>
      <c r="L136">
        <v>19.899999999999999</v>
      </c>
      <c r="M136">
        <v>19.899999999999999</v>
      </c>
      <c r="N136">
        <v>0</v>
      </c>
      <c r="O136">
        <v>1752.5266666666664</v>
      </c>
      <c r="P136">
        <v>3055</v>
      </c>
      <c r="Q136" t="s">
        <v>21</v>
      </c>
      <c r="R136">
        <f>4.5/2466</f>
        <v>1.8248175182481751E-3</v>
      </c>
      <c r="S136">
        <v>1</v>
      </c>
      <c r="T136">
        <v>11</v>
      </c>
      <c r="U136">
        <f>T136+U135-T135</f>
        <v>246</v>
      </c>
      <c r="V136">
        <v>106</v>
      </c>
      <c r="W136" t="s">
        <v>76</v>
      </c>
      <c r="X136" t="s">
        <v>0</v>
      </c>
      <c r="Y136" t="s">
        <v>263</v>
      </c>
      <c r="Z136">
        <v>208</v>
      </c>
      <c r="AA136" t="e">
        <f>IF(R136&lt;&gt;"NA",#REF!+#REF!-#REF!*R136,"NA")</f>
        <v>#REF!</v>
      </c>
    </row>
    <row r="137" spans="1:27" x14ac:dyDescent="0.35">
      <c r="A137" t="s">
        <v>75</v>
      </c>
      <c r="B137" t="s">
        <v>5</v>
      </c>
      <c r="C137" t="s">
        <v>4</v>
      </c>
      <c r="D137" t="s">
        <v>3</v>
      </c>
      <c r="E137" s="1">
        <v>0.55000000000000004</v>
      </c>
      <c r="F137" t="s">
        <v>59</v>
      </c>
      <c r="G137">
        <v>3</v>
      </c>
      <c r="H137">
        <v>4</v>
      </c>
      <c r="I137">
        <v>8</v>
      </c>
      <c r="J137" s="6">
        <v>104.5</v>
      </c>
      <c r="K137">
        <v>0.86</v>
      </c>
      <c r="L137">
        <v>19.899999999999999</v>
      </c>
      <c r="M137">
        <v>19.899999999999999</v>
      </c>
      <c r="N137">
        <v>0</v>
      </c>
      <c r="O137">
        <f>L137/Q137</f>
        <v>1752.5266666666664</v>
      </c>
      <c r="P137">
        <v>3055</v>
      </c>
      <c r="Q137">
        <f>15/1321</f>
        <v>1.1355034065102196E-2</v>
      </c>
      <c r="R137" t="s">
        <v>21</v>
      </c>
      <c r="S137">
        <v>0</v>
      </c>
      <c r="T137">
        <v>6</v>
      </c>
      <c r="U137">
        <v>140</v>
      </c>
      <c r="V137">
        <v>107</v>
      </c>
      <c r="W137" t="s">
        <v>75</v>
      </c>
      <c r="X137" t="s">
        <v>5</v>
      </c>
      <c r="Y137" t="s">
        <v>95</v>
      </c>
      <c r="Z137">
        <v>209</v>
      </c>
      <c r="AA137" t="str">
        <f>IF(R137&lt;&gt;"NA",#REF!+#REF!-#REF!*R137,"NA")</f>
        <v>NA</v>
      </c>
    </row>
    <row r="138" spans="1:27" x14ac:dyDescent="0.35">
      <c r="A138" t="s">
        <v>75</v>
      </c>
      <c r="B138" t="s">
        <v>0</v>
      </c>
      <c r="C138" t="s">
        <v>4</v>
      </c>
      <c r="D138" t="s">
        <v>3</v>
      </c>
      <c r="E138" s="1">
        <v>0.55000000000000004</v>
      </c>
      <c r="F138" t="s">
        <v>59</v>
      </c>
      <c r="G138">
        <v>3</v>
      </c>
      <c r="H138">
        <v>4</v>
      </c>
      <c r="I138">
        <v>8</v>
      </c>
      <c r="J138" s="6">
        <v>104.5</v>
      </c>
      <c r="K138">
        <v>0.86</v>
      </c>
      <c r="L138">
        <v>19.899999999999999</v>
      </c>
      <c r="M138">
        <v>19.899999999999999</v>
      </c>
      <c r="N138">
        <v>0</v>
      </c>
      <c r="O138">
        <v>1752.5266666666664</v>
      </c>
      <c r="P138">
        <v>3055</v>
      </c>
      <c r="Q138" t="s">
        <v>21</v>
      </c>
      <c r="R138">
        <f>4.5/2466</f>
        <v>1.8248175182481751E-3</v>
      </c>
      <c r="S138">
        <v>0</v>
      </c>
      <c r="T138">
        <v>9</v>
      </c>
      <c r="U138">
        <f>T138+U137-T137</f>
        <v>143</v>
      </c>
      <c r="V138">
        <v>107</v>
      </c>
      <c r="W138" t="s">
        <v>75</v>
      </c>
      <c r="X138" t="s">
        <v>0</v>
      </c>
      <c r="Y138" t="s">
        <v>95</v>
      </c>
      <c r="Z138">
        <v>210</v>
      </c>
      <c r="AA138" t="e">
        <f>IF(R138&lt;&gt;"NA",#REF!+#REF!-#REF!*R138,"NA")</f>
        <v>#REF!</v>
      </c>
    </row>
    <row r="139" spans="1:27" x14ac:dyDescent="0.35">
      <c r="A139" t="s">
        <v>74</v>
      </c>
      <c r="B139" t="s">
        <v>5</v>
      </c>
      <c r="C139" t="s">
        <v>4</v>
      </c>
      <c r="D139" t="s">
        <v>3</v>
      </c>
      <c r="E139" s="1">
        <v>0.55000000000000004</v>
      </c>
      <c r="F139" t="s">
        <v>59</v>
      </c>
      <c r="G139">
        <v>3</v>
      </c>
      <c r="H139">
        <v>4</v>
      </c>
      <c r="I139">
        <v>8</v>
      </c>
      <c r="J139" s="6">
        <v>104.5</v>
      </c>
      <c r="K139">
        <v>0.86</v>
      </c>
      <c r="L139">
        <v>19.899999999999999</v>
      </c>
      <c r="M139">
        <v>19.899999999999999</v>
      </c>
      <c r="N139">
        <v>0</v>
      </c>
      <c r="O139">
        <f>L139/Q139</f>
        <v>1752.5266666666664</v>
      </c>
      <c r="P139">
        <v>3055</v>
      </c>
      <c r="Q139">
        <f>15/1321</f>
        <v>1.1355034065102196E-2</v>
      </c>
      <c r="R139" t="s">
        <v>21</v>
      </c>
      <c r="S139">
        <v>0</v>
      </c>
      <c r="T139">
        <v>10</v>
      </c>
      <c r="U139">
        <v>153</v>
      </c>
      <c r="V139">
        <v>108</v>
      </c>
      <c r="W139" t="s">
        <v>74</v>
      </c>
      <c r="X139" t="s">
        <v>5</v>
      </c>
      <c r="Y139" t="s">
        <v>95</v>
      </c>
      <c r="Z139">
        <v>211</v>
      </c>
      <c r="AA139" t="str">
        <f>IF(R139&lt;&gt;"NA",#REF!+#REF!-#REF!*R139,"NA")</f>
        <v>NA</v>
      </c>
    </row>
    <row r="140" spans="1:27" x14ac:dyDescent="0.35">
      <c r="A140" t="s">
        <v>74</v>
      </c>
      <c r="B140" t="s">
        <v>0</v>
      </c>
      <c r="C140" t="s">
        <v>4</v>
      </c>
      <c r="D140" t="s">
        <v>3</v>
      </c>
      <c r="E140" s="1">
        <v>0.55000000000000004</v>
      </c>
      <c r="F140" t="s">
        <v>59</v>
      </c>
      <c r="G140">
        <v>3</v>
      </c>
      <c r="H140">
        <v>4</v>
      </c>
      <c r="I140">
        <v>8</v>
      </c>
      <c r="J140" s="6">
        <v>104.5</v>
      </c>
      <c r="K140">
        <v>0.86</v>
      </c>
      <c r="L140">
        <v>19.899999999999999</v>
      </c>
      <c r="M140">
        <v>19.899999999999999</v>
      </c>
      <c r="N140">
        <v>0</v>
      </c>
      <c r="O140">
        <v>1752.5266666666664</v>
      </c>
      <c r="P140">
        <v>3055</v>
      </c>
      <c r="Q140" t="s">
        <v>21</v>
      </c>
      <c r="R140">
        <f>4.5/2466</f>
        <v>1.8248175182481751E-3</v>
      </c>
      <c r="S140">
        <v>0</v>
      </c>
      <c r="T140">
        <v>11</v>
      </c>
      <c r="U140">
        <f>T140+U139-T139</f>
        <v>154</v>
      </c>
      <c r="V140">
        <v>108</v>
      </c>
      <c r="W140" t="s">
        <v>74</v>
      </c>
      <c r="X140" t="s">
        <v>0</v>
      </c>
      <c r="Y140" t="s">
        <v>95</v>
      </c>
      <c r="Z140">
        <v>212</v>
      </c>
      <c r="AA140" t="e">
        <f>IF(R140&lt;&gt;"NA",#REF!+#REF!-#REF!*R140,"NA")</f>
        <v>#REF!</v>
      </c>
    </row>
    <row r="141" spans="1:27" x14ac:dyDescent="0.35">
      <c r="A141" t="s">
        <v>73</v>
      </c>
      <c r="B141" t="s">
        <v>5</v>
      </c>
      <c r="C141" t="s">
        <v>4</v>
      </c>
      <c r="D141" t="s">
        <v>3</v>
      </c>
      <c r="E141" s="1">
        <v>0.55000000000000004</v>
      </c>
      <c r="F141" t="s">
        <v>59</v>
      </c>
      <c r="G141">
        <v>3</v>
      </c>
      <c r="H141">
        <v>4</v>
      </c>
      <c r="I141">
        <v>8</v>
      </c>
      <c r="J141" s="6">
        <v>104.5</v>
      </c>
      <c r="K141">
        <v>0.86</v>
      </c>
      <c r="L141">
        <v>19.899999999999999</v>
      </c>
      <c r="M141">
        <v>19.899999999999999</v>
      </c>
      <c r="N141">
        <v>0</v>
      </c>
      <c r="O141">
        <f>L141/Q141</f>
        <v>1752.5266666666664</v>
      </c>
      <c r="P141">
        <v>3055</v>
      </c>
      <c r="Q141">
        <f>15/1321</f>
        <v>1.1355034065102196E-2</v>
      </c>
      <c r="R141" t="s">
        <v>21</v>
      </c>
      <c r="S141">
        <v>0</v>
      </c>
      <c r="T141">
        <v>6</v>
      </c>
      <c r="U141">
        <v>128</v>
      </c>
      <c r="V141">
        <v>109</v>
      </c>
      <c r="W141" t="s">
        <v>73</v>
      </c>
      <c r="X141" t="s">
        <v>5</v>
      </c>
      <c r="Y141" t="s">
        <v>95</v>
      </c>
      <c r="Z141">
        <v>213</v>
      </c>
      <c r="AA141" t="str">
        <f>IF(R141&lt;&gt;"NA",#REF!+#REF!-#REF!*R141,"NA")</f>
        <v>NA</v>
      </c>
    </row>
    <row r="142" spans="1:27" x14ac:dyDescent="0.35">
      <c r="A142" t="s">
        <v>73</v>
      </c>
      <c r="B142" t="s">
        <v>0</v>
      </c>
      <c r="C142" t="s">
        <v>4</v>
      </c>
      <c r="D142" t="s">
        <v>3</v>
      </c>
      <c r="E142" s="1">
        <v>0.55000000000000004</v>
      </c>
      <c r="F142" t="s">
        <v>59</v>
      </c>
      <c r="G142">
        <v>3</v>
      </c>
      <c r="H142">
        <v>4</v>
      </c>
      <c r="I142">
        <v>8</v>
      </c>
      <c r="J142" s="6">
        <v>104.5</v>
      </c>
      <c r="K142">
        <v>0.86</v>
      </c>
      <c r="L142">
        <v>19.899999999999999</v>
      </c>
      <c r="M142">
        <v>19.899999999999999</v>
      </c>
      <c r="N142">
        <v>0</v>
      </c>
      <c r="O142">
        <v>1752.5266666666664</v>
      </c>
      <c r="P142">
        <v>3055</v>
      </c>
      <c r="Q142" t="s">
        <v>21</v>
      </c>
      <c r="R142">
        <f>4.5/2466</f>
        <v>1.8248175182481751E-3</v>
      </c>
      <c r="S142">
        <v>0</v>
      </c>
      <c r="T142">
        <v>8</v>
      </c>
      <c r="U142">
        <f>T142+U141-T141</f>
        <v>130</v>
      </c>
      <c r="V142">
        <v>109</v>
      </c>
      <c r="W142" t="s">
        <v>73</v>
      </c>
      <c r="X142" t="s">
        <v>0</v>
      </c>
      <c r="Y142" t="s">
        <v>95</v>
      </c>
      <c r="Z142">
        <v>214</v>
      </c>
      <c r="AA142" t="e">
        <f>IF(R142&lt;&gt;"NA",#REF!+#REF!-#REF!*R142,"NA")</f>
        <v>#REF!</v>
      </c>
    </row>
    <row r="143" spans="1:27" x14ac:dyDescent="0.35">
      <c r="A143" t="s">
        <v>72</v>
      </c>
      <c r="B143" t="s">
        <v>5</v>
      </c>
      <c r="C143" t="s">
        <v>4</v>
      </c>
      <c r="D143" t="s">
        <v>3</v>
      </c>
      <c r="E143" s="1">
        <v>0.55000000000000004</v>
      </c>
      <c r="F143" t="s">
        <v>59</v>
      </c>
      <c r="G143">
        <v>3</v>
      </c>
      <c r="H143">
        <v>4</v>
      </c>
      <c r="I143">
        <v>8</v>
      </c>
      <c r="J143" s="6">
        <v>104.5</v>
      </c>
      <c r="K143">
        <v>0.86</v>
      </c>
      <c r="L143">
        <v>19.899999999999999</v>
      </c>
      <c r="M143">
        <v>19.899999999999999</v>
      </c>
      <c r="N143">
        <v>0</v>
      </c>
      <c r="O143">
        <f>L143/Q143</f>
        <v>1752.5266666666664</v>
      </c>
      <c r="P143">
        <v>3055</v>
      </c>
      <c r="Q143">
        <f>15/1321</f>
        <v>1.1355034065102196E-2</v>
      </c>
      <c r="R143" t="s">
        <v>21</v>
      </c>
      <c r="S143">
        <v>0</v>
      </c>
      <c r="T143">
        <v>5</v>
      </c>
      <c r="U143">
        <v>186</v>
      </c>
      <c r="V143">
        <v>110</v>
      </c>
      <c r="W143" t="s">
        <v>72</v>
      </c>
      <c r="X143" t="s">
        <v>5</v>
      </c>
      <c r="Y143" t="s">
        <v>95</v>
      </c>
      <c r="Z143">
        <v>215</v>
      </c>
      <c r="AA143" t="str">
        <f>IF(R143&lt;&gt;"NA",#REF!+#REF!-#REF!*R143,"NA")</f>
        <v>NA</v>
      </c>
    </row>
    <row r="144" spans="1:27" x14ac:dyDescent="0.35">
      <c r="A144" t="s">
        <v>72</v>
      </c>
      <c r="B144" t="s">
        <v>0</v>
      </c>
      <c r="C144" t="s">
        <v>4</v>
      </c>
      <c r="D144" t="s">
        <v>3</v>
      </c>
      <c r="E144" s="1">
        <v>0.55000000000000004</v>
      </c>
      <c r="F144" t="s">
        <v>59</v>
      </c>
      <c r="G144">
        <v>3</v>
      </c>
      <c r="H144">
        <v>4</v>
      </c>
      <c r="I144">
        <v>8</v>
      </c>
      <c r="J144" s="6">
        <v>104.5</v>
      </c>
      <c r="K144">
        <v>0.86</v>
      </c>
      <c r="L144">
        <v>19.899999999999999</v>
      </c>
      <c r="M144">
        <v>19.899999999999999</v>
      </c>
      <c r="N144">
        <v>0</v>
      </c>
      <c r="O144">
        <v>1752.5266666666664</v>
      </c>
      <c r="P144">
        <v>3055</v>
      </c>
      <c r="Q144" t="s">
        <v>21</v>
      </c>
      <c r="R144">
        <f>4.5/2466</f>
        <v>1.8248175182481751E-3</v>
      </c>
      <c r="S144">
        <v>0</v>
      </c>
      <c r="T144">
        <v>6</v>
      </c>
      <c r="U144">
        <f>T144+U143-T143</f>
        <v>187</v>
      </c>
      <c r="V144">
        <v>110</v>
      </c>
      <c r="W144" t="s">
        <v>72</v>
      </c>
      <c r="X144" t="s">
        <v>0</v>
      </c>
      <c r="Y144" t="s">
        <v>95</v>
      </c>
      <c r="Z144">
        <v>216</v>
      </c>
      <c r="AA144" t="e">
        <f>IF(R144&lt;&gt;"NA",#REF!+#REF!-#REF!*R144,"NA")</f>
        <v>#REF!</v>
      </c>
    </row>
    <row r="145" spans="1:27" x14ac:dyDescent="0.35">
      <c r="A145" t="s">
        <v>71</v>
      </c>
      <c r="B145" t="s">
        <v>5</v>
      </c>
      <c r="C145" t="s">
        <v>4</v>
      </c>
      <c r="D145" t="s">
        <v>3</v>
      </c>
      <c r="E145" s="1">
        <v>0.55000000000000004</v>
      </c>
      <c r="F145" t="s">
        <v>59</v>
      </c>
      <c r="G145">
        <v>3</v>
      </c>
      <c r="H145">
        <v>4</v>
      </c>
      <c r="I145">
        <v>8</v>
      </c>
      <c r="J145" s="6">
        <v>104.5</v>
      </c>
      <c r="K145">
        <v>0.86</v>
      </c>
      <c r="L145">
        <v>19.899999999999999</v>
      </c>
      <c r="M145">
        <v>19.899999999999999</v>
      </c>
      <c r="N145">
        <v>0</v>
      </c>
      <c r="O145">
        <f>L145/Q145</f>
        <v>1752.5266666666664</v>
      </c>
      <c r="P145">
        <v>3055</v>
      </c>
      <c r="Q145">
        <f>15/1321</f>
        <v>1.1355034065102196E-2</v>
      </c>
      <c r="R145" t="s">
        <v>21</v>
      </c>
      <c r="S145">
        <v>0</v>
      </c>
      <c r="T145">
        <v>7</v>
      </c>
      <c r="U145">
        <v>112</v>
      </c>
      <c r="V145">
        <v>111</v>
      </c>
      <c r="W145" t="s">
        <v>71</v>
      </c>
      <c r="X145" t="s">
        <v>5</v>
      </c>
      <c r="Y145" t="s">
        <v>95</v>
      </c>
      <c r="Z145">
        <v>217</v>
      </c>
      <c r="AA145" t="str">
        <f>IF(R145&lt;&gt;"NA",#REF!+#REF!-#REF!*R145,"NA")</f>
        <v>NA</v>
      </c>
    </row>
    <row r="146" spans="1:27" ht="14" customHeight="1" x14ac:dyDescent="0.35">
      <c r="A146" t="s">
        <v>71</v>
      </c>
      <c r="B146" t="s">
        <v>0</v>
      </c>
      <c r="C146" t="s">
        <v>4</v>
      </c>
      <c r="D146" t="s">
        <v>3</v>
      </c>
      <c r="E146" s="1">
        <v>0.55000000000000004</v>
      </c>
      <c r="F146" t="s">
        <v>59</v>
      </c>
      <c r="G146">
        <v>3</v>
      </c>
      <c r="H146">
        <v>4</v>
      </c>
      <c r="I146">
        <v>8</v>
      </c>
      <c r="J146" s="6">
        <v>104.5</v>
      </c>
      <c r="K146">
        <v>0.86</v>
      </c>
      <c r="L146">
        <v>19.899999999999999</v>
      </c>
      <c r="M146">
        <v>19.899999999999999</v>
      </c>
      <c r="N146">
        <v>0</v>
      </c>
      <c r="O146">
        <v>1752.5266666666664</v>
      </c>
      <c r="P146">
        <v>3055</v>
      </c>
      <c r="Q146" t="s">
        <v>21</v>
      </c>
      <c r="R146">
        <f>4.5/2466</f>
        <v>1.8248175182481751E-3</v>
      </c>
      <c r="S146">
        <v>0</v>
      </c>
      <c r="T146">
        <v>10</v>
      </c>
      <c r="U146">
        <f>T146+U145-T145</f>
        <v>115</v>
      </c>
      <c r="V146">
        <v>111</v>
      </c>
      <c r="W146" t="s">
        <v>71</v>
      </c>
      <c r="X146" t="s">
        <v>0</v>
      </c>
      <c r="Y146" t="s">
        <v>95</v>
      </c>
      <c r="Z146">
        <v>218</v>
      </c>
      <c r="AA146" t="e">
        <f>IF(R146&lt;&gt;"NA",#REF!+#REF!-#REF!*R146,"NA")</f>
        <v>#REF!</v>
      </c>
    </row>
    <row r="147" spans="1:27" x14ac:dyDescent="0.35">
      <c r="A147" t="s">
        <v>70</v>
      </c>
      <c r="B147" t="s">
        <v>5</v>
      </c>
      <c r="C147" t="s">
        <v>4</v>
      </c>
      <c r="D147" t="s">
        <v>3</v>
      </c>
      <c r="E147" s="1">
        <v>0.55000000000000004</v>
      </c>
      <c r="F147" t="s">
        <v>59</v>
      </c>
      <c r="G147">
        <v>3</v>
      </c>
      <c r="H147">
        <v>4</v>
      </c>
      <c r="I147">
        <v>8</v>
      </c>
      <c r="J147" s="6">
        <v>104.5</v>
      </c>
      <c r="K147">
        <v>0.86</v>
      </c>
      <c r="L147">
        <v>19.899999999999999</v>
      </c>
      <c r="M147">
        <v>19.899999999999999</v>
      </c>
      <c r="N147">
        <v>0</v>
      </c>
      <c r="O147">
        <f>L147/Q147</f>
        <v>1752.5266666666664</v>
      </c>
      <c r="P147">
        <v>3055</v>
      </c>
      <c r="Q147">
        <f>15/1321</f>
        <v>1.1355034065102196E-2</v>
      </c>
      <c r="R147" t="s">
        <v>21</v>
      </c>
      <c r="S147">
        <v>1</v>
      </c>
      <c r="T147">
        <v>5</v>
      </c>
      <c r="U147">
        <v>140</v>
      </c>
      <c r="V147">
        <v>112</v>
      </c>
      <c r="W147" t="s">
        <v>70</v>
      </c>
      <c r="X147" t="s">
        <v>5</v>
      </c>
      <c r="Y147" t="s">
        <v>95</v>
      </c>
      <c r="Z147">
        <v>219</v>
      </c>
      <c r="AA147" t="str">
        <f>IF(R147&lt;&gt;"NA",#REF!+#REF!-#REF!*R147,"NA")</f>
        <v>NA</v>
      </c>
    </row>
    <row r="148" spans="1:27" x14ac:dyDescent="0.35">
      <c r="A148" t="s">
        <v>70</v>
      </c>
      <c r="B148" t="s">
        <v>0</v>
      </c>
      <c r="C148" t="s">
        <v>4</v>
      </c>
      <c r="D148" t="s">
        <v>3</v>
      </c>
      <c r="E148" s="1">
        <v>0.55000000000000004</v>
      </c>
      <c r="F148" t="s">
        <v>59</v>
      </c>
      <c r="G148">
        <v>3</v>
      </c>
      <c r="H148">
        <v>4</v>
      </c>
      <c r="I148">
        <v>8</v>
      </c>
      <c r="J148" s="6">
        <v>104.5</v>
      </c>
      <c r="K148">
        <v>0.86</v>
      </c>
      <c r="L148">
        <v>19.899999999999999</v>
      </c>
      <c r="M148">
        <v>19.899999999999999</v>
      </c>
      <c r="N148">
        <v>0</v>
      </c>
      <c r="O148">
        <v>1752.5266666666664</v>
      </c>
      <c r="P148">
        <v>3055</v>
      </c>
      <c r="Q148" t="s">
        <v>21</v>
      </c>
      <c r="R148">
        <f>4.5/2466</f>
        <v>1.8248175182481751E-3</v>
      </c>
      <c r="S148">
        <v>1</v>
      </c>
      <c r="T148">
        <v>7</v>
      </c>
      <c r="U148">
        <f>T148+U147-T147</f>
        <v>142</v>
      </c>
      <c r="V148">
        <v>112</v>
      </c>
      <c r="W148" t="s">
        <v>70</v>
      </c>
      <c r="X148" t="s">
        <v>0</v>
      </c>
      <c r="Y148" t="s">
        <v>95</v>
      </c>
      <c r="Z148">
        <v>220</v>
      </c>
      <c r="AA148" t="e">
        <f>IF(R148&lt;&gt;"NA",#REF!+#REF!-#REF!*R148,"NA")</f>
        <v>#REF!</v>
      </c>
    </row>
    <row r="149" spans="1:27" x14ac:dyDescent="0.35">
      <c r="A149" t="s">
        <v>68</v>
      </c>
      <c r="B149" t="s">
        <v>5</v>
      </c>
      <c r="C149" t="s">
        <v>4</v>
      </c>
      <c r="D149" t="s">
        <v>3</v>
      </c>
      <c r="E149" s="1">
        <v>0.52</v>
      </c>
      <c r="F149" t="s">
        <v>69</v>
      </c>
      <c r="G149">
        <v>3</v>
      </c>
      <c r="H149">
        <v>4</v>
      </c>
      <c r="I149">
        <v>8</v>
      </c>
      <c r="J149" s="6">
        <v>100</v>
      </c>
      <c r="K149">
        <v>0.86</v>
      </c>
      <c r="L149">
        <v>19.899999999999999</v>
      </c>
      <c r="M149">
        <v>19.899999999999999</v>
      </c>
      <c r="N149">
        <v>0</v>
      </c>
      <c r="O149">
        <f>L149/Q149</f>
        <v>1769.7733333333331</v>
      </c>
      <c r="P149">
        <v>3612</v>
      </c>
      <c r="Q149">
        <f>15/1334</f>
        <v>1.1244377811094454E-2</v>
      </c>
      <c r="R149" t="s">
        <v>21</v>
      </c>
      <c r="S149">
        <v>1</v>
      </c>
      <c r="T149">
        <v>7</v>
      </c>
      <c r="U149">
        <v>374</v>
      </c>
      <c r="V149">
        <v>113</v>
      </c>
      <c r="W149" t="s">
        <v>68</v>
      </c>
      <c r="X149" t="s">
        <v>5</v>
      </c>
      <c r="Y149" t="s">
        <v>241</v>
      </c>
      <c r="Z149">
        <v>221</v>
      </c>
      <c r="AA149" t="str">
        <f>IF(R149&lt;&gt;"NA",#REF!+#REF!-#REF!*R149,"NA")</f>
        <v>NA</v>
      </c>
    </row>
    <row r="150" spans="1:27" x14ac:dyDescent="0.35">
      <c r="A150" t="s">
        <v>68</v>
      </c>
      <c r="B150" t="s">
        <v>0</v>
      </c>
      <c r="C150" t="s">
        <v>4</v>
      </c>
      <c r="D150" t="s">
        <v>3</v>
      </c>
      <c r="E150" s="1">
        <v>0.52</v>
      </c>
      <c r="F150" t="s">
        <v>69</v>
      </c>
      <c r="G150">
        <v>3</v>
      </c>
      <c r="H150">
        <v>4</v>
      </c>
      <c r="I150">
        <v>8</v>
      </c>
      <c r="J150" s="6">
        <v>100</v>
      </c>
      <c r="K150">
        <v>0.86</v>
      </c>
      <c r="L150">
        <v>19.899999999999999</v>
      </c>
      <c r="M150">
        <v>19.899999999999999</v>
      </c>
      <c r="N150">
        <v>0</v>
      </c>
      <c r="O150">
        <v>1769.7733333333331</v>
      </c>
      <c r="P150">
        <v>3612</v>
      </c>
      <c r="Q150" t="s">
        <v>21</v>
      </c>
      <c r="R150">
        <f>4.5/2269</f>
        <v>1.9832525341560159E-3</v>
      </c>
      <c r="S150">
        <v>1</v>
      </c>
      <c r="T150">
        <v>8</v>
      </c>
      <c r="U150">
        <f>T150+U149-T149</f>
        <v>375</v>
      </c>
      <c r="V150">
        <v>113</v>
      </c>
      <c r="W150" t="s">
        <v>68</v>
      </c>
      <c r="X150" t="s">
        <v>0</v>
      </c>
      <c r="Y150" t="s">
        <v>241</v>
      </c>
      <c r="Z150">
        <v>222</v>
      </c>
      <c r="AA150" t="e">
        <f>IF(R150&lt;&gt;"NA",#REF!+#REF!-#REF!*R150,"NA")</f>
        <v>#REF!</v>
      </c>
    </row>
    <row r="151" spans="1:27" x14ac:dyDescent="0.35">
      <c r="A151" t="s">
        <v>67</v>
      </c>
      <c r="B151" t="s">
        <v>5</v>
      </c>
      <c r="C151" t="s">
        <v>4</v>
      </c>
      <c r="D151" t="s">
        <v>3</v>
      </c>
      <c r="E151" s="1">
        <v>0.56000000000000005</v>
      </c>
      <c r="F151" t="s">
        <v>61</v>
      </c>
      <c r="G151">
        <v>5</v>
      </c>
      <c r="H151">
        <v>3</v>
      </c>
      <c r="I151">
        <v>7</v>
      </c>
      <c r="J151" s="6">
        <v>106</v>
      </c>
      <c r="K151">
        <v>3.1</v>
      </c>
      <c r="L151">
        <v>19.899999999999999</v>
      </c>
      <c r="M151">
        <v>19.899999999999999</v>
      </c>
      <c r="N151">
        <v>0</v>
      </c>
      <c r="O151">
        <f>L151/Q151</f>
        <v>1503.1133333333332</v>
      </c>
      <c r="P151">
        <v>1978</v>
      </c>
      <c r="Q151">
        <f>15/1133</f>
        <v>1.323918799646955E-2</v>
      </c>
      <c r="R151" t="s">
        <v>21</v>
      </c>
      <c r="S151">
        <v>0</v>
      </c>
      <c r="T151">
        <v>4</v>
      </c>
      <c r="U151">
        <v>106</v>
      </c>
      <c r="V151">
        <v>114</v>
      </c>
      <c r="W151" t="s">
        <v>67</v>
      </c>
      <c r="X151" t="s">
        <v>5</v>
      </c>
      <c r="Y151" t="s">
        <v>369</v>
      </c>
      <c r="Z151">
        <v>223</v>
      </c>
      <c r="AA151" t="str">
        <f>IF(R151&lt;&gt;"NA",#REF!+#REF!-#REF!*R151,"NA")</f>
        <v>NA</v>
      </c>
    </row>
    <row r="152" spans="1:27" x14ac:dyDescent="0.35">
      <c r="A152" t="s">
        <v>67</v>
      </c>
      <c r="B152" t="s">
        <v>0</v>
      </c>
      <c r="C152" t="s">
        <v>4</v>
      </c>
      <c r="D152" t="s">
        <v>3</v>
      </c>
      <c r="E152" s="1">
        <v>0.56000000000000005</v>
      </c>
      <c r="F152" t="s">
        <v>61</v>
      </c>
      <c r="G152">
        <v>5</v>
      </c>
      <c r="H152">
        <v>3</v>
      </c>
      <c r="I152">
        <v>7</v>
      </c>
      <c r="J152" s="6">
        <v>106</v>
      </c>
      <c r="K152">
        <v>3.1</v>
      </c>
      <c r="L152">
        <v>19.899999999999999</v>
      </c>
      <c r="M152">
        <v>19.899999999999999</v>
      </c>
      <c r="N152">
        <v>0</v>
      </c>
      <c r="O152">
        <v>1503.1133333333332</v>
      </c>
      <c r="P152">
        <v>1978</v>
      </c>
      <c r="Q152" t="s">
        <v>21</v>
      </c>
      <c r="R152">
        <f>4.5/2252</f>
        <v>1.9982238010657193E-3</v>
      </c>
      <c r="S152">
        <v>0</v>
      </c>
      <c r="T152">
        <v>8</v>
      </c>
      <c r="U152">
        <f>T152+U151-T151</f>
        <v>110</v>
      </c>
      <c r="V152">
        <v>114</v>
      </c>
      <c r="W152" t="s">
        <v>67</v>
      </c>
      <c r="X152" t="s">
        <v>0</v>
      </c>
      <c r="Y152" t="s">
        <v>369</v>
      </c>
      <c r="Z152">
        <v>224</v>
      </c>
      <c r="AA152" t="e">
        <f>IF(R152&lt;&gt;"NA",#REF!+#REF!-#REF!*R152,"NA")</f>
        <v>#REF!</v>
      </c>
    </row>
    <row r="153" spans="1:27" x14ac:dyDescent="0.35">
      <c r="A153" t="s">
        <v>66</v>
      </c>
      <c r="B153" t="s">
        <v>5</v>
      </c>
      <c r="C153" t="s">
        <v>4</v>
      </c>
      <c r="D153" t="s">
        <v>3</v>
      </c>
      <c r="E153" s="1">
        <v>0.56000000000000005</v>
      </c>
      <c r="F153" t="s">
        <v>61</v>
      </c>
      <c r="G153">
        <v>5</v>
      </c>
      <c r="H153">
        <v>3</v>
      </c>
      <c r="I153">
        <v>7</v>
      </c>
      <c r="J153" s="6">
        <v>106</v>
      </c>
      <c r="K153">
        <v>3.1</v>
      </c>
      <c r="L153">
        <v>19.899999999999999</v>
      </c>
      <c r="M153">
        <v>19.899999999999999</v>
      </c>
      <c r="N153">
        <v>0</v>
      </c>
      <c r="O153">
        <f>L153/Q153</f>
        <v>1503.1133333333332</v>
      </c>
      <c r="P153">
        <v>1978</v>
      </c>
      <c r="Q153">
        <f>15/1133</f>
        <v>1.323918799646955E-2</v>
      </c>
      <c r="R153" t="s">
        <v>21</v>
      </c>
      <c r="S153">
        <v>1</v>
      </c>
      <c r="T153">
        <v>6</v>
      </c>
      <c r="U153">
        <v>406</v>
      </c>
      <c r="V153">
        <v>115</v>
      </c>
      <c r="W153" t="s">
        <v>66</v>
      </c>
      <c r="X153" t="s">
        <v>5</v>
      </c>
      <c r="Y153" t="s">
        <v>241</v>
      </c>
      <c r="Z153">
        <v>225</v>
      </c>
      <c r="AA153" t="str">
        <f>IF(R153&lt;&gt;"NA",#REF!+#REF!-#REF!*R153,"NA")</f>
        <v>NA</v>
      </c>
    </row>
    <row r="154" spans="1:27" x14ac:dyDescent="0.35">
      <c r="A154" t="s">
        <v>66</v>
      </c>
      <c r="B154" t="s">
        <v>0</v>
      </c>
      <c r="C154" t="s">
        <v>4</v>
      </c>
      <c r="D154" t="s">
        <v>3</v>
      </c>
      <c r="E154" s="1">
        <v>0.56000000000000005</v>
      </c>
      <c r="F154" t="s">
        <v>61</v>
      </c>
      <c r="G154">
        <v>5</v>
      </c>
      <c r="H154">
        <v>3</v>
      </c>
      <c r="I154">
        <v>7</v>
      </c>
      <c r="J154" s="6">
        <v>106</v>
      </c>
      <c r="K154">
        <v>3.1</v>
      </c>
      <c r="L154">
        <v>19.899999999999999</v>
      </c>
      <c r="M154">
        <v>19.899999999999999</v>
      </c>
      <c r="N154">
        <v>0</v>
      </c>
      <c r="O154">
        <v>1503.1133333333332</v>
      </c>
      <c r="P154">
        <v>1978</v>
      </c>
      <c r="Q154" t="s">
        <v>21</v>
      </c>
      <c r="R154">
        <f>4.5/2252</f>
        <v>1.9982238010657193E-3</v>
      </c>
      <c r="S154">
        <v>1</v>
      </c>
      <c r="T154">
        <v>5</v>
      </c>
      <c r="U154">
        <f>T154+U153-T153</f>
        <v>405</v>
      </c>
      <c r="V154">
        <v>115</v>
      </c>
      <c r="W154" t="s">
        <v>66</v>
      </c>
      <c r="X154" t="s">
        <v>0</v>
      </c>
      <c r="Y154" t="s">
        <v>241</v>
      </c>
      <c r="Z154">
        <v>226</v>
      </c>
      <c r="AA154" t="e">
        <f>IF(R154&lt;&gt;"NA",#REF!+#REF!-#REF!*R154,"NA")</f>
        <v>#REF!</v>
      </c>
    </row>
    <row r="155" spans="1:27" x14ac:dyDescent="0.35">
      <c r="A155" t="s">
        <v>65</v>
      </c>
      <c r="B155" t="s">
        <v>5</v>
      </c>
      <c r="C155" t="s">
        <v>4</v>
      </c>
      <c r="D155" t="s">
        <v>3</v>
      </c>
      <c r="E155" s="1">
        <v>0.56000000000000005</v>
      </c>
      <c r="F155" t="s">
        <v>61</v>
      </c>
      <c r="G155">
        <v>5</v>
      </c>
      <c r="H155">
        <v>3</v>
      </c>
      <c r="I155">
        <v>7</v>
      </c>
      <c r="J155" s="6">
        <v>94.5</v>
      </c>
      <c r="K155">
        <v>0.86</v>
      </c>
      <c r="L155">
        <v>19.899999999999999</v>
      </c>
      <c r="M155">
        <v>19.899999999999999</v>
      </c>
      <c r="N155">
        <v>0</v>
      </c>
      <c r="O155">
        <f>L155/Q155</f>
        <v>1894.4799999999998</v>
      </c>
      <c r="P155">
        <v>3355</v>
      </c>
      <c r="Q155">
        <f>15/1428</f>
        <v>1.050420168067227E-2</v>
      </c>
      <c r="R155" t="s">
        <v>21</v>
      </c>
      <c r="S155">
        <v>0</v>
      </c>
      <c r="T155">
        <v>31</v>
      </c>
      <c r="U155">
        <v>93</v>
      </c>
      <c r="V155">
        <v>116</v>
      </c>
      <c r="W155" t="s">
        <v>65</v>
      </c>
      <c r="X155" t="s">
        <v>5</v>
      </c>
      <c r="Y155" t="s">
        <v>241</v>
      </c>
      <c r="Z155">
        <v>227</v>
      </c>
      <c r="AA155" t="str">
        <f>IF(R155&lt;&gt;"NA",#REF!+#REF!-#REF!*R155,"NA")</f>
        <v>NA</v>
      </c>
    </row>
    <row r="156" spans="1:27" x14ac:dyDescent="0.35">
      <c r="A156" t="s">
        <v>65</v>
      </c>
      <c r="B156" t="s">
        <v>0</v>
      </c>
      <c r="C156" t="s">
        <v>4</v>
      </c>
      <c r="D156" t="s">
        <v>3</v>
      </c>
      <c r="E156" s="1">
        <v>0.56000000000000005</v>
      </c>
      <c r="F156" t="s">
        <v>61</v>
      </c>
      <c r="G156">
        <v>5</v>
      </c>
      <c r="H156">
        <v>3</v>
      </c>
      <c r="I156">
        <v>7</v>
      </c>
      <c r="J156" s="6">
        <v>94.5</v>
      </c>
      <c r="K156">
        <v>0.86</v>
      </c>
      <c r="L156">
        <v>19.899999999999999</v>
      </c>
      <c r="M156">
        <v>19.899999999999999</v>
      </c>
      <c r="N156">
        <v>0</v>
      </c>
      <c r="O156">
        <v>1894.4799999999998</v>
      </c>
      <c r="P156">
        <v>3355</v>
      </c>
      <c r="Q156" t="s">
        <v>21</v>
      </c>
      <c r="R156">
        <f>4/2000</f>
        <v>2E-3</v>
      </c>
      <c r="S156">
        <v>0</v>
      </c>
      <c r="T156">
        <v>31</v>
      </c>
      <c r="U156">
        <f>T156+U155-T155</f>
        <v>93</v>
      </c>
      <c r="V156">
        <v>116</v>
      </c>
      <c r="W156" t="s">
        <v>65</v>
      </c>
      <c r="X156" t="s">
        <v>0</v>
      </c>
      <c r="Y156" t="s">
        <v>241</v>
      </c>
      <c r="Z156">
        <v>228</v>
      </c>
      <c r="AA156" t="e">
        <f>IF(R156&lt;&gt;"NA",#REF!+#REF!-#REF!*R156,"NA")</f>
        <v>#REF!</v>
      </c>
    </row>
    <row r="157" spans="1:27" x14ac:dyDescent="0.35">
      <c r="A157" t="s">
        <v>64</v>
      </c>
      <c r="B157" t="s">
        <v>5</v>
      </c>
      <c r="C157" t="s">
        <v>4</v>
      </c>
      <c r="D157" t="s">
        <v>3</v>
      </c>
      <c r="E157" s="1">
        <v>0.56000000000000005</v>
      </c>
      <c r="F157" t="s">
        <v>61</v>
      </c>
      <c r="G157">
        <v>5</v>
      </c>
      <c r="H157">
        <v>3</v>
      </c>
      <c r="I157">
        <v>7</v>
      </c>
      <c r="J157" s="6">
        <v>94.5</v>
      </c>
      <c r="K157">
        <v>0.86</v>
      </c>
      <c r="L157">
        <v>19.899999999999999</v>
      </c>
      <c r="M157">
        <v>19.899999999999999</v>
      </c>
      <c r="N157">
        <v>0</v>
      </c>
      <c r="O157">
        <f>L157/Q157</f>
        <v>1894.4799999999998</v>
      </c>
      <c r="P157">
        <v>3355</v>
      </c>
      <c r="Q157">
        <f>15/1428</f>
        <v>1.050420168067227E-2</v>
      </c>
      <c r="R157" t="s">
        <v>21</v>
      </c>
      <c r="S157">
        <v>0</v>
      </c>
      <c r="T157">
        <v>10</v>
      </c>
      <c r="U157">
        <v>86</v>
      </c>
      <c r="V157">
        <v>117</v>
      </c>
      <c r="W157" t="s">
        <v>64</v>
      </c>
      <c r="X157" t="s">
        <v>5</v>
      </c>
      <c r="Y157" t="s">
        <v>241</v>
      </c>
      <c r="Z157">
        <v>229</v>
      </c>
      <c r="AA157" t="str">
        <f>IF(R157&lt;&gt;"NA",#REF!+#REF!-#REF!*R157,"NA")</f>
        <v>NA</v>
      </c>
    </row>
    <row r="158" spans="1:27" x14ac:dyDescent="0.35">
      <c r="A158" t="s">
        <v>64</v>
      </c>
      <c r="B158" t="s">
        <v>0</v>
      </c>
      <c r="C158" t="s">
        <v>4</v>
      </c>
      <c r="D158" t="s">
        <v>3</v>
      </c>
      <c r="E158" s="1">
        <v>0.56000000000000005</v>
      </c>
      <c r="F158" t="s">
        <v>61</v>
      </c>
      <c r="G158">
        <v>5</v>
      </c>
      <c r="H158">
        <v>3</v>
      </c>
      <c r="I158">
        <v>7</v>
      </c>
      <c r="J158" s="6">
        <v>94.5</v>
      </c>
      <c r="K158">
        <v>0.86</v>
      </c>
      <c r="L158">
        <v>19.899999999999999</v>
      </c>
      <c r="M158">
        <v>19.899999999999999</v>
      </c>
      <c r="N158">
        <v>0</v>
      </c>
      <c r="O158">
        <v>1894.4799999999998</v>
      </c>
      <c r="P158">
        <v>3355</v>
      </c>
      <c r="Q158" t="s">
        <v>21</v>
      </c>
      <c r="R158">
        <f>4/2000</f>
        <v>2E-3</v>
      </c>
      <c r="S158">
        <v>0</v>
      </c>
      <c r="T158">
        <v>11</v>
      </c>
      <c r="U158">
        <f>T158+U157-T157</f>
        <v>87</v>
      </c>
      <c r="V158">
        <v>117</v>
      </c>
      <c r="W158" t="s">
        <v>64</v>
      </c>
      <c r="X158" t="s">
        <v>0</v>
      </c>
      <c r="Y158" t="s">
        <v>241</v>
      </c>
      <c r="Z158">
        <v>230</v>
      </c>
      <c r="AA158" t="e">
        <f>IF(R158&lt;&gt;"NA",#REF!+#REF!-#REF!*R158,"NA")</f>
        <v>#REF!</v>
      </c>
    </row>
    <row r="159" spans="1:27" x14ac:dyDescent="0.35">
      <c r="A159" t="s">
        <v>63</v>
      </c>
      <c r="B159" t="s">
        <v>5</v>
      </c>
      <c r="C159" t="s">
        <v>4</v>
      </c>
      <c r="D159" t="s">
        <v>3</v>
      </c>
      <c r="E159" s="1">
        <v>0.56000000000000005</v>
      </c>
      <c r="F159" t="s">
        <v>61</v>
      </c>
      <c r="G159">
        <v>5</v>
      </c>
      <c r="H159">
        <v>3</v>
      </c>
      <c r="I159">
        <v>7</v>
      </c>
      <c r="J159" s="6">
        <v>94.5</v>
      </c>
      <c r="K159">
        <v>0.86</v>
      </c>
      <c r="L159">
        <v>19.899999999999999</v>
      </c>
      <c r="M159">
        <v>19.899999999999999</v>
      </c>
      <c r="N159">
        <v>0</v>
      </c>
      <c r="O159">
        <f>L159/Q159</f>
        <v>1894.4799999999998</v>
      </c>
      <c r="P159">
        <v>3355</v>
      </c>
      <c r="Q159">
        <f>15/1428</f>
        <v>1.050420168067227E-2</v>
      </c>
      <c r="R159" t="s">
        <v>21</v>
      </c>
      <c r="S159">
        <v>1</v>
      </c>
      <c r="T159">
        <v>12</v>
      </c>
      <c r="U159">
        <v>440</v>
      </c>
      <c r="V159">
        <v>118</v>
      </c>
      <c r="W159" t="s">
        <v>63</v>
      </c>
      <c r="X159" t="s">
        <v>5</v>
      </c>
      <c r="Y159" t="s">
        <v>362</v>
      </c>
      <c r="Z159">
        <v>231</v>
      </c>
      <c r="AA159" t="str">
        <f>IF(R159&lt;&gt;"NA",#REF!+#REF!-#REF!*R159,"NA")</f>
        <v>NA</v>
      </c>
    </row>
    <row r="160" spans="1:27" x14ac:dyDescent="0.35">
      <c r="A160" t="s">
        <v>63</v>
      </c>
      <c r="B160" t="s">
        <v>0</v>
      </c>
      <c r="C160" t="s">
        <v>4</v>
      </c>
      <c r="D160" t="s">
        <v>3</v>
      </c>
      <c r="E160" s="1">
        <v>0.56000000000000005</v>
      </c>
      <c r="F160" t="s">
        <v>61</v>
      </c>
      <c r="G160">
        <v>5</v>
      </c>
      <c r="H160">
        <v>3</v>
      </c>
      <c r="I160">
        <v>7</v>
      </c>
      <c r="J160" s="6">
        <v>94.5</v>
      </c>
      <c r="K160">
        <v>0.86</v>
      </c>
      <c r="L160">
        <v>19.899999999999999</v>
      </c>
      <c r="M160">
        <v>19.899999999999999</v>
      </c>
      <c r="N160">
        <v>0</v>
      </c>
      <c r="O160">
        <v>1894.4799999999998</v>
      </c>
      <c r="P160">
        <v>3355</v>
      </c>
      <c r="Q160" t="s">
        <v>21</v>
      </c>
      <c r="R160">
        <f>4/2000</f>
        <v>2E-3</v>
      </c>
      <c r="S160">
        <v>1</v>
      </c>
      <c r="T160">
        <v>13</v>
      </c>
      <c r="U160">
        <f>T160+U159-T159</f>
        <v>441</v>
      </c>
      <c r="V160">
        <v>118</v>
      </c>
      <c r="W160" t="s">
        <v>63</v>
      </c>
      <c r="X160" t="s">
        <v>0</v>
      </c>
      <c r="Y160" t="s">
        <v>362</v>
      </c>
      <c r="Z160">
        <v>232</v>
      </c>
      <c r="AA160" t="e">
        <f>IF(R160&lt;&gt;"NA",#REF!+#REF!-#REF!*R160,"NA")</f>
        <v>#REF!</v>
      </c>
    </row>
    <row r="161" spans="1:27" x14ac:dyDescent="0.35">
      <c r="A161" t="s">
        <v>62</v>
      </c>
      <c r="B161" t="s">
        <v>5</v>
      </c>
      <c r="C161" t="s">
        <v>4</v>
      </c>
      <c r="D161" t="s">
        <v>3</v>
      </c>
      <c r="E161" s="1">
        <v>0.56000000000000005</v>
      </c>
      <c r="F161" t="s">
        <v>61</v>
      </c>
      <c r="G161">
        <v>5</v>
      </c>
      <c r="H161">
        <v>3</v>
      </c>
      <c r="I161">
        <v>7</v>
      </c>
      <c r="J161" s="6">
        <v>94.5</v>
      </c>
      <c r="K161">
        <v>0.86</v>
      </c>
      <c r="L161">
        <v>19.899999999999999</v>
      </c>
      <c r="M161">
        <v>19.899999999999999</v>
      </c>
      <c r="N161">
        <v>0</v>
      </c>
      <c r="O161">
        <f>L161/Q161</f>
        <v>1894.4799999999998</v>
      </c>
      <c r="P161">
        <v>3355</v>
      </c>
      <c r="Q161">
        <f>15/1428</f>
        <v>1.050420168067227E-2</v>
      </c>
      <c r="R161" t="s">
        <v>21</v>
      </c>
      <c r="S161">
        <v>1</v>
      </c>
      <c r="T161">
        <v>5</v>
      </c>
      <c r="U161">
        <f>T161+U162-T162</f>
        <v>427</v>
      </c>
      <c r="V161">
        <v>119</v>
      </c>
      <c r="W161" t="s">
        <v>62</v>
      </c>
      <c r="X161" t="s">
        <v>5</v>
      </c>
      <c r="Y161" t="s">
        <v>363</v>
      </c>
      <c r="Z161">
        <v>233</v>
      </c>
      <c r="AA161" t="str">
        <f>IF(R161&lt;&gt;"NA",#REF!+#REF!-#REF!*R161,"NA")</f>
        <v>NA</v>
      </c>
    </row>
    <row r="162" spans="1:27" x14ac:dyDescent="0.35">
      <c r="A162" t="s">
        <v>62</v>
      </c>
      <c r="B162" t="s">
        <v>0</v>
      </c>
      <c r="C162" t="s">
        <v>4</v>
      </c>
      <c r="D162" t="s">
        <v>3</v>
      </c>
      <c r="E162" s="1">
        <v>0.56000000000000005</v>
      </c>
      <c r="F162" t="s">
        <v>61</v>
      </c>
      <c r="G162">
        <v>5</v>
      </c>
      <c r="H162">
        <v>3</v>
      </c>
      <c r="I162">
        <v>7</v>
      </c>
      <c r="J162" s="6">
        <v>94.5</v>
      </c>
      <c r="K162">
        <v>0.86</v>
      </c>
      <c r="L162">
        <v>19.899999999999999</v>
      </c>
      <c r="M162">
        <v>19.899999999999999</v>
      </c>
      <c r="N162">
        <v>0</v>
      </c>
      <c r="O162">
        <v>1894.4799999999998</v>
      </c>
      <c r="P162">
        <v>3355</v>
      </c>
      <c r="Q162" t="s">
        <v>21</v>
      </c>
      <c r="R162">
        <f>4/2000</f>
        <v>2E-3</v>
      </c>
      <c r="S162">
        <v>1</v>
      </c>
      <c r="T162">
        <v>8</v>
      </c>
      <c r="U162">
        <v>430</v>
      </c>
      <c r="V162">
        <v>119</v>
      </c>
      <c r="W162" t="s">
        <v>62</v>
      </c>
      <c r="X162" t="s">
        <v>0</v>
      </c>
      <c r="Y162" t="s">
        <v>363</v>
      </c>
      <c r="Z162">
        <v>234</v>
      </c>
      <c r="AA162" t="e">
        <f>IF(R162&lt;&gt;"NA",#REF!+#REF!-#REF!*R162,"NA")</f>
        <v>#REF!</v>
      </c>
    </row>
    <row r="163" spans="1:27" x14ac:dyDescent="0.35">
      <c r="A163" t="s">
        <v>60</v>
      </c>
      <c r="B163" t="s">
        <v>5</v>
      </c>
      <c r="C163" t="s">
        <v>4</v>
      </c>
      <c r="D163" t="s">
        <v>3</v>
      </c>
      <c r="E163" s="1">
        <v>0.56000000000000005</v>
      </c>
      <c r="F163" t="s">
        <v>61</v>
      </c>
      <c r="G163">
        <v>5</v>
      </c>
      <c r="H163">
        <v>3</v>
      </c>
      <c r="I163">
        <v>7</v>
      </c>
      <c r="J163" s="6">
        <v>94.5</v>
      </c>
      <c r="K163">
        <v>0.86</v>
      </c>
      <c r="L163">
        <v>19.899999999999999</v>
      </c>
      <c r="M163">
        <v>19.899999999999999</v>
      </c>
      <c r="N163">
        <v>0</v>
      </c>
      <c r="O163">
        <f>L163/Q163</f>
        <v>1894.4799999999998</v>
      </c>
      <c r="P163">
        <v>3355</v>
      </c>
      <c r="Q163">
        <f>15/1428</f>
        <v>1.050420168067227E-2</v>
      </c>
      <c r="R163" t="s">
        <v>21</v>
      </c>
      <c r="S163">
        <v>1</v>
      </c>
      <c r="T163">
        <v>6</v>
      </c>
      <c r="U163">
        <v>171</v>
      </c>
      <c r="V163">
        <v>120</v>
      </c>
      <c r="W163" t="s">
        <v>60</v>
      </c>
      <c r="X163" t="s">
        <v>5</v>
      </c>
      <c r="Y163" t="s">
        <v>364</v>
      </c>
      <c r="Z163">
        <v>235</v>
      </c>
      <c r="AA163" t="str">
        <f>IF(R163&lt;&gt;"NA",#REF!+#REF!-#REF!*R163,"NA")</f>
        <v>NA</v>
      </c>
    </row>
    <row r="164" spans="1:27" x14ac:dyDescent="0.35">
      <c r="A164" t="s">
        <v>60</v>
      </c>
      <c r="B164" t="s">
        <v>0</v>
      </c>
      <c r="C164" t="s">
        <v>4</v>
      </c>
      <c r="D164" t="s">
        <v>3</v>
      </c>
      <c r="E164" s="1">
        <v>0.56000000000000005</v>
      </c>
      <c r="F164" t="s">
        <v>61</v>
      </c>
      <c r="G164">
        <v>5</v>
      </c>
      <c r="H164">
        <v>3</v>
      </c>
      <c r="I164">
        <v>7</v>
      </c>
      <c r="J164" s="6">
        <v>94.5</v>
      </c>
      <c r="K164">
        <v>0.86</v>
      </c>
      <c r="L164">
        <v>19.899999999999999</v>
      </c>
      <c r="M164">
        <v>19.899999999999999</v>
      </c>
      <c r="N164">
        <v>0</v>
      </c>
      <c r="O164">
        <v>1894.4799999999998</v>
      </c>
      <c r="P164">
        <v>3355</v>
      </c>
      <c r="Q164" t="s">
        <v>21</v>
      </c>
      <c r="R164">
        <f>4/2000</f>
        <v>2E-3</v>
      </c>
      <c r="S164">
        <v>1</v>
      </c>
      <c r="T164">
        <v>10</v>
      </c>
      <c r="U164">
        <f>T164+U163-T163</f>
        <v>175</v>
      </c>
      <c r="V164">
        <v>120</v>
      </c>
      <c r="W164" t="s">
        <v>60</v>
      </c>
      <c r="X164" t="s">
        <v>0</v>
      </c>
      <c r="Y164" t="s">
        <v>364</v>
      </c>
      <c r="Z164">
        <v>236</v>
      </c>
      <c r="AA164" t="e">
        <f>IF(R164&lt;&gt;"NA",#REF!+#REF!-#REF!*R164,"NA")</f>
        <v>#REF!</v>
      </c>
    </row>
    <row r="165" spans="1:27" x14ac:dyDescent="0.35">
      <c r="A165" t="s">
        <v>58</v>
      </c>
      <c r="B165" t="s">
        <v>5</v>
      </c>
      <c r="C165" t="s">
        <v>4</v>
      </c>
      <c r="D165" t="s">
        <v>3</v>
      </c>
      <c r="E165" s="1">
        <v>0.55000000000000004</v>
      </c>
      <c r="F165" t="s">
        <v>59</v>
      </c>
      <c r="G165">
        <v>4</v>
      </c>
      <c r="H165">
        <v>4</v>
      </c>
      <c r="I165">
        <v>13</v>
      </c>
      <c r="J165" s="6">
        <f>220/2</f>
        <v>110</v>
      </c>
      <c r="K165">
        <v>3.1</v>
      </c>
      <c r="L165">
        <v>19.899999999999999</v>
      </c>
      <c r="M165">
        <v>19.899999999999999</v>
      </c>
      <c r="N165">
        <v>0</v>
      </c>
      <c r="O165">
        <f>L165/Q165</f>
        <v>1391.6733333333332</v>
      </c>
      <c r="P165">
        <v>1455</v>
      </c>
      <c r="Q165">
        <f>15/1049</f>
        <v>1.4299332697807437E-2</v>
      </c>
      <c r="R165" t="s">
        <v>21</v>
      </c>
      <c r="S165">
        <v>1</v>
      </c>
      <c r="T165">
        <v>15</v>
      </c>
      <c r="U165">
        <v>232</v>
      </c>
      <c r="V165">
        <v>121</v>
      </c>
      <c r="W165" t="s">
        <v>58</v>
      </c>
      <c r="X165" t="s">
        <v>5</v>
      </c>
      <c r="Y165" t="s">
        <v>241</v>
      </c>
      <c r="Z165">
        <v>237</v>
      </c>
      <c r="AA165" t="str">
        <f>IF(R165&lt;&gt;"NA",#REF!+#REF!-#REF!*R165,"NA")</f>
        <v>NA</v>
      </c>
    </row>
    <row r="166" spans="1:27" x14ac:dyDescent="0.35">
      <c r="A166" t="s">
        <v>58</v>
      </c>
      <c r="B166" t="s">
        <v>0</v>
      </c>
      <c r="C166" t="s">
        <v>4</v>
      </c>
      <c r="D166" t="s">
        <v>3</v>
      </c>
      <c r="E166" s="1">
        <v>0.55000000000000004</v>
      </c>
      <c r="F166" t="s">
        <v>59</v>
      </c>
      <c r="G166">
        <v>4</v>
      </c>
      <c r="H166">
        <v>4</v>
      </c>
      <c r="I166">
        <v>13</v>
      </c>
      <c r="J166" s="6">
        <f>220/2</f>
        <v>110</v>
      </c>
      <c r="K166">
        <v>3.1</v>
      </c>
      <c r="L166">
        <v>19.899999999999999</v>
      </c>
      <c r="M166">
        <v>19.899999999999999</v>
      </c>
      <c r="N166">
        <v>0</v>
      </c>
      <c r="O166">
        <v>1391.6733333333332</v>
      </c>
      <c r="P166">
        <v>1455</v>
      </c>
      <c r="Q166" t="s">
        <v>21</v>
      </c>
      <c r="R166">
        <f>4.5/2288</f>
        <v>1.966783216783217E-3</v>
      </c>
      <c r="S166">
        <v>1</v>
      </c>
      <c r="T166">
        <v>7</v>
      </c>
      <c r="U166">
        <f>T166+U165-T165</f>
        <v>224</v>
      </c>
      <c r="V166">
        <v>121</v>
      </c>
      <c r="W166" t="s">
        <v>58</v>
      </c>
      <c r="X166" t="s">
        <v>0</v>
      </c>
      <c r="Y166" t="s">
        <v>241</v>
      </c>
      <c r="Z166">
        <v>238</v>
      </c>
      <c r="AA166" t="e">
        <f>IF(R166&lt;&gt;"NA",#REF!+#REF!-#REF!*R166,"NA")</f>
        <v>#REF!</v>
      </c>
    </row>
    <row r="167" spans="1:27" x14ac:dyDescent="0.35">
      <c r="A167" t="s">
        <v>56</v>
      </c>
      <c r="B167" t="s">
        <v>5</v>
      </c>
      <c r="C167" t="s">
        <v>4</v>
      </c>
      <c r="D167" t="s">
        <v>3</v>
      </c>
      <c r="E167" s="1">
        <v>0.54</v>
      </c>
      <c r="F167" t="s">
        <v>57</v>
      </c>
      <c r="G167">
        <v>4</v>
      </c>
      <c r="H167">
        <v>4</v>
      </c>
      <c r="I167">
        <v>16</v>
      </c>
      <c r="J167" s="6">
        <f>250/2</f>
        <v>125</v>
      </c>
      <c r="K167">
        <v>0.86</v>
      </c>
      <c r="L167">
        <v>19.899999999999999</v>
      </c>
      <c r="M167">
        <v>19.899999999999999</v>
      </c>
      <c r="N167">
        <v>0</v>
      </c>
      <c r="O167">
        <f>L167/Q167</f>
        <v>1894.4799999999998</v>
      </c>
      <c r="P167">
        <v>2821</v>
      </c>
      <c r="Q167">
        <f>15/1428</f>
        <v>1.050420168067227E-2</v>
      </c>
      <c r="R167" t="s">
        <v>21</v>
      </c>
      <c r="S167">
        <v>1</v>
      </c>
      <c r="T167">
        <v>10</v>
      </c>
      <c r="U167">
        <v>88</v>
      </c>
      <c r="V167">
        <v>122</v>
      </c>
      <c r="W167" t="s">
        <v>56</v>
      </c>
      <c r="X167" t="s">
        <v>5</v>
      </c>
      <c r="Y167" t="s">
        <v>241</v>
      </c>
      <c r="Z167">
        <v>239</v>
      </c>
      <c r="AA167" t="str">
        <f>IF(R167&lt;&gt;"NA",#REF!+#REF!-#REF!*R167,"NA")</f>
        <v>NA</v>
      </c>
    </row>
    <row r="168" spans="1:27" x14ac:dyDescent="0.35">
      <c r="A168" t="s">
        <v>56</v>
      </c>
      <c r="B168" t="s">
        <v>0</v>
      </c>
      <c r="C168" t="s">
        <v>4</v>
      </c>
      <c r="D168" t="s">
        <v>3</v>
      </c>
      <c r="E168" s="1">
        <v>0.54</v>
      </c>
      <c r="F168" t="s">
        <v>57</v>
      </c>
      <c r="G168">
        <v>4</v>
      </c>
      <c r="H168">
        <v>4</v>
      </c>
      <c r="I168">
        <v>16</v>
      </c>
      <c r="J168" s="6">
        <f>250/2</f>
        <v>125</v>
      </c>
      <c r="K168">
        <v>0.86</v>
      </c>
      <c r="L168">
        <v>19.899999999999999</v>
      </c>
      <c r="M168">
        <v>19.899999999999999</v>
      </c>
      <c r="N168">
        <v>0</v>
      </c>
      <c r="O168">
        <v>1894.4799999999998</v>
      </c>
      <c r="P168">
        <v>2821</v>
      </c>
      <c r="Q168" t="s">
        <v>21</v>
      </c>
      <c r="R168">
        <f>6/3000</f>
        <v>2E-3</v>
      </c>
      <c r="S168">
        <v>1</v>
      </c>
      <c r="T168">
        <v>13</v>
      </c>
      <c r="U168">
        <f>T168+U167-T167</f>
        <v>91</v>
      </c>
      <c r="V168">
        <v>122</v>
      </c>
      <c r="W168" t="s">
        <v>56</v>
      </c>
      <c r="X168" t="s">
        <v>0</v>
      </c>
      <c r="Y168" t="s">
        <v>241</v>
      </c>
      <c r="Z168">
        <v>240</v>
      </c>
      <c r="AA168" t="e">
        <f>IF(R168&lt;&gt;"NA",#REF!+#REF!-#REF!*R168,"NA")</f>
        <v>#REF!</v>
      </c>
    </row>
    <row r="169" spans="1:27" x14ac:dyDescent="0.35">
      <c r="A169" t="s">
        <v>55</v>
      </c>
      <c r="B169" t="s">
        <v>5</v>
      </c>
      <c r="C169" t="s">
        <v>4</v>
      </c>
      <c r="D169" t="s">
        <v>3</v>
      </c>
      <c r="E169" s="1">
        <v>0.57999999999999996</v>
      </c>
      <c r="F169" t="s">
        <v>51</v>
      </c>
      <c r="G169">
        <v>5</v>
      </c>
      <c r="H169">
        <v>1</v>
      </c>
      <c r="I169">
        <v>7</v>
      </c>
      <c r="J169" s="6">
        <f>245/2</f>
        <v>122.5</v>
      </c>
      <c r="K169">
        <v>3.1</v>
      </c>
      <c r="L169">
        <v>19.899999999999999</v>
      </c>
      <c r="M169">
        <v>19.899999999999999</v>
      </c>
      <c r="N169">
        <v>0</v>
      </c>
      <c r="O169">
        <f>L169/Q169</f>
        <v>1550.8733333333332</v>
      </c>
      <c r="P169">
        <v>2072</v>
      </c>
      <c r="Q169">
        <f>15/1169</f>
        <v>1.2831479897348161E-2</v>
      </c>
      <c r="R169" t="s">
        <v>21</v>
      </c>
      <c r="S169">
        <v>1</v>
      </c>
      <c r="T169">
        <v>3</v>
      </c>
      <c r="U169">
        <v>225</v>
      </c>
      <c r="V169">
        <v>123</v>
      </c>
      <c r="W169" t="s">
        <v>55</v>
      </c>
      <c r="X169" t="s">
        <v>5</v>
      </c>
      <c r="Y169" t="s">
        <v>241</v>
      </c>
      <c r="Z169">
        <v>241</v>
      </c>
      <c r="AA169" t="str">
        <f>IF(R169&lt;&gt;"NA",#REF!+#REF!-#REF!*R169,"NA")</f>
        <v>NA</v>
      </c>
    </row>
    <row r="170" spans="1:27" x14ac:dyDescent="0.35">
      <c r="A170" t="s">
        <v>55</v>
      </c>
      <c r="B170" t="s">
        <v>0</v>
      </c>
      <c r="C170" t="s">
        <v>4</v>
      </c>
      <c r="D170" t="s">
        <v>3</v>
      </c>
      <c r="E170" s="1">
        <v>0.57999999999999996</v>
      </c>
      <c r="F170" t="s">
        <v>51</v>
      </c>
      <c r="G170">
        <v>5</v>
      </c>
      <c r="H170">
        <v>1</v>
      </c>
      <c r="I170">
        <v>7</v>
      </c>
      <c r="J170" s="6">
        <f>245/2</f>
        <v>122.5</v>
      </c>
      <c r="K170">
        <v>3.1</v>
      </c>
      <c r="L170">
        <v>19.899999999999999</v>
      </c>
      <c r="M170">
        <v>19.899999999999999</v>
      </c>
      <c r="N170">
        <v>0</v>
      </c>
      <c r="O170">
        <v>1550.8733333333332</v>
      </c>
      <c r="P170">
        <v>2072</v>
      </c>
      <c r="Q170" t="s">
        <v>21</v>
      </c>
      <c r="R170">
        <f>5/2540</f>
        <v>1.968503937007874E-3</v>
      </c>
      <c r="S170">
        <v>1</v>
      </c>
      <c r="T170">
        <v>3</v>
      </c>
      <c r="U170">
        <v>225</v>
      </c>
      <c r="V170">
        <v>123</v>
      </c>
      <c r="W170" t="s">
        <v>55</v>
      </c>
      <c r="X170" t="s">
        <v>0</v>
      </c>
      <c r="Y170" t="s">
        <v>241</v>
      </c>
      <c r="Z170">
        <v>242</v>
      </c>
      <c r="AA170" t="e">
        <f>IF(R170&lt;&gt;"NA",#REF!+#REF!-#REF!*R170,"NA")</f>
        <v>#REF!</v>
      </c>
    </row>
    <row r="171" spans="1:27" x14ac:dyDescent="0.35">
      <c r="A171" t="s">
        <v>54</v>
      </c>
      <c r="B171" t="s">
        <v>5</v>
      </c>
      <c r="C171" t="s">
        <v>4</v>
      </c>
      <c r="D171" t="s">
        <v>3</v>
      </c>
      <c r="E171" s="1">
        <v>0.57999999999999996</v>
      </c>
      <c r="F171" t="s">
        <v>51</v>
      </c>
      <c r="G171">
        <v>5</v>
      </c>
      <c r="H171">
        <v>4</v>
      </c>
      <c r="I171">
        <v>3</v>
      </c>
      <c r="J171" s="6">
        <f>232/2</f>
        <v>116</v>
      </c>
      <c r="K171">
        <v>3.1</v>
      </c>
      <c r="L171">
        <v>19.899999999999999</v>
      </c>
      <c r="M171">
        <v>19.899999999999999</v>
      </c>
      <c r="N171">
        <v>0</v>
      </c>
      <c r="O171">
        <f>L171/Q171</f>
        <v>1378.9529411764706</v>
      </c>
      <c r="P171">
        <v>1615</v>
      </c>
      <c r="Q171">
        <f>17/1178</f>
        <v>1.4431239388794566E-2</v>
      </c>
      <c r="R171" t="s">
        <v>21</v>
      </c>
      <c r="S171">
        <v>1</v>
      </c>
      <c r="T171">
        <v>12</v>
      </c>
      <c r="U171">
        <v>291</v>
      </c>
      <c r="V171">
        <v>124</v>
      </c>
      <c r="W171" t="s">
        <v>54</v>
      </c>
      <c r="X171" t="s">
        <v>5</v>
      </c>
      <c r="Y171" t="s">
        <v>241</v>
      </c>
      <c r="Z171">
        <v>243</v>
      </c>
      <c r="AA171" t="str">
        <f>IF(R171&lt;&gt;"NA",#REF!+#REF!-#REF!*R171,"NA")</f>
        <v>NA</v>
      </c>
    </row>
    <row r="172" spans="1:27" x14ac:dyDescent="0.35">
      <c r="A172" t="s">
        <v>54</v>
      </c>
      <c r="B172" t="s">
        <v>0</v>
      </c>
      <c r="C172" t="s">
        <v>4</v>
      </c>
      <c r="D172" t="s">
        <v>3</v>
      </c>
      <c r="E172" s="1">
        <v>0.57999999999999996</v>
      </c>
      <c r="F172" t="s">
        <v>51</v>
      </c>
      <c r="G172">
        <v>5</v>
      </c>
      <c r="H172">
        <v>4</v>
      </c>
      <c r="I172">
        <v>3</v>
      </c>
      <c r="J172" s="6">
        <f>232/2</f>
        <v>116</v>
      </c>
      <c r="K172">
        <v>3.1</v>
      </c>
      <c r="L172">
        <v>19.899999999999999</v>
      </c>
      <c r="M172">
        <v>19.899999999999999</v>
      </c>
      <c r="N172">
        <v>0</v>
      </c>
      <c r="O172">
        <v>1378.9529411764706</v>
      </c>
      <c r="P172">
        <v>1615</v>
      </c>
      <c r="Q172" t="s">
        <v>21</v>
      </c>
      <c r="R172">
        <f>5/2513</f>
        <v>1.9896538002387586E-3</v>
      </c>
      <c r="S172">
        <v>1</v>
      </c>
      <c r="T172">
        <v>7</v>
      </c>
      <c r="U172">
        <f>T172+U171-T171</f>
        <v>286</v>
      </c>
      <c r="V172">
        <v>124</v>
      </c>
      <c r="W172" t="s">
        <v>54</v>
      </c>
      <c r="X172" t="s">
        <v>0</v>
      </c>
      <c r="Y172" t="s">
        <v>241</v>
      </c>
      <c r="Z172">
        <v>244</v>
      </c>
      <c r="AA172" t="e">
        <f>IF(R172&lt;&gt;"NA",#REF!+#REF!-#REF!*R172,"NA")</f>
        <v>#REF!</v>
      </c>
    </row>
    <row r="173" spans="1:27" x14ac:dyDescent="0.35">
      <c r="A173" t="s">
        <v>53</v>
      </c>
      <c r="B173" t="s">
        <v>5</v>
      </c>
      <c r="C173" t="s">
        <v>4</v>
      </c>
      <c r="D173" t="s">
        <v>3</v>
      </c>
      <c r="E173" s="1">
        <v>0.57999999999999996</v>
      </c>
      <c r="F173" t="s">
        <v>51</v>
      </c>
      <c r="G173">
        <v>5</v>
      </c>
      <c r="H173">
        <v>4</v>
      </c>
      <c r="I173">
        <v>3</v>
      </c>
      <c r="J173" s="6">
        <f>232/2</f>
        <v>116</v>
      </c>
      <c r="K173">
        <v>3.1</v>
      </c>
      <c r="L173">
        <v>19.899999999999999</v>
      </c>
      <c r="M173">
        <v>19.899999999999999</v>
      </c>
      <c r="N173">
        <v>0</v>
      </c>
      <c r="O173">
        <f>L173/Q173</f>
        <v>1378.9529411764706</v>
      </c>
      <c r="P173">
        <v>1615</v>
      </c>
      <c r="Q173">
        <f>17/1178</f>
        <v>1.4431239388794566E-2</v>
      </c>
      <c r="R173" t="s">
        <v>21</v>
      </c>
      <c r="S173">
        <v>1</v>
      </c>
      <c r="T173">
        <v>11</v>
      </c>
      <c r="U173">
        <v>234</v>
      </c>
      <c r="V173">
        <v>125</v>
      </c>
      <c r="W173" t="s">
        <v>53</v>
      </c>
      <c r="X173" t="s">
        <v>5</v>
      </c>
      <c r="Y173" t="s">
        <v>241</v>
      </c>
      <c r="Z173">
        <v>245</v>
      </c>
      <c r="AA173" t="str">
        <f>IF(R173&lt;&gt;"NA",#REF!+#REF!-#REF!*R173,"NA")</f>
        <v>NA</v>
      </c>
    </row>
    <row r="174" spans="1:27" x14ac:dyDescent="0.35">
      <c r="A174" t="s">
        <v>53</v>
      </c>
      <c r="B174" t="s">
        <v>0</v>
      </c>
      <c r="C174" t="s">
        <v>4</v>
      </c>
      <c r="D174" t="s">
        <v>3</v>
      </c>
      <c r="E174" s="1">
        <v>0.57999999999999996</v>
      </c>
      <c r="F174" t="s">
        <v>51</v>
      </c>
      <c r="G174">
        <v>5</v>
      </c>
      <c r="H174">
        <v>4</v>
      </c>
      <c r="I174">
        <v>3</v>
      </c>
      <c r="J174" s="6">
        <f>232/2</f>
        <v>116</v>
      </c>
      <c r="K174">
        <v>3.1</v>
      </c>
      <c r="L174">
        <v>19.899999999999999</v>
      </c>
      <c r="M174">
        <v>19.899999999999999</v>
      </c>
      <c r="N174">
        <v>0</v>
      </c>
      <c r="O174">
        <v>1378.9529411764706</v>
      </c>
      <c r="P174">
        <v>1615</v>
      </c>
      <c r="Q174" t="s">
        <v>21</v>
      </c>
      <c r="R174">
        <f>5/2513</f>
        <v>1.9896538002387586E-3</v>
      </c>
      <c r="S174">
        <v>1</v>
      </c>
      <c r="T174">
        <v>11</v>
      </c>
      <c r="U174">
        <v>234</v>
      </c>
      <c r="V174">
        <v>125</v>
      </c>
      <c r="W174" t="s">
        <v>53</v>
      </c>
      <c r="X174" t="s">
        <v>0</v>
      </c>
      <c r="Y174" t="s">
        <v>241</v>
      </c>
      <c r="Z174">
        <v>246</v>
      </c>
      <c r="AA174" t="e">
        <f>IF(R174&lt;&gt;"NA",#REF!+#REF!-#REF!*R174,"NA")</f>
        <v>#REF!</v>
      </c>
    </row>
    <row r="175" spans="1:27" x14ac:dyDescent="0.35">
      <c r="A175" t="s">
        <v>52</v>
      </c>
      <c r="B175" t="s">
        <v>5</v>
      </c>
      <c r="C175" t="s">
        <v>4</v>
      </c>
      <c r="D175" t="s">
        <v>3</v>
      </c>
      <c r="E175" s="1">
        <v>0.57999999999999996</v>
      </c>
      <c r="F175" t="s">
        <v>51</v>
      </c>
      <c r="G175">
        <v>5</v>
      </c>
      <c r="H175">
        <v>6</v>
      </c>
      <c r="I175">
        <v>15</v>
      </c>
      <c r="J175" s="6">
        <f>205/2</f>
        <v>102.5</v>
      </c>
      <c r="K175">
        <v>3.1</v>
      </c>
      <c r="L175">
        <v>19.899999999999999</v>
      </c>
      <c r="M175">
        <v>19.899999999999999</v>
      </c>
      <c r="N175">
        <v>0</v>
      </c>
      <c r="O175">
        <f>L175/Q175</f>
        <v>1517.7066666666665</v>
      </c>
      <c r="P175">
        <v>1583</v>
      </c>
      <c r="Q175">
        <f>15/1144</f>
        <v>1.3111888111888112E-2</v>
      </c>
      <c r="R175" t="s">
        <v>21</v>
      </c>
      <c r="S175">
        <v>1</v>
      </c>
      <c r="T175">
        <v>19</v>
      </c>
      <c r="U175">
        <v>273</v>
      </c>
      <c r="V175">
        <v>126</v>
      </c>
      <c r="W175" t="s">
        <v>52</v>
      </c>
      <c r="X175" t="s">
        <v>5</v>
      </c>
      <c r="Y175" t="s">
        <v>241</v>
      </c>
      <c r="Z175">
        <v>247</v>
      </c>
      <c r="AA175" t="str">
        <f>IF(R175&lt;&gt;"NA",#REF!+#REF!-#REF!*R175,"NA")</f>
        <v>NA</v>
      </c>
    </row>
    <row r="176" spans="1:27" x14ac:dyDescent="0.35">
      <c r="A176" t="s">
        <v>52</v>
      </c>
      <c r="B176" t="s">
        <v>0</v>
      </c>
      <c r="C176" t="s">
        <v>4</v>
      </c>
      <c r="D176" t="s">
        <v>3</v>
      </c>
      <c r="E176" s="1">
        <v>0.57999999999999996</v>
      </c>
      <c r="F176" t="s">
        <v>51</v>
      </c>
      <c r="G176">
        <v>5</v>
      </c>
      <c r="H176">
        <v>6</v>
      </c>
      <c r="I176">
        <v>15</v>
      </c>
      <c r="J176" s="6">
        <f>205/2</f>
        <v>102.5</v>
      </c>
      <c r="K176">
        <v>3.1</v>
      </c>
      <c r="L176">
        <v>19.899999999999999</v>
      </c>
      <c r="M176">
        <v>19.899999999999999</v>
      </c>
      <c r="N176">
        <v>0</v>
      </c>
      <c r="O176">
        <v>1517.7066666666665</v>
      </c>
      <c r="P176">
        <v>1583</v>
      </c>
      <c r="Q176" t="s">
        <v>21</v>
      </c>
      <c r="R176">
        <f>5/2513</f>
        <v>1.9896538002387586E-3</v>
      </c>
      <c r="S176">
        <v>1</v>
      </c>
      <c r="T176">
        <v>5</v>
      </c>
      <c r="U176">
        <f>T176+U175-T175</f>
        <v>259</v>
      </c>
      <c r="V176">
        <v>126</v>
      </c>
      <c r="W176" t="s">
        <v>52</v>
      </c>
      <c r="X176" t="s">
        <v>0</v>
      </c>
      <c r="Y176" t="s">
        <v>241</v>
      </c>
      <c r="Z176">
        <v>248</v>
      </c>
      <c r="AA176" t="e">
        <f>IF(R176&lt;&gt;"NA",#REF!+#REF!-#REF!*R176,"NA")</f>
        <v>#REF!</v>
      </c>
    </row>
    <row r="177" spans="1:28" x14ac:dyDescent="0.35">
      <c r="A177" t="s">
        <v>50</v>
      </c>
      <c r="B177" t="s">
        <v>5</v>
      </c>
      <c r="C177" t="s">
        <v>4</v>
      </c>
      <c r="D177" t="s">
        <v>3</v>
      </c>
      <c r="E177" s="1">
        <v>0.57999999999999996</v>
      </c>
      <c r="F177" t="s">
        <v>51</v>
      </c>
      <c r="G177">
        <v>5</v>
      </c>
      <c r="H177">
        <v>6</v>
      </c>
      <c r="I177">
        <v>15</v>
      </c>
      <c r="J177" s="6">
        <f>205/2</f>
        <v>102.5</v>
      </c>
      <c r="K177">
        <v>3.1</v>
      </c>
      <c r="L177">
        <v>19.899999999999999</v>
      </c>
      <c r="M177">
        <v>19.899999999999999</v>
      </c>
      <c r="N177">
        <v>0</v>
      </c>
      <c r="O177">
        <f>L177/Q177</f>
        <v>1517.7066666666665</v>
      </c>
      <c r="P177">
        <v>1583</v>
      </c>
      <c r="Q177">
        <f>15/1144</f>
        <v>1.3111888111888112E-2</v>
      </c>
      <c r="R177" t="s">
        <v>21</v>
      </c>
      <c r="S177">
        <v>1</v>
      </c>
      <c r="T177">
        <v>13</v>
      </c>
      <c r="U177">
        <v>118</v>
      </c>
      <c r="V177">
        <v>127</v>
      </c>
      <c r="W177" t="s">
        <v>50</v>
      </c>
      <c r="X177" t="s">
        <v>5</v>
      </c>
      <c r="Y177" t="s">
        <v>241</v>
      </c>
      <c r="Z177">
        <v>249</v>
      </c>
      <c r="AA177" t="str">
        <f>IF(R177&lt;&gt;"NA",#REF!+#REF!-#REF!*R177,"NA")</f>
        <v>NA</v>
      </c>
    </row>
    <row r="178" spans="1:28" x14ac:dyDescent="0.35">
      <c r="A178" t="s">
        <v>50</v>
      </c>
      <c r="B178" t="s">
        <v>0</v>
      </c>
      <c r="C178" t="s">
        <v>4</v>
      </c>
      <c r="D178" t="s">
        <v>3</v>
      </c>
      <c r="E178" s="1">
        <v>0.57999999999999996</v>
      </c>
      <c r="F178" t="s">
        <v>51</v>
      </c>
      <c r="G178">
        <v>5</v>
      </c>
      <c r="H178">
        <v>6</v>
      </c>
      <c r="I178">
        <v>15</v>
      </c>
      <c r="J178" s="6">
        <f>205/2</f>
        <v>102.5</v>
      </c>
      <c r="K178">
        <v>3.1</v>
      </c>
      <c r="L178">
        <v>19.899999999999999</v>
      </c>
      <c r="M178">
        <v>19.899999999999999</v>
      </c>
      <c r="N178">
        <v>0</v>
      </c>
      <c r="O178">
        <v>1517.7066666666665</v>
      </c>
      <c r="P178">
        <v>1583</v>
      </c>
      <c r="Q178" t="s">
        <v>21</v>
      </c>
      <c r="R178">
        <f>5/2513</f>
        <v>1.9896538002387586E-3</v>
      </c>
      <c r="S178">
        <v>1</v>
      </c>
      <c r="T178">
        <v>9</v>
      </c>
      <c r="U178">
        <f>T178+U177-T177</f>
        <v>114</v>
      </c>
      <c r="V178">
        <v>127</v>
      </c>
      <c r="W178" t="s">
        <v>50</v>
      </c>
      <c r="X178" t="s">
        <v>0</v>
      </c>
      <c r="Y178" t="s">
        <v>241</v>
      </c>
      <c r="Z178">
        <v>250</v>
      </c>
      <c r="AA178" t="e">
        <f>IF(R178&lt;&gt;"NA",#REF!+#REF!-#REF!*R178,"NA")</f>
        <v>#REF!</v>
      </c>
    </row>
    <row r="179" spans="1:28" x14ac:dyDescent="0.35">
      <c r="A179" t="s">
        <v>47</v>
      </c>
      <c r="B179" t="s">
        <v>5</v>
      </c>
      <c r="C179" t="s">
        <v>4</v>
      </c>
      <c r="D179" t="s">
        <v>3</v>
      </c>
      <c r="E179" s="1">
        <v>0.61</v>
      </c>
      <c r="F179" t="s">
        <v>49</v>
      </c>
      <c r="G179">
        <v>7</v>
      </c>
      <c r="H179">
        <v>7</v>
      </c>
      <c r="I179">
        <v>11</v>
      </c>
      <c r="J179" s="6">
        <f>220/2</f>
        <v>110</v>
      </c>
      <c r="K179">
        <v>3.1</v>
      </c>
      <c r="L179">
        <v>19.899999999999999</v>
      </c>
      <c r="M179">
        <v>19.899999999999999</v>
      </c>
      <c r="N179">
        <v>0</v>
      </c>
      <c r="O179">
        <f>L179/Q179</f>
        <v>1519.0333333333333</v>
      </c>
      <c r="P179">
        <v>2255</v>
      </c>
      <c r="Q179">
        <f>15/1145</f>
        <v>1.3100436681222707E-2</v>
      </c>
      <c r="R179" t="s">
        <v>21</v>
      </c>
      <c r="S179">
        <v>1</v>
      </c>
      <c r="T179">
        <v>16</v>
      </c>
      <c r="U179">
        <v>420</v>
      </c>
      <c r="V179">
        <v>128</v>
      </c>
      <c r="W179" t="s">
        <v>47</v>
      </c>
      <c r="X179" t="s">
        <v>5</v>
      </c>
      <c r="Y179" t="s">
        <v>241</v>
      </c>
      <c r="Z179">
        <v>251</v>
      </c>
      <c r="AA179" t="str">
        <f>IF(R179&lt;&gt;"NA",#REF!+#REF!-#REF!*R179,"NA")</f>
        <v>NA</v>
      </c>
      <c r="AB179" s="5" t="s">
        <v>347</v>
      </c>
    </row>
    <row r="180" spans="1:28" x14ac:dyDescent="0.35">
      <c r="A180" t="s">
        <v>47</v>
      </c>
      <c r="B180" t="s">
        <v>0</v>
      </c>
      <c r="C180" t="s">
        <v>4</v>
      </c>
      <c r="D180" t="s">
        <v>3</v>
      </c>
      <c r="E180" s="1">
        <v>0.61</v>
      </c>
      <c r="F180" t="s">
        <v>48</v>
      </c>
      <c r="G180">
        <v>7</v>
      </c>
      <c r="H180">
        <v>7</v>
      </c>
      <c r="I180">
        <v>11</v>
      </c>
      <c r="J180" s="6">
        <f>220/2</f>
        <v>110</v>
      </c>
      <c r="K180">
        <v>0.86</v>
      </c>
      <c r="L180">
        <v>19.899999999999999</v>
      </c>
      <c r="M180">
        <v>19.899999999999999</v>
      </c>
      <c r="N180">
        <v>0</v>
      </c>
      <c r="O180">
        <v>1519.0333333333333</v>
      </c>
      <c r="P180">
        <v>2255</v>
      </c>
      <c r="Q180" t="s">
        <v>21</v>
      </c>
      <c r="R180">
        <f>4/2030</f>
        <v>1.9704433497536944E-3</v>
      </c>
      <c r="S180">
        <v>1</v>
      </c>
      <c r="T180">
        <v>6</v>
      </c>
      <c r="U180">
        <f>T180+U179-T179</f>
        <v>410</v>
      </c>
      <c r="V180">
        <v>128</v>
      </c>
      <c r="W180" t="s">
        <v>47</v>
      </c>
      <c r="X180" t="s">
        <v>0</v>
      </c>
      <c r="Y180" t="s">
        <v>241</v>
      </c>
      <c r="Z180">
        <v>252</v>
      </c>
      <c r="AA180" t="e">
        <f>IF(R180&lt;&gt;"NA",#REF!+#REF!-#REF!*R180,"NA")</f>
        <v>#REF!</v>
      </c>
    </row>
    <row r="181" spans="1:28" x14ac:dyDescent="0.35">
      <c r="A181" t="s">
        <v>44</v>
      </c>
      <c r="B181" t="s">
        <v>5</v>
      </c>
      <c r="C181" t="s">
        <v>4</v>
      </c>
      <c r="D181" t="s">
        <v>3</v>
      </c>
      <c r="E181" s="1">
        <v>0.61</v>
      </c>
      <c r="F181" t="s">
        <v>46</v>
      </c>
      <c r="G181">
        <v>7</v>
      </c>
      <c r="H181">
        <v>7</v>
      </c>
      <c r="I181">
        <v>11</v>
      </c>
      <c r="J181" s="6">
        <v>107</v>
      </c>
      <c r="K181">
        <v>0.86</v>
      </c>
      <c r="L181">
        <v>19.899999999999999</v>
      </c>
      <c r="M181">
        <v>19.899999999999999</v>
      </c>
      <c r="N181">
        <v>0</v>
      </c>
      <c r="O181">
        <f>L181/Q181</f>
        <v>1836.1066666666666</v>
      </c>
      <c r="P181">
        <v>2518</v>
      </c>
      <c r="Q181">
        <f>15/1384</f>
        <v>1.0838150289017341E-2</v>
      </c>
      <c r="R181" t="s">
        <v>21</v>
      </c>
      <c r="S181">
        <v>1</v>
      </c>
      <c r="T181">
        <v>0</v>
      </c>
      <c r="U181">
        <f>T181+U182-T182</f>
        <v>303</v>
      </c>
      <c r="V181">
        <v>129</v>
      </c>
      <c r="W181" t="s">
        <v>44</v>
      </c>
      <c r="X181" t="s">
        <v>5</v>
      </c>
      <c r="Y181" t="s">
        <v>248</v>
      </c>
      <c r="Z181">
        <v>253</v>
      </c>
      <c r="AA181" t="str">
        <f>IF(R181&lt;&gt;"NA",#REF!+#REF!-#REF!*R181,"NA")</f>
        <v>NA</v>
      </c>
    </row>
    <row r="182" spans="1:28" x14ac:dyDescent="0.35">
      <c r="A182" t="s">
        <v>44</v>
      </c>
      <c r="B182" t="s">
        <v>0</v>
      </c>
      <c r="C182" t="s">
        <v>4</v>
      </c>
      <c r="D182" t="s">
        <v>3</v>
      </c>
      <c r="E182" s="1">
        <v>0.61</v>
      </c>
      <c r="F182" t="s">
        <v>45</v>
      </c>
      <c r="G182">
        <v>7</v>
      </c>
      <c r="H182">
        <v>7</v>
      </c>
      <c r="I182">
        <v>11</v>
      </c>
      <c r="J182" s="6">
        <v>107</v>
      </c>
      <c r="K182">
        <v>3.1</v>
      </c>
      <c r="L182">
        <v>19.899999999999999</v>
      </c>
      <c r="M182">
        <v>19.899999999999999</v>
      </c>
      <c r="N182">
        <v>0</v>
      </c>
      <c r="O182">
        <v>1836.1066666666666</v>
      </c>
      <c r="P182">
        <v>2518</v>
      </c>
      <c r="Q182" t="s">
        <v>21</v>
      </c>
      <c r="R182">
        <f>3.5/1736</f>
        <v>2.0161290322580645E-3</v>
      </c>
      <c r="S182">
        <v>1</v>
      </c>
      <c r="T182">
        <v>7</v>
      </c>
      <c r="U182">
        <v>310</v>
      </c>
      <c r="V182">
        <v>129</v>
      </c>
      <c r="W182" t="s">
        <v>44</v>
      </c>
      <c r="X182" t="s">
        <v>0</v>
      </c>
      <c r="Y182" t="s">
        <v>248</v>
      </c>
      <c r="Z182">
        <v>254</v>
      </c>
      <c r="AA182" t="e">
        <f>IF(R182&lt;&gt;"NA",#REF!+#REF!-#REF!*R182,"NA")</f>
        <v>#REF!</v>
      </c>
    </row>
    <row r="183" spans="1:28" x14ac:dyDescent="0.35">
      <c r="A183" t="s">
        <v>41</v>
      </c>
      <c r="B183" t="s">
        <v>5</v>
      </c>
      <c r="C183" t="s">
        <v>4</v>
      </c>
      <c r="D183" t="s">
        <v>3</v>
      </c>
      <c r="E183" s="1">
        <v>0.61</v>
      </c>
      <c r="F183" t="s">
        <v>43</v>
      </c>
      <c r="G183">
        <v>7</v>
      </c>
      <c r="H183">
        <v>7</v>
      </c>
      <c r="I183">
        <v>16</v>
      </c>
      <c r="J183" s="6">
        <f>218/2</f>
        <v>109</v>
      </c>
      <c r="K183">
        <v>3.1</v>
      </c>
      <c r="L183">
        <v>19.899999999999999</v>
      </c>
      <c r="M183">
        <v>19.899999999999999</v>
      </c>
      <c r="N183">
        <v>0</v>
      </c>
      <c r="O183">
        <f>L183/Q183</f>
        <v>1724.6666666666665</v>
      </c>
      <c r="P183">
        <v>2027</v>
      </c>
      <c r="Q183">
        <f>15/1300</f>
        <v>1.1538461538461539E-2</v>
      </c>
      <c r="R183" t="s">
        <v>21</v>
      </c>
      <c r="S183">
        <v>1</v>
      </c>
      <c r="T183">
        <v>17</v>
      </c>
      <c r="U183">
        <v>173</v>
      </c>
      <c r="V183">
        <v>130</v>
      </c>
      <c r="W183" t="s">
        <v>41</v>
      </c>
      <c r="X183" t="s">
        <v>5</v>
      </c>
      <c r="Y183" t="s">
        <v>241</v>
      </c>
      <c r="Z183">
        <v>255</v>
      </c>
      <c r="AA183" t="str">
        <f>IF(R183&lt;&gt;"NA",#REF!+#REF!-#REF!*R183,"NA")</f>
        <v>NA</v>
      </c>
      <c r="AB183" s="5" t="s">
        <v>346</v>
      </c>
    </row>
    <row r="184" spans="1:28" x14ac:dyDescent="0.35">
      <c r="A184" t="s">
        <v>41</v>
      </c>
      <c r="B184" t="s">
        <v>0</v>
      </c>
      <c r="C184" t="s">
        <v>4</v>
      </c>
      <c r="D184" t="s">
        <v>3</v>
      </c>
      <c r="E184" s="1">
        <v>0.61</v>
      </c>
      <c r="F184" t="s">
        <v>42</v>
      </c>
      <c r="G184">
        <v>7</v>
      </c>
      <c r="H184">
        <v>7</v>
      </c>
      <c r="I184">
        <v>16</v>
      </c>
      <c r="J184" s="6">
        <f>218/2</f>
        <v>109</v>
      </c>
      <c r="K184">
        <v>3.1</v>
      </c>
      <c r="L184">
        <v>19.899999999999999</v>
      </c>
      <c r="M184">
        <v>19.899999999999999</v>
      </c>
      <c r="N184">
        <v>0</v>
      </c>
      <c r="O184">
        <v>1724.6666666666665</v>
      </c>
      <c r="P184">
        <v>2027</v>
      </c>
      <c r="Q184" t="s">
        <v>21</v>
      </c>
      <c r="R184">
        <f>5/2510</f>
        <v>1.9920318725099601E-3</v>
      </c>
      <c r="S184">
        <v>1</v>
      </c>
      <c r="T184">
        <v>5</v>
      </c>
      <c r="U184">
        <f>T184+U183-T183</f>
        <v>161</v>
      </c>
      <c r="V184">
        <v>130</v>
      </c>
      <c r="W184" t="s">
        <v>41</v>
      </c>
      <c r="X184" t="s">
        <v>0</v>
      </c>
      <c r="Y184" t="s">
        <v>241</v>
      </c>
      <c r="Z184">
        <v>256</v>
      </c>
      <c r="AA184" t="e">
        <f>IF(R184&lt;&gt;"NA",#REF!+#REF!-#REF!*R184,"NA")</f>
        <v>#REF!</v>
      </c>
    </row>
    <row r="185" spans="1:28" ht="14" customHeight="1" x14ac:dyDescent="0.35">
      <c r="A185" t="s">
        <v>40</v>
      </c>
      <c r="B185" t="s">
        <v>5</v>
      </c>
      <c r="C185" t="s">
        <v>4</v>
      </c>
      <c r="D185" t="s">
        <v>3</v>
      </c>
      <c r="E185" s="1">
        <v>0.63</v>
      </c>
      <c r="F185" t="s">
        <v>35</v>
      </c>
      <c r="G185">
        <v>11</v>
      </c>
      <c r="H185">
        <v>5</v>
      </c>
      <c r="I185">
        <v>12</v>
      </c>
      <c r="J185" s="6">
        <v>108.3</v>
      </c>
      <c r="K185">
        <v>3.1</v>
      </c>
      <c r="L185">
        <v>19.899999999999999</v>
      </c>
      <c r="M185">
        <v>19.899999999999999</v>
      </c>
      <c r="N185">
        <v>0</v>
      </c>
      <c r="O185">
        <f>L185/Q185</f>
        <v>1521.6866666666667</v>
      </c>
      <c r="P185">
        <v>1800</v>
      </c>
      <c r="Q185">
        <f>15/1147</f>
        <v>1.3077593722755012E-2</v>
      </c>
      <c r="R185" t="s">
        <v>21</v>
      </c>
      <c r="S185">
        <v>1</v>
      </c>
      <c r="T185">
        <v>111</v>
      </c>
      <c r="U185">
        <v>302</v>
      </c>
      <c r="V185">
        <v>131</v>
      </c>
      <c r="W185" t="s">
        <v>40</v>
      </c>
      <c r="X185" t="s">
        <v>5</v>
      </c>
      <c r="Y185" t="s">
        <v>241</v>
      </c>
      <c r="Z185">
        <v>257</v>
      </c>
      <c r="AA185" t="str">
        <f>IF(R185&lt;&gt;"NA",#REF!+#REF!-#REF!*R185,"NA")</f>
        <v>NA</v>
      </c>
      <c r="AB185" s="5" t="s">
        <v>345</v>
      </c>
    </row>
    <row r="186" spans="1:28" x14ac:dyDescent="0.35">
      <c r="A186" t="s">
        <v>40</v>
      </c>
      <c r="B186" t="s">
        <v>0</v>
      </c>
      <c r="C186" t="s">
        <v>4</v>
      </c>
      <c r="D186" t="s">
        <v>3</v>
      </c>
      <c r="E186" s="1">
        <v>0.63</v>
      </c>
      <c r="F186" t="s">
        <v>35</v>
      </c>
      <c r="G186">
        <v>11</v>
      </c>
      <c r="H186">
        <v>5</v>
      </c>
      <c r="I186">
        <v>12</v>
      </c>
      <c r="J186" s="6">
        <v>108.3</v>
      </c>
      <c r="K186">
        <v>3.1</v>
      </c>
      <c r="L186">
        <v>19.899999999999999</v>
      </c>
      <c r="M186">
        <v>19.899999999999999</v>
      </c>
      <c r="N186">
        <v>0</v>
      </c>
      <c r="O186">
        <v>1521.6866666666667</v>
      </c>
      <c r="P186">
        <v>1800</v>
      </c>
      <c r="Q186" t="s">
        <v>21</v>
      </c>
      <c r="R186">
        <f>4.5/2278</f>
        <v>1.9754170324846358E-3</v>
      </c>
      <c r="S186">
        <v>1</v>
      </c>
      <c r="T186">
        <v>13</v>
      </c>
      <c r="U186">
        <f>T186+U185-T185</f>
        <v>204</v>
      </c>
      <c r="V186">
        <v>131</v>
      </c>
      <c r="W186" t="s">
        <v>40</v>
      </c>
      <c r="X186" t="s">
        <v>0</v>
      </c>
      <c r="Y186" t="s">
        <v>241</v>
      </c>
      <c r="Z186">
        <v>258</v>
      </c>
      <c r="AA186" t="e">
        <f>IF(R186&lt;&gt;"NA",#REF!+#REF!-#REF!*R186,"NA")</f>
        <v>#REF!</v>
      </c>
    </row>
    <row r="187" spans="1:28" x14ac:dyDescent="0.35">
      <c r="A187" t="s">
        <v>39</v>
      </c>
      <c r="B187" t="s">
        <v>5</v>
      </c>
      <c r="C187" t="s">
        <v>4</v>
      </c>
      <c r="D187" t="s">
        <v>3</v>
      </c>
      <c r="E187" s="1">
        <v>0.64</v>
      </c>
      <c r="F187" t="s">
        <v>23</v>
      </c>
      <c r="G187">
        <v>6</v>
      </c>
      <c r="H187">
        <v>6</v>
      </c>
      <c r="I187">
        <v>6</v>
      </c>
      <c r="J187" s="6">
        <v>93</v>
      </c>
      <c r="K187">
        <v>0.86</v>
      </c>
      <c r="L187">
        <v>19.899999999999999</v>
      </c>
      <c r="M187">
        <v>19.899999999999999</v>
      </c>
      <c r="N187">
        <v>0</v>
      </c>
      <c r="O187">
        <f>L187/Q187</f>
        <v>1814.8799999999999</v>
      </c>
      <c r="P187">
        <v>2697</v>
      </c>
      <c r="Q187">
        <f>15/1368</f>
        <v>1.0964912280701754E-2</v>
      </c>
      <c r="R187" t="s">
        <v>21</v>
      </c>
      <c r="S187">
        <v>0</v>
      </c>
      <c r="T187">
        <v>60</v>
      </c>
      <c r="U187">
        <v>116</v>
      </c>
      <c r="V187">
        <v>132</v>
      </c>
      <c r="W187" t="s">
        <v>39</v>
      </c>
      <c r="X187" t="s">
        <v>5</v>
      </c>
      <c r="Y187" t="s">
        <v>241</v>
      </c>
      <c r="Z187">
        <v>259</v>
      </c>
      <c r="AA187" t="str">
        <f>IF(R187&lt;&gt;"NA",#REF!+#REF!-#REF!*R187,"NA")</f>
        <v>NA</v>
      </c>
      <c r="AB187" s="5" t="s">
        <v>344</v>
      </c>
    </row>
    <row r="188" spans="1:28" x14ac:dyDescent="0.35">
      <c r="A188" t="s">
        <v>39</v>
      </c>
      <c r="B188" t="s">
        <v>0</v>
      </c>
      <c r="C188" t="s">
        <v>4</v>
      </c>
      <c r="D188" t="s">
        <v>3</v>
      </c>
      <c r="E188" s="1">
        <v>0.64</v>
      </c>
      <c r="F188" t="s">
        <v>23</v>
      </c>
      <c r="G188">
        <v>6</v>
      </c>
      <c r="H188">
        <v>6</v>
      </c>
      <c r="I188">
        <v>6</v>
      </c>
      <c r="J188" s="6">
        <v>93</v>
      </c>
      <c r="K188">
        <v>0.86</v>
      </c>
      <c r="L188">
        <v>19.899999999999999</v>
      </c>
      <c r="M188">
        <v>19.899999999999999</v>
      </c>
      <c r="N188">
        <v>0</v>
      </c>
      <c r="O188">
        <v>1814.8799999999999</v>
      </c>
      <c r="P188">
        <v>2697</v>
      </c>
      <c r="Q188" t="s">
        <v>21</v>
      </c>
      <c r="R188">
        <f>5/2475</f>
        <v>2.0202020202020202E-3</v>
      </c>
      <c r="S188">
        <v>0</v>
      </c>
      <c r="T188">
        <v>60</v>
      </c>
      <c r="U188">
        <f>T188+U187-T187</f>
        <v>116</v>
      </c>
      <c r="V188">
        <v>132</v>
      </c>
      <c r="W188" t="s">
        <v>39</v>
      </c>
      <c r="X188" t="s">
        <v>0</v>
      </c>
      <c r="Y188" t="s">
        <v>241</v>
      </c>
      <c r="Z188">
        <v>260</v>
      </c>
      <c r="AA188" t="e">
        <f>IF(R188&lt;&gt;"NA",#REF!+#REF!-#REF!*R188,"NA")</f>
        <v>#REF!</v>
      </c>
    </row>
    <row r="189" spans="1:28" x14ac:dyDescent="0.35">
      <c r="A189" t="s">
        <v>38</v>
      </c>
      <c r="B189" t="s">
        <v>5</v>
      </c>
      <c r="C189" t="s">
        <v>4</v>
      </c>
      <c r="D189" t="s">
        <v>3</v>
      </c>
      <c r="E189" s="1">
        <v>0.64</v>
      </c>
      <c r="F189" t="s">
        <v>23</v>
      </c>
      <c r="G189">
        <v>6</v>
      </c>
      <c r="H189">
        <v>6</v>
      </c>
      <c r="I189">
        <v>6</v>
      </c>
      <c r="J189" s="6">
        <v>93</v>
      </c>
      <c r="K189">
        <v>0.86</v>
      </c>
      <c r="L189">
        <v>19.899999999999999</v>
      </c>
      <c r="M189">
        <v>19.899999999999999</v>
      </c>
      <c r="N189">
        <v>0</v>
      </c>
      <c r="O189">
        <f>L189/Q189</f>
        <v>1814.8799999999999</v>
      </c>
      <c r="P189">
        <v>2697</v>
      </c>
      <c r="Q189">
        <f>15/1368</f>
        <v>1.0964912280701754E-2</v>
      </c>
      <c r="R189" t="s">
        <v>21</v>
      </c>
      <c r="S189">
        <v>0</v>
      </c>
      <c r="T189">
        <v>10</v>
      </c>
      <c r="U189">
        <v>167</v>
      </c>
      <c r="V189">
        <v>133</v>
      </c>
      <c r="W189" t="s">
        <v>38</v>
      </c>
      <c r="X189" t="s">
        <v>5</v>
      </c>
      <c r="Y189" t="s">
        <v>366</v>
      </c>
      <c r="Z189">
        <v>261</v>
      </c>
      <c r="AA189" t="str">
        <f>IF(R189&lt;&gt;"NA",#REF!+#REF!-#REF!*R189,"NA")</f>
        <v>NA</v>
      </c>
    </row>
    <row r="190" spans="1:28" x14ac:dyDescent="0.35">
      <c r="A190" t="s">
        <v>38</v>
      </c>
      <c r="B190" t="s">
        <v>0</v>
      </c>
      <c r="C190" t="s">
        <v>4</v>
      </c>
      <c r="D190" t="s">
        <v>3</v>
      </c>
      <c r="E190" s="1">
        <v>0.64</v>
      </c>
      <c r="F190" t="s">
        <v>23</v>
      </c>
      <c r="G190">
        <v>6</v>
      </c>
      <c r="H190">
        <v>6</v>
      </c>
      <c r="I190">
        <v>6</v>
      </c>
      <c r="J190" s="6">
        <v>93</v>
      </c>
      <c r="K190">
        <v>0.86</v>
      </c>
      <c r="L190">
        <v>19.899999999999999</v>
      </c>
      <c r="M190">
        <v>19.899999999999999</v>
      </c>
      <c r="N190">
        <v>0</v>
      </c>
      <c r="O190">
        <v>1814.8799999999999</v>
      </c>
      <c r="P190">
        <v>2697</v>
      </c>
      <c r="Q190" t="s">
        <v>21</v>
      </c>
      <c r="R190">
        <f>5/2475</f>
        <v>2.0202020202020202E-3</v>
      </c>
      <c r="S190">
        <v>0</v>
      </c>
      <c r="T190">
        <v>5</v>
      </c>
      <c r="U190">
        <f>T190+U189-T189</f>
        <v>162</v>
      </c>
      <c r="V190">
        <v>133</v>
      </c>
      <c r="W190" t="s">
        <v>38</v>
      </c>
      <c r="X190" t="s">
        <v>0</v>
      </c>
      <c r="Y190" t="s">
        <v>366</v>
      </c>
      <c r="Z190">
        <v>262</v>
      </c>
      <c r="AA190" t="e">
        <f>IF(R190&lt;&gt;"NA",#REF!+#REF!-#REF!*R190,"NA")</f>
        <v>#REF!</v>
      </c>
    </row>
    <row r="191" spans="1:28" x14ac:dyDescent="0.35">
      <c r="A191" t="s">
        <v>37</v>
      </c>
      <c r="B191" t="s">
        <v>5</v>
      </c>
      <c r="C191" t="s">
        <v>4</v>
      </c>
      <c r="D191" t="s">
        <v>3</v>
      </c>
      <c r="E191" s="1">
        <v>0.64</v>
      </c>
      <c r="F191" t="s">
        <v>23</v>
      </c>
      <c r="G191">
        <v>6</v>
      </c>
      <c r="H191">
        <v>6</v>
      </c>
      <c r="I191">
        <v>6</v>
      </c>
      <c r="J191" s="6">
        <v>93</v>
      </c>
      <c r="K191">
        <v>0.86</v>
      </c>
      <c r="L191">
        <v>19.899999999999999</v>
      </c>
      <c r="M191">
        <v>19.899999999999999</v>
      </c>
      <c r="N191">
        <v>0</v>
      </c>
      <c r="O191">
        <f>L191/Q191</f>
        <v>1814.8799999999999</v>
      </c>
      <c r="P191">
        <v>2697</v>
      </c>
      <c r="Q191">
        <f>15/1368</f>
        <v>1.0964912280701754E-2</v>
      </c>
      <c r="R191" t="s">
        <v>21</v>
      </c>
      <c r="S191">
        <v>1</v>
      </c>
      <c r="T191">
        <v>16</v>
      </c>
      <c r="U191">
        <v>374</v>
      </c>
      <c r="V191">
        <v>134</v>
      </c>
      <c r="W191" t="s">
        <v>37</v>
      </c>
      <c r="X191" t="s">
        <v>5</v>
      </c>
      <c r="Y191" t="s">
        <v>241</v>
      </c>
      <c r="Z191">
        <v>263</v>
      </c>
      <c r="AA191" t="str">
        <f>IF(R191&lt;&gt;"NA",#REF!+#REF!-#REF!*R191,"NA")</f>
        <v>NA</v>
      </c>
    </row>
    <row r="192" spans="1:28" x14ac:dyDescent="0.35">
      <c r="A192" t="s">
        <v>37</v>
      </c>
      <c r="B192" t="s">
        <v>0</v>
      </c>
      <c r="C192" t="s">
        <v>4</v>
      </c>
      <c r="D192" t="s">
        <v>3</v>
      </c>
      <c r="E192" s="1">
        <v>0.64</v>
      </c>
      <c r="F192" t="s">
        <v>23</v>
      </c>
      <c r="G192">
        <v>6</v>
      </c>
      <c r="H192">
        <v>6</v>
      </c>
      <c r="I192">
        <v>6</v>
      </c>
      <c r="J192" s="6">
        <v>93</v>
      </c>
      <c r="K192">
        <v>0.86</v>
      </c>
      <c r="L192">
        <v>19.899999999999999</v>
      </c>
      <c r="M192">
        <v>19.899999999999999</v>
      </c>
      <c r="N192">
        <v>0</v>
      </c>
      <c r="O192">
        <v>1814.8799999999999</v>
      </c>
      <c r="P192">
        <v>2697</v>
      </c>
      <c r="Q192" t="s">
        <v>21</v>
      </c>
      <c r="R192">
        <f>5/2475</f>
        <v>2.0202020202020202E-3</v>
      </c>
      <c r="S192">
        <v>1</v>
      </c>
      <c r="T192">
        <v>5</v>
      </c>
      <c r="U192">
        <f>T192+U191-T191</f>
        <v>363</v>
      </c>
      <c r="V192">
        <v>134</v>
      </c>
      <c r="W192" t="s">
        <v>37</v>
      </c>
      <c r="X192" t="s">
        <v>0</v>
      </c>
      <c r="Y192" t="s">
        <v>241</v>
      </c>
      <c r="Z192">
        <v>264</v>
      </c>
      <c r="AA192" t="e">
        <f>IF(R192&lt;&gt;"NA",#REF!+#REF!-#REF!*R192,"NA")</f>
        <v>#REF!</v>
      </c>
    </row>
    <row r="193" spans="1:28" x14ac:dyDescent="0.35">
      <c r="A193" t="s">
        <v>36</v>
      </c>
      <c r="B193" t="s">
        <v>5</v>
      </c>
      <c r="C193" t="s">
        <v>4</v>
      </c>
      <c r="D193" t="s">
        <v>3</v>
      </c>
      <c r="E193" s="1">
        <v>0.64</v>
      </c>
      <c r="F193" t="s">
        <v>23</v>
      </c>
      <c r="G193">
        <v>6</v>
      </c>
      <c r="H193">
        <v>6</v>
      </c>
      <c r="I193">
        <v>8</v>
      </c>
      <c r="J193" s="6">
        <f>AB193/2</f>
        <v>91</v>
      </c>
      <c r="K193">
        <v>3.1</v>
      </c>
      <c r="L193">
        <v>19.899999999999999</v>
      </c>
      <c r="M193">
        <v>19.899999999999999</v>
      </c>
      <c r="N193">
        <v>0</v>
      </c>
      <c r="O193">
        <v>1492</v>
      </c>
      <c r="P193">
        <v>2127</v>
      </c>
      <c r="Q193">
        <f>19/1492</f>
        <v>1.2734584450402145E-2</v>
      </c>
      <c r="R193" t="s">
        <v>21</v>
      </c>
      <c r="S193">
        <v>1</v>
      </c>
      <c r="T193">
        <v>16</v>
      </c>
      <c r="U193">
        <v>295</v>
      </c>
      <c r="V193">
        <v>135</v>
      </c>
      <c r="W193" t="s">
        <v>36</v>
      </c>
      <c r="X193" t="s">
        <v>5</v>
      </c>
      <c r="Y193" t="s">
        <v>241</v>
      </c>
      <c r="Z193">
        <v>265</v>
      </c>
      <c r="AA193" t="str">
        <f>IF(R193&lt;&gt;"NA",#REF!+#REF!-#REF!*R193,"NA")</f>
        <v>NA</v>
      </c>
      <c r="AB193" s="5" t="s">
        <v>343</v>
      </c>
    </row>
    <row r="194" spans="1:28" x14ac:dyDescent="0.35">
      <c r="A194" t="s">
        <v>36</v>
      </c>
      <c r="B194" t="s">
        <v>0</v>
      </c>
      <c r="C194" t="s">
        <v>4</v>
      </c>
      <c r="D194" t="s">
        <v>3</v>
      </c>
      <c r="E194" s="1">
        <v>0.64</v>
      </c>
      <c r="F194" t="s">
        <v>23</v>
      </c>
      <c r="G194">
        <v>6</v>
      </c>
      <c r="H194">
        <v>6</v>
      </c>
      <c r="I194">
        <v>8</v>
      </c>
      <c r="J194" s="6">
        <v>91</v>
      </c>
      <c r="K194">
        <v>3.1</v>
      </c>
      <c r="L194">
        <v>19.899999999999999</v>
      </c>
      <c r="M194">
        <v>19.899999999999999</v>
      </c>
      <c r="N194">
        <v>0</v>
      </c>
      <c r="O194">
        <v>1492</v>
      </c>
      <c r="P194">
        <v>2127</v>
      </c>
      <c r="Q194" t="s">
        <v>21</v>
      </c>
      <c r="R194">
        <f>5/2524</f>
        <v>1.9809825673534074E-3</v>
      </c>
      <c r="S194">
        <v>1</v>
      </c>
      <c r="T194">
        <v>9</v>
      </c>
      <c r="U194">
        <f>T194+U193-T193</f>
        <v>288</v>
      </c>
      <c r="V194">
        <v>135</v>
      </c>
      <c r="W194" t="s">
        <v>36</v>
      </c>
      <c r="X194" t="s">
        <v>0</v>
      </c>
      <c r="Y194" t="s">
        <v>241</v>
      </c>
      <c r="Z194">
        <v>266</v>
      </c>
      <c r="AA194" t="e">
        <f>IF(R194&lt;&gt;"NA",#REF!+#REF!-#REF!*R194,"NA")</f>
        <v>#REF!</v>
      </c>
    </row>
    <row r="195" spans="1:28" x14ac:dyDescent="0.35">
      <c r="A195" t="s">
        <v>34</v>
      </c>
      <c r="B195" t="s">
        <v>5</v>
      </c>
      <c r="C195" t="s">
        <v>4</v>
      </c>
      <c r="D195" t="s">
        <v>3</v>
      </c>
      <c r="E195" s="1">
        <v>0.63</v>
      </c>
      <c r="F195" t="s">
        <v>35</v>
      </c>
      <c r="G195">
        <v>11</v>
      </c>
      <c r="H195">
        <v>5</v>
      </c>
      <c r="I195">
        <v>14</v>
      </c>
      <c r="J195" s="6">
        <f>AB195/2</f>
        <v>102</v>
      </c>
      <c r="K195">
        <v>0.86</v>
      </c>
      <c r="L195">
        <v>19.899999999999999</v>
      </c>
      <c r="M195">
        <v>19.899999999999999</v>
      </c>
      <c r="N195">
        <v>0</v>
      </c>
      <c r="O195">
        <f>L195/Q195</f>
        <v>1854.6799999999998</v>
      </c>
      <c r="P195">
        <v>3163</v>
      </c>
      <c r="Q195">
        <f>15/1398</f>
        <v>1.0729613733905579E-2</v>
      </c>
      <c r="R195" t="s">
        <v>21</v>
      </c>
      <c r="S195">
        <v>1</v>
      </c>
      <c r="T195">
        <v>9</v>
      </c>
      <c r="U195">
        <v>266</v>
      </c>
      <c r="V195">
        <v>136</v>
      </c>
      <c r="W195" t="s">
        <v>34</v>
      </c>
      <c r="X195" t="s">
        <v>5</v>
      </c>
      <c r="Y195" t="s">
        <v>241</v>
      </c>
      <c r="Z195">
        <v>267</v>
      </c>
      <c r="AA195" t="str">
        <f>IF(R195&lt;&gt;"NA",#REF!+#REF!-#REF!*R195,"NA")</f>
        <v>NA</v>
      </c>
      <c r="AB195" s="5" t="s">
        <v>326</v>
      </c>
    </row>
    <row r="196" spans="1:28" x14ac:dyDescent="0.35">
      <c r="A196" t="s">
        <v>34</v>
      </c>
      <c r="B196" t="s">
        <v>0</v>
      </c>
      <c r="C196" t="s">
        <v>4</v>
      </c>
      <c r="D196" t="s">
        <v>3</v>
      </c>
      <c r="E196" s="1">
        <v>0.63</v>
      </c>
      <c r="F196" t="s">
        <v>35</v>
      </c>
      <c r="G196">
        <v>11</v>
      </c>
      <c r="H196">
        <v>5</v>
      </c>
      <c r="I196">
        <v>14</v>
      </c>
      <c r="J196" s="6">
        <v>102</v>
      </c>
      <c r="K196">
        <v>0.86</v>
      </c>
      <c r="L196">
        <v>19.899999999999999</v>
      </c>
      <c r="M196">
        <v>19.899999999999999</v>
      </c>
      <c r="N196">
        <v>0</v>
      </c>
      <c r="O196">
        <v>1854.6799999999998</v>
      </c>
      <c r="P196">
        <v>3163</v>
      </c>
      <c r="Q196" t="s">
        <v>21</v>
      </c>
      <c r="R196">
        <f>5/2500</f>
        <v>2E-3</v>
      </c>
      <c r="S196">
        <v>1</v>
      </c>
      <c r="T196">
        <v>5</v>
      </c>
      <c r="U196">
        <f>T196+U195-T195</f>
        <v>262</v>
      </c>
      <c r="V196">
        <v>136</v>
      </c>
      <c r="W196" t="s">
        <v>34</v>
      </c>
      <c r="X196" t="s">
        <v>0</v>
      </c>
      <c r="Y196" t="s">
        <v>241</v>
      </c>
      <c r="Z196">
        <v>268</v>
      </c>
      <c r="AA196" t="e">
        <f>IF(R196&lt;&gt;"NA",#REF!+#REF!-#REF!*R196,"NA")</f>
        <v>#REF!</v>
      </c>
    </row>
    <row r="197" spans="1:28" x14ac:dyDescent="0.35">
      <c r="A197" t="s">
        <v>33</v>
      </c>
      <c r="B197" t="s">
        <v>5</v>
      </c>
      <c r="C197" t="s">
        <v>4</v>
      </c>
      <c r="D197" t="s">
        <v>3</v>
      </c>
      <c r="E197" s="1">
        <v>0.65</v>
      </c>
      <c r="F197" t="s">
        <v>23</v>
      </c>
      <c r="G197">
        <v>16</v>
      </c>
      <c r="H197">
        <v>2</v>
      </c>
      <c r="I197">
        <v>6</v>
      </c>
      <c r="J197" s="6">
        <v>100</v>
      </c>
      <c r="K197">
        <v>0.86</v>
      </c>
      <c r="L197">
        <v>19.899999999999999</v>
      </c>
      <c r="M197">
        <v>19.899999999999999</v>
      </c>
      <c r="N197">
        <v>0</v>
      </c>
      <c r="O197">
        <v>1854.6799999999998</v>
      </c>
      <c r="P197">
        <v>3654</v>
      </c>
      <c r="Q197">
        <f>15/1416</f>
        <v>1.059322033898305E-2</v>
      </c>
      <c r="R197" t="s">
        <v>21</v>
      </c>
      <c r="S197">
        <v>1</v>
      </c>
      <c r="T197">
        <v>4</v>
      </c>
      <c r="U197">
        <v>288</v>
      </c>
      <c r="V197">
        <v>137</v>
      </c>
      <c r="W197" t="s">
        <v>33</v>
      </c>
      <c r="X197" t="s">
        <v>5</v>
      </c>
      <c r="Y197" t="s">
        <v>359</v>
      </c>
      <c r="Z197">
        <v>269</v>
      </c>
      <c r="AA197" t="str">
        <f>IF(R197&lt;&gt;"NA",#REF!+#REF!-#REF!*R197,"NA")</f>
        <v>NA</v>
      </c>
      <c r="AB197" s="5" t="s">
        <v>342</v>
      </c>
    </row>
    <row r="198" spans="1:28" x14ac:dyDescent="0.35">
      <c r="A198" t="s">
        <v>33</v>
      </c>
      <c r="B198" t="s">
        <v>0</v>
      </c>
      <c r="C198" t="s">
        <v>4</v>
      </c>
      <c r="D198" t="s">
        <v>3</v>
      </c>
      <c r="E198" s="1">
        <v>0.65</v>
      </c>
      <c r="F198" t="s">
        <v>23</v>
      </c>
      <c r="G198">
        <v>16</v>
      </c>
      <c r="H198">
        <v>2</v>
      </c>
      <c r="I198">
        <v>6</v>
      </c>
      <c r="J198" s="6">
        <v>100</v>
      </c>
      <c r="K198">
        <v>0.86</v>
      </c>
      <c r="L198">
        <v>19.899999999999999</v>
      </c>
      <c r="M198">
        <v>19.899999999999999</v>
      </c>
      <c r="N198">
        <v>0</v>
      </c>
      <c r="O198">
        <v>1854.6799999999998</v>
      </c>
      <c r="P198">
        <v>3654</v>
      </c>
      <c r="Q198" t="s">
        <v>21</v>
      </c>
      <c r="R198">
        <f>4.5/2265</f>
        <v>1.9867549668874172E-3</v>
      </c>
      <c r="S198">
        <v>1</v>
      </c>
      <c r="T198">
        <v>10</v>
      </c>
      <c r="U198">
        <f>T198+U197-T197</f>
        <v>294</v>
      </c>
      <c r="V198">
        <v>137</v>
      </c>
      <c r="W198" t="s">
        <v>33</v>
      </c>
      <c r="X198" t="s">
        <v>0</v>
      </c>
      <c r="Y198" t="s">
        <v>359</v>
      </c>
      <c r="Z198">
        <v>270</v>
      </c>
      <c r="AA198" t="e">
        <f>IF(R198&lt;&gt;"NA",#REF!+#REF!-#REF!*R198,"NA")</f>
        <v>#REF!</v>
      </c>
    </row>
    <row r="199" spans="1:28" x14ac:dyDescent="0.35">
      <c r="A199" t="s">
        <v>32</v>
      </c>
      <c r="B199" t="s">
        <v>5</v>
      </c>
      <c r="C199" t="s">
        <v>4</v>
      </c>
      <c r="D199" t="s">
        <v>3</v>
      </c>
      <c r="E199" s="1">
        <v>0.65</v>
      </c>
      <c r="F199" t="s">
        <v>23</v>
      </c>
      <c r="G199">
        <v>16</v>
      </c>
      <c r="H199">
        <v>2</v>
      </c>
      <c r="I199">
        <v>6</v>
      </c>
      <c r="J199" s="6">
        <v>100</v>
      </c>
      <c r="K199">
        <v>0.86</v>
      </c>
      <c r="L199">
        <v>19.899999999999999</v>
      </c>
      <c r="M199">
        <v>19.899999999999999</v>
      </c>
      <c r="N199">
        <v>0</v>
      </c>
      <c r="O199">
        <v>1854.6799999999998</v>
      </c>
      <c r="P199">
        <v>3654</v>
      </c>
      <c r="Q199">
        <f>15/1416</f>
        <v>1.059322033898305E-2</v>
      </c>
      <c r="R199" t="s">
        <v>21</v>
      </c>
      <c r="S199">
        <v>1</v>
      </c>
      <c r="T199">
        <v>30</v>
      </c>
      <c r="U199">
        <v>155</v>
      </c>
      <c r="V199">
        <v>137</v>
      </c>
      <c r="W199" t="s">
        <v>32</v>
      </c>
      <c r="X199" t="s">
        <v>5</v>
      </c>
      <c r="Y199" t="s">
        <v>359</v>
      </c>
      <c r="Z199">
        <v>271</v>
      </c>
      <c r="AA199" t="str">
        <f>IF(R199&lt;&gt;"NA",#REF!+#REF!-#REF!*R199,"NA")</f>
        <v>NA</v>
      </c>
    </row>
    <row r="200" spans="1:28" x14ac:dyDescent="0.35">
      <c r="A200" t="s">
        <v>32</v>
      </c>
      <c r="B200" t="s">
        <v>0</v>
      </c>
      <c r="C200" t="s">
        <v>4</v>
      </c>
      <c r="D200" t="s">
        <v>3</v>
      </c>
      <c r="E200" s="1">
        <v>0.65</v>
      </c>
      <c r="F200" t="s">
        <v>23</v>
      </c>
      <c r="G200">
        <v>16</v>
      </c>
      <c r="H200">
        <v>2</v>
      </c>
      <c r="I200">
        <v>6</v>
      </c>
      <c r="J200" s="6">
        <v>100</v>
      </c>
      <c r="K200">
        <v>0.86</v>
      </c>
      <c r="L200">
        <v>19.899999999999999</v>
      </c>
      <c r="M200">
        <v>19.899999999999999</v>
      </c>
      <c r="N200">
        <v>0</v>
      </c>
      <c r="O200">
        <v>1854.6799999999998</v>
      </c>
      <c r="P200">
        <v>3654</v>
      </c>
      <c r="Q200" t="s">
        <v>21</v>
      </c>
      <c r="R200">
        <f>4.5/2265</f>
        <v>1.9867549668874172E-3</v>
      </c>
      <c r="S200">
        <v>1</v>
      </c>
      <c r="T200">
        <v>7</v>
      </c>
      <c r="U200">
        <f>T200+U199-T199</f>
        <v>132</v>
      </c>
      <c r="V200">
        <v>137</v>
      </c>
      <c r="W200" t="s">
        <v>32</v>
      </c>
      <c r="X200" t="s">
        <v>0</v>
      </c>
      <c r="Y200" t="s">
        <v>359</v>
      </c>
      <c r="Z200">
        <v>272</v>
      </c>
      <c r="AA200" t="e">
        <f>IF(R200&lt;&gt;"NA",#REF!+#REF!-#REF!*R200,"NA")</f>
        <v>#REF!</v>
      </c>
    </row>
    <row r="201" spans="1:28" x14ac:dyDescent="0.35">
      <c r="A201" t="s">
        <v>30</v>
      </c>
      <c r="B201" t="s">
        <v>5</v>
      </c>
      <c r="C201" t="s">
        <v>4</v>
      </c>
      <c r="D201" t="s">
        <v>3</v>
      </c>
      <c r="E201" s="1">
        <v>0.62</v>
      </c>
      <c r="F201" t="s">
        <v>31</v>
      </c>
      <c r="G201">
        <v>7</v>
      </c>
      <c r="H201">
        <v>15</v>
      </c>
      <c r="I201">
        <v>15</v>
      </c>
      <c r="J201" s="6">
        <f>AB201/2</f>
        <v>101</v>
      </c>
      <c r="K201">
        <v>3.1</v>
      </c>
      <c r="L201">
        <v>19.899999999999999</v>
      </c>
      <c r="M201">
        <v>19.899999999999999</v>
      </c>
      <c r="N201">
        <v>0</v>
      </c>
      <c r="O201">
        <f>L201/Q201</f>
        <v>1504.44</v>
      </c>
      <c r="P201">
        <v>2129</v>
      </c>
      <c r="Q201">
        <f>15/1134</f>
        <v>1.3227513227513227E-2</v>
      </c>
      <c r="R201" t="s">
        <v>21</v>
      </c>
      <c r="S201">
        <v>1</v>
      </c>
      <c r="T201">
        <v>14</v>
      </c>
      <c r="U201">
        <v>214</v>
      </c>
      <c r="V201">
        <v>138</v>
      </c>
      <c r="W201" t="s">
        <v>30</v>
      </c>
      <c r="X201" t="s">
        <v>5</v>
      </c>
      <c r="Y201" t="s">
        <v>241</v>
      </c>
      <c r="Z201">
        <v>273</v>
      </c>
      <c r="AA201" t="str">
        <f>IF(R201&lt;&gt;"NA",#REF!+#REF!-#REF!*R201,"NA")</f>
        <v>NA</v>
      </c>
      <c r="AB201" s="5" t="s">
        <v>325</v>
      </c>
    </row>
    <row r="202" spans="1:28" x14ac:dyDescent="0.35">
      <c r="A202" t="s">
        <v>30</v>
      </c>
      <c r="B202" t="s">
        <v>0</v>
      </c>
      <c r="C202" t="s">
        <v>4</v>
      </c>
      <c r="D202" t="s">
        <v>3</v>
      </c>
      <c r="E202" s="1">
        <v>0.62</v>
      </c>
      <c r="F202" t="s">
        <v>31</v>
      </c>
      <c r="G202">
        <v>7</v>
      </c>
      <c r="H202">
        <v>15</v>
      </c>
      <c r="I202">
        <v>15</v>
      </c>
      <c r="J202" s="6">
        <v>101</v>
      </c>
      <c r="K202">
        <v>3.1</v>
      </c>
      <c r="L202">
        <v>19.899999999999999</v>
      </c>
      <c r="M202">
        <v>19.899999999999999</v>
      </c>
      <c r="N202">
        <v>0</v>
      </c>
      <c r="O202">
        <v>1504.44</v>
      </c>
      <c r="P202">
        <v>2129</v>
      </c>
      <c r="Q202" t="s">
        <v>21</v>
      </c>
      <c r="R202">
        <f>4.5/2265</f>
        <v>1.9867549668874172E-3</v>
      </c>
      <c r="S202">
        <v>1</v>
      </c>
      <c r="T202">
        <v>7</v>
      </c>
      <c r="U202">
        <f>T202+U201-T201</f>
        <v>207</v>
      </c>
      <c r="V202">
        <v>138</v>
      </c>
      <c r="W202" t="s">
        <v>30</v>
      </c>
      <c r="X202" t="s">
        <v>0</v>
      </c>
      <c r="Y202" t="s">
        <v>241</v>
      </c>
      <c r="Z202">
        <v>274</v>
      </c>
      <c r="AA202" t="e">
        <f>IF(R202&lt;&gt;"NA",#REF!+#REF!-#REF!*R202,"NA")</f>
        <v>#REF!</v>
      </c>
    </row>
    <row r="203" spans="1:28" x14ac:dyDescent="0.35">
      <c r="A203" t="s">
        <v>29</v>
      </c>
      <c r="B203" t="s">
        <v>5</v>
      </c>
      <c r="C203" t="s">
        <v>4</v>
      </c>
      <c r="D203" t="s">
        <v>3</v>
      </c>
      <c r="E203" s="1">
        <v>0.64</v>
      </c>
      <c r="F203" t="s">
        <v>23</v>
      </c>
      <c r="G203">
        <v>5</v>
      </c>
      <c r="H203">
        <v>6</v>
      </c>
      <c r="I203">
        <v>13</v>
      </c>
      <c r="J203" s="6">
        <f>AB203/2</f>
        <v>101.5</v>
      </c>
      <c r="K203">
        <v>3.1</v>
      </c>
      <c r="L203">
        <v>19.899999999999999</v>
      </c>
      <c r="M203">
        <v>19.899999999999999</v>
      </c>
      <c r="N203">
        <v>0</v>
      </c>
      <c r="O203">
        <f>L203/Q203</f>
        <v>1483.2133333333334</v>
      </c>
      <c r="P203">
        <v>1714</v>
      </c>
      <c r="Q203">
        <f>15/1118</f>
        <v>1.3416815742397137E-2</v>
      </c>
      <c r="R203" t="s">
        <v>21</v>
      </c>
      <c r="S203">
        <v>1</v>
      </c>
      <c r="T203">
        <v>15</v>
      </c>
      <c r="U203">
        <v>248</v>
      </c>
      <c r="V203">
        <v>139</v>
      </c>
      <c r="W203" t="s">
        <v>29</v>
      </c>
      <c r="X203" t="s">
        <v>5</v>
      </c>
      <c r="Y203" t="s">
        <v>241</v>
      </c>
      <c r="Z203">
        <v>275</v>
      </c>
      <c r="AA203" t="str">
        <f>IF(R203&lt;&gt;"NA",#REF!+#REF!-#REF!*R203,"NA")</f>
        <v>NA</v>
      </c>
      <c r="AB203" s="5" t="s">
        <v>341</v>
      </c>
    </row>
    <row r="204" spans="1:28" x14ac:dyDescent="0.35">
      <c r="A204" t="s">
        <v>29</v>
      </c>
      <c r="B204" t="s">
        <v>0</v>
      </c>
      <c r="C204" t="s">
        <v>4</v>
      </c>
      <c r="D204" t="s">
        <v>3</v>
      </c>
      <c r="E204" s="1">
        <v>0.64</v>
      </c>
      <c r="F204" t="s">
        <v>23</v>
      </c>
      <c r="G204">
        <v>5</v>
      </c>
      <c r="H204">
        <v>6</v>
      </c>
      <c r="I204">
        <v>13</v>
      </c>
      <c r="J204" s="6">
        <v>101.5</v>
      </c>
      <c r="K204">
        <v>3.1</v>
      </c>
      <c r="L204">
        <v>19.899999999999999</v>
      </c>
      <c r="M204">
        <v>19.899999999999999</v>
      </c>
      <c r="N204">
        <v>0</v>
      </c>
      <c r="O204">
        <v>1483.2133333333334</v>
      </c>
      <c r="P204">
        <v>1714</v>
      </c>
      <c r="Q204" t="s">
        <v>21</v>
      </c>
      <c r="R204">
        <f>4/2006</f>
        <v>1.9940179461615153E-3</v>
      </c>
      <c r="S204">
        <v>1</v>
      </c>
      <c r="T204">
        <v>16</v>
      </c>
      <c r="U204">
        <f>T204+U203-T203</f>
        <v>249</v>
      </c>
      <c r="V204">
        <v>139</v>
      </c>
      <c r="W204" t="s">
        <v>29</v>
      </c>
      <c r="X204" t="s">
        <v>0</v>
      </c>
      <c r="Y204" t="s">
        <v>241</v>
      </c>
      <c r="Z204">
        <v>276</v>
      </c>
      <c r="AA204" t="e">
        <f>IF(R204&lt;&gt;"NA",#REF!+#REF!-#REF!*R204,"NA")</f>
        <v>#REF!</v>
      </c>
    </row>
    <row r="205" spans="1:28" x14ac:dyDescent="0.35">
      <c r="A205" t="s">
        <v>28</v>
      </c>
      <c r="B205" t="s">
        <v>5</v>
      </c>
      <c r="C205" t="s">
        <v>4</v>
      </c>
      <c r="D205" t="s">
        <v>3</v>
      </c>
      <c r="E205" s="1">
        <v>0.64</v>
      </c>
      <c r="F205" t="s">
        <v>23</v>
      </c>
      <c r="G205">
        <v>5</v>
      </c>
      <c r="H205">
        <v>6</v>
      </c>
      <c r="I205">
        <v>13</v>
      </c>
      <c r="J205" s="6">
        <f t="shared" ref="J205:J208" si="0">(205/2)</f>
        <v>102.5</v>
      </c>
      <c r="K205">
        <v>3.1</v>
      </c>
      <c r="L205">
        <v>19.899999999999999</v>
      </c>
      <c r="M205">
        <v>19.899999999999999</v>
      </c>
      <c r="N205">
        <v>0</v>
      </c>
      <c r="O205">
        <v>1483.2133333333334</v>
      </c>
      <c r="P205">
        <v>1714</v>
      </c>
      <c r="Q205">
        <f>15/1118</f>
        <v>1.3416815742397137E-2</v>
      </c>
      <c r="R205" t="s">
        <v>21</v>
      </c>
      <c r="S205">
        <v>1</v>
      </c>
      <c r="T205">
        <v>21</v>
      </c>
      <c r="U205">
        <v>136</v>
      </c>
      <c r="V205">
        <v>139</v>
      </c>
      <c r="W205" t="s">
        <v>28</v>
      </c>
      <c r="X205" t="s">
        <v>5</v>
      </c>
      <c r="Y205" t="s">
        <v>241</v>
      </c>
      <c r="Z205">
        <v>277</v>
      </c>
      <c r="AA205" t="str">
        <f>IF(R205&lt;&gt;"NA",#REF!+#REF!-#REF!*R205,"NA")</f>
        <v>NA</v>
      </c>
    </row>
    <row r="206" spans="1:28" x14ac:dyDescent="0.35">
      <c r="A206" t="s">
        <v>28</v>
      </c>
      <c r="B206" t="s">
        <v>0</v>
      </c>
      <c r="C206" t="s">
        <v>4</v>
      </c>
      <c r="D206" t="s">
        <v>3</v>
      </c>
      <c r="E206" s="1">
        <v>0.64</v>
      </c>
      <c r="F206" t="s">
        <v>23</v>
      </c>
      <c r="G206">
        <v>5</v>
      </c>
      <c r="H206">
        <v>6</v>
      </c>
      <c r="I206">
        <v>13</v>
      </c>
      <c r="J206" s="6">
        <f t="shared" si="0"/>
        <v>102.5</v>
      </c>
      <c r="K206">
        <v>3.1</v>
      </c>
      <c r="L206">
        <v>19.899999999999999</v>
      </c>
      <c r="M206">
        <v>19.899999999999999</v>
      </c>
      <c r="N206">
        <v>0</v>
      </c>
      <c r="O206">
        <v>1483.2133333333334</v>
      </c>
      <c r="P206">
        <v>1714</v>
      </c>
      <c r="Q206" t="s">
        <v>21</v>
      </c>
      <c r="R206">
        <f>4/2006</f>
        <v>1.9940179461615153E-3</v>
      </c>
      <c r="S206">
        <v>1</v>
      </c>
      <c r="T206">
        <v>7</v>
      </c>
      <c r="U206">
        <f>T206+U205-T205</f>
        <v>122</v>
      </c>
      <c r="V206">
        <v>139</v>
      </c>
      <c r="W206" t="s">
        <v>28</v>
      </c>
      <c r="X206" t="s">
        <v>0</v>
      </c>
      <c r="Y206" t="s">
        <v>241</v>
      </c>
      <c r="Z206">
        <v>278</v>
      </c>
      <c r="AA206" t="e">
        <f>IF(R206&lt;&gt;"NA",#REF!+#REF!-#REF!*R206,"NA")</f>
        <v>#REF!</v>
      </c>
    </row>
    <row r="207" spans="1:28" x14ac:dyDescent="0.35">
      <c r="A207" t="s">
        <v>27</v>
      </c>
      <c r="B207" t="s">
        <v>5</v>
      </c>
      <c r="C207" t="s">
        <v>4</v>
      </c>
      <c r="D207" t="s">
        <v>3</v>
      </c>
      <c r="E207" s="1">
        <v>0.64</v>
      </c>
      <c r="F207" t="s">
        <v>23</v>
      </c>
      <c r="G207">
        <v>5</v>
      </c>
      <c r="H207">
        <v>6</v>
      </c>
      <c r="I207">
        <v>13</v>
      </c>
      <c r="J207" s="6">
        <f t="shared" si="0"/>
        <v>102.5</v>
      </c>
      <c r="K207">
        <v>3.1</v>
      </c>
      <c r="L207">
        <v>19.899999999999999</v>
      </c>
      <c r="M207">
        <v>19.899999999999999</v>
      </c>
      <c r="N207">
        <v>0</v>
      </c>
      <c r="O207">
        <v>1483.2133333333334</v>
      </c>
      <c r="P207">
        <v>1714</v>
      </c>
      <c r="Q207">
        <f>15/1118</f>
        <v>1.3416815742397137E-2</v>
      </c>
      <c r="R207" t="s">
        <v>21</v>
      </c>
      <c r="S207">
        <v>1</v>
      </c>
      <c r="T207">
        <v>94</v>
      </c>
      <c r="U207">
        <f>T207+U208-T208</f>
        <v>245</v>
      </c>
      <c r="V207">
        <v>139</v>
      </c>
      <c r="W207" t="s">
        <v>27</v>
      </c>
      <c r="X207" t="s">
        <v>5</v>
      </c>
      <c r="Y207" t="s">
        <v>370</v>
      </c>
      <c r="Z207">
        <v>279</v>
      </c>
      <c r="AA207" t="str">
        <f>IF(R207&lt;&gt;"NA",#REF!+#REF!-#REF!*R207,"NA")</f>
        <v>NA</v>
      </c>
    </row>
    <row r="208" spans="1:28" x14ac:dyDescent="0.35">
      <c r="A208" t="s">
        <v>27</v>
      </c>
      <c r="B208" t="s">
        <v>0</v>
      </c>
      <c r="C208" t="s">
        <v>4</v>
      </c>
      <c r="D208" t="s">
        <v>3</v>
      </c>
      <c r="E208" s="1">
        <v>0.64</v>
      </c>
      <c r="F208" t="s">
        <v>23</v>
      </c>
      <c r="G208">
        <v>5</v>
      </c>
      <c r="H208">
        <v>6</v>
      </c>
      <c r="I208">
        <v>13</v>
      </c>
      <c r="J208" s="6">
        <f t="shared" si="0"/>
        <v>102.5</v>
      </c>
      <c r="K208">
        <v>3.1</v>
      </c>
      <c r="L208">
        <v>19.899999999999999</v>
      </c>
      <c r="M208">
        <v>19.899999999999999</v>
      </c>
      <c r="N208">
        <v>0</v>
      </c>
      <c r="O208">
        <v>1483.2133333333334</v>
      </c>
      <c r="P208">
        <v>1714</v>
      </c>
      <c r="Q208" t="s">
        <v>21</v>
      </c>
      <c r="R208">
        <f>4/2006</f>
        <v>1.9940179461615153E-3</v>
      </c>
      <c r="S208">
        <v>1</v>
      </c>
      <c r="T208">
        <v>5</v>
      </c>
      <c r="U208">
        <v>156</v>
      </c>
      <c r="V208">
        <v>139</v>
      </c>
      <c r="W208" t="s">
        <v>27</v>
      </c>
      <c r="X208" t="s">
        <v>0</v>
      </c>
      <c r="Y208" t="s">
        <v>370</v>
      </c>
      <c r="Z208">
        <v>280</v>
      </c>
      <c r="AA208" t="e">
        <f>IF(R208&lt;&gt;"NA",#REF!+#REF!-#REF!*R208,"NA")</f>
        <v>#REF!</v>
      </c>
    </row>
    <row r="209" spans="1:28" x14ac:dyDescent="0.35">
      <c r="A209" t="s">
        <v>26</v>
      </c>
      <c r="B209" t="s">
        <v>5</v>
      </c>
      <c r="C209" t="s">
        <v>4</v>
      </c>
      <c r="D209" t="s">
        <v>3</v>
      </c>
      <c r="E209" s="1">
        <v>0.65</v>
      </c>
      <c r="F209" t="s">
        <v>23</v>
      </c>
      <c r="G209">
        <v>12</v>
      </c>
      <c r="H209">
        <v>7</v>
      </c>
      <c r="I209">
        <v>7</v>
      </c>
      <c r="J209" s="6">
        <v>102.6</v>
      </c>
      <c r="K209">
        <v>0.86</v>
      </c>
      <c r="L209">
        <v>19.899999999999999</v>
      </c>
      <c r="M209">
        <v>19.899999999999999</v>
      </c>
      <c r="N209">
        <v>0</v>
      </c>
      <c r="O209">
        <v>1915</v>
      </c>
      <c r="P209">
        <v>3092</v>
      </c>
      <c r="Q209">
        <f>15/1413</f>
        <v>1.0615711252653927E-2</v>
      </c>
      <c r="R209" t="s">
        <v>21</v>
      </c>
      <c r="S209">
        <v>0</v>
      </c>
      <c r="T209">
        <v>5</v>
      </c>
      <c r="U209">
        <v>34</v>
      </c>
      <c r="V209">
        <f>140</f>
        <v>140</v>
      </c>
      <c r="W209" t="s">
        <v>26</v>
      </c>
      <c r="X209" t="s">
        <v>5</v>
      </c>
      <c r="Y209" t="s">
        <v>241</v>
      </c>
      <c r="Z209">
        <v>281</v>
      </c>
      <c r="AA209" t="str">
        <f>IF(R209&lt;&gt;"NA",#REF!+#REF!-#REF!*R209,"NA")</f>
        <v>NA</v>
      </c>
    </row>
    <row r="210" spans="1:28" x14ac:dyDescent="0.35">
      <c r="A210" t="s">
        <v>26</v>
      </c>
      <c r="B210" t="s">
        <v>0</v>
      </c>
      <c r="C210" t="s">
        <v>4</v>
      </c>
      <c r="D210" t="s">
        <v>3</v>
      </c>
      <c r="E210" s="1">
        <v>0.65</v>
      </c>
      <c r="F210" t="s">
        <v>23</v>
      </c>
      <c r="G210">
        <v>12</v>
      </c>
      <c r="H210">
        <v>7</v>
      </c>
      <c r="I210">
        <v>7</v>
      </c>
      <c r="J210" s="6">
        <v>102.6</v>
      </c>
      <c r="K210">
        <v>0.86</v>
      </c>
      <c r="L210">
        <v>19.899999999999999</v>
      </c>
      <c r="M210">
        <v>19.899999999999999</v>
      </c>
      <c r="N210">
        <v>0</v>
      </c>
      <c r="O210">
        <v>1915</v>
      </c>
      <c r="P210">
        <v>3092</v>
      </c>
      <c r="Q210" t="s">
        <v>21</v>
      </c>
      <c r="R210">
        <f>AVERAGE(2/1030,3/1456)</f>
        <v>2.0010935666275472E-3</v>
      </c>
      <c r="S210">
        <v>0</v>
      </c>
      <c r="T210">
        <v>5</v>
      </c>
      <c r="U210">
        <v>34</v>
      </c>
      <c r="V210">
        <v>140</v>
      </c>
      <c r="W210" t="s">
        <v>26</v>
      </c>
      <c r="X210" t="s">
        <v>0</v>
      </c>
      <c r="Y210" t="s">
        <v>241</v>
      </c>
      <c r="Z210">
        <v>282</v>
      </c>
      <c r="AA210" t="e">
        <f>IF(R210&lt;&gt;"NA",#REF!+#REF!-#REF!*R210,"NA")</f>
        <v>#REF!</v>
      </c>
      <c r="AB210" s="5" t="s">
        <v>340</v>
      </c>
    </row>
    <row r="211" spans="1:28" x14ac:dyDescent="0.35">
      <c r="A211" t="s">
        <v>25</v>
      </c>
      <c r="B211" t="s">
        <v>5</v>
      </c>
      <c r="C211" t="s">
        <v>4</v>
      </c>
      <c r="D211" t="s">
        <v>3</v>
      </c>
      <c r="E211" s="1">
        <v>0.65</v>
      </c>
      <c r="F211" t="s">
        <v>23</v>
      </c>
      <c r="G211">
        <v>12</v>
      </c>
      <c r="H211">
        <v>7</v>
      </c>
      <c r="I211">
        <v>7</v>
      </c>
      <c r="J211" s="6">
        <v>102.6</v>
      </c>
      <c r="K211">
        <v>0.86</v>
      </c>
      <c r="L211">
        <v>19.899999999999999</v>
      </c>
      <c r="M211">
        <v>19.899999999999999</v>
      </c>
      <c r="N211">
        <v>0</v>
      </c>
      <c r="O211">
        <v>1915</v>
      </c>
      <c r="P211">
        <v>3092</v>
      </c>
      <c r="Q211">
        <f>15/1413</f>
        <v>1.0615711252653927E-2</v>
      </c>
      <c r="R211" t="s">
        <v>21</v>
      </c>
      <c r="S211">
        <v>1</v>
      </c>
      <c r="T211">
        <v>10</v>
      </c>
      <c r="U211">
        <v>333</v>
      </c>
      <c r="V211">
        <v>141</v>
      </c>
      <c r="W211" t="s">
        <v>25</v>
      </c>
      <c r="X211" t="s">
        <v>5</v>
      </c>
      <c r="Y211" t="s">
        <v>241</v>
      </c>
      <c r="Z211">
        <v>283</v>
      </c>
      <c r="AA211" t="str">
        <f>IF(R211&lt;&gt;"NA",#REF!+#REF!-#REF!*R211,"NA")</f>
        <v>NA</v>
      </c>
    </row>
    <row r="212" spans="1:28" x14ac:dyDescent="0.35">
      <c r="A212" t="s">
        <v>25</v>
      </c>
      <c r="B212" t="s">
        <v>0</v>
      </c>
      <c r="C212" t="s">
        <v>4</v>
      </c>
      <c r="D212" t="s">
        <v>3</v>
      </c>
      <c r="E212" s="1">
        <v>0.65</v>
      </c>
      <c r="F212" t="s">
        <v>23</v>
      </c>
      <c r="G212">
        <v>12</v>
      </c>
      <c r="H212">
        <v>7</v>
      </c>
      <c r="I212">
        <v>7</v>
      </c>
      <c r="J212" s="6">
        <v>102.6</v>
      </c>
      <c r="K212">
        <v>0.86</v>
      </c>
      <c r="L212">
        <v>19.899999999999999</v>
      </c>
      <c r="M212">
        <v>19.899999999999999</v>
      </c>
      <c r="N212">
        <v>0</v>
      </c>
      <c r="O212">
        <v>1915</v>
      </c>
      <c r="P212">
        <v>3092</v>
      </c>
      <c r="Q212" t="s">
        <v>21</v>
      </c>
      <c r="R212">
        <f>AVERAGE(2/1030,3/1456)</f>
        <v>2.0010935666275472E-3</v>
      </c>
      <c r="S212">
        <v>1</v>
      </c>
      <c r="T212">
        <v>6</v>
      </c>
      <c r="U212">
        <f>T212+U211-T211</f>
        <v>329</v>
      </c>
      <c r="V212">
        <v>141</v>
      </c>
      <c r="W212" t="s">
        <v>25</v>
      </c>
      <c r="X212" t="s">
        <v>0</v>
      </c>
      <c r="Y212" t="s">
        <v>241</v>
      </c>
      <c r="Z212">
        <v>284</v>
      </c>
      <c r="AA212" t="e">
        <f>IF(R212&lt;&gt;"NA",#REF!+#REF!-#REF!*R212,"NA")</f>
        <v>#REF!</v>
      </c>
    </row>
    <row r="213" spans="1:28" x14ac:dyDescent="0.35">
      <c r="A213" t="s">
        <v>24</v>
      </c>
      <c r="B213" t="s">
        <v>5</v>
      </c>
      <c r="C213" t="s">
        <v>4</v>
      </c>
      <c r="D213" t="s">
        <v>3</v>
      </c>
      <c r="E213" s="1">
        <v>0.65</v>
      </c>
      <c r="F213" t="s">
        <v>23</v>
      </c>
      <c r="G213">
        <v>12</v>
      </c>
      <c r="H213">
        <v>8</v>
      </c>
      <c r="I213">
        <v>6</v>
      </c>
      <c r="J213" s="6">
        <f>AB213/2</f>
        <v>114.5</v>
      </c>
      <c r="K213">
        <v>3.1</v>
      </c>
      <c r="L213">
        <v>19.899999999999999</v>
      </c>
      <c r="M213">
        <v>19.899999999999999</v>
      </c>
      <c r="N213">
        <v>0</v>
      </c>
      <c r="O213">
        <f>1441</f>
        <v>1441</v>
      </c>
      <c r="P213">
        <v>1712</v>
      </c>
      <c r="Q213">
        <f>15/1094</f>
        <v>1.3711151736745886E-2</v>
      </c>
      <c r="R213" t="s">
        <v>21</v>
      </c>
      <c r="S213">
        <v>1</v>
      </c>
      <c r="T213">
        <v>71</v>
      </c>
      <c r="U213">
        <v>463</v>
      </c>
      <c r="V213">
        <v>142</v>
      </c>
      <c r="W213" t="s">
        <v>24</v>
      </c>
      <c r="X213" t="s">
        <v>5</v>
      </c>
      <c r="Y213" t="s">
        <v>241</v>
      </c>
      <c r="Z213">
        <v>285</v>
      </c>
      <c r="AA213" t="str">
        <f>IF(R213&lt;&gt;"NA",#REF!+#REF!-#REF!*R213,"NA")</f>
        <v>NA</v>
      </c>
      <c r="AB213" s="5" t="s">
        <v>339</v>
      </c>
    </row>
    <row r="214" spans="1:28" x14ac:dyDescent="0.35">
      <c r="A214" t="s">
        <v>24</v>
      </c>
      <c r="B214" t="s">
        <v>0</v>
      </c>
      <c r="C214" t="s">
        <v>4</v>
      </c>
      <c r="D214" t="s">
        <v>3</v>
      </c>
      <c r="E214" s="1">
        <v>0.65</v>
      </c>
      <c r="F214" t="s">
        <v>23</v>
      </c>
      <c r="G214">
        <v>12</v>
      </c>
      <c r="H214">
        <v>8</v>
      </c>
      <c r="I214">
        <v>6</v>
      </c>
      <c r="J214" s="6">
        <v>114.5</v>
      </c>
      <c r="K214">
        <v>3.1</v>
      </c>
      <c r="L214">
        <v>19.899999999999999</v>
      </c>
      <c r="M214">
        <v>19.899999999999999</v>
      </c>
      <c r="N214">
        <v>0</v>
      </c>
      <c r="O214">
        <f>1441</f>
        <v>1441</v>
      </c>
      <c r="P214">
        <v>1712</v>
      </c>
      <c r="Q214" t="s">
        <v>21</v>
      </c>
      <c r="R214">
        <f>4/2005</f>
        <v>1.99501246882793E-3</v>
      </c>
      <c r="S214">
        <v>1</v>
      </c>
      <c r="T214">
        <v>5</v>
      </c>
      <c r="U214">
        <f>T214+U213-T213</f>
        <v>397</v>
      </c>
      <c r="V214">
        <v>142</v>
      </c>
      <c r="W214" t="s">
        <v>24</v>
      </c>
      <c r="X214" t="s">
        <v>0</v>
      </c>
      <c r="Y214" t="s">
        <v>241</v>
      </c>
      <c r="Z214">
        <v>286</v>
      </c>
      <c r="AA214" t="e">
        <f>IF(R214&lt;&gt;"NA",#REF!+#REF!-#REF!*R214,"NA")</f>
        <v>#REF!</v>
      </c>
    </row>
    <row r="215" spans="1:28" x14ac:dyDescent="0.35">
      <c r="A215" t="s">
        <v>22</v>
      </c>
      <c r="B215" t="s">
        <v>5</v>
      </c>
      <c r="C215" t="s">
        <v>4</v>
      </c>
      <c r="D215" t="s">
        <v>3</v>
      </c>
      <c r="E215" s="1">
        <v>0.65</v>
      </c>
      <c r="F215" t="s">
        <v>23</v>
      </c>
      <c r="G215">
        <v>12</v>
      </c>
      <c r="H215">
        <v>7</v>
      </c>
      <c r="I215">
        <v>9</v>
      </c>
      <c r="J215" s="6">
        <v>104.5</v>
      </c>
      <c r="K215">
        <v>0.86</v>
      </c>
      <c r="L215">
        <v>19.899999999999999</v>
      </c>
      <c r="M215">
        <v>19.899999999999999</v>
      </c>
      <c r="N215">
        <v>0</v>
      </c>
      <c r="O215">
        <f>1903</f>
        <v>1903</v>
      </c>
      <c r="P215">
        <v>3067</v>
      </c>
      <c r="Q215">
        <f>15/1426</f>
        <v>1.0518934081346423E-2</v>
      </c>
      <c r="R215" t="s">
        <v>21</v>
      </c>
      <c r="S215">
        <v>1</v>
      </c>
      <c r="T215">
        <v>9</v>
      </c>
      <c r="U215">
        <v>379</v>
      </c>
      <c r="V215">
        <v>143</v>
      </c>
      <c r="W215" t="s">
        <v>22</v>
      </c>
      <c r="X215" t="s">
        <v>5</v>
      </c>
      <c r="Y215" t="s">
        <v>241</v>
      </c>
      <c r="Z215">
        <v>287</v>
      </c>
      <c r="AA215" t="str">
        <f>IF(R215&lt;&gt;"NA",#REF!+#REF!-#REF!*R215,"NA")</f>
        <v>NA</v>
      </c>
      <c r="AB215" s="5" t="s">
        <v>338</v>
      </c>
    </row>
    <row r="216" spans="1:28" x14ac:dyDescent="0.35">
      <c r="A216" t="s">
        <v>22</v>
      </c>
      <c r="B216" t="s">
        <v>0</v>
      </c>
      <c r="C216" t="s">
        <v>4</v>
      </c>
      <c r="D216" t="s">
        <v>3</v>
      </c>
      <c r="E216" s="1">
        <v>0.65</v>
      </c>
      <c r="F216" t="s">
        <v>23</v>
      </c>
      <c r="G216">
        <v>12</v>
      </c>
      <c r="H216">
        <v>7</v>
      </c>
      <c r="I216">
        <v>9</v>
      </c>
      <c r="J216" s="6">
        <v>104.5</v>
      </c>
      <c r="K216">
        <v>0.86</v>
      </c>
      <c r="L216">
        <v>19.899999999999999</v>
      </c>
      <c r="M216">
        <v>19.899999999999999</v>
      </c>
      <c r="N216">
        <v>0</v>
      </c>
      <c r="O216">
        <v>1903</v>
      </c>
      <c r="P216">
        <v>3067</v>
      </c>
      <c r="Q216" t="s">
        <v>21</v>
      </c>
      <c r="R216">
        <f>5.5/2728</f>
        <v>2.0161290322580645E-3</v>
      </c>
      <c r="S216">
        <v>1</v>
      </c>
      <c r="T216">
        <v>8</v>
      </c>
      <c r="U216">
        <f>T216+U215-T215</f>
        <v>378</v>
      </c>
      <c r="V216">
        <v>143</v>
      </c>
      <c r="W216" t="s">
        <v>22</v>
      </c>
      <c r="X216" t="s">
        <v>0</v>
      </c>
      <c r="Y216" t="s">
        <v>241</v>
      </c>
      <c r="Z216">
        <v>288</v>
      </c>
      <c r="AA216" t="e">
        <f>IF(R216&lt;&gt;"NA",#REF!+#REF!-#REF!*R216,"NA")</f>
        <v>#REF!</v>
      </c>
    </row>
    <row r="217" spans="1:28" x14ac:dyDescent="0.35">
      <c r="A217" t="s">
        <v>20</v>
      </c>
      <c r="B217" t="s">
        <v>5</v>
      </c>
      <c r="C217" t="s">
        <v>4</v>
      </c>
      <c r="D217" t="s">
        <v>3</v>
      </c>
      <c r="E217" s="1">
        <v>0.66</v>
      </c>
      <c r="F217" t="s">
        <v>2</v>
      </c>
      <c r="G217">
        <v>6</v>
      </c>
      <c r="H217">
        <v>4</v>
      </c>
      <c r="I217">
        <v>7</v>
      </c>
      <c r="J217" s="6">
        <f>AB217/2</f>
        <v>96</v>
      </c>
      <c r="K217">
        <v>3.1</v>
      </c>
      <c r="L217">
        <v>19.899999999999999</v>
      </c>
      <c r="M217">
        <v>19.899999999999999</v>
      </c>
      <c r="N217">
        <v>0</v>
      </c>
      <c r="O217">
        <v>1450</v>
      </c>
      <c r="P217">
        <v>1781</v>
      </c>
      <c r="Q217">
        <f>15/1091</f>
        <v>1.3748854262144821E-2</v>
      </c>
      <c r="R217">
        <f>5/2539</f>
        <v>1.9692792437967705E-3</v>
      </c>
      <c r="S217">
        <v>1</v>
      </c>
      <c r="T217">
        <v>10</v>
      </c>
      <c r="U217">
        <v>278</v>
      </c>
      <c r="V217">
        <v>144</v>
      </c>
      <c r="W217" t="s">
        <v>20</v>
      </c>
      <c r="X217" t="s">
        <v>5</v>
      </c>
      <c r="Y217" t="s">
        <v>241</v>
      </c>
      <c r="Z217">
        <v>289</v>
      </c>
      <c r="AA217" t="e">
        <f>IF(R217&lt;&gt;"NA",#REF!+#REF!-#REF!*R217,"NA")</f>
        <v>#REF!</v>
      </c>
      <c r="AB217" s="5" t="s">
        <v>337</v>
      </c>
    </row>
    <row r="218" spans="1:28" x14ac:dyDescent="0.35">
      <c r="A218" t="s">
        <v>20</v>
      </c>
      <c r="B218" t="s">
        <v>0</v>
      </c>
      <c r="C218" t="s">
        <v>4</v>
      </c>
      <c r="D218" t="s">
        <v>3</v>
      </c>
      <c r="E218" s="1">
        <v>0.66</v>
      </c>
      <c r="F218" t="s">
        <v>2</v>
      </c>
      <c r="G218">
        <v>6</v>
      </c>
      <c r="H218">
        <v>4</v>
      </c>
      <c r="I218">
        <v>7</v>
      </c>
      <c r="J218" s="6">
        <v>96</v>
      </c>
      <c r="K218">
        <v>3.1</v>
      </c>
      <c r="L218">
        <v>19.899999999999999</v>
      </c>
      <c r="M218">
        <v>19.899999999999999</v>
      </c>
      <c r="N218">
        <v>0</v>
      </c>
      <c r="O218">
        <v>1450</v>
      </c>
      <c r="P218">
        <v>1781</v>
      </c>
      <c r="Q218">
        <f>15/1091</f>
        <v>1.3748854262144821E-2</v>
      </c>
      <c r="R218">
        <f>5/2539</f>
        <v>1.9692792437967705E-3</v>
      </c>
      <c r="S218">
        <v>1</v>
      </c>
      <c r="T218">
        <v>14</v>
      </c>
      <c r="U218">
        <f>T218+U217-T217</f>
        <v>282</v>
      </c>
      <c r="V218">
        <v>144</v>
      </c>
      <c r="W218" t="s">
        <v>20</v>
      </c>
      <c r="X218" t="s">
        <v>0</v>
      </c>
      <c r="Y218" t="s">
        <v>241</v>
      </c>
      <c r="Z218">
        <v>290</v>
      </c>
      <c r="AA218" t="e">
        <f>IF(R218&lt;&gt;"NA",#REF!+#REF!-#REF!*R218,"NA")</f>
        <v>#REF!</v>
      </c>
    </row>
    <row r="219" spans="1:28" x14ac:dyDescent="0.35">
      <c r="A219" t="s">
        <v>19</v>
      </c>
      <c r="B219" t="s">
        <v>5</v>
      </c>
      <c r="C219" t="s">
        <v>4</v>
      </c>
      <c r="D219" t="s">
        <v>3</v>
      </c>
      <c r="E219" s="1">
        <v>0.66</v>
      </c>
      <c r="F219" t="s">
        <v>2</v>
      </c>
      <c r="G219">
        <v>6</v>
      </c>
      <c r="H219">
        <v>8</v>
      </c>
      <c r="I219">
        <v>9</v>
      </c>
      <c r="J219" s="6">
        <v>101.3</v>
      </c>
      <c r="K219">
        <v>0.86</v>
      </c>
      <c r="L219">
        <v>19.899999999999999</v>
      </c>
      <c r="M219">
        <v>19.899999999999999</v>
      </c>
      <c r="N219" s="3">
        <v>9</v>
      </c>
      <c r="O219" s="3">
        <v>1846</v>
      </c>
      <c r="P219" s="3">
        <v>2315</v>
      </c>
      <c r="Q219" s="2">
        <v>1.0788779669144001E-2</v>
      </c>
      <c r="R219" s="2">
        <v>2.0052866648436699E-3</v>
      </c>
      <c r="S219">
        <v>0</v>
      </c>
      <c r="T219">
        <v>5</v>
      </c>
      <c r="U219">
        <v>16</v>
      </c>
      <c r="V219">
        <v>145</v>
      </c>
      <c r="W219" t="s">
        <v>19</v>
      </c>
      <c r="X219" t="s">
        <v>5</v>
      </c>
      <c r="Y219" t="s">
        <v>241</v>
      </c>
      <c r="Z219">
        <v>291</v>
      </c>
      <c r="AA219" t="e">
        <f>IF(R219&lt;&gt;"NA",#REF!+#REF!-#REF!*R219,"NA")</f>
        <v>#REF!</v>
      </c>
    </row>
    <row r="220" spans="1:28" x14ac:dyDescent="0.35">
      <c r="A220" t="s">
        <v>19</v>
      </c>
      <c r="B220" t="s">
        <v>0</v>
      </c>
      <c r="C220" t="s">
        <v>4</v>
      </c>
      <c r="D220" t="s">
        <v>3</v>
      </c>
      <c r="E220" s="1">
        <v>0.66</v>
      </c>
      <c r="F220" t="s">
        <v>2</v>
      </c>
      <c r="G220">
        <v>6</v>
      </c>
      <c r="H220">
        <v>8</v>
      </c>
      <c r="I220">
        <v>9</v>
      </c>
      <c r="J220" s="6">
        <v>101.3</v>
      </c>
      <c r="K220">
        <v>0.86</v>
      </c>
      <c r="L220">
        <v>19.899999999999999</v>
      </c>
      <c r="M220">
        <v>19.899999999999999</v>
      </c>
      <c r="N220" s="3">
        <v>9</v>
      </c>
      <c r="O220" s="3">
        <v>1846</v>
      </c>
      <c r="P220" s="3">
        <v>2315</v>
      </c>
      <c r="Q220" s="2">
        <v>1.0788779669144001E-2</v>
      </c>
      <c r="R220" s="2">
        <v>2.0052866648436699E-3</v>
      </c>
      <c r="S220">
        <v>0</v>
      </c>
      <c r="T220">
        <v>7</v>
      </c>
      <c r="U220">
        <v>18</v>
      </c>
      <c r="V220">
        <v>145</v>
      </c>
      <c r="W220" t="s">
        <v>19</v>
      </c>
      <c r="X220" t="s">
        <v>0</v>
      </c>
      <c r="Y220" t="s">
        <v>241</v>
      </c>
      <c r="Z220">
        <v>292</v>
      </c>
      <c r="AA220" t="e">
        <f>IF(R220&lt;&gt;"NA",#REF!+#REF!-#REF!*R220,"NA")</f>
        <v>#REF!</v>
      </c>
      <c r="AB220" s="5" t="s">
        <v>336</v>
      </c>
    </row>
    <row r="221" spans="1:28" x14ac:dyDescent="0.35">
      <c r="A221" t="s">
        <v>18</v>
      </c>
      <c r="B221" t="s">
        <v>5</v>
      </c>
      <c r="C221" t="s">
        <v>4</v>
      </c>
      <c r="D221" t="s">
        <v>3</v>
      </c>
      <c r="E221" s="1">
        <v>0.66</v>
      </c>
      <c r="F221" t="s">
        <v>2</v>
      </c>
      <c r="G221">
        <v>6</v>
      </c>
      <c r="H221">
        <v>8</v>
      </c>
      <c r="I221">
        <v>9</v>
      </c>
      <c r="J221" s="6">
        <v>101.3</v>
      </c>
      <c r="K221">
        <v>0.86</v>
      </c>
      <c r="L221">
        <v>19.899999999999999</v>
      </c>
      <c r="M221">
        <v>19.899999999999999</v>
      </c>
      <c r="N221" s="3">
        <v>9</v>
      </c>
      <c r="O221" s="3">
        <v>1846</v>
      </c>
      <c r="P221" s="3">
        <v>2315</v>
      </c>
      <c r="Q221" s="2">
        <v>1.0788779669144001E-2</v>
      </c>
      <c r="R221" s="2" t="s">
        <v>21</v>
      </c>
      <c r="S221">
        <v>1</v>
      </c>
      <c r="T221">
        <v>14</v>
      </c>
      <c r="U221">
        <v>199</v>
      </c>
      <c r="V221">
        <v>146</v>
      </c>
      <c r="W221" t="s">
        <v>18</v>
      </c>
      <c r="X221" t="s">
        <v>5</v>
      </c>
      <c r="Y221" t="s">
        <v>241</v>
      </c>
      <c r="Z221">
        <v>293</v>
      </c>
      <c r="AA221" t="str">
        <f>IF(R221&lt;&gt;"NA",#REF!+#REF!-#REF!*R221,"NA")</f>
        <v>NA</v>
      </c>
    </row>
    <row r="222" spans="1:28" x14ac:dyDescent="0.35">
      <c r="A222" t="s">
        <v>18</v>
      </c>
      <c r="B222" t="s">
        <v>0</v>
      </c>
      <c r="C222" t="s">
        <v>4</v>
      </c>
      <c r="D222" t="s">
        <v>3</v>
      </c>
      <c r="E222" s="1">
        <v>0.66</v>
      </c>
      <c r="F222" t="s">
        <v>2</v>
      </c>
      <c r="G222">
        <v>6</v>
      </c>
      <c r="H222">
        <v>8</v>
      </c>
      <c r="I222">
        <v>9</v>
      </c>
      <c r="J222" s="6">
        <v>101.3</v>
      </c>
      <c r="K222">
        <v>0.86</v>
      </c>
      <c r="L222">
        <v>19.899999999999999</v>
      </c>
      <c r="M222">
        <v>19.899999999999999</v>
      </c>
      <c r="N222" s="3">
        <v>9</v>
      </c>
      <c r="O222" s="3">
        <v>1846</v>
      </c>
      <c r="P222" s="3">
        <v>2315</v>
      </c>
      <c r="Q222" s="2" t="s">
        <v>21</v>
      </c>
      <c r="R222" s="2">
        <v>2.0052866648436699E-3</v>
      </c>
      <c r="S222">
        <v>1</v>
      </c>
      <c r="T222">
        <v>11</v>
      </c>
      <c r="U222">
        <f>T222+U221-T221</f>
        <v>196</v>
      </c>
      <c r="V222">
        <v>146</v>
      </c>
      <c r="W222" t="s">
        <v>18</v>
      </c>
      <c r="X222" t="s">
        <v>0</v>
      </c>
      <c r="Y222" t="s">
        <v>241</v>
      </c>
      <c r="Z222">
        <v>294</v>
      </c>
      <c r="AA222" t="e">
        <f>IF(R222&lt;&gt;"NA",#REF!+#REF!-#REF!*R222,"NA")</f>
        <v>#REF!</v>
      </c>
    </row>
    <row r="223" spans="1:28" x14ac:dyDescent="0.35">
      <c r="A223" t="s">
        <v>17</v>
      </c>
      <c r="B223" t="s">
        <v>5</v>
      </c>
      <c r="C223" t="s">
        <v>4</v>
      </c>
      <c r="D223" t="s">
        <v>3</v>
      </c>
      <c r="E223" s="1">
        <v>0.66</v>
      </c>
      <c r="F223" t="s">
        <v>2</v>
      </c>
      <c r="G223">
        <v>6</v>
      </c>
      <c r="H223">
        <v>8</v>
      </c>
      <c r="I223">
        <v>9</v>
      </c>
      <c r="J223" s="6">
        <f>AB223/2</f>
        <v>99.5</v>
      </c>
      <c r="K223">
        <v>3.1</v>
      </c>
      <c r="L223">
        <v>19.899999999999999</v>
      </c>
      <c r="M223">
        <v>19.899999999999999</v>
      </c>
      <c r="N223" s="3">
        <v>2</v>
      </c>
      <c r="O223" s="3">
        <v>1459</v>
      </c>
      <c r="P223" s="3">
        <v>1791</v>
      </c>
      <c r="Q223" s="2">
        <v>1.3658201784488601E-2</v>
      </c>
      <c r="R223" s="2" t="s">
        <v>21</v>
      </c>
      <c r="S223">
        <v>1</v>
      </c>
      <c r="T223">
        <v>6</v>
      </c>
      <c r="U223">
        <v>141</v>
      </c>
      <c r="V223">
        <v>147</v>
      </c>
      <c r="W223" t="s">
        <v>17</v>
      </c>
      <c r="X223" t="s">
        <v>5</v>
      </c>
      <c r="Y223" t="s">
        <v>241</v>
      </c>
      <c r="Z223">
        <v>295</v>
      </c>
      <c r="AA223" t="str">
        <f>IF(R223&lt;&gt;"NA",#REF!+#REF!-#REF!*R223,"NA")</f>
        <v>NA</v>
      </c>
      <c r="AB223" s="5" t="s">
        <v>305</v>
      </c>
    </row>
    <row r="224" spans="1:28" x14ac:dyDescent="0.35">
      <c r="A224" t="s">
        <v>17</v>
      </c>
      <c r="B224" t="s">
        <v>0</v>
      </c>
      <c r="C224" t="s">
        <v>4</v>
      </c>
      <c r="D224" t="s">
        <v>3</v>
      </c>
      <c r="E224" s="1">
        <v>0.66</v>
      </c>
      <c r="F224" t="s">
        <v>2</v>
      </c>
      <c r="G224">
        <v>6</v>
      </c>
      <c r="H224">
        <v>8</v>
      </c>
      <c r="I224">
        <v>9</v>
      </c>
      <c r="J224" s="6">
        <v>99.5</v>
      </c>
      <c r="K224">
        <v>3.1</v>
      </c>
      <c r="L224">
        <v>19.899999999999999</v>
      </c>
      <c r="M224">
        <v>19.899999999999999</v>
      </c>
      <c r="N224" s="3">
        <v>2</v>
      </c>
      <c r="O224" s="3">
        <v>1459</v>
      </c>
      <c r="P224" s="3">
        <v>1791</v>
      </c>
      <c r="Q224" s="2" t="s">
        <v>21</v>
      </c>
      <c r="R224" s="2">
        <v>1.9689345876175799E-3</v>
      </c>
      <c r="S224">
        <v>1</v>
      </c>
      <c r="T224">
        <v>5</v>
      </c>
      <c r="U224">
        <f>T224+U223-T223</f>
        <v>140</v>
      </c>
      <c r="V224">
        <v>147</v>
      </c>
      <c r="W224" t="s">
        <v>17</v>
      </c>
      <c r="X224" t="s">
        <v>0</v>
      </c>
      <c r="Y224" t="s">
        <v>241</v>
      </c>
      <c r="Z224">
        <v>296</v>
      </c>
      <c r="AA224" t="e">
        <f>IF(R224&lt;&gt;"NA",#REF!+#REF!-#REF!*R224,"NA")</f>
        <v>#REF!</v>
      </c>
    </row>
    <row r="225" spans="1:28" x14ac:dyDescent="0.35">
      <c r="A225" t="s">
        <v>16</v>
      </c>
      <c r="B225" t="s">
        <v>5</v>
      </c>
      <c r="C225" t="s">
        <v>4</v>
      </c>
      <c r="D225" t="s">
        <v>3</v>
      </c>
      <c r="E225" s="1">
        <v>0.67</v>
      </c>
      <c r="F225" t="s">
        <v>12</v>
      </c>
      <c r="G225">
        <v>7</v>
      </c>
      <c r="H225">
        <v>10</v>
      </c>
      <c r="I225">
        <v>5</v>
      </c>
      <c r="J225" s="6">
        <v>86.2</v>
      </c>
      <c r="K225">
        <v>3.1</v>
      </c>
      <c r="L225">
        <v>19.899999999999999</v>
      </c>
      <c r="M225">
        <v>19.899999999999999</v>
      </c>
      <c r="N225" s="3">
        <v>0</v>
      </c>
      <c r="O225" s="3">
        <v>1457</v>
      </c>
      <c r="P225" s="3">
        <v>1791</v>
      </c>
      <c r="Q225" s="2">
        <v>1.3654984069185199E-2</v>
      </c>
      <c r="R225" s="2" t="s">
        <v>21</v>
      </c>
      <c r="S225">
        <v>0</v>
      </c>
      <c r="T225">
        <v>8</v>
      </c>
      <c r="U225">
        <v>10</v>
      </c>
      <c r="V225">
        <v>148</v>
      </c>
      <c r="W225" t="s">
        <v>16</v>
      </c>
      <c r="X225" t="s">
        <v>5</v>
      </c>
      <c r="Y225" t="s">
        <v>241</v>
      </c>
      <c r="Z225">
        <v>297</v>
      </c>
      <c r="AA225" t="str">
        <f>IF(R225&lt;&gt;"NA",#REF!+#REF!-#REF!*R225,"NA")</f>
        <v>NA</v>
      </c>
      <c r="AB225" s="5" t="s">
        <v>335</v>
      </c>
    </row>
    <row r="226" spans="1:28" x14ac:dyDescent="0.35">
      <c r="A226" t="s">
        <v>16</v>
      </c>
      <c r="B226" t="s">
        <v>0</v>
      </c>
      <c r="C226" t="s">
        <v>4</v>
      </c>
      <c r="D226" t="s">
        <v>3</v>
      </c>
      <c r="E226" s="1">
        <v>0.67</v>
      </c>
      <c r="F226" t="s">
        <v>12</v>
      </c>
      <c r="G226">
        <v>7</v>
      </c>
      <c r="H226">
        <v>10</v>
      </c>
      <c r="I226">
        <v>5</v>
      </c>
      <c r="J226" s="6">
        <v>86.2</v>
      </c>
      <c r="K226">
        <v>3.1</v>
      </c>
      <c r="L226">
        <v>19.899999999999999</v>
      </c>
      <c r="M226">
        <v>19.899999999999999</v>
      </c>
      <c r="N226" s="3">
        <v>0</v>
      </c>
      <c r="O226" s="3">
        <v>1457</v>
      </c>
      <c r="P226" s="3">
        <v>1791</v>
      </c>
      <c r="Q226" s="2" t="s">
        <v>21</v>
      </c>
      <c r="R226" s="2">
        <v>2.0052866648436699E-3</v>
      </c>
      <c r="S226">
        <v>0</v>
      </c>
      <c r="T226">
        <v>8</v>
      </c>
      <c r="U226">
        <v>10</v>
      </c>
      <c r="V226">
        <v>148</v>
      </c>
      <c r="W226" t="s">
        <v>16</v>
      </c>
      <c r="X226" t="s">
        <v>0</v>
      </c>
      <c r="Y226" t="s">
        <v>241</v>
      </c>
      <c r="Z226">
        <v>298</v>
      </c>
      <c r="AA226" t="e">
        <f>IF(R226&lt;&gt;"NA",#REF!+#REF!-#REF!*R226,"NA")</f>
        <v>#REF!</v>
      </c>
    </row>
    <row r="227" spans="1:28" x14ac:dyDescent="0.35">
      <c r="A227" t="s">
        <v>15</v>
      </c>
      <c r="B227" t="s">
        <v>5</v>
      </c>
      <c r="C227" t="s">
        <v>4</v>
      </c>
      <c r="D227" t="s">
        <v>3</v>
      </c>
      <c r="E227" s="1">
        <v>0.67</v>
      </c>
      <c r="F227" t="s">
        <v>12</v>
      </c>
      <c r="G227">
        <v>7</v>
      </c>
      <c r="H227">
        <v>10</v>
      </c>
      <c r="I227">
        <v>7</v>
      </c>
      <c r="J227" s="6">
        <v>86.4</v>
      </c>
      <c r="K227">
        <v>0.86</v>
      </c>
      <c r="L227">
        <v>19.899999999999999</v>
      </c>
      <c r="M227">
        <v>19.899999999999999</v>
      </c>
      <c r="N227" s="3">
        <v>8</v>
      </c>
      <c r="O227" s="3">
        <v>1939</v>
      </c>
      <c r="P227" s="3">
        <v>2921</v>
      </c>
      <c r="Q227" s="2">
        <v>1.04287369640787E-2</v>
      </c>
      <c r="R227" s="2" t="s">
        <v>21</v>
      </c>
      <c r="S227">
        <v>0</v>
      </c>
      <c r="T227">
        <v>8</v>
      </c>
      <c r="U227">
        <v>16</v>
      </c>
      <c r="V227">
        <v>149</v>
      </c>
      <c r="W227" t="s">
        <v>15</v>
      </c>
      <c r="X227" t="s">
        <v>5</v>
      </c>
      <c r="Y227" t="s">
        <v>241</v>
      </c>
      <c r="Z227">
        <v>299</v>
      </c>
      <c r="AA227" t="str">
        <f>IF(R227&lt;&gt;"NA",#REF!+#REF!-#REF!*R227,"NA")</f>
        <v>NA</v>
      </c>
      <c r="AB227" s="5" t="s">
        <v>334</v>
      </c>
    </row>
    <row r="228" spans="1:28" x14ac:dyDescent="0.35">
      <c r="A228" t="s">
        <v>15</v>
      </c>
      <c r="B228" t="s">
        <v>0</v>
      </c>
      <c r="C228" t="s">
        <v>4</v>
      </c>
      <c r="D228" t="s">
        <v>3</v>
      </c>
      <c r="E228" s="1">
        <v>0.67</v>
      </c>
      <c r="F228" t="s">
        <v>12</v>
      </c>
      <c r="G228">
        <v>7</v>
      </c>
      <c r="H228">
        <v>10</v>
      </c>
      <c r="I228">
        <v>7</v>
      </c>
      <c r="J228" s="6">
        <v>86.4</v>
      </c>
      <c r="K228">
        <v>0.86</v>
      </c>
      <c r="L228">
        <v>19.899999999999999</v>
      </c>
      <c r="M228">
        <v>19.899999999999999</v>
      </c>
      <c r="N228" s="3">
        <v>8</v>
      </c>
      <c r="O228" s="3">
        <v>1939</v>
      </c>
      <c r="P228" s="3">
        <v>2921</v>
      </c>
      <c r="Q228" s="2" t="s">
        <v>21</v>
      </c>
      <c r="R228" s="2">
        <v>2.00300450676014E-3</v>
      </c>
      <c r="S228">
        <v>0</v>
      </c>
      <c r="T228">
        <v>4</v>
      </c>
      <c r="U228">
        <v>12</v>
      </c>
      <c r="V228">
        <v>149</v>
      </c>
      <c r="W228" t="s">
        <v>15</v>
      </c>
      <c r="X228" t="s">
        <v>0</v>
      </c>
      <c r="Y228" t="s">
        <v>241</v>
      </c>
      <c r="Z228">
        <v>300</v>
      </c>
      <c r="AA228" t="e">
        <f>IF(R228&lt;&gt;"NA",#REF!+#REF!-#REF!*R228,"NA")</f>
        <v>#REF!</v>
      </c>
    </row>
    <row r="229" spans="1:28" x14ac:dyDescent="0.35">
      <c r="A229" t="s">
        <v>14</v>
      </c>
      <c r="B229" t="s">
        <v>5</v>
      </c>
      <c r="C229" t="s">
        <v>4</v>
      </c>
      <c r="D229" t="s">
        <v>3</v>
      </c>
      <c r="E229" s="1">
        <v>0.67</v>
      </c>
      <c r="F229" t="s">
        <v>12</v>
      </c>
      <c r="G229">
        <v>7</v>
      </c>
      <c r="H229">
        <v>10</v>
      </c>
      <c r="I229">
        <v>7</v>
      </c>
      <c r="J229" s="6">
        <v>86.4</v>
      </c>
      <c r="K229">
        <v>0.86</v>
      </c>
      <c r="L229">
        <v>19.899999999999999</v>
      </c>
      <c r="M229">
        <v>19.899999999999999</v>
      </c>
      <c r="N229" s="3">
        <v>8</v>
      </c>
      <c r="O229" s="3">
        <v>1939</v>
      </c>
      <c r="P229" s="3">
        <v>2921</v>
      </c>
      <c r="Q229" s="2">
        <v>1.04287369640787E-2</v>
      </c>
      <c r="R229" s="2" t="s">
        <v>21</v>
      </c>
      <c r="S229">
        <v>0</v>
      </c>
      <c r="T229">
        <v>4</v>
      </c>
      <c r="U229">
        <v>6</v>
      </c>
      <c r="V229">
        <v>150</v>
      </c>
      <c r="W229" t="s">
        <v>14</v>
      </c>
      <c r="X229" t="s">
        <v>5</v>
      </c>
      <c r="Y229" t="s">
        <v>241</v>
      </c>
      <c r="Z229">
        <v>301</v>
      </c>
      <c r="AA229" t="str">
        <f>IF(R229&lt;&gt;"NA",#REF!+#REF!-#REF!*R229,"NA")</f>
        <v>NA</v>
      </c>
    </row>
    <row r="230" spans="1:28" x14ac:dyDescent="0.35">
      <c r="A230" t="s">
        <v>14</v>
      </c>
      <c r="B230" t="s">
        <v>0</v>
      </c>
      <c r="C230" t="s">
        <v>4</v>
      </c>
      <c r="D230" t="s">
        <v>3</v>
      </c>
      <c r="E230" s="1">
        <v>0.67</v>
      </c>
      <c r="F230" t="s">
        <v>12</v>
      </c>
      <c r="G230">
        <v>7</v>
      </c>
      <c r="H230">
        <v>10</v>
      </c>
      <c r="I230">
        <v>7</v>
      </c>
      <c r="J230" s="6">
        <v>86.4</v>
      </c>
      <c r="K230">
        <v>0.86</v>
      </c>
      <c r="L230">
        <v>19.899999999999999</v>
      </c>
      <c r="M230">
        <v>19.899999999999999</v>
      </c>
      <c r="N230" s="3">
        <v>8</v>
      </c>
      <c r="O230" s="3">
        <v>1939</v>
      </c>
      <c r="P230" s="3">
        <v>2921</v>
      </c>
      <c r="Q230" s="2" t="s">
        <v>21</v>
      </c>
      <c r="R230" s="2">
        <v>2.00300450676014E-3</v>
      </c>
      <c r="S230">
        <v>0</v>
      </c>
      <c r="T230">
        <v>4</v>
      </c>
      <c r="U230">
        <v>6</v>
      </c>
      <c r="V230">
        <v>150</v>
      </c>
      <c r="W230" t="s">
        <v>14</v>
      </c>
      <c r="X230" t="s">
        <v>0</v>
      </c>
      <c r="Y230" t="s">
        <v>241</v>
      </c>
      <c r="Z230">
        <v>302</v>
      </c>
      <c r="AA230" t="e">
        <f>IF(R230&lt;&gt;"NA",#REF!+#REF!-#REF!*R230,"NA")</f>
        <v>#REF!</v>
      </c>
    </row>
    <row r="231" spans="1:28" x14ac:dyDescent="0.35">
      <c r="A231" t="s">
        <v>13</v>
      </c>
      <c r="B231" t="s">
        <v>5</v>
      </c>
      <c r="C231" t="s">
        <v>4</v>
      </c>
      <c r="D231" t="s">
        <v>3</v>
      </c>
      <c r="E231" s="1">
        <v>0.67</v>
      </c>
      <c r="F231" t="s">
        <v>12</v>
      </c>
      <c r="G231">
        <v>7</v>
      </c>
      <c r="H231">
        <v>10</v>
      </c>
      <c r="I231">
        <v>7</v>
      </c>
      <c r="J231" s="6">
        <v>86.4</v>
      </c>
      <c r="K231">
        <v>0.86</v>
      </c>
      <c r="L231">
        <v>19.899999999999999</v>
      </c>
      <c r="M231">
        <v>19.899999999999999</v>
      </c>
      <c r="N231" s="3">
        <v>8</v>
      </c>
      <c r="O231" s="3">
        <v>1939</v>
      </c>
      <c r="P231" s="3">
        <v>2921</v>
      </c>
      <c r="Q231" s="2">
        <v>1.04287369640787E-2</v>
      </c>
      <c r="R231" s="2" t="s">
        <v>21</v>
      </c>
      <c r="S231">
        <v>0</v>
      </c>
      <c r="T231">
        <v>5</v>
      </c>
      <c r="U231">
        <v>12</v>
      </c>
      <c r="V231">
        <v>151</v>
      </c>
      <c r="W231" t="s">
        <v>13</v>
      </c>
      <c r="X231" t="s">
        <v>5</v>
      </c>
      <c r="Y231" t="s">
        <v>241</v>
      </c>
      <c r="Z231">
        <v>303</v>
      </c>
      <c r="AA231" t="str">
        <f>IF(R231&lt;&gt;"NA",#REF!+#REF!-#REF!*R231,"NA")</f>
        <v>NA</v>
      </c>
    </row>
    <row r="232" spans="1:28" x14ac:dyDescent="0.35">
      <c r="A232" t="s">
        <v>13</v>
      </c>
      <c r="B232" t="s">
        <v>0</v>
      </c>
      <c r="C232" t="s">
        <v>4</v>
      </c>
      <c r="D232" t="s">
        <v>3</v>
      </c>
      <c r="E232" s="1">
        <v>0.67</v>
      </c>
      <c r="F232" t="s">
        <v>12</v>
      </c>
      <c r="G232">
        <v>7</v>
      </c>
      <c r="H232">
        <v>10</v>
      </c>
      <c r="I232">
        <v>7</v>
      </c>
      <c r="J232" s="6">
        <v>86.4</v>
      </c>
      <c r="K232">
        <v>0.86</v>
      </c>
      <c r="L232">
        <v>19.899999999999999</v>
      </c>
      <c r="M232">
        <v>19.899999999999999</v>
      </c>
      <c r="N232" s="3">
        <v>8</v>
      </c>
      <c r="O232" s="3">
        <v>1939</v>
      </c>
      <c r="P232" s="3">
        <v>2921</v>
      </c>
      <c r="Q232" s="2" t="s">
        <v>21</v>
      </c>
      <c r="R232" s="2">
        <v>2.00300450676014E-3</v>
      </c>
      <c r="S232">
        <v>0</v>
      </c>
      <c r="T232">
        <v>7</v>
      </c>
      <c r="U232">
        <v>14</v>
      </c>
      <c r="V232">
        <v>151</v>
      </c>
      <c r="W232" t="s">
        <v>13</v>
      </c>
      <c r="X232" t="s">
        <v>0</v>
      </c>
      <c r="Y232" t="s">
        <v>241</v>
      </c>
      <c r="Z232">
        <v>304</v>
      </c>
      <c r="AA232" t="e">
        <f>IF(R232&lt;&gt;"NA",#REF!+#REF!-#REF!*R232,"NA")</f>
        <v>#REF!</v>
      </c>
    </row>
    <row r="233" spans="1:28" x14ac:dyDescent="0.35">
      <c r="A233" t="s">
        <v>11</v>
      </c>
      <c r="B233" t="s">
        <v>5</v>
      </c>
      <c r="C233" t="s">
        <v>4</v>
      </c>
      <c r="D233" t="s">
        <v>3</v>
      </c>
      <c r="E233" s="1">
        <v>0.67</v>
      </c>
      <c r="F233" t="s">
        <v>12</v>
      </c>
      <c r="G233">
        <v>7</v>
      </c>
      <c r="H233">
        <v>10</v>
      </c>
      <c r="I233">
        <v>7</v>
      </c>
      <c r="J233" s="6">
        <v>86.4</v>
      </c>
      <c r="K233">
        <v>0.86</v>
      </c>
      <c r="L233">
        <v>19.899999999999999</v>
      </c>
      <c r="M233">
        <v>19.899999999999999</v>
      </c>
      <c r="N233" s="3">
        <v>8</v>
      </c>
      <c r="O233" s="3">
        <v>1939</v>
      </c>
      <c r="P233" s="3">
        <v>2921</v>
      </c>
      <c r="Q233" s="2">
        <v>1.04287369640787E-2</v>
      </c>
      <c r="R233" s="2" t="s">
        <v>21</v>
      </c>
      <c r="S233">
        <v>1</v>
      </c>
      <c r="T233">
        <v>8</v>
      </c>
      <c r="U233">
        <v>369</v>
      </c>
      <c r="V233">
        <v>152</v>
      </c>
      <c r="W233" t="s">
        <v>11</v>
      </c>
      <c r="X233" t="s">
        <v>5</v>
      </c>
      <c r="Y233" t="s">
        <v>241</v>
      </c>
      <c r="Z233">
        <v>305</v>
      </c>
      <c r="AA233" t="str">
        <f>IF(R233&lt;&gt;"NA",#REF!+#REF!-#REF!*R233,"NA")</f>
        <v>NA</v>
      </c>
    </row>
    <row r="234" spans="1:28" x14ac:dyDescent="0.35">
      <c r="A234" t="s">
        <v>11</v>
      </c>
      <c r="B234" t="s">
        <v>0</v>
      </c>
      <c r="C234" t="s">
        <v>4</v>
      </c>
      <c r="D234" t="s">
        <v>3</v>
      </c>
      <c r="E234" s="1">
        <v>0.67</v>
      </c>
      <c r="F234" t="s">
        <v>12</v>
      </c>
      <c r="G234">
        <v>7</v>
      </c>
      <c r="H234">
        <v>10</v>
      </c>
      <c r="I234">
        <v>7</v>
      </c>
      <c r="J234" s="6">
        <v>86.4</v>
      </c>
      <c r="K234">
        <v>0.86</v>
      </c>
      <c r="L234">
        <v>19.899999999999999</v>
      </c>
      <c r="M234">
        <v>19.899999999999999</v>
      </c>
      <c r="N234" s="3">
        <v>8</v>
      </c>
      <c r="O234" s="3">
        <v>1939</v>
      </c>
      <c r="P234" s="3">
        <v>2921</v>
      </c>
      <c r="Q234" s="2" t="s">
        <v>21</v>
      </c>
      <c r="R234" s="2">
        <v>2.00300450676014E-3</v>
      </c>
      <c r="S234">
        <v>1</v>
      </c>
      <c r="T234">
        <v>5</v>
      </c>
      <c r="U234">
        <f>T234+U233-T233</f>
        <v>366</v>
      </c>
      <c r="V234">
        <v>152</v>
      </c>
      <c r="W234" t="s">
        <v>11</v>
      </c>
      <c r="X234" t="s">
        <v>0</v>
      </c>
      <c r="Y234" t="s">
        <v>241</v>
      </c>
      <c r="Z234">
        <v>306</v>
      </c>
      <c r="AA234" t="e">
        <f>IF(R234&lt;&gt;"NA",#REF!+#REF!-#REF!*R234,"NA")</f>
        <v>#REF!</v>
      </c>
    </row>
    <row r="235" spans="1:28" x14ac:dyDescent="0.35">
      <c r="A235" t="s">
        <v>10</v>
      </c>
      <c r="B235" t="s">
        <v>5</v>
      </c>
      <c r="C235" t="s">
        <v>4</v>
      </c>
      <c r="D235" t="s">
        <v>3</v>
      </c>
      <c r="E235" s="1">
        <v>0.68</v>
      </c>
      <c r="F235" t="s">
        <v>8</v>
      </c>
      <c r="G235">
        <v>6</v>
      </c>
      <c r="H235">
        <v>6</v>
      </c>
      <c r="I235">
        <v>7</v>
      </c>
      <c r="J235" s="6">
        <v>95</v>
      </c>
      <c r="K235">
        <v>3.1</v>
      </c>
      <c r="L235">
        <v>19.899999999999999</v>
      </c>
      <c r="M235">
        <v>19.899999999999999</v>
      </c>
      <c r="N235" s="3">
        <v>5</v>
      </c>
      <c r="O235" s="3">
        <v>1483</v>
      </c>
      <c r="P235" s="3">
        <v>2007</v>
      </c>
      <c r="Q235" s="2">
        <v>1.3366998366255701E-2</v>
      </c>
      <c r="R235" s="2" t="s">
        <v>21</v>
      </c>
      <c r="S235">
        <v>1</v>
      </c>
      <c r="T235">
        <v>9</v>
      </c>
      <c r="U235">
        <v>186</v>
      </c>
      <c r="V235">
        <v>153</v>
      </c>
      <c r="W235" t="s">
        <v>10</v>
      </c>
      <c r="X235" t="s">
        <v>5</v>
      </c>
      <c r="Y235" t="s">
        <v>241</v>
      </c>
      <c r="Z235">
        <v>307</v>
      </c>
      <c r="AA235" t="str">
        <f>IF(R235&lt;&gt;"NA",#REF!+#REF!-#REF!*R235,"NA")</f>
        <v>NA</v>
      </c>
      <c r="AB235" s="5" t="s">
        <v>333</v>
      </c>
    </row>
    <row r="236" spans="1:28" x14ac:dyDescent="0.35">
      <c r="A236" t="s">
        <v>10</v>
      </c>
      <c r="B236" t="s">
        <v>0</v>
      </c>
      <c r="C236" t="s">
        <v>4</v>
      </c>
      <c r="D236" t="s">
        <v>3</v>
      </c>
      <c r="E236" s="1">
        <v>0.68</v>
      </c>
      <c r="F236" t="s">
        <v>8</v>
      </c>
      <c r="G236">
        <v>6</v>
      </c>
      <c r="H236">
        <v>6</v>
      </c>
      <c r="I236">
        <v>7</v>
      </c>
      <c r="J236" s="6">
        <v>95</v>
      </c>
      <c r="K236">
        <v>3.1</v>
      </c>
      <c r="L236">
        <v>19.899999999999999</v>
      </c>
      <c r="M236">
        <v>19.899999999999999</v>
      </c>
      <c r="N236" s="3">
        <v>5</v>
      </c>
      <c r="O236" s="3">
        <v>1483</v>
      </c>
      <c r="P236" s="3">
        <v>2007</v>
      </c>
      <c r="Q236" s="2" t="s">
        <v>21</v>
      </c>
      <c r="R236" s="2">
        <v>2.00300450676014E-3</v>
      </c>
      <c r="S236">
        <v>1</v>
      </c>
      <c r="T236">
        <v>9</v>
      </c>
      <c r="U236">
        <f>T236+U235-T235</f>
        <v>186</v>
      </c>
      <c r="V236">
        <v>153</v>
      </c>
      <c r="W236" t="s">
        <v>10</v>
      </c>
      <c r="X236" t="s">
        <v>0</v>
      </c>
      <c r="Y236" t="s">
        <v>241</v>
      </c>
      <c r="Z236">
        <v>308</v>
      </c>
      <c r="AA236" t="e">
        <f>IF(R236&lt;&gt;"NA",#REF!+#REF!-#REF!*R236,"NA")</f>
        <v>#REF!</v>
      </c>
    </row>
    <row r="237" spans="1:28" x14ac:dyDescent="0.35">
      <c r="A237" t="s">
        <v>9</v>
      </c>
      <c r="B237" t="s">
        <v>5</v>
      </c>
      <c r="C237" t="s">
        <v>4</v>
      </c>
      <c r="D237" t="s">
        <v>3</v>
      </c>
      <c r="E237" s="1">
        <v>0.68</v>
      </c>
      <c r="F237" t="s">
        <v>8</v>
      </c>
      <c r="G237">
        <v>6</v>
      </c>
      <c r="H237">
        <v>6</v>
      </c>
      <c r="I237">
        <v>8</v>
      </c>
      <c r="J237" s="6">
        <f>AB237/2</f>
        <v>90.5</v>
      </c>
      <c r="K237">
        <v>3.1</v>
      </c>
      <c r="L237">
        <v>19.899999999999999</v>
      </c>
      <c r="M237">
        <v>19.899999999999999</v>
      </c>
      <c r="N237" s="3">
        <v>11</v>
      </c>
      <c r="O237" s="3">
        <v>1480</v>
      </c>
      <c r="P237" s="3">
        <v>2002</v>
      </c>
      <c r="Q237" s="2">
        <v>1.34438718350885E-2</v>
      </c>
      <c r="R237" s="2" t="s">
        <v>21</v>
      </c>
      <c r="S237">
        <v>0</v>
      </c>
      <c r="T237">
        <v>8</v>
      </c>
      <c r="U237">
        <v>43</v>
      </c>
      <c r="V237">
        <v>154</v>
      </c>
      <c r="W237" t="s">
        <v>9</v>
      </c>
      <c r="X237" t="s">
        <v>5</v>
      </c>
      <c r="Y237" t="s">
        <v>241</v>
      </c>
      <c r="Z237">
        <v>309</v>
      </c>
      <c r="AA237" t="str">
        <f>IF(R237&lt;&gt;"NA",#REF!+#REF!-#REF!*R237,"NA")</f>
        <v>NA</v>
      </c>
      <c r="AB237" s="5" t="s">
        <v>332</v>
      </c>
    </row>
    <row r="238" spans="1:28" x14ac:dyDescent="0.35">
      <c r="A238" t="s">
        <v>9</v>
      </c>
      <c r="B238" t="s">
        <v>0</v>
      </c>
      <c r="C238" t="s">
        <v>4</v>
      </c>
      <c r="D238" t="s">
        <v>3</v>
      </c>
      <c r="E238" s="1">
        <v>0.68</v>
      </c>
      <c r="F238" t="s">
        <v>8</v>
      </c>
      <c r="G238">
        <v>6</v>
      </c>
      <c r="H238">
        <v>6</v>
      </c>
      <c r="I238">
        <v>8</v>
      </c>
      <c r="J238" s="6">
        <v>90.5</v>
      </c>
      <c r="K238">
        <v>3.1</v>
      </c>
      <c r="L238">
        <v>19.899999999999999</v>
      </c>
      <c r="M238">
        <v>19.899999999999999</v>
      </c>
      <c r="N238" s="3">
        <v>11</v>
      </c>
      <c r="O238" s="3">
        <v>1480</v>
      </c>
      <c r="P238" s="3">
        <v>2002</v>
      </c>
      <c r="Q238" s="2" t="s">
        <v>21</v>
      </c>
      <c r="R238" s="2">
        <v>2.0002667022269599E-3</v>
      </c>
      <c r="S238">
        <v>0</v>
      </c>
      <c r="T238">
        <v>4</v>
      </c>
      <c r="U238">
        <v>39</v>
      </c>
      <c r="V238">
        <v>154</v>
      </c>
      <c r="W238" t="s">
        <v>9</v>
      </c>
      <c r="X238" t="s">
        <v>0</v>
      </c>
      <c r="Y238" t="s">
        <v>241</v>
      </c>
      <c r="Z238">
        <v>310</v>
      </c>
      <c r="AA238" t="e">
        <f>IF(R238&lt;&gt;"NA",#REF!+#REF!-#REF!*R238,"NA")</f>
        <v>#REF!</v>
      </c>
    </row>
    <row r="239" spans="1:28" x14ac:dyDescent="0.35">
      <c r="A239" t="s">
        <v>7</v>
      </c>
      <c r="B239" t="s">
        <v>5</v>
      </c>
      <c r="C239" t="s">
        <v>4</v>
      </c>
      <c r="D239" t="s">
        <v>3</v>
      </c>
      <c r="E239" s="1">
        <v>0.68</v>
      </c>
      <c r="F239" t="s">
        <v>8</v>
      </c>
      <c r="G239">
        <v>6</v>
      </c>
      <c r="H239">
        <v>6</v>
      </c>
      <c r="I239">
        <v>8</v>
      </c>
      <c r="J239" s="6">
        <v>90.5</v>
      </c>
      <c r="K239">
        <v>3.1</v>
      </c>
      <c r="L239">
        <v>19.899999999999999</v>
      </c>
      <c r="M239">
        <v>19.899999999999999</v>
      </c>
      <c r="N239" s="3">
        <v>11</v>
      </c>
      <c r="O239" s="3">
        <v>1480</v>
      </c>
      <c r="P239" s="3">
        <v>2002</v>
      </c>
      <c r="Q239" s="2">
        <v>1.34438718350885E-2</v>
      </c>
      <c r="R239" s="2" t="s">
        <v>21</v>
      </c>
      <c r="S239">
        <v>1</v>
      </c>
      <c r="T239">
        <v>15</v>
      </c>
      <c r="U239">
        <v>360</v>
      </c>
      <c r="V239">
        <v>155</v>
      </c>
      <c r="W239" t="s">
        <v>7</v>
      </c>
      <c r="X239" t="s">
        <v>5</v>
      </c>
      <c r="Y239" t="s">
        <v>241</v>
      </c>
      <c r="Z239">
        <v>311</v>
      </c>
      <c r="AA239" t="str">
        <f>IF(R239&lt;&gt;"NA",#REF!+#REF!-#REF!*R239,"NA")</f>
        <v>NA</v>
      </c>
    </row>
    <row r="240" spans="1:28" x14ac:dyDescent="0.35">
      <c r="A240" t="s">
        <v>7</v>
      </c>
      <c r="B240" t="s">
        <v>0</v>
      </c>
      <c r="C240" t="s">
        <v>4</v>
      </c>
      <c r="D240" t="s">
        <v>3</v>
      </c>
      <c r="E240" s="1">
        <v>0.68</v>
      </c>
      <c r="F240" t="s">
        <v>8</v>
      </c>
      <c r="G240">
        <v>6</v>
      </c>
      <c r="H240">
        <v>6</v>
      </c>
      <c r="I240">
        <v>8</v>
      </c>
      <c r="J240" s="6">
        <v>90.5</v>
      </c>
      <c r="K240">
        <v>3.1</v>
      </c>
      <c r="L240">
        <v>19.899999999999999</v>
      </c>
      <c r="M240">
        <v>19.899999999999999</v>
      </c>
      <c r="N240" s="3">
        <v>11</v>
      </c>
      <c r="O240" s="3">
        <v>1480</v>
      </c>
      <c r="P240" s="3">
        <v>2002</v>
      </c>
      <c r="Q240" s="2" t="s">
        <v>21</v>
      </c>
      <c r="R240" s="2">
        <v>2.0002667022269599E-3</v>
      </c>
      <c r="S240">
        <v>1</v>
      </c>
      <c r="T240">
        <v>6</v>
      </c>
      <c r="U240">
        <f>T240+U239-T239</f>
        <v>351</v>
      </c>
      <c r="V240">
        <v>155</v>
      </c>
      <c r="W240" t="s">
        <v>7</v>
      </c>
      <c r="X240" t="s">
        <v>0</v>
      </c>
      <c r="Y240" t="s">
        <v>241</v>
      </c>
      <c r="Z240">
        <v>312</v>
      </c>
      <c r="AA240" t="e">
        <f>IF(R240&lt;&gt;"NA",#REF!+#REF!-#REF!*R240,"NA")</f>
        <v>#REF!</v>
      </c>
    </row>
    <row r="241" spans="1:28" x14ac:dyDescent="0.35">
      <c r="A241" t="s">
        <v>6</v>
      </c>
      <c r="B241" t="s">
        <v>5</v>
      </c>
      <c r="C241" t="s">
        <v>4</v>
      </c>
      <c r="D241" t="s">
        <v>3</v>
      </c>
      <c r="E241" s="1">
        <v>0.66</v>
      </c>
      <c r="F241" t="s">
        <v>2</v>
      </c>
      <c r="G241">
        <v>6</v>
      </c>
      <c r="H241">
        <v>8</v>
      </c>
      <c r="I241">
        <v>15</v>
      </c>
      <c r="J241" s="6">
        <f>AVERAGE((-9940+10127),(-4354+4547))/2</f>
        <v>95</v>
      </c>
      <c r="K241">
        <v>3.1</v>
      </c>
      <c r="L241">
        <v>19.899999999999999</v>
      </c>
      <c r="M241">
        <v>19.899999999999999</v>
      </c>
      <c r="N241" s="3">
        <v>8</v>
      </c>
      <c r="O241" s="3">
        <v>1509</v>
      </c>
      <c r="P241" s="3">
        <v>2276</v>
      </c>
      <c r="Q241" s="2">
        <v>1.3323464100666101E-2</v>
      </c>
      <c r="R241" s="2" t="s">
        <v>21</v>
      </c>
      <c r="S241">
        <v>0</v>
      </c>
      <c r="T241">
        <v>7</v>
      </c>
      <c r="U241">
        <v>11</v>
      </c>
      <c r="V241">
        <v>156</v>
      </c>
      <c r="W241" t="s">
        <v>6</v>
      </c>
      <c r="X241" t="s">
        <v>5</v>
      </c>
      <c r="Y241" t="s">
        <v>241</v>
      </c>
      <c r="Z241">
        <v>313</v>
      </c>
      <c r="AA241" t="str">
        <f>IF(R241&lt;&gt;"NA",#REF!+#REF!-#REF!*R241,"NA")</f>
        <v>NA</v>
      </c>
      <c r="AB241" s="5" t="s">
        <v>331</v>
      </c>
    </row>
    <row r="242" spans="1:28" x14ac:dyDescent="0.35">
      <c r="A242" t="s">
        <v>6</v>
      </c>
      <c r="B242" t="s">
        <v>0</v>
      </c>
      <c r="C242" t="s">
        <v>4</v>
      </c>
      <c r="D242" t="s">
        <v>3</v>
      </c>
      <c r="E242" s="1">
        <v>0.66</v>
      </c>
      <c r="F242" t="s">
        <v>2</v>
      </c>
      <c r="G242">
        <v>6</v>
      </c>
      <c r="H242">
        <v>8</v>
      </c>
      <c r="I242">
        <v>15</v>
      </c>
      <c r="J242" s="6">
        <f t="shared" ref="J242" si="1">AVERAGE((-9940+10127),(-4354+4547))/2</f>
        <v>95</v>
      </c>
      <c r="K242">
        <v>3.1</v>
      </c>
      <c r="L242">
        <v>19.899999999999999</v>
      </c>
      <c r="M242">
        <v>19.899999999999999</v>
      </c>
      <c r="N242" s="3">
        <v>8</v>
      </c>
      <c r="O242" s="3">
        <v>1509</v>
      </c>
      <c r="P242" s="3">
        <v>2276</v>
      </c>
      <c r="Q242" s="2" t="s">
        <v>21</v>
      </c>
      <c r="R242" s="2">
        <v>1.9903992506732199E-3</v>
      </c>
      <c r="S242">
        <v>0</v>
      </c>
      <c r="T242">
        <v>5</v>
      </c>
      <c r="U242">
        <v>9</v>
      </c>
      <c r="V242">
        <v>156</v>
      </c>
      <c r="W242" t="s">
        <v>6</v>
      </c>
      <c r="X242" t="s">
        <v>0</v>
      </c>
      <c r="Y242" t="s">
        <v>241</v>
      </c>
      <c r="Z242">
        <v>314</v>
      </c>
      <c r="AA242" t="e">
        <f>IF(R242&lt;&gt;"NA",#REF!+#REF!-#REF!*R242,"NA")</f>
        <v>#REF!</v>
      </c>
    </row>
    <row r="243" spans="1:28" x14ac:dyDescent="0.35">
      <c r="A243" t="s">
        <v>1</v>
      </c>
      <c r="B243" t="s">
        <v>5</v>
      </c>
      <c r="C243" t="s">
        <v>4</v>
      </c>
      <c r="D243" t="s">
        <v>3</v>
      </c>
      <c r="E243" s="1">
        <v>0.66</v>
      </c>
      <c r="F243" t="s">
        <v>2</v>
      </c>
      <c r="G243">
        <v>6</v>
      </c>
      <c r="H243">
        <v>8</v>
      </c>
      <c r="I243">
        <v>15</v>
      </c>
      <c r="J243" s="6">
        <v>96.75</v>
      </c>
      <c r="K243">
        <v>3.1</v>
      </c>
      <c r="L243">
        <v>19.899999999999999</v>
      </c>
      <c r="M243">
        <v>19.899999999999999</v>
      </c>
      <c r="N243" s="3">
        <v>8</v>
      </c>
      <c r="O243" s="3">
        <v>1509</v>
      </c>
      <c r="P243" s="3">
        <v>2276</v>
      </c>
      <c r="Q243" s="2">
        <v>1.3323464100666101E-2</v>
      </c>
      <c r="R243" s="2" t="s">
        <v>21</v>
      </c>
      <c r="S243">
        <v>1</v>
      </c>
      <c r="T243">
        <v>3</v>
      </c>
      <c r="U243">
        <v>211</v>
      </c>
      <c r="V243">
        <v>157</v>
      </c>
      <c r="W243" t="s">
        <v>1</v>
      </c>
      <c r="X243" t="s">
        <v>5</v>
      </c>
      <c r="Y243" t="s">
        <v>241</v>
      </c>
      <c r="Z243">
        <v>315</v>
      </c>
      <c r="AA243" t="str">
        <f>IF(R243&lt;&gt;"NA",#REF!+#REF!-#REF!*R243,"NA")</f>
        <v>NA</v>
      </c>
    </row>
    <row r="244" spans="1:28" x14ac:dyDescent="0.35">
      <c r="A244" t="s">
        <v>1</v>
      </c>
      <c r="B244" t="s">
        <v>0</v>
      </c>
      <c r="C244" t="s">
        <v>4</v>
      </c>
      <c r="D244" t="s">
        <v>3</v>
      </c>
      <c r="E244" s="1">
        <v>0.66</v>
      </c>
      <c r="F244" t="s">
        <v>2</v>
      </c>
      <c r="G244">
        <v>6</v>
      </c>
      <c r="H244">
        <v>8</v>
      </c>
      <c r="I244">
        <v>15</v>
      </c>
      <c r="J244" s="6">
        <v>96.75</v>
      </c>
      <c r="K244">
        <v>3.1</v>
      </c>
      <c r="L244">
        <v>19.899999999999999</v>
      </c>
      <c r="M244">
        <v>19.899999999999999</v>
      </c>
      <c r="N244" s="3">
        <v>8</v>
      </c>
      <c r="O244" s="3">
        <v>1509</v>
      </c>
      <c r="P244" s="3">
        <v>2276</v>
      </c>
      <c r="Q244" s="2" t="s">
        <v>21</v>
      </c>
      <c r="R244" s="2">
        <v>1.9903992506732199E-3</v>
      </c>
      <c r="S244">
        <v>1</v>
      </c>
      <c r="T244">
        <v>5</v>
      </c>
      <c r="U244">
        <f>T244+U243-T243</f>
        <v>213</v>
      </c>
      <c r="V244">
        <v>157</v>
      </c>
      <c r="W244" t="s">
        <v>1</v>
      </c>
      <c r="X244" t="s">
        <v>0</v>
      </c>
      <c r="Y244" t="s">
        <v>241</v>
      </c>
      <c r="Z244">
        <v>316</v>
      </c>
      <c r="AA244" t="e">
        <f>IF(R244&lt;&gt;"NA",#REF!+#REF!-#REF!*R244,"NA")</f>
        <v>#REF!</v>
      </c>
    </row>
    <row r="245" spans="1:28" x14ac:dyDescent="0.35">
      <c r="A245" t="s">
        <v>196</v>
      </c>
      <c r="B245" t="s">
        <v>5</v>
      </c>
      <c r="C245" t="s">
        <v>4</v>
      </c>
      <c r="D245" t="s">
        <v>3</v>
      </c>
      <c r="E245" s="1">
        <v>0.69</v>
      </c>
      <c r="F245" t="s">
        <v>199</v>
      </c>
      <c r="G245">
        <v>8</v>
      </c>
      <c r="H245">
        <v>5</v>
      </c>
      <c r="I245">
        <v>7</v>
      </c>
      <c r="J245" s="6">
        <v>103.75</v>
      </c>
      <c r="K245">
        <v>3.1</v>
      </c>
      <c r="L245">
        <v>19.899999999999999</v>
      </c>
      <c r="M245">
        <v>19.899999999999999</v>
      </c>
      <c r="N245" s="3">
        <v>6</v>
      </c>
      <c r="O245" s="3">
        <v>1475</v>
      </c>
      <c r="P245" s="3">
        <v>1950</v>
      </c>
      <c r="Q245" s="2">
        <v>1.34448760083657E-2</v>
      </c>
      <c r="R245" s="2" t="s">
        <v>21</v>
      </c>
      <c r="S245">
        <v>0</v>
      </c>
      <c r="T245">
        <v>4</v>
      </c>
      <c r="U245">
        <v>19</v>
      </c>
      <c r="V245">
        <v>158</v>
      </c>
      <c r="W245" t="s">
        <v>196</v>
      </c>
      <c r="X245" t="s">
        <v>5</v>
      </c>
      <c r="Y245" t="s">
        <v>241</v>
      </c>
      <c r="Z245">
        <v>317</v>
      </c>
      <c r="AA245" t="str">
        <f>IF(R245&lt;&gt;"NA",#REF!+#REF!-#REF!*R245,"NA")</f>
        <v>NA</v>
      </c>
      <c r="AB245" s="5" t="s">
        <v>330</v>
      </c>
    </row>
    <row r="246" spans="1:28" x14ac:dyDescent="0.35">
      <c r="A246" t="s">
        <v>196</v>
      </c>
      <c r="B246" t="s">
        <v>0</v>
      </c>
      <c r="C246" t="s">
        <v>4</v>
      </c>
      <c r="D246" t="s">
        <v>3</v>
      </c>
      <c r="E246" s="1">
        <v>0.69</v>
      </c>
      <c r="F246" t="s">
        <v>199</v>
      </c>
      <c r="G246">
        <v>8</v>
      </c>
      <c r="H246">
        <v>5</v>
      </c>
      <c r="I246">
        <v>7</v>
      </c>
      <c r="J246" s="6">
        <v>103.75</v>
      </c>
      <c r="K246">
        <v>3.1</v>
      </c>
      <c r="L246">
        <v>19.899999999999999</v>
      </c>
      <c r="M246">
        <v>19.899999999999999</v>
      </c>
      <c r="N246" s="3">
        <v>6</v>
      </c>
      <c r="O246" s="3">
        <v>1475</v>
      </c>
      <c r="P246" s="3">
        <v>1950</v>
      </c>
      <c r="Q246" s="2" t="s">
        <v>21</v>
      </c>
      <c r="R246" s="2">
        <v>1.9765143587954798E-3</v>
      </c>
      <c r="S246">
        <v>0</v>
      </c>
      <c r="T246">
        <v>6</v>
      </c>
      <c r="U246">
        <v>21</v>
      </c>
      <c r="V246">
        <v>158</v>
      </c>
      <c r="W246" t="s">
        <v>196</v>
      </c>
      <c r="X246" t="s">
        <v>0</v>
      </c>
      <c r="Y246" t="s">
        <v>241</v>
      </c>
      <c r="Z246">
        <v>318</v>
      </c>
      <c r="AA246" t="e">
        <f>IF(R246&lt;&gt;"NA",#REF!+#REF!-#REF!*R246,"NA")</f>
        <v>#REF!</v>
      </c>
    </row>
    <row r="247" spans="1:28" x14ac:dyDescent="0.35">
      <c r="A247" t="s">
        <v>198</v>
      </c>
      <c r="B247" t="s">
        <v>5</v>
      </c>
      <c r="C247" t="s">
        <v>4</v>
      </c>
      <c r="D247" t="s">
        <v>3</v>
      </c>
      <c r="E247" s="1">
        <v>0.69</v>
      </c>
      <c r="F247" t="s">
        <v>199</v>
      </c>
      <c r="G247">
        <v>8</v>
      </c>
      <c r="H247">
        <v>5</v>
      </c>
      <c r="I247">
        <v>7</v>
      </c>
      <c r="J247" s="6">
        <v>103.75</v>
      </c>
      <c r="K247">
        <v>3.1</v>
      </c>
      <c r="L247">
        <v>19.899999999999999</v>
      </c>
      <c r="M247">
        <v>19.899999999999999</v>
      </c>
      <c r="N247" s="3">
        <v>6</v>
      </c>
      <c r="O247" s="3">
        <v>1475</v>
      </c>
      <c r="P247" s="3">
        <v>1950</v>
      </c>
      <c r="Q247" s="2">
        <v>1.34448760083657E-2</v>
      </c>
      <c r="R247" s="2" t="s">
        <v>21</v>
      </c>
      <c r="S247">
        <v>1</v>
      </c>
      <c r="T247">
        <v>9</v>
      </c>
      <c r="U247">
        <v>256</v>
      </c>
      <c r="V247">
        <v>159</v>
      </c>
      <c r="W247" t="s">
        <v>198</v>
      </c>
      <c r="X247" t="s">
        <v>5</v>
      </c>
      <c r="Y247" t="s">
        <v>241</v>
      </c>
      <c r="Z247">
        <v>319</v>
      </c>
      <c r="AA247" t="str">
        <f>IF(R247&lt;&gt;"NA",#REF!+#REF!-#REF!*R247,"NA")</f>
        <v>NA</v>
      </c>
    </row>
    <row r="248" spans="1:28" x14ac:dyDescent="0.35">
      <c r="A248" t="s">
        <v>198</v>
      </c>
      <c r="B248" t="s">
        <v>0</v>
      </c>
      <c r="C248" t="s">
        <v>4</v>
      </c>
      <c r="D248" t="s">
        <v>3</v>
      </c>
      <c r="E248" s="1">
        <v>0.69</v>
      </c>
      <c r="F248" t="s">
        <v>199</v>
      </c>
      <c r="G248">
        <v>8</v>
      </c>
      <c r="H248">
        <v>5</v>
      </c>
      <c r="I248">
        <v>7</v>
      </c>
      <c r="J248" s="6">
        <v>103.75</v>
      </c>
      <c r="K248">
        <v>3.1</v>
      </c>
      <c r="L248">
        <v>19.899999999999999</v>
      </c>
      <c r="M248">
        <v>19.899999999999999</v>
      </c>
      <c r="N248" s="3">
        <v>6</v>
      </c>
      <c r="O248" s="3">
        <v>1475</v>
      </c>
      <c r="P248" s="3">
        <v>1950</v>
      </c>
      <c r="Q248" s="2" t="s">
        <v>21</v>
      </c>
      <c r="R248" s="2">
        <v>1.9765143587954798E-3</v>
      </c>
      <c r="S248">
        <v>1</v>
      </c>
      <c r="T248">
        <v>5</v>
      </c>
      <c r="U248">
        <f>T248+U247-T247</f>
        <v>252</v>
      </c>
      <c r="V248">
        <v>159</v>
      </c>
      <c r="W248" t="s">
        <v>198</v>
      </c>
      <c r="X248" t="s">
        <v>0</v>
      </c>
      <c r="Y248" t="s">
        <v>241</v>
      </c>
      <c r="Z248">
        <v>320</v>
      </c>
      <c r="AA248" t="e">
        <f>IF(R248&lt;&gt;"NA",#REF!+#REF!-#REF!*R248,"NA")</f>
        <v>#REF!</v>
      </c>
    </row>
    <row r="249" spans="1:28" x14ac:dyDescent="0.35">
      <c r="A249" t="s">
        <v>197</v>
      </c>
      <c r="B249" t="s">
        <v>5</v>
      </c>
      <c r="C249" t="s">
        <v>4</v>
      </c>
      <c r="D249" t="s">
        <v>3</v>
      </c>
      <c r="E249" s="1">
        <v>0.68</v>
      </c>
      <c r="F249" t="s">
        <v>8</v>
      </c>
      <c r="G249">
        <v>6</v>
      </c>
      <c r="H249">
        <v>7</v>
      </c>
      <c r="I249">
        <v>12</v>
      </c>
      <c r="J249" s="6">
        <v>104.5</v>
      </c>
      <c r="K249">
        <v>0.86</v>
      </c>
      <c r="L249">
        <v>19.899999999999999</v>
      </c>
      <c r="M249">
        <v>19.899999999999999</v>
      </c>
      <c r="N249" s="3">
        <v>11</v>
      </c>
      <c r="O249" s="3">
        <v>1943</v>
      </c>
      <c r="P249" s="3">
        <v>3180</v>
      </c>
      <c r="Q249" s="2">
        <v>1.0368663594469999E-2</v>
      </c>
      <c r="R249" s="2" t="s">
        <v>21</v>
      </c>
      <c r="S249">
        <v>0</v>
      </c>
      <c r="T249">
        <v>12</v>
      </c>
      <c r="U249">
        <v>23</v>
      </c>
      <c r="V249">
        <v>160</v>
      </c>
      <c r="W249" t="s">
        <v>197</v>
      </c>
      <c r="X249" t="s">
        <v>5</v>
      </c>
      <c r="Y249" t="s">
        <v>241</v>
      </c>
      <c r="Z249">
        <v>321</v>
      </c>
      <c r="AA249" t="str">
        <f>IF(R249&lt;&gt;"NA",#REF!+#REF!-#REF!*R249,"NA")</f>
        <v>NA</v>
      </c>
      <c r="AB249" s="5" t="s">
        <v>329</v>
      </c>
    </row>
    <row r="250" spans="1:28" x14ac:dyDescent="0.35">
      <c r="A250" t="s">
        <v>197</v>
      </c>
      <c r="B250" t="s">
        <v>0</v>
      </c>
      <c r="C250" t="s">
        <v>4</v>
      </c>
      <c r="D250" t="s">
        <v>3</v>
      </c>
      <c r="E250" s="1">
        <v>0.68</v>
      </c>
      <c r="F250" t="s">
        <v>8</v>
      </c>
      <c r="G250">
        <v>6</v>
      </c>
      <c r="H250">
        <v>7</v>
      </c>
      <c r="I250">
        <v>12</v>
      </c>
      <c r="J250" s="6">
        <v>104.5</v>
      </c>
      <c r="K250">
        <v>0.86</v>
      </c>
      <c r="L250">
        <v>19.899999999999999</v>
      </c>
      <c r="M250">
        <v>19.899999999999999</v>
      </c>
      <c r="N250" s="3">
        <v>11</v>
      </c>
      <c r="O250" s="3">
        <v>1943</v>
      </c>
      <c r="P250" s="3">
        <v>3180</v>
      </c>
      <c r="Q250" s="2" t="s">
        <v>21</v>
      </c>
      <c r="R250" s="2">
        <v>1.9920318725099601E-3</v>
      </c>
      <c r="S250">
        <v>0</v>
      </c>
      <c r="T250">
        <v>6</v>
      </c>
      <c r="U250">
        <v>17</v>
      </c>
      <c r="V250">
        <v>160</v>
      </c>
      <c r="W250" t="s">
        <v>197</v>
      </c>
      <c r="X250" t="s">
        <v>0</v>
      </c>
      <c r="Y250" t="s">
        <v>241</v>
      </c>
      <c r="Z250">
        <v>322</v>
      </c>
      <c r="AA250" t="e">
        <f>IF(R250&lt;&gt;"NA",#REF!+#REF!-#REF!*R250,"NA")</f>
        <v>#REF!</v>
      </c>
    </row>
    <row r="251" spans="1:28" x14ac:dyDescent="0.35">
      <c r="A251" t="s">
        <v>200</v>
      </c>
      <c r="B251" t="s">
        <v>5</v>
      </c>
      <c r="C251" t="s">
        <v>4</v>
      </c>
      <c r="D251" t="s">
        <v>3</v>
      </c>
      <c r="E251" s="1">
        <v>0.69</v>
      </c>
      <c r="F251" t="s">
        <v>199</v>
      </c>
      <c r="G251">
        <v>8</v>
      </c>
      <c r="H251">
        <v>5</v>
      </c>
      <c r="I251">
        <v>8</v>
      </c>
      <c r="J251" s="6">
        <v>96</v>
      </c>
      <c r="K251">
        <v>3.1</v>
      </c>
      <c r="L251">
        <v>19.899999999999999</v>
      </c>
      <c r="M251">
        <v>19.899999999999999</v>
      </c>
      <c r="N251" s="3">
        <v>5</v>
      </c>
      <c r="O251" s="3">
        <v>1470</v>
      </c>
      <c r="P251" s="3">
        <v>1963</v>
      </c>
      <c r="Q251" s="2">
        <v>1.3368983957219201E-2</v>
      </c>
      <c r="R251" s="2" t="s">
        <v>21</v>
      </c>
      <c r="S251">
        <v>1</v>
      </c>
      <c r="T251">
        <v>5</v>
      </c>
      <c r="U251">
        <v>224</v>
      </c>
      <c r="V251">
        <v>161</v>
      </c>
      <c r="W251" t="s">
        <v>200</v>
      </c>
      <c r="X251" t="s">
        <v>5</v>
      </c>
      <c r="Y251" t="s">
        <v>235</v>
      </c>
      <c r="Z251">
        <v>323</v>
      </c>
      <c r="AA251" t="str">
        <f>IF(R251&lt;&gt;"NA",#REF!+#REF!-#REF!*R251,"NA")</f>
        <v>NA</v>
      </c>
      <c r="AB251" s="5" t="s">
        <v>321</v>
      </c>
    </row>
    <row r="252" spans="1:28" x14ac:dyDescent="0.35">
      <c r="A252" t="s">
        <v>200</v>
      </c>
      <c r="B252" t="s">
        <v>0</v>
      </c>
      <c r="C252" t="s">
        <v>4</v>
      </c>
      <c r="D252" t="s">
        <v>3</v>
      </c>
      <c r="E252" s="1">
        <v>0.69</v>
      </c>
      <c r="F252" t="s">
        <v>199</v>
      </c>
      <c r="G252">
        <v>8</v>
      </c>
      <c r="H252">
        <v>5</v>
      </c>
      <c r="I252">
        <v>8</v>
      </c>
      <c r="J252" s="6">
        <v>96</v>
      </c>
      <c r="K252">
        <v>3.1</v>
      </c>
      <c r="L252">
        <v>19.899999999999999</v>
      </c>
      <c r="M252">
        <v>19.899999999999999</v>
      </c>
      <c r="N252" s="3">
        <v>5</v>
      </c>
      <c r="O252" s="3">
        <v>1470</v>
      </c>
      <c r="P252" s="3">
        <v>1963</v>
      </c>
      <c r="Q252" s="2" t="s">
        <v>21</v>
      </c>
      <c r="R252" s="2">
        <v>1.9799802001979898E-3</v>
      </c>
      <c r="S252">
        <v>1</v>
      </c>
      <c r="T252">
        <v>7</v>
      </c>
      <c r="U252">
        <f>T252+U251-T251</f>
        <v>226</v>
      </c>
      <c r="V252">
        <v>161</v>
      </c>
      <c r="W252" t="s">
        <v>200</v>
      </c>
      <c r="X252" t="s">
        <v>0</v>
      </c>
      <c r="Y252" t="s">
        <v>235</v>
      </c>
      <c r="Z252">
        <v>324</v>
      </c>
      <c r="AA252" t="e">
        <f>IF(R252&lt;&gt;"NA",#REF!+#REF!-#REF!*R252,"NA")</f>
        <v>#REF!</v>
      </c>
    </row>
    <row r="253" spans="1:28" x14ac:dyDescent="0.35">
      <c r="A253" t="s">
        <v>201</v>
      </c>
      <c r="B253" t="s">
        <v>5</v>
      </c>
      <c r="C253" t="s">
        <v>4</v>
      </c>
      <c r="D253" t="s">
        <v>3</v>
      </c>
      <c r="E253" s="1">
        <v>0.69</v>
      </c>
      <c r="F253" t="s">
        <v>199</v>
      </c>
      <c r="G253">
        <v>8</v>
      </c>
      <c r="H253">
        <v>5</v>
      </c>
      <c r="I253">
        <v>8</v>
      </c>
      <c r="J253" s="6">
        <v>96</v>
      </c>
      <c r="K253">
        <v>3.1</v>
      </c>
      <c r="L253">
        <v>19.899999999999999</v>
      </c>
      <c r="M253">
        <v>19.899999999999999</v>
      </c>
      <c r="N253" s="3">
        <v>5</v>
      </c>
      <c r="O253" s="3">
        <v>1470</v>
      </c>
      <c r="P253" s="3">
        <v>1963</v>
      </c>
      <c r="Q253" s="2">
        <v>1.3368983957219201E-2</v>
      </c>
      <c r="R253" s="2" t="s">
        <v>21</v>
      </c>
      <c r="S253">
        <v>1</v>
      </c>
      <c r="T253">
        <v>5</v>
      </c>
      <c r="U253">
        <v>173</v>
      </c>
      <c r="V253">
        <v>162</v>
      </c>
      <c r="W253" t="s">
        <v>201</v>
      </c>
      <c r="X253" t="s">
        <v>5</v>
      </c>
      <c r="Y253" t="s">
        <v>241</v>
      </c>
      <c r="Z253">
        <v>325</v>
      </c>
      <c r="AA253" t="str">
        <f>IF(R253&lt;&gt;"NA",#REF!+#REF!-#REF!*R253,"NA")</f>
        <v>NA</v>
      </c>
    </row>
    <row r="254" spans="1:28" x14ac:dyDescent="0.35">
      <c r="A254" t="s">
        <v>201</v>
      </c>
      <c r="B254" t="s">
        <v>0</v>
      </c>
      <c r="C254" t="s">
        <v>4</v>
      </c>
      <c r="D254" t="s">
        <v>3</v>
      </c>
      <c r="E254" s="1">
        <v>0.69</v>
      </c>
      <c r="F254" t="s">
        <v>199</v>
      </c>
      <c r="G254">
        <v>8</v>
      </c>
      <c r="H254">
        <v>5</v>
      </c>
      <c r="I254">
        <v>8</v>
      </c>
      <c r="J254" s="6">
        <v>96</v>
      </c>
      <c r="K254">
        <v>3.1</v>
      </c>
      <c r="L254">
        <v>19.899999999999999</v>
      </c>
      <c r="M254">
        <v>19.899999999999999</v>
      </c>
      <c r="N254" s="3">
        <v>5</v>
      </c>
      <c r="O254" s="3">
        <v>1470</v>
      </c>
      <c r="P254" s="3">
        <v>1963</v>
      </c>
      <c r="Q254" s="2" t="s">
        <v>21</v>
      </c>
      <c r="R254" s="2">
        <v>1.9799802001979898E-3</v>
      </c>
      <c r="S254">
        <v>1</v>
      </c>
      <c r="T254">
        <v>7</v>
      </c>
      <c r="U254">
        <f>T254+U253-T253</f>
        <v>175</v>
      </c>
      <c r="V254">
        <v>162</v>
      </c>
      <c r="W254" t="s">
        <v>201</v>
      </c>
      <c r="X254" t="s">
        <v>0</v>
      </c>
      <c r="Y254" t="s">
        <v>241</v>
      </c>
      <c r="Z254">
        <v>326</v>
      </c>
      <c r="AA254" t="e">
        <f>IF(R254&lt;&gt;"NA",#REF!+#REF!-#REF!*R254,"NA")</f>
        <v>#REF!</v>
      </c>
    </row>
    <row r="255" spans="1:28" x14ac:dyDescent="0.35">
      <c r="A255" t="s">
        <v>202</v>
      </c>
      <c r="B255" t="s">
        <v>5</v>
      </c>
      <c r="C255" t="s">
        <v>4</v>
      </c>
      <c r="D255" t="s">
        <v>3</v>
      </c>
      <c r="E255" s="1">
        <v>0.69</v>
      </c>
      <c r="F255" t="s">
        <v>199</v>
      </c>
      <c r="G255">
        <v>8</v>
      </c>
      <c r="H255">
        <v>7</v>
      </c>
      <c r="I255">
        <v>7</v>
      </c>
      <c r="J255" s="6">
        <v>98.7</v>
      </c>
      <c r="K255">
        <v>3.1</v>
      </c>
      <c r="L255">
        <v>19.899999999999999</v>
      </c>
      <c r="M255">
        <v>19.899999999999999</v>
      </c>
      <c r="N255" s="3">
        <v>3</v>
      </c>
      <c r="O255" s="3">
        <v>1400</v>
      </c>
      <c r="P255" s="3">
        <v>1464</v>
      </c>
      <c r="Q255" s="2">
        <v>1.40449438202247E-2</v>
      </c>
      <c r="R255" s="2" t="s">
        <v>21</v>
      </c>
      <c r="S255">
        <v>1</v>
      </c>
      <c r="T255">
        <v>7</v>
      </c>
      <c r="U255">
        <v>249</v>
      </c>
      <c r="V255">
        <v>163</v>
      </c>
      <c r="W255" t="s">
        <v>202</v>
      </c>
      <c r="X255" t="s">
        <v>5</v>
      </c>
      <c r="Y255" t="s">
        <v>241</v>
      </c>
      <c r="Z255">
        <v>327</v>
      </c>
      <c r="AA255" t="str">
        <f>IF(R255&lt;&gt;"NA",#REF!+#REF!-#REF!*R255,"NA")</f>
        <v>NA</v>
      </c>
      <c r="AB255" s="5" t="s">
        <v>328</v>
      </c>
    </row>
    <row r="256" spans="1:28" x14ac:dyDescent="0.35">
      <c r="A256" t="s">
        <v>202</v>
      </c>
      <c r="B256" t="s">
        <v>0</v>
      </c>
      <c r="C256" t="s">
        <v>4</v>
      </c>
      <c r="D256" t="s">
        <v>3</v>
      </c>
      <c r="E256" s="1">
        <v>0.69</v>
      </c>
      <c r="F256" t="s">
        <v>199</v>
      </c>
      <c r="G256">
        <v>8</v>
      </c>
      <c r="H256">
        <v>7</v>
      </c>
      <c r="I256">
        <v>7</v>
      </c>
      <c r="J256" s="6">
        <v>98.7</v>
      </c>
      <c r="K256">
        <v>3.1</v>
      </c>
      <c r="L256">
        <v>19.899999999999999</v>
      </c>
      <c r="M256">
        <v>19.899999999999999</v>
      </c>
      <c r="N256" s="3">
        <v>3</v>
      </c>
      <c r="O256" s="3">
        <v>1400</v>
      </c>
      <c r="P256" s="3">
        <v>1464</v>
      </c>
      <c r="Q256" s="2" t="s">
        <v>21</v>
      </c>
      <c r="R256" s="2">
        <v>1.9799673887724201E-3</v>
      </c>
      <c r="S256">
        <v>1</v>
      </c>
      <c r="T256">
        <v>8</v>
      </c>
      <c r="U256">
        <f>T256+U255-T255</f>
        <v>250</v>
      </c>
      <c r="V256">
        <v>163</v>
      </c>
      <c r="W256" t="s">
        <v>202</v>
      </c>
      <c r="X256" t="s">
        <v>0</v>
      </c>
      <c r="Y256" t="s">
        <v>241</v>
      </c>
      <c r="Z256">
        <v>328</v>
      </c>
      <c r="AA256" t="e">
        <f>IF(R256&lt;&gt;"NA",#REF!+#REF!-#REF!*R256,"NA")</f>
        <v>#REF!</v>
      </c>
    </row>
    <row r="257" spans="1:28" x14ac:dyDescent="0.35">
      <c r="A257" t="s">
        <v>203</v>
      </c>
      <c r="B257" t="s">
        <v>5</v>
      </c>
      <c r="C257" t="s">
        <v>4</v>
      </c>
      <c r="D257" t="s">
        <v>3</v>
      </c>
      <c r="E257" s="1">
        <v>0.69</v>
      </c>
      <c r="F257" t="s">
        <v>199</v>
      </c>
      <c r="G257">
        <v>8</v>
      </c>
      <c r="H257">
        <v>5</v>
      </c>
      <c r="I257">
        <v>10</v>
      </c>
      <c r="J257" s="6">
        <f>AVERAGE((-7481+7679),(7900-7679))/2</f>
        <v>104.75</v>
      </c>
      <c r="K257">
        <v>0.86</v>
      </c>
      <c r="L257">
        <v>19.899999999999999</v>
      </c>
      <c r="M257">
        <v>19.899999999999999</v>
      </c>
      <c r="N257" s="3">
        <v>8</v>
      </c>
      <c r="O257" s="3">
        <v>1907</v>
      </c>
      <c r="P257" s="3">
        <v>2123</v>
      </c>
      <c r="Q257" s="2">
        <v>1.0599458249911599E-2</v>
      </c>
      <c r="R257" s="2" t="s">
        <v>21</v>
      </c>
      <c r="S257">
        <v>0</v>
      </c>
      <c r="T257">
        <v>4</v>
      </c>
      <c r="U257">
        <v>6</v>
      </c>
      <c r="V257">
        <v>164</v>
      </c>
      <c r="W257" t="s">
        <v>203</v>
      </c>
      <c r="X257" t="s">
        <v>5</v>
      </c>
      <c r="Y257" t="s">
        <v>371</v>
      </c>
      <c r="Z257">
        <v>329</v>
      </c>
      <c r="AA257" t="str">
        <f>IF(R257&lt;&gt;"NA",#REF!+#REF!-#REF!*R257,"NA")</f>
        <v>NA</v>
      </c>
      <c r="AB257" s="5" t="s">
        <v>327</v>
      </c>
    </row>
    <row r="258" spans="1:28" x14ac:dyDescent="0.35">
      <c r="A258" t="s">
        <v>203</v>
      </c>
      <c r="B258" t="s">
        <v>0</v>
      </c>
      <c r="C258" t="s">
        <v>4</v>
      </c>
      <c r="D258" t="s">
        <v>3</v>
      </c>
      <c r="E258" s="1">
        <v>0.69</v>
      </c>
      <c r="F258" t="s">
        <v>199</v>
      </c>
      <c r="G258">
        <v>8</v>
      </c>
      <c r="H258">
        <v>5</v>
      </c>
      <c r="I258">
        <v>10</v>
      </c>
      <c r="J258" s="6">
        <f t="shared" ref="J258:J262" si="2">AVERAGE((-7481+7679),(7900-7679))/2</f>
        <v>104.75</v>
      </c>
      <c r="K258">
        <v>0.86</v>
      </c>
      <c r="L258">
        <v>19.899999999999999</v>
      </c>
      <c r="M258">
        <v>19.899999999999999</v>
      </c>
      <c r="N258" s="3">
        <v>8</v>
      </c>
      <c r="O258" s="3">
        <v>1907</v>
      </c>
      <c r="P258" s="3">
        <v>2123</v>
      </c>
      <c r="Q258" s="2" t="s">
        <v>21</v>
      </c>
      <c r="R258" s="2">
        <v>1.93825280354423E-3</v>
      </c>
      <c r="S258">
        <v>0</v>
      </c>
      <c r="T258">
        <v>7</v>
      </c>
      <c r="U258">
        <v>9</v>
      </c>
      <c r="V258">
        <v>164</v>
      </c>
      <c r="W258" t="s">
        <v>203</v>
      </c>
      <c r="X258" t="s">
        <v>0</v>
      </c>
      <c r="Y258" t="s">
        <v>371</v>
      </c>
      <c r="Z258">
        <v>330</v>
      </c>
      <c r="AA258" t="e">
        <f>IF(R258&lt;&gt;"NA",#REF!+#REF!-#REF!*R258,"NA")</f>
        <v>#REF!</v>
      </c>
    </row>
    <row r="259" spans="1:28" x14ac:dyDescent="0.35">
      <c r="A259" t="s">
        <v>205</v>
      </c>
      <c r="B259" t="s">
        <v>5</v>
      </c>
      <c r="C259" t="s">
        <v>4</v>
      </c>
      <c r="D259" t="s">
        <v>3</v>
      </c>
      <c r="E259" s="1">
        <v>0.69</v>
      </c>
      <c r="F259" t="s">
        <v>199</v>
      </c>
      <c r="G259">
        <v>8</v>
      </c>
      <c r="H259">
        <v>5</v>
      </c>
      <c r="I259">
        <v>10</v>
      </c>
      <c r="J259" s="6">
        <f t="shared" si="2"/>
        <v>104.75</v>
      </c>
      <c r="K259">
        <v>0.86</v>
      </c>
      <c r="L259">
        <v>19.899999999999999</v>
      </c>
      <c r="M259">
        <v>19.899999999999999</v>
      </c>
      <c r="N259" s="3">
        <v>8</v>
      </c>
      <c r="O259" s="3">
        <v>1907</v>
      </c>
      <c r="P259" s="3">
        <v>2123</v>
      </c>
      <c r="Q259" s="2">
        <v>1.0599458249911599E-2</v>
      </c>
      <c r="R259" s="2" t="s">
        <v>21</v>
      </c>
      <c r="S259">
        <v>0</v>
      </c>
      <c r="T259">
        <v>7</v>
      </c>
      <c r="U259">
        <v>11</v>
      </c>
      <c r="V259">
        <v>165</v>
      </c>
      <c r="W259" t="s">
        <v>205</v>
      </c>
      <c r="X259" t="s">
        <v>5</v>
      </c>
      <c r="Y259" t="s">
        <v>371</v>
      </c>
      <c r="Z259">
        <v>331</v>
      </c>
      <c r="AA259" t="str">
        <f>IF(R259&lt;&gt;"NA",#REF!+#REF!-#REF!*R259,"NA")</f>
        <v>NA</v>
      </c>
    </row>
    <row r="260" spans="1:28" x14ac:dyDescent="0.35">
      <c r="A260" t="s">
        <v>205</v>
      </c>
      <c r="B260" t="s">
        <v>0</v>
      </c>
      <c r="C260" t="s">
        <v>4</v>
      </c>
      <c r="D260" t="s">
        <v>3</v>
      </c>
      <c r="E260" s="1">
        <v>0.69</v>
      </c>
      <c r="F260" t="s">
        <v>199</v>
      </c>
      <c r="G260">
        <v>8</v>
      </c>
      <c r="H260">
        <v>5</v>
      </c>
      <c r="I260">
        <v>10</v>
      </c>
      <c r="J260" s="6">
        <f t="shared" si="2"/>
        <v>104.75</v>
      </c>
      <c r="K260">
        <v>0.86</v>
      </c>
      <c r="L260">
        <v>19.899999999999999</v>
      </c>
      <c r="M260">
        <v>19.899999999999999</v>
      </c>
      <c r="N260" s="3">
        <v>8</v>
      </c>
      <c r="O260" s="3">
        <v>1907</v>
      </c>
      <c r="P260" s="3">
        <v>2123</v>
      </c>
      <c r="Q260" s="2" t="s">
        <v>21</v>
      </c>
      <c r="R260" s="2">
        <v>1.93825280354423E-3</v>
      </c>
      <c r="S260">
        <v>0</v>
      </c>
      <c r="T260">
        <v>4</v>
      </c>
      <c r="U260">
        <v>8</v>
      </c>
      <c r="V260">
        <v>165</v>
      </c>
      <c r="W260" t="s">
        <v>205</v>
      </c>
      <c r="X260" t="s">
        <v>0</v>
      </c>
      <c r="Y260" t="s">
        <v>371</v>
      </c>
      <c r="Z260">
        <v>332</v>
      </c>
      <c r="AA260" t="e">
        <f>IF(R260&lt;&gt;"NA",#REF!+#REF!-#REF!*R260,"NA")</f>
        <v>#REF!</v>
      </c>
    </row>
    <row r="261" spans="1:28" x14ac:dyDescent="0.35">
      <c r="A261" t="s">
        <v>206</v>
      </c>
      <c r="B261" t="s">
        <v>5</v>
      </c>
      <c r="C261" t="s">
        <v>4</v>
      </c>
      <c r="D261" t="s">
        <v>3</v>
      </c>
      <c r="E261" s="1">
        <v>0.69</v>
      </c>
      <c r="F261" t="s">
        <v>199</v>
      </c>
      <c r="G261">
        <v>8</v>
      </c>
      <c r="H261">
        <v>5</v>
      </c>
      <c r="I261">
        <v>10</v>
      </c>
      <c r="J261" s="6">
        <f t="shared" si="2"/>
        <v>104.75</v>
      </c>
      <c r="K261">
        <v>0.86</v>
      </c>
      <c r="L261">
        <v>19.899999999999999</v>
      </c>
      <c r="M261">
        <v>19.899999999999999</v>
      </c>
      <c r="N261" s="3">
        <v>8</v>
      </c>
      <c r="O261" s="3">
        <v>1907</v>
      </c>
      <c r="P261" s="3">
        <v>2123</v>
      </c>
      <c r="Q261" s="2">
        <v>1.0599458249911599E-2</v>
      </c>
      <c r="R261" s="2" t="s">
        <v>21</v>
      </c>
      <c r="S261">
        <v>1</v>
      </c>
      <c r="T261">
        <v>10</v>
      </c>
      <c r="U261">
        <v>211</v>
      </c>
      <c r="V261">
        <v>166</v>
      </c>
      <c r="W261" t="s">
        <v>206</v>
      </c>
      <c r="X261" t="s">
        <v>5</v>
      </c>
      <c r="Y261" t="s">
        <v>241</v>
      </c>
      <c r="Z261">
        <v>333</v>
      </c>
      <c r="AA261" t="str">
        <f>IF(R261&lt;&gt;"NA",#REF!+#REF!-#REF!*R261,"NA")</f>
        <v>NA</v>
      </c>
    </row>
    <row r="262" spans="1:28" x14ac:dyDescent="0.35">
      <c r="A262" t="s">
        <v>206</v>
      </c>
      <c r="B262" t="s">
        <v>0</v>
      </c>
      <c r="C262" t="s">
        <v>4</v>
      </c>
      <c r="D262" t="s">
        <v>3</v>
      </c>
      <c r="E262" s="1">
        <v>0.69</v>
      </c>
      <c r="F262" t="s">
        <v>199</v>
      </c>
      <c r="G262">
        <v>8</v>
      </c>
      <c r="H262">
        <v>5</v>
      </c>
      <c r="I262">
        <v>10</v>
      </c>
      <c r="J262" s="6">
        <f t="shared" si="2"/>
        <v>104.75</v>
      </c>
      <c r="K262">
        <v>0.86</v>
      </c>
      <c r="L262">
        <v>19.899999999999999</v>
      </c>
      <c r="M262">
        <v>19.899999999999999</v>
      </c>
      <c r="N262" s="3">
        <v>8</v>
      </c>
      <c r="O262" s="3">
        <v>1907</v>
      </c>
      <c r="P262" s="3">
        <v>2123</v>
      </c>
      <c r="Q262" s="2" t="s">
        <v>21</v>
      </c>
      <c r="R262" s="2">
        <v>1.93825280354423E-3</v>
      </c>
      <c r="S262">
        <v>1</v>
      </c>
      <c r="T262">
        <v>6</v>
      </c>
      <c r="U262">
        <f>T262+U261-T261</f>
        <v>207</v>
      </c>
      <c r="V262">
        <v>166</v>
      </c>
      <c r="W262" t="s">
        <v>206</v>
      </c>
      <c r="X262" t="s">
        <v>0</v>
      </c>
      <c r="Y262" t="s">
        <v>241</v>
      </c>
      <c r="Z262">
        <v>334</v>
      </c>
      <c r="AA262" t="e">
        <f>IF(R262&lt;&gt;"NA",#REF!+#REF!-#REF!*R262,"NA")</f>
        <v>#REF!</v>
      </c>
    </row>
    <row r="263" spans="1:28" x14ac:dyDescent="0.35">
      <c r="A263" t="s">
        <v>204</v>
      </c>
      <c r="B263" t="s">
        <v>5</v>
      </c>
      <c r="C263" t="s">
        <v>4</v>
      </c>
      <c r="D263" t="s">
        <v>3</v>
      </c>
      <c r="E263" s="1">
        <v>0.7</v>
      </c>
      <c r="F263" t="s">
        <v>207</v>
      </c>
      <c r="G263">
        <v>6</v>
      </c>
      <c r="H263">
        <v>4</v>
      </c>
      <c r="I263">
        <v>11</v>
      </c>
      <c r="J263" s="6">
        <f>AB263/2</f>
        <v>102.5</v>
      </c>
      <c r="K263">
        <v>3.1</v>
      </c>
      <c r="L263">
        <v>19.899999999999999</v>
      </c>
      <c r="M263">
        <v>19.899999999999999</v>
      </c>
      <c r="N263" s="3">
        <v>8</v>
      </c>
      <c r="O263" s="3">
        <v>1515</v>
      </c>
      <c r="P263" s="3">
        <v>2331</v>
      </c>
      <c r="Q263" s="2">
        <v>1.3290017720023599E-2</v>
      </c>
      <c r="R263" s="2" t="s">
        <v>21</v>
      </c>
      <c r="S263">
        <v>1</v>
      </c>
      <c r="T263">
        <v>14</v>
      </c>
      <c r="U263">
        <v>194</v>
      </c>
      <c r="V263">
        <v>167</v>
      </c>
      <c r="W263" t="s">
        <v>204</v>
      </c>
      <c r="X263" t="s">
        <v>5</v>
      </c>
      <c r="Y263" t="s">
        <v>241</v>
      </c>
      <c r="Z263">
        <v>335</v>
      </c>
      <c r="AA263" t="str">
        <f>IF(R263&lt;&gt;"NA",#REF!+#REF!-#REF!*R263,"NA")</f>
        <v>NA</v>
      </c>
      <c r="AB263" s="5" t="s">
        <v>324</v>
      </c>
    </row>
    <row r="264" spans="1:28" x14ac:dyDescent="0.35">
      <c r="A264" t="s">
        <v>204</v>
      </c>
      <c r="B264" t="s">
        <v>0</v>
      </c>
      <c r="C264" t="s">
        <v>4</v>
      </c>
      <c r="D264" t="s">
        <v>3</v>
      </c>
      <c r="E264" s="1">
        <v>0.7</v>
      </c>
      <c r="F264" t="s">
        <v>207</v>
      </c>
      <c r="G264">
        <v>6</v>
      </c>
      <c r="H264">
        <v>4</v>
      </c>
      <c r="I264">
        <v>11</v>
      </c>
      <c r="J264" s="6">
        <v>102.5</v>
      </c>
      <c r="K264">
        <v>3.1</v>
      </c>
      <c r="L264">
        <v>19.899999999999999</v>
      </c>
      <c r="M264">
        <v>19.899999999999999</v>
      </c>
      <c r="N264" s="3">
        <v>8</v>
      </c>
      <c r="O264" s="3">
        <v>1515</v>
      </c>
      <c r="P264" s="3">
        <v>2331</v>
      </c>
      <c r="Q264" s="2" t="s">
        <v>21</v>
      </c>
      <c r="R264" s="2">
        <v>1.9342359767891601E-3</v>
      </c>
      <c r="S264">
        <v>1</v>
      </c>
      <c r="T264">
        <v>6</v>
      </c>
      <c r="U264">
        <f>T264+U263-T263</f>
        <v>186</v>
      </c>
      <c r="V264">
        <v>167</v>
      </c>
      <c r="W264" t="s">
        <v>204</v>
      </c>
      <c r="X264" t="s">
        <v>0</v>
      </c>
      <c r="Y264" t="s">
        <v>241</v>
      </c>
      <c r="Z264">
        <v>336</v>
      </c>
      <c r="AA264" t="e">
        <f>IF(R264&lt;&gt;"NA",#REF!+#REF!-#REF!*R264,"NA")</f>
        <v>#REF!</v>
      </c>
    </row>
    <row r="265" spans="1:28" x14ac:dyDescent="0.35">
      <c r="A265" t="s">
        <v>208</v>
      </c>
      <c r="B265" t="s">
        <v>5</v>
      </c>
      <c r="C265" t="s">
        <v>4</v>
      </c>
      <c r="D265" t="s">
        <v>3</v>
      </c>
      <c r="E265" s="1">
        <v>0.7</v>
      </c>
      <c r="F265" t="s">
        <v>207</v>
      </c>
      <c r="G265">
        <v>6</v>
      </c>
      <c r="H265">
        <v>4</v>
      </c>
      <c r="I265">
        <v>14</v>
      </c>
      <c r="J265" s="6">
        <f>AB265/2</f>
        <v>95</v>
      </c>
      <c r="K265">
        <v>3.1</v>
      </c>
      <c r="L265">
        <v>19.899999999999999</v>
      </c>
      <c r="M265">
        <v>19.899999999999999</v>
      </c>
      <c r="N265" s="3">
        <v>5</v>
      </c>
      <c r="O265" s="3">
        <v>1481</v>
      </c>
      <c r="P265" s="3">
        <v>2002</v>
      </c>
      <c r="Q265" s="2">
        <v>1.34028294862248E-2</v>
      </c>
      <c r="R265" s="2" t="s">
        <v>21</v>
      </c>
      <c r="S265">
        <v>0</v>
      </c>
      <c r="T265">
        <v>8</v>
      </c>
      <c r="U265">
        <v>110</v>
      </c>
      <c r="V265">
        <v>168</v>
      </c>
      <c r="W265" t="s">
        <v>208</v>
      </c>
      <c r="X265" t="s">
        <v>5</v>
      </c>
      <c r="Y265" t="s">
        <v>238</v>
      </c>
      <c r="Z265">
        <v>337</v>
      </c>
      <c r="AA265" t="str">
        <f>IF(R265&lt;&gt;"NA",#REF!+#REF!-#REF!*R265,"NA")</f>
        <v>NA</v>
      </c>
      <c r="AB265" s="5" t="s">
        <v>323</v>
      </c>
    </row>
    <row r="266" spans="1:28" x14ac:dyDescent="0.35">
      <c r="A266" t="s">
        <v>208</v>
      </c>
      <c r="B266" t="s">
        <v>0</v>
      </c>
      <c r="C266" t="s">
        <v>4</v>
      </c>
      <c r="D266" t="s">
        <v>3</v>
      </c>
      <c r="E266" s="1">
        <v>0.7</v>
      </c>
      <c r="F266" t="s">
        <v>207</v>
      </c>
      <c r="G266">
        <v>6</v>
      </c>
      <c r="H266">
        <v>4</v>
      </c>
      <c r="I266">
        <v>14</v>
      </c>
      <c r="J266" s="6">
        <v>95</v>
      </c>
      <c r="K266">
        <v>3.1</v>
      </c>
      <c r="L266">
        <v>19.899999999999999</v>
      </c>
      <c r="M266">
        <v>19.899999999999999</v>
      </c>
      <c r="N266" s="3">
        <v>5</v>
      </c>
      <c r="O266" s="3">
        <v>1481</v>
      </c>
      <c r="P266" s="3">
        <v>2002</v>
      </c>
      <c r="Q266" s="2" t="s">
        <v>21</v>
      </c>
      <c r="R266" s="2">
        <v>1.96914998359041E-3</v>
      </c>
      <c r="S266">
        <v>0</v>
      </c>
      <c r="T266">
        <v>10</v>
      </c>
      <c r="U266">
        <v>112</v>
      </c>
      <c r="V266">
        <v>168</v>
      </c>
      <c r="W266" t="s">
        <v>208</v>
      </c>
      <c r="X266" t="s">
        <v>0</v>
      </c>
      <c r="Y266" t="s">
        <v>238</v>
      </c>
      <c r="Z266">
        <v>338</v>
      </c>
      <c r="AA266" t="e">
        <f>IF(R266&lt;&gt;"NA",#REF!+#REF!-#REF!*R266,"NA")</f>
        <v>#REF!</v>
      </c>
    </row>
    <row r="267" spans="1:28" x14ac:dyDescent="0.35">
      <c r="A267" t="s">
        <v>212</v>
      </c>
      <c r="B267" t="s">
        <v>5</v>
      </c>
      <c r="C267" t="s">
        <v>4</v>
      </c>
      <c r="D267" t="s">
        <v>3</v>
      </c>
      <c r="E267" s="1">
        <v>0.7</v>
      </c>
      <c r="F267" t="s">
        <v>207</v>
      </c>
      <c r="G267">
        <v>6</v>
      </c>
      <c r="H267">
        <v>4</v>
      </c>
      <c r="I267">
        <v>14</v>
      </c>
      <c r="J267" s="6">
        <f t="shared" ref="J267:J272" si="3">AVERAGE((-7080+7277))/2</f>
        <v>98.5</v>
      </c>
      <c r="K267">
        <v>3.1</v>
      </c>
      <c r="L267">
        <v>19.899999999999999</v>
      </c>
      <c r="M267">
        <v>19.899999999999999</v>
      </c>
      <c r="N267" s="3">
        <v>5</v>
      </c>
      <c r="O267" s="3">
        <v>1481</v>
      </c>
      <c r="P267" s="3">
        <v>2002</v>
      </c>
      <c r="Q267" s="2">
        <v>1.34028294862248E-2</v>
      </c>
      <c r="R267" s="2" t="s">
        <v>21</v>
      </c>
      <c r="S267">
        <v>0</v>
      </c>
      <c r="T267">
        <v>16</v>
      </c>
      <c r="U267">
        <v>39</v>
      </c>
      <c r="V267">
        <v>169</v>
      </c>
      <c r="W267" t="s">
        <v>212</v>
      </c>
      <c r="X267" t="s">
        <v>5</v>
      </c>
      <c r="Y267" t="s">
        <v>241</v>
      </c>
      <c r="Z267">
        <v>339</v>
      </c>
      <c r="AA267" t="str">
        <f>IF(R267&lt;&gt;"NA",#REF!+#REF!-#REF!*R267,"NA")</f>
        <v>NA</v>
      </c>
    </row>
    <row r="268" spans="1:28" x14ac:dyDescent="0.35">
      <c r="A268" t="s">
        <v>212</v>
      </c>
      <c r="B268" t="s">
        <v>0</v>
      </c>
      <c r="C268" t="s">
        <v>4</v>
      </c>
      <c r="D268" t="s">
        <v>3</v>
      </c>
      <c r="E268" s="1">
        <v>0.7</v>
      </c>
      <c r="F268" t="s">
        <v>207</v>
      </c>
      <c r="G268">
        <v>6</v>
      </c>
      <c r="H268">
        <v>4</v>
      </c>
      <c r="I268">
        <v>14</v>
      </c>
      <c r="J268" s="6">
        <f t="shared" si="3"/>
        <v>98.5</v>
      </c>
      <c r="K268">
        <v>3.1</v>
      </c>
      <c r="L268">
        <v>19.899999999999999</v>
      </c>
      <c r="M268">
        <v>19.899999999999999</v>
      </c>
      <c r="N268" s="3">
        <v>5</v>
      </c>
      <c r="O268" s="3">
        <v>1481</v>
      </c>
      <c r="P268" s="3">
        <v>2002</v>
      </c>
      <c r="Q268" s="2" t="s">
        <v>21</v>
      </c>
      <c r="R268" s="2">
        <v>1.96914998359041E-3</v>
      </c>
      <c r="S268">
        <v>0</v>
      </c>
      <c r="T268">
        <v>8</v>
      </c>
      <c r="U268">
        <v>31</v>
      </c>
      <c r="V268">
        <v>169</v>
      </c>
      <c r="W268" t="s">
        <v>212</v>
      </c>
      <c r="X268" t="s">
        <v>0</v>
      </c>
      <c r="Y268" t="s">
        <v>241</v>
      </c>
      <c r="Z268">
        <v>340</v>
      </c>
      <c r="AA268" t="e">
        <f>IF(R268&lt;&gt;"NA",#REF!+#REF!-#REF!*R268,"NA")</f>
        <v>#REF!</v>
      </c>
    </row>
    <row r="269" spans="1:28" x14ac:dyDescent="0.35">
      <c r="A269" t="s">
        <v>214</v>
      </c>
      <c r="B269" t="s">
        <v>5</v>
      </c>
      <c r="C269" t="s">
        <v>4</v>
      </c>
      <c r="D269" t="s">
        <v>3</v>
      </c>
      <c r="E269" s="1">
        <v>0.7</v>
      </c>
      <c r="F269" t="s">
        <v>207</v>
      </c>
      <c r="G269">
        <v>6</v>
      </c>
      <c r="H269">
        <v>4</v>
      </c>
      <c r="I269">
        <v>14</v>
      </c>
      <c r="J269" s="6">
        <f t="shared" si="3"/>
        <v>98.5</v>
      </c>
      <c r="K269">
        <v>3.1</v>
      </c>
      <c r="L269">
        <v>19.899999999999999</v>
      </c>
      <c r="M269">
        <v>19.899999999999999</v>
      </c>
      <c r="N269" s="3">
        <v>5</v>
      </c>
      <c r="O269" s="3">
        <v>1481</v>
      </c>
      <c r="P269" s="3">
        <v>2002</v>
      </c>
      <c r="Q269" s="2">
        <v>1.34028294862248E-2</v>
      </c>
      <c r="R269" s="2" t="s">
        <v>21</v>
      </c>
      <c r="S269">
        <v>1</v>
      </c>
      <c r="T269">
        <v>10</v>
      </c>
      <c r="U269">
        <v>179</v>
      </c>
      <c r="V269">
        <v>170</v>
      </c>
      <c r="W269" t="s">
        <v>214</v>
      </c>
      <c r="X269" t="s">
        <v>5</v>
      </c>
      <c r="Y269" t="s">
        <v>241</v>
      </c>
      <c r="Z269">
        <v>341</v>
      </c>
      <c r="AA269" t="str">
        <f>IF(R269&lt;&gt;"NA",#REF!+#REF!-#REF!*R269,"NA")</f>
        <v>NA</v>
      </c>
    </row>
    <row r="270" spans="1:28" x14ac:dyDescent="0.35">
      <c r="A270" t="s">
        <v>214</v>
      </c>
      <c r="B270" t="s">
        <v>0</v>
      </c>
      <c r="C270" t="s">
        <v>4</v>
      </c>
      <c r="D270" t="s">
        <v>3</v>
      </c>
      <c r="E270" s="1">
        <v>0.7</v>
      </c>
      <c r="F270" t="s">
        <v>207</v>
      </c>
      <c r="G270">
        <v>6</v>
      </c>
      <c r="H270">
        <v>4</v>
      </c>
      <c r="I270">
        <v>14</v>
      </c>
      <c r="J270" s="6">
        <f t="shared" si="3"/>
        <v>98.5</v>
      </c>
      <c r="K270">
        <v>3.1</v>
      </c>
      <c r="L270">
        <v>19.899999999999999</v>
      </c>
      <c r="M270">
        <v>19.899999999999999</v>
      </c>
      <c r="N270" s="3">
        <v>5</v>
      </c>
      <c r="O270" s="3">
        <v>1481</v>
      </c>
      <c r="P270" s="3">
        <v>2002</v>
      </c>
      <c r="Q270" s="2" t="s">
        <v>21</v>
      </c>
      <c r="R270" s="2">
        <v>1.96914998359041E-3</v>
      </c>
      <c r="S270">
        <v>1</v>
      </c>
      <c r="T270">
        <v>5</v>
      </c>
      <c r="U270">
        <f>T270+U269-T269</f>
        <v>174</v>
      </c>
      <c r="V270">
        <v>170</v>
      </c>
      <c r="W270" t="s">
        <v>214</v>
      </c>
      <c r="X270" t="s">
        <v>0</v>
      </c>
      <c r="Y270" t="s">
        <v>241</v>
      </c>
      <c r="Z270">
        <v>342</v>
      </c>
      <c r="AA270" t="e">
        <f>IF(R270&lt;&gt;"NA",#REF!+#REF!-#REF!*R270,"NA")</f>
        <v>#REF!</v>
      </c>
    </row>
    <row r="271" spans="1:28" x14ac:dyDescent="0.35">
      <c r="A271" t="s">
        <v>213</v>
      </c>
      <c r="B271" t="s">
        <v>5</v>
      </c>
      <c r="C271" t="s">
        <v>4</v>
      </c>
      <c r="D271" t="s">
        <v>3</v>
      </c>
      <c r="E271" s="1">
        <v>0.7</v>
      </c>
      <c r="F271" t="s">
        <v>207</v>
      </c>
      <c r="G271">
        <v>6</v>
      </c>
      <c r="H271">
        <v>4</v>
      </c>
      <c r="I271">
        <v>14</v>
      </c>
      <c r="J271" s="6">
        <f t="shared" si="3"/>
        <v>98.5</v>
      </c>
      <c r="K271">
        <v>3.1</v>
      </c>
      <c r="L271">
        <v>19.899999999999999</v>
      </c>
      <c r="M271">
        <v>19.899999999999999</v>
      </c>
      <c r="N271" s="3">
        <v>5</v>
      </c>
      <c r="O271" s="3">
        <v>1481</v>
      </c>
      <c r="P271" s="3">
        <v>2002</v>
      </c>
      <c r="Q271" s="2">
        <v>1.34028294862248E-2</v>
      </c>
      <c r="R271" s="2" t="s">
        <v>21</v>
      </c>
      <c r="S271">
        <v>1</v>
      </c>
      <c r="T271">
        <v>21</v>
      </c>
      <c r="U271">
        <v>111</v>
      </c>
      <c r="V271">
        <v>171</v>
      </c>
      <c r="W271" t="s">
        <v>213</v>
      </c>
      <c r="X271" t="s">
        <v>5</v>
      </c>
      <c r="Y271" t="s">
        <v>264</v>
      </c>
      <c r="Z271">
        <v>343</v>
      </c>
      <c r="AA271" t="str">
        <f>IF(R271&lt;&gt;"NA",#REF!+#REF!-#REF!*R271,"NA")</f>
        <v>NA</v>
      </c>
    </row>
    <row r="272" spans="1:28" x14ac:dyDescent="0.35">
      <c r="A272" t="s">
        <v>213</v>
      </c>
      <c r="B272" t="s">
        <v>0</v>
      </c>
      <c r="C272" t="s">
        <v>4</v>
      </c>
      <c r="D272" t="s">
        <v>3</v>
      </c>
      <c r="E272" s="1">
        <v>0.7</v>
      </c>
      <c r="F272" t="s">
        <v>207</v>
      </c>
      <c r="G272">
        <v>6</v>
      </c>
      <c r="H272">
        <v>4</v>
      </c>
      <c r="I272">
        <v>14</v>
      </c>
      <c r="J272" s="6">
        <f t="shared" si="3"/>
        <v>98.5</v>
      </c>
      <c r="K272">
        <v>3.1</v>
      </c>
      <c r="L272">
        <v>19.899999999999999</v>
      </c>
      <c r="M272">
        <v>19.899999999999999</v>
      </c>
      <c r="N272" s="3">
        <v>5</v>
      </c>
      <c r="O272" s="3">
        <v>1481</v>
      </c>
      <c r="P272" s="3">
        <v>2002</v>
      </c>
      <c r="Q272" s="2" t="s">
        <v>21</v>
      </c>
      <c r="R272" s="2">
        <v>1.96914998359041E-3</v>
      </c>
      <c r="S272">
        <v>1</v>
      </c>
      <c r="T272">
        <v>29</v>
      </c>
      <c r="U272">
        <f>T272+U271-T271</f>
        <v>119</v>
      </c>
      <c r="V272">
        <v>171</v>
      </c>
      <c r="W272" t="s">
        <v>213</v>
      </c>
      <c r="X272" t="s">
        <v>0</v>
      </c>
      <c r="Y272" t="s">
        <v>236</v>
      </c>
      <c r="Z272">
        <v>344</v>
      </c>
      <c r="AA272" t="e">
        <f>IF(R272&lt;&gt;"NA",#REF!+#REF!-#REF!*R272,"NA")</f>
        <v>#REF!</v>
      </c>
    </row>
    <row r="273" spans="1:28" ht="12.5" customHeight="1" x14ac:dyDescent="0.35">
      <c r="A273" t="s">
        <v>209</v>
      </c>
      <c r="B273" t="s">
        <v>5</v>
      </c>
      <c r="C273" t="s">
        <v>4</v>
      </c>
      <c r="D273" t="s">
        <v>3</v>
      </c>
      <c r="E273" s="1">
        <v>0.71</v>
      </c>
      <c r="F273" t="s">
        <v>218</v>
      </c>
      <c r="G273">
        <v>8</v>
      </c>
      <c r="H273">
        <v>7</v>
      </c>
      <c r="I273">
        <v>9</v>
      </c>
      <c r="J273" s="6">
        <v>86.5</v>
      </c>
      <c r="K273">
        <v>0.86</v>
      </c>
      <c r="L273">
        <v>19.899999999999999</v>
      </c>
      <c r="M273">
        <v>19.899999999999999</v>
      </c>
      <c r="N273" s="3">
        <v>15</v>
      </c>
      <c r="O273" s="3">
        <v>1928</v>
      </c>
      <c r="P273" s="3">
        <v>2031</v>
      </c>
      <c r="Q273" s="2">
        <v>1.03495860165593E-2</v>
      </c>
      <c r="R273" s="2" t="s">
        <v>21</v>
      </c>
      <c r="S273">
        <v>1</v>
      </c>
      <c r="T273">
        <v>57</v>
      </c>
      <c r="U273">
        <v>171</v>
      </c>
      <c r="V273">
        <v>172</v>
      </c>
      <c r="W273" t="s">
        <v>209</v>
      </c>
      <c r="X273" t="s">
        <v>5</v>
      </c>
      <c r="Y273" t="s">
        <v>237</v>
      </c>
      <c r="Z273">
        <v>345</v>
      </c>
      <c r="AA273" t="str">
        <f>IF(R273&lt;&gt;"NA",#REF!+#REF!-#REF!*R273,"NA")</f>
        <v>NA</v>
      </c>
      <c r="AB273" s="5" t="s">
        <v>322</v>
      </c>
    </row>
    <row r="274" spans="1:28" x14ac:dyDescent="0.35">
      <c r="A274" t="s">
        <v>209</v>
      </c>
      <c r="B274" t="s">
        <v>0</v>
      </c>
      <c r="C274" t="s">
        <v>4</v>
      </c>
      <c r="D274" t="s">
        <v>3</v>
      </c>
      <c r="E274" s="1">
        <v>0.71</v>
      </c>
      <c r="F274" t="s">
        <v>218</v>
      </c>
      <c r="G274">
        <v>8</v>
      </c>
      <c r="H274">
        <v>7</v>
      </c>
      <c r="I274">
        <v>9</v>
      </c>
      <c r="J274" s="6">
        <v>86.5</v>
      </c>
      <c r="K274">
        <v>0.86</v>
      </c>
      <c r="L274">
        <v>19.899999999999999</v>
      </c>
      <c r="M274">
        <v>19.899999999999999</v>
      </c>
      <c r="N274" s="3">
        <v>15</v>
      </c>
      <c r="O274" s="3">
        <v>1928</v>
      </c>
      <c r="P274" s="3">
        <v>2031</v>
      </c>
      <c r="Q274" s="2" t="s">
        <v>21</v>
      </c>
      <c r="R274" s="2">
        <v>1.9869655062788099E-3</v>
      </c>
      <c r="S274">
        <v>1</v>
      </c>
      <c r="T274">
        <v>7</v>
      </c>
      <c r="U274">
        <f>T274+U273-T273</f>
        <v>121</v>
      </c>
      <c r="V274">
        <v>172</v>
      </c>
      <c r="W274" t="s">
        <v>209</v>
      </c>
      <c r="X274" t="s">
        <v>0</v>
      </c>
      <c r="Y274" t="s">
        <v>237</v>
      </c>
      <c r="Z274">
        <v>346</v>
      </c>
      <c r="AA274" t="e">
        <f>IF(R274&lt;&gt;"NA",#REF!+#REF!-#REF!*R274,"NA")</f>
        <v>#REF!</v>
      </c>
    </row>
    <row r="275" spans="1:28" x14ac:dyDescent="0.35">
      <c r="A275" t="s">
        <v>210</v>
      </c>
      <c r="B275" t="s">
        <v>5</v>
      </c>
      <c r="C275" t="s">
        <v>4</v>
      </c>
      <c r="D275" t="s">
        <v>3</v>
      </c>
      <c r="E275" s="1">
        <v>0.71</v>
      </c>
      <c r="F275" t="s">
        <v>218</v>
      </c>
      <c r="G275">
        <v>8</v>
      </c>
      <c r="H275">
        <v>7</v>
      </c>
      <c r="I275">
        <v>9</v>
      </c>
      <c r="J275" s="6">
        <v>96</v>
      </c>
      <c r="K275">
        <v>3.1</v>
      </c>
      <c r="L275">
        <v>19.899999999999999</v>
      </c>
      <c r="M275">
        <v>19.899999999999999</v>
      </c>
      <c r="N275" s="2">
        <v>13</v>
      </c>
      <c r="O275" s="3">
        <v>1457</v>
      </c>
      <c r="P275" s="3">
        <v>1650</v>
      </c>
      <c r="Q275" s="2">
        <v>1.3582855418050099E-2</v>
      </c>
      <c r="R275" s="2" t="s">
        <v>21</v>
      </c>
      <c r="S275">
        <v>0</v>
      </c>
      <c r="T275">
        <v>5</v>
      </c>
      <c r="U275">
        <v>9</v>
      </c>
      <c r="V275">
        <v>173</v>
      </c>
      <c r="W275" t="s">
        <v>210</v>
      </c>
      <c r="X275" t="s">
        <v>5</v>
      </c>
      <c r="Y275" t="s">
        <v>241</v>
      </c>
      <c r="Z275">
        <v>347</v>
      </c>
      <c r="AA275" t="str">
        <f>IF(R275&lt;&gt;"NA",#REF!+#REF!-#REF!*R275,"NA")</f>
        <v>NA</v>
      </c>
      <c r="AB275" s="5" t="s">
        <v>321</v>
      </c>
    </row>
    <row r="276" spans="1:28" x14ac:dyDescent="0.35">
      <c r="A276" t="s">
        <v>210</v>
      </c>
      <c r="B276" t="s">
        <v>0</v>
      </c>
      <c r="C276" t="s">
        <v>4</v>
      </c>
      <c r="D276" t="s">
        <v>3</v>
      </c>
      <c r="E276" s="1">
        <v>0.71</v>
      </c>
      <c r="F276" t="s">
        <v>218</v>
      </c>
      <c r="G276">
        <v>8</v>
      </c>
      <c r="H276">
        <v>7</v>
      </c>
      <c r="I276">
        <v>9</v>
      </c>
      <c r="J276" s="6">
        <v>96</v>
      </c>
      <c r="K276">
        <v>3.1</v>
      </c>
      <c r="L276">
        <v>19.899999999999999</v>
      </c>
      <c r="M276">
        <v>19.899999999999999</v>
      </c>
      <c r="N276" s="2">
        <v>13</v>
      </c>
      <c r="O276" s="3">
        <v>1457</v>
      </c>
      <c r="P276" s="3">
        <v>1650</v>
      </c>
      <c r="Q276" s="2" t="s">
        <v>21</v>
      </c>
      <c r="R276" s="2">
        <v>1.9893899204244002E-3</v>
      </c>
      <c r="S276">
        <v>0</v>
      </c>
      <c r="T276">
        <v>6</v>
      </c>
      <c r="U276">
        <v>10</v>
      </c>
      <c r="V276">
        <v>173</v>
      </c>
      <c r="W276" t="s">
        <v>210</v>
      </c>
      <c r="X276" t="s">
        <v>0</v>
      </c>
      <c r="Y276" t="s">
        <v>241</v>
      </c>
      <c r="Z276">
        <v>348</v>
      </c>
      <c r="AA276" t="e">
        <f>IF(R276&lt;&gt;"NA",#REF!+#REF!-#REF!*R276,"NA")</f>
        <v>#REF!</v>
      </c>
    </row>
    <row r="277" spans="1:28" x14ac:dyDescent="0.35">
      <c r="A277" t="s">
        <v>211</v>
      </c>
      <c r="B277" t="s">
        <v>5</v>
      </c>
      <c r="C277" t="s">
        <v>4</v>
      </c>
      <c r="D277" t="s">
        <v>3</v>
      </c>
      <c r="E277" s="1">
        <v>0.71</v>
      </c>
      <c r="F277" t="s">
        <v>219</v>
      </c>
      <c r="G277">
        <v>7</v>
      </c>
      <c r="H277">
        <v>3</v>
      </c>
      <c r="I277">
        <v>8</v>
      </c>
      <c r="J277" s="6">
        <v>102</v>
      </c>
      <c r="K277">
        <v>0.86</v>
      </c>
      <c r="L277">
        <v>19.899999999999999</v>
      </c>
      <c r="M277">
        <v>19.899999999999999</v>
      </c>
      <c r="N277" s="3">
        <v>11</v>
      </c>
      <c r="O277" s="3">
        <v>2003</v>
      </c>
      <c r="P277" s="3">
        <v>2212</v>
      </c>
      <c r="Q277" s="2">
        <v>1.02845E-2</v>
      </c>
      <c r="R277" s="2" t="s">
        <v>21</v>
      </c>
      <c r="S277">
        <v>0</v>
      </c>
      <c r="T277">
        <v>6</v>
      </c>
      <c r="U277">
        <v>10</v>
      </c>
      <c r="V277">
        <v>174</v>
      </c>
      <c r="W277" t="s">
        <v>211</v>
      </c>
      <c r="X277" t="s">
        <v>5</v>
      </c>
      <c r="Y277" t="s">
        <v>241</v>
      </c>
      <c r="Z277">
        <v>349</v>
      </c>
      <c r="AA277" t="str">
        <f>IF(R277&lt;&gt;"NA",#REF!+#REF!-#REF!*R277,"NA")</f>
        <v>NA</v>
      </c>
      <c r="AB277" s="5" t="s">
        <v>320</v>
      </c>
    </row>
    <row r="278" spans="1:28" x14ac:dyDescent="0.35">
      <c r="A278" t="s">
        <v>211</v>
      </c>
      <c r="B278" t="s">
        <v>0</v>
      </c>
      <c r="C278" t="s">
        <v>4</v>
      </c>
      <c r="D278" t="s">
        <v>3</v>
      </c>
      <c r="E278" s="1">
        <v>0.72</v>
      </c>
      <c r="F278" t="s">
        <v>219</v>
      </c>
      <c r="G278">
        <v>7</v>
      </c>
      <c r="H278">
        <v>3</v>
      </c>
      <c r="I278">
        <v>8</v>
      </c>
      <c r="J278" s="6">
        <v>102</v>
      </c>
      <c r="K278">
        <v>0.86</v>
      </c>
      <c r="L278">
        <v>19.899999999999999</v>
      </c>
      <c r="M278">
        <v>19.899999999999999</v>
      </c>
      <c r="N278" s="3">
        <v>11</v>
      </c>
      <c r="O278" s="3">
        <v>2003</v>
      </c>
      <c r="P278" s="3">
        <v>2212</v>
      </c>
      <c r="Q278" s="2" t="s">
        <v>21</v>
      </c>
      <c r="R278" s="2">
        <v>2.01775625504439E-3</v>
      </c>
      <c r="S278">
        <v>0</v>
      </c>
      <c r="T278">
        <v>2</v>
      </c>
      <c r="U278">
        <v>6</v>
      </c>
      <c r="V278">
        <v>174</v>
      </c>
      <c r="W278" t="s">
        <v>211</v>
      </c>
      <c r="X278" t="s">
        <v>0</v>
      </c>
      <c r="Y278" t="s">
        <v>241</v>
      </c>
      <c r="Z278">
        <v>350</v>
      </c>
      <c r="AA278" t="e">
        <f>IF(R278&lt;&gt;"NA",#REF!+#REF!-#REF!*R278,"NA")</f>
        <v>#REF!</v>
      </c>
    </row>
    <row r="279" spans="1:28" x14ac:dyDescent="0.35">
      <c r="A279" t="s">
        <v>232</v>
      </c>
      <c r="B279" t="s">
        <v>5</v>
      </c>
      <c r="C279" t="s">
        <v>4</v>
      </c>
      <c r="D279" t="s">
        <v>3</v>
      </c>
      <c r="E279" s="1">
        <v>0.72</v>
      </c>
      <c r="F279" t="s">
        <v>219</v>
      </c>
      <c r="G279">
        <v>7</v>
      </c>
      <c r="H279">
        <v>3</v>
      </c>
      <c r="I279">
        <v>8</v>
      </c>
      <c r="J279" s="6">
        <v>102</v>
      </c>
      <c r="K279">
        <v>0.86</v>
      </c>
      <c r="L279">
        <v>19.899999999999999</v>
      </c>
      <c r="M279">
        <v>19.899999999999999</v>
      </c>
      <c r="N279" s="3">
        <v>11</v>
      </c>
      <c r="O279" s="3">
        <v>2003</v>
      </c>
      <c r="P279" s="3">
        <v>2212</v>
      </c>
      <c r="Q279" s="2">
        <v>1.02845E-2</v>
      </c>
      <c r="R279" s="2" t="s">
        <v>21</v>
      </c>
      <c r="S279">
        <v>0</v>
      </c>
      <c r="T279">
        <v>8</v>
      </c>
      <c r="U279">
        <v>9</v>
      </c>
      <c r="V279">
        <v>175</v>
      </c>
      <c r="W279" t="s">
        <v>232</v>
      </c>
      <c r="X279" t="s">
        <v>5</v>
      </c>
      <c r="Y279" t="s">
        <v>241</v>
      </c>
      <c r="Z279">
        <v>351</v>
      </c>
      <c r="AA279" t="str">
        <f>IF(R279&lt;&gt;"NA",#REF!+#REF!-#REF!*R279,"NA")</f>
        <v>NA</v>
      </c>
    </row>
    <row r="280" spans="1:28" x14ac:dyDescent="0.35">
      <c r="A280" t="s">
        <v>232</v>
      </c>
      <c r="B280" t="s">
        <v>0</v>
      </c>
      <c r="C280" t="s">
        <v>4</v>
      </c>
      <c r="D280" t="s">
        <v>3</v>
      </c>
      <c r="E280" s="1">
        <v>0.72</v>
      </c>
      <c r="F280" t="s">
        <v>219</v>
      </c>
      <c r="G280">
        <v>7</v>
      </c>
      <c r="H280">
        <v>3</v>
      </c>
      <c r="I280">
        <v>8</v>
      </c>
      <c r="J280" s="6">
        <v>102</v>
      </c>
      <c r="K280">
        <v>0.86</v>
      </c>
      <c r="L280">
        <v>19.899999999999999</v>
      </c>
      <c r="M280">
        <v>19.899999999999999</v>
      </c>
      <c r="N280" s="3">
        <v>11</v>
      </c>
      <c r="O280" s="3">
        <v>2003</v>
      </c>
      <c r="P280" s="3">
        <v>2212</v>
      </c>
      <c r="Q280" s="2" t="s">
        <v>21</v>
      </c>
      <c r="R280" s="2">
        <v>2.01775625504439E-3</v>
      </c>
      <c r="S280">
        <v>0</v>
      </c>
      <c r="T280">
        <v>5</v>
      </c>
      <c r="U280">
        <v>6</v>
      </c>
      <c r="V280">
        <v>175</v>
      </c>
      <c r="W280" t="s">
        <v>232</v>
      </c>
      <c r="X280" t="s">
        <v>0</v>
      </c>
      <c r="Y280" t="s">
        <v>241</v>
      </c>
      <c r="Z280">
        <v>352</v>
      </c>
      <c r="AA280" t="e">
        <f>IF(R280&lt;&gt;"NA",#REF!+#REF!-#REF!*R280,"NA")</f>
        <v>#REF!</v>
      </c>
    </row>
    <row r="281" spans="1:28" x14ac:dyDescent="0.35">
      <c r="A281" t="s">
        <v>233</v>
      </c>
      <c r="B281" t="s">
        <v>5</v>
      </c>
      <c r="C281" t="s">
        <v>4</v>
      </c>
      <c r="D281" t="s">
        <v>3</v>
      </c>
      <c r="E281" s="1">
        <v>0.72</v>
      </c>
      <c r="F281" t="s">
        <v>219</v>
      </c>
      <c r="G281">
        <v>7</v>
      </c>
      <c r="H281">
        <v>3</v>
      </c>
      <c r="I281">
        <v>8</v>
      </c>
      <c r="J281" s="6">
        <v>102</v>
      </c>
      <c r="K281">
        <v>0.86</v>
      </c>
      <c r="L281">
        <v>19.899999999999999</v>
      </c>
      <c r="M281">
        <v>19.899999999999999</v>
      </c>
      <c r="N281" s="3">
        <v>11</v>
      </c>
      <c r="O281" s="3">
        <v>2003</v>
      </c>
      <c r="P281" s="3">
        <v>2212</v>
      </c>
      <c r="Q281" s="2">
        <v>1.02845E-2</v>
      </c>
      <c r="R281" s="2" t="s">
        <v>21</v>
      </c>
      <c r="S281">
        <v>1</v>
      </c>
      <c r="T281">
        <v>13</v>
      </c>
      <c r="U281">
        <v>241</v>
      </c>
      <c r="V281">
        <v>176</v>
      </c>
      <c r="W281" t="s">
        <v>233</v>
      </c>
      <c r="X281" t="s">
        <v>5</v>
      </c>
      <c r="Y281" t="s">
        <v>241</v>
      </c>
      <c r="Z281">
        <v>353</v>
      </c>
      <c r="AA281" t="str">
        <f>IF(R281&lt;&gt;"NA",#REF!+#REF!-#REF!*R281,"NA")</f>
        <v>NA</v>
      </c>
    </row>
    <row r="282" spans="1:28" x14ac:dyDescent="0.35">
      <c r="A282" t="s">
        <v>233</v>
      </c>
      <c r="B282" t="s">
        <v>0</v>
      </c>
      <c r="C282" t="s">
        <v>4</v>
      </c>
      <c r="D282" t="s">
        <v>3</v>
      </c>
      <c r="E282" s="1">
        <v>0.72</v>
      </c>
      <c r="F282" t="s">
        <v>219</v>
      </c>
      <c r="G282">
        <v>7</v>
      </c>
      <c r="H282">
        <v>3</v>
      </c>
      <c r="I282">
        <v>8</v>
      </c>
      <c r="J282" s="6">
        <v>102</v>
      </c>
      <c r="K282">
        <v>0.86</v>
      </c>
      <c r="L282">
        <v>19.899999999999999</v>
      </c>
      <c r="M282">
        <v>19.899999999999999</v>
      </c>
      <c r="N282" s="3">
        <v>11</v>
      </c>
      <c r="O282" s="3">
        <v>2003</v>
      </c>
      <c r="P282" s="3">
        <v>2212</v>
      </c>
      <c r="Q282" s="2" t="s">
        <v>21</v>
      </c>
      <c r="R282" s="2">
        <v>2.01775625504439E-3</v>
      </c>
      <c r="S282">
        <v>1</v>
      </c>
      <c r="T282">
        <v>8</v>
      </c>
      <c r="U282">
        <f>T282+U281-T281</f>
        <v>236</v>
      </c>
      <c r="V282">
        <v>176</v>
      </c>
      <c r="W282" t="s">
        <v>233</v>
      </c>
      <c r="X282" t="s">
        <v>0</v>
      </c>
      <c r="Y282" t="s">
        <v>241</v>
      </c>
      <c r="Z282">
        <v>354</v>
      </c>
      <c r="AA282" t="e">
        <f>IF(R282&lt;&gt;"NA",#REF!+#REF!-#REF!*R282,"NA")</f>
        <v>#REF!</v>
      </c>
    </row>
    <row r="283" spans="1:28" x14ac:dyDescent="0.35">
      <c r="A283" t="s">
        <v>215</v>
      </c>
      <c r="B283" t="s">
        <v>5</v>
      </c>
      <c r="C283" t="s">
        <v>4</v>
      </c>
      <c r="D283" t="s">
        <v>3</v>
      </c>
      <c r="E283" s="1">
        <v>0.72</v>
      </c>
      <c r="F283" t="s">
        <v>219</v>
      </c>
      <c r="G283">
        <v>7</v>
      </c>
      <c r="H283">
        <v>3</v>
      </c>
      <c r="I283">
        <v>8</v>
      </c>
      <c r="J283" s="6">
        <v>103.8</v>
      </c>
      <c r="K283">
        <v>3.1</v>
      </c>
      <c r="L283">
        <v>19.899999999999999</v>
      </c>
      <c r="M283">
        <v>19.899999999999999</v>
      </c>
      <c r="N283" s="3">
        <v>5</v>
      </c>
      <c r="O283" s="3">
        <v>1553</v>
      </c>
      <c r="P283" s="3">
        <v>1592</v>
      </c>
      <c r="Q283" s="2">
        <v>1.2962696240818E-2</v>
      </c>
      <c r="R283" s="2" t="s">
        <v>21</v>
      </c>
      <c r="S283">
        <v>0</v>
      </c>
      <c r="T283">
        <v>4</v>
      </c>
      <c r="U283">
        <v>7</v>
      </c>
      <c r="V283">
        <v>177</v>
      </c>
      <c r="W283" t="s">
        <v>215</v>
      </c>
      <c r="X283" t="s">
        <v>5</v>
      </c>
      <c r="Y283" t="s">
        <v>241</v>
      </c>
      <c r="Z283">
        <v>355</v>
      </c>
      <c r="AA283" t="str">
        <f>IF(R283&lt;&gt;"NA",#REF!+#REF!-#REF!*R283,"NA")</f>
        <v>NA</v>
      </c>
      <c r="AB283" s="5" t="s">
        <v>319</v>
      </c>
    </row>
    <row r="284" spans="1:28" x14ac:dyDescent="0.35">
      <c r="A284" t="s">
        <v>215</v>
      </c>
      <c r="B284" t="s">
        <v>0</v>
      </c>
      <c r="C284" t="s">
        <v>4</v>
      </c>
      <c r="D284" t="s">
        <v>3</v>
      </c>
      <c r="E284" s="1">
        <v>0.72</v>
      </c>
      <c r="F284" t="s">
        <v>219</v>
      </c>
      <c r="G284">
        <v>7</v>
      </c>
      <c r="H284">
        <v>3</v>
      </c>
      <c r="I284">
        <v>8</v>
      </c>
      <c r="J284" s="6">
        <v>103.8</v>
      </c>
      <c r="K284">
        <v>3.1</v>
      </c>
      <c r="L284">
        <v>19.899999999999999</v>
      </c>
      <c r="M284">
        <v>19.899999999999999</v>
      </c>
      <c r="N284" s="2">
        <v>5</v>
      </c>
      <c r="O284" s="3">
        <v>1553</v>
      </c>
      <c r="P284" s="3">
        <v>1592</v>
      </c>
      <c r="Q284" s="2" t="s">
        <v>21</v>
      </c>
      <c r="R284" s="2">
        <v>2.01207243460764E-3</v>
      </c>
      <c r="S284">
        <v>0</v>
      </c>
      <c r="T284">
        <v>11</v>
      </c>
      <c r="U284">
        <v>14</v>
      </c>
      <c r="V284">
        <v>177</v>
      </c>
      <c r="W284" t="s">
        <v>215</v>
      </c>
      <c r="X284" t="s">
        <v>0</v>
      </c>
      <c r="Y284" t="s">
        <v>241</v>
      </c>
      <c r="Z284">
        <v>356</v>
      </c>
      <c r="AA284" t="e">
        <f>IF(R284&lt;&gt;"NA",#REF!+#REF!-#REF!*R284,"NA")</f>
        <v>#REF!</v>
      </c>
    </row>
    <row r="285" spans="1:28" x14ac:dyDescent="0.35">
      <c r="A285" t="s">
        <v>216</v>
      </c>
      <c r="B285" t="s">
        <v>5</v>
      </c>
      <c r="C285" t="s">
        <v>4</v>
      </c>
      <c r="D285" t="s">
        <v>3</v>
      </c>
      <c r="E285" s="1">
        <v>0.72</v>
      </c>
      <c r="F285" t="s">
        <v>219</v>
      </c>
      <c r="G285">
        <v>7</v>
      </c>
      <c r="H285">
        <v>3</v>
      </c>
      <c r="I285">
        <v>8</v>
      </c>
      <c r="J285" s="6">
        <v>103.8</v>
      </c>
      <c r="K285">
        <v>3.1</v>
      </c>
      <c r="L285">
        <v>19.899999999999999</v>
      </c>
      <c r="M285">
        <v>19.899999999999999</v>
      </c>
      <c r="N285" s="3">
        <v>5</v>
      </c>
      <c r="O285" s="3">
        <v>1553</v>
      </c>
      <c r="P285" s="3">
        <v>1592</v>
      </c>
      <c r="Q285" s="2">
        <v>1.2962696240818E-2</v>
      </c>
      <c r="R285" s="2" t="s">
        <v>21</v>
      </c>
      <c r="S285">
        <v>0</v>
      </c>
      <c r="T285">
        <v>10</v>
      </c>
      <c r="U285">
        <f>T285+U286-T286</f>
        <v>14</v>
      </c>
      <c r="V285">
        <v>178</v>
      </c>
      <c r="W285" t="s">
        <v>216</v>
      </c>
      <c r="X285" t="s">
        <v>5</v>
      </c>
      <c r="Y285" t="s">
        <v>241</v>
      </c>
      <c r="Z285">
        <v>357</v>
      </c>
      <c r="AA285" t="str">
        <f>IF(R285&lt;&gt;"NA",#REF!+#REF!-#REF!*R285,"NA")</f>
        <v>NA</v>
      </c>
    </row>
    <row r="286" spans="1:28" x14ac:dyDescent="0.35">
      <c r="A286" t="s">
        <v>216</v>
      </c>
      <c r="B286" t="s">
        <v>0</v>
      </c>
      <c r="C286" t="s">
        <v>4</v>
      </c>
      <c r="D286" t="s">
        <v>3</v>
      </c>
      <c r="E286" s="1">
        <v>0.72</v>
      </c>
      <c r="F286" t="s">
        <v>219</v>
      </c>
      <c r="G286">
        <v>7</v>
      </c>
      <c r="H286">
        <v>3</v>
      </c>
      <c r="I286">
        <v>8</v>
      </c>
      <c r="J286" s="6">
        <v>103.8</v>
      </c>
      <c r="K286">
        <v>3.1</v>
      </c>
      <c r="L286">
        <v>19.899999999999999</v>
      </c>
      <c r="M286">
        <v>19.899999999999999</v>
      </c>
      <c r="N286" s="2">
        <v>5</v>
      </c>
      <c r="O286" s="3">
        <v>1553</v>
      </c>
      <c r="P286" s="3">
        <v>1592</v>
      </c>
      <c r="Q286" s="2" t="s">
        <v>21</v>
      </c>
      <c r="R286" s="2">
        <v>2.01207243460764E-3</v>
      </c>
      <c r="S286">
        <v>0</v>
      </c>
      <c r="T286">
        <v>6</v>
      </c>
      <c r="U286">
        <v>10</v>
      </c>
      <c r="V286">
        <v>178</v>
      </c>
      <c r="W286" t="s">
        <v>216</v>
      </c>
      <c r="X286" t="s">
        <v>0</v>
      </c>
      <c r="Y286" t="s">
        <v>241</v>
      </c>
      <c r="Z286">
        <v>358</v>
      </c>
      <c r="AA286" t="e">
        <f>IF(R286&lt;&gt;"NA",#REF!+#REF!-#REF!*R286,"NA")</f>
        <v>#REF!</v>
      </c>
    </row>
    <row r="287" spans="1:28" x14ac:dyDescent="0.35">
      <c r="A287" t="s">
        <v>217</v>
      </c>
      <c r="B287" t="s">
        <v>5</v>
      </c>
      <c r="C287" t="s">
        <v>4</v>
      </c>
      <c r="D287" t="s">
        <v>3</v>
      </c>
      <c r="E287" s="1">
        <v>0.72</v>
      </c>
      <c r="F287" t="s">
        <v>219</v>
      </c>
      <c r="G287">
        <v>7</v>
      </c>
      <c r="H287">
        <v>3</v>
      </c>
      <c r="I287">
        <v>8</v>
      </c>
      <c r="J287" s="6">
        <v>103.8</v>
      </c>
      <c r="K287">
        <v>3.1</v>
      </c>
      <c r="L287">
        <v>19.899999999999999</v>
      </c>
      <c r="M287">
        <v>19.899999999999999</v>
      </c>
      <c r="N287" s="3">
        <v>5</v>
      </c>
      <c r="O287" s="3">
        <v>1553</v>
      </c>
      <c r="P287" s="3">
        <v>1592</v>
      </c>
      <c r="Q287" s="2">
        <v>1.2962696240818E-2</v>
      </c>
      <c r="R287" s="2" t="s">
        <v>21</v>
      </c>
      <c r="S287">
        <v>0</v>
      </c>
      <c r="T287">
        <v>14</v>
      </c>
      <c r="U287">
        <v>76</v>
      </c>
      <c r="V287">
        <v>179</v>
      </c>
      <c r="W287" t="s">
        <v>217</v>
      </c>
      <c r="X287" t="s">
        <v>5</v>
      </c>
      <c r="Y287" t="s">
        <v>238</v>
      </c>
      <c r="Z287">
        <v>359</v>
      </c>
      <c r="AA287" t="str">
        <f>IF(R287&lt;&gt;"NA",#REF!+#REF!-#REF!*R287,"NA")</f>
        <v>NA</v>
      </c>
    </row>
    <row r="288" spans="1:28" x14ac:dyDescent="0.35">
      <c r="A288" t="s">
        <v>217</v>
      </c>
      <c r="B288" t="s">
        <v>0</v>
      </c>
      <c r="C288" t="s">
        <v>4</v>
      </c>
      <c r="D288" t="s">
        <v>3</v>
      </c>
      <c r="E288" s="1">
        <v>0.72</v>
      </c>
      <c r="F288" t="s">
        <v>219</v>
      </c>
      <c r="G288">
        <v>7</v>
      </c>
      <c r="H288">
        <v>3</v>
      </c>
      <c r="I288">
        <v>8</v>
      </c>
      <c r="J288" s="6">
        <v>103.8</v>
      </c>
      <c r="K288">
        <v>3.1</v>
      </c>
      <c r="L288">
        <v>19.899999999999999</v>
      </c>
      <c r="M288">
        <v>19.899999999999999</v>
      </c>
      <c r="N288" s="2">
        <v>5</v>
      </c>
      <c r="O288" s="3">
        <v>1553</v>
      </c>
      <c r="P288" s="3">
        <v>1592</v>
      </c>
      <c r="Q288" s="2" t="s">
        <v>21</v>
      </c>
      <c r="R288" s="2">
        <v>2.01207243460764E-3</v>
      </c>
      <c r="S288">
        <v>0</v>
      </c>
      <c r="T288">
        <v>5</v>
      </c>
      <c r="U288">
        <v>67</v>
      </c>
      <c r="V288">
        <v>179</v>
      </c>
      <c r="W288" t="s">
        <v>217</v>
      </c>
      <c r="X288" t="s">
        <v>0</v>
      </c>
      <c r="Y288" t="s">
        <v>238</v>
      </c>
      <c r="Z288">
        <v>360</v>
      </c>
      <c r="AA288" t="e">
        <f>IF(R288&lt;&gt;"NA",#REF!+#REF!-#REF!*R288,"NA")</f>
        <v>#REF!</v>
      </c>
    </row>
    <row r="289" spans="1:28" x14ac:dyDescent="0.35">
      <c r="A289" t="s">
        <v>234</v>
      </c>
      <c r="B289" t="s">
        <v>5</v>
      </c>
      <c r="C289" t="s">
        <v>4</v>
      </c>
      <c r="D289" t="s">
        <v>3</v>
      </c>
      <c r="E289" s="1">
        <v>0.72</v>
      </c>
      <c r="F289" t="s">
        <v>219</v>
      </c>
      <c r="G289">
        <v>7</v>
      </c>
      <c r="H289">
        <v>3</v>
      </c>
      <c r="I289">
        <v>8</v>
      </c>
      <c r="J289" s="6">
        <v>103.8</v>
      </c>
      <c r="K289">
        <v>3.1</v>
      </c>
      <c r="L289">
        <v>19.899999999999999</v>
      </c>
      <c r="M289">
        <v>19.899999999999999</v>
      </c>
      <c r="N289" s="3">
        <v>5</v>
      </c>
      <c r="O289" s="3">
        <v>1553</v>
      </c>
      <c r="P289" s="3">
        <v>1592</v>
      </c>
      <c r="Q289" s="2">
        <v>1.2962696240818E-2</v>
      </c>
      <c r="R289" s="2" t="s">
        <v>21</v>
      </c>
      <c r="S289">
        <v>1</v>
      </c>
      <c r="T289">
        <v>8</v>
      </c>
      <c r="U289">
        <v>326</v>
      </c>
      <c r="V289">
        <v>180</v>
      </c>
      <c r="W289" t="s">
        <v>234</v>
      </c>
      <c r="X289" t="s">
        <v>5</v>
      </c>
      <c r="Y289" t="s">
        <v>241</v>
      </c>
      <c r="Z289">
        <v>361</v>
      </c>
      <c r="AA289" t="str">
        <f>IF(R289&lt;&gt;"NA",#REF!+#REF!-#REF!*R289,"NA")</f>
        <v>NA</v>
      </c>
    </row>
    <row r="290" spans="1:28" x14ac:dyDescent="0.35">
      <c r="A290" t="s">
        <v>234</v>
      </c>
      <c r="B290" t="s">
        <v>0</v>
      </c>
      <c r="C290" t="s">
        <v>4</v>
      </c>
      <c r="D290" t="s">
        <v>3</v>
      </c>
      <c r="E290" s="1">
        <v>0.72</v>
      </c>
      <c r="F290" t="s">
        <v>219</v>
      </c>
      <c r="G290">
        <v>7</v>
      </c>
      <c r="H290">
        <v>3</v>
      </c>
      <c r="I290">
        <v>8</v>
      </c>
      <c r="J290" s="6">
        <v>103.8</v>
      </c>
      <c r="K290">
        <v>3.1</v>
      </c>
      <c r="L290">
        <v>19.899999999999999</v>
      </c>
      <c r="M290">
        <v>19.899999999999999</v>
      </c>
      <c r="N290" s="2">
        <v>5</v>
      </c>
      <c r="O290" s="3">
        <v>1553</v>
      </c>
      <c r="P290" s="3">
        <v>1592</v>
      </c>
      <c r="Q290" s="2" t="s">
        <v>21</v>
      </c>
      <c r="R290" s="2">
        <v>2.01207243460764E-3</v>
      </c>
      <c r="S290">
        <v>1</v>
      </c>
      <c r="T290">
        <v>4</v>
      </c>
      <c r="U290">
        <f>T290+U289-T289</f>
        <v>322</v>
      </c>
      <c r="V290">
        <v>180</v>
      </c>
      <c r="W290" t="s">
        <v>234</v>
      </c>
      <c r="X290" t="s">
        <v>0</v>
      </c>
      <c r="Y290" t="s">
        <v>241</v>
      </c>
      <c r="Z290">
        <v>362</v>
      </c>
      <c r="AA290" t="e">
        <f>IF(R290&lt;&gt;"NA",#REF!+#REF!-#REF!*R290,"NA")</f>
        <v>#REF!</v>
      </c>
    </row>
    <row r="291" spans="1:28" x14ac:dyDescent="0.35">
      <c r="A291" t="s">
        <v>220</v>
      </c>
      <c r="B291" t="s">
        <v>5</v>
      </c>
      <c r="C291" t="s">
        <v>4</v>
      </c>
      <c r="D291" t="s">
        <v>3</v>
      </c>
      <c r="E291" s="1">
        <v>0.73</v>
      </c>
      <c r="F291" t="s">
        <v>221</v>
      </c>
      <c r="G291">
        <v>10</v>
      </c>
      <c r="H291">
        <v>7</v>
      </c>
      <c r="I291">
        <v>5</v>
      </c>
      <c r="J291" s="6">
        <v>106</v>
      </c>
      <c r="K291">
        <v>0.86</v>
      </c>
      <c r="L291">
        <v>19.899999999999999</v>
      </c>
      <c r="M291">
        <v>19.899999999999999</v>
      </c>
      <c r="N291" s="2">
        <v>13</v>
      </c>
      <c r="O291" s="3">
        <v>1952</v>
      </c>
      <c r="P291" s="3">
        <v>2157</v>
      </c>
      <c r="Q291" s="2">
        <v>1.0379425671779401E-2</v>
      </c>
      <c r="R291" s="2" t="s">
        <v>21</v>
      </c>
      <c r="S291">
        <v>1</v>
      </c>
      <c r="T291">
        <v>7</v>
      </c>
      <c r="U291">
        <v>336</v>
      </c>
      <c r="V291">
        <v>181</v>
      </c>
      <c r="W291" t="s">
        <v>220</v>
      </c>
      <c r="X291" t="s">
        <v>5</v>
      </c>
      <c r="Y291" t="s">
        <v>241</v>
      </c>
      <c r="Z291">
        <v>363</v>
      </c>
      <c r="AA291" t="str">
        <f>IF(R291&lt;&gt;"NA",#REF!+#REF!-#REF!*R291,"NA")</f>
        <v>NA</v>
      </c>
      <c r="AB291" s="5" t="s">
        <v>318</v>
      </c>
    </row>
    <row r="292" spans="1:28" x14ac:dyDescent="0.35">
      <c r="A292" t="s">
        <v>220</v>
      </c>
      <c r="B292" t="s">
        <v>0</v>
      </c>
      <c r="C292" t="s">
        <v>4</v>
      </c>
      <c r="D292" t="s">
        <v>3</v>
      </c>
      <c r="E292" s="1">
        <v>0.73</v>
      </c>
      <c r="F292" t="s">
        <v>221</v>
      </c>
      <c r="G292">
        <v>10</v>
      </c>
      <c r="H292">
        <v>7</v>
      </c>
      <c r="I292">
        <v>5</v>
      </c>
      <c r="J292" s="6">
        <v>106</v>
      </c>
      <c r="K292">
        <v>0.86</v>
      </c>
      <c r="L292">
        <v>19.899999999999999</v>
      </c>
      <c r="M292">
        <v>19.899999999999999</v>
      </c>
      <c r="N292" s="2">
        <v>13</v>
      </c>
      <c r="O292" s="3">
        <v>1952</v>
      </c>
      <c r="P292" s="3">
        <v>2157</v>
      </c>
      <c r="Q292" s="2" t="s">
        <v>21</v>
      </c>
      <c r="R292" s="2">
        <v>2.0020821654520701E-3</v>
      </c>
      <c r="S292">
        <v>1</v>
      </c>
      <c r="T292">
        <v>4</v>
      </c>
      <c r="U292">
        <f>T292+U291-T291</f>
        <v>333</v>
      </c>
      <c r="V292">
        <v>181</v>
      </c>
      <c r="W292" t="s">
        <v>220</v>
      </c>
      <c r="X292" t="s">
        <v>0</v>
      </c>
      <c r="Y292" t="s">
        <v>241</v>
      </c>
      <c r="Z292">
        <v>364</v>
      </c>
      <c r="AA292" t="e">
        <f>IF(R292&lt;&gt;"NA",#REF!+#REF!-#REF!*R292,"NA")</f>
        <v>#REF!</v>
      </c>
    </row>
    <row r="293" spans="1:28" x14ac:dyDescent="0.35">
      <c r="A293" t="s">
        <v>222</v>
      </c>
      <c r="B293" t="s">
        <v>5</v>
      </c>
      <c r="C293" t="s">
        <v>4</v>
      </c>
      <c r="D293" t="s">
        <v>3</v>
      </c>
      <c r="E293" s="1">
        <v>0.73</v>
      </c>
      <c r="F293" t="s">
        <v>221</v>
      </c>
      <c r="G293">
        <v>10</v>
      </c>
      <c r="H293">
        <v>7</v>
      </c>
      <c r="I293">
        <v>6</v>
      </c>
      <c r="J293" s="6">
        <f>AVERAGE((-818+1036),(-1036+1260),(-1260+1475),(-1475+1693),(-1693+1908),(-1908+2104))/2</f>
        <v>107.16666666666667</v>
      </c>
      <c r="K293">
        <v>3.1</v>
      </c>
      <c r="L293">
        <v>19.899999999999999</v>
      </c>
      <c r="M293">
        <v>19.899999999999999</v>
      </c>
      <c r="N293" s="3">
        <v>5</v>
      </c>
      <c r="O293" s="3">
        <v>1546</v>
      </c>
      <c r="P293" s="3">
        <v>1671</v>
      </c>
      <c r="Q293" s="2">
        <v>1.29273197357081E-2</v>
      </c>
      <c r="R293" s="2" t="s">
        <v>21</v>
      </c>
      <c r="S293">
        <v>1</v>
      </c>
      <c r="T293">
        <v>5</v>
      </c>
      <c r="U293">
        <v>263</v>
      </c>
      <c r="V293">
        <v>182</v>
      </c>
      <c r="W293" t="s">
        <v>222</v>
      </c>
      <c r="X293" t="s">
        <v>5</v>
      </c>
      <c r="Y293" t="s">
        <v>239</v>
      </c>
      <c r="Z293">
        <v>365</v>
      </c>
      <c r="AA293" t="str">
        <f>IF(R293&lt;&gt;"NA",#REF!+#REF!-#REF!*R293,"NA")</f>
        <v>NA</v>
      </c>
      <c r="AB293" s="5" t="s">
        <v>317</v>
      </c>
    </row>
    <row r="294" spans="1:28" x14ac:dyDescent="0.35">
      <c r="A294" t="s">
        <v>222</v>
      </c>
      <c r="B294" t="s">
        <v>0</v>
      </c>
      <c r="C294" t="s">
        <v>4</v>
      </c>
      <c r="D294" t="s">
        <v>3</v>
      </c>
      <c r="E294" s="1">
        <v>0.73</v>
      </c>
      <c r="F294" t="s">
        <v>221</v>
      </c>
      <c r="G294">
        <v>10</v>
      </c>
      <c r="H294">
        <v>7</v>
      </c>
      <c r="I294">
        <v>6</v>
      </c>
      <c r="J294" s="6">
        <f t="shared" ref="J294:J296" si="4">AVERAGE((-818+1036),(-1036+1260),(-1260+1475),(-1475+1693),(-1693+1908),(-1908+2104))/2</f>
        <v>107.16666666666667</v>
      </c>
      <c r="K294">
        <v>3.1</v>
      </c>
      <c r="L294">
        <v>19.899999999999999</v>
      </c>
      <c r="M294">
        <v>19.899999999999999</v>
      </c>
      <c r="N294" s="3">
        <v>5</v>
      </c>
      <c r="O294" s="3">
        <v>1546</v>
      </c>
      <c r="P294" s="3">
        <v>1671</v>
      </c>
      <c r="Q294" s="2" t="s">
        <v>21</v>
      </c>
      <c r="R294" s="2">
        <v>1.9985011241568798E-3</v>
      </c>
      <c r="S294">
        <v>1</v>
      </c>
      <c r="T294">
        <v>4</v>
      </c>
      <c r="U294">
        <f>T294+U293-T293</f>
        <v>262</v>
      </c>
      <c r="V294">
        <v>182</v>
      </c>
      <c r="W294" t="s">
        <v>222</v>
      </c>
      <c r="X294" t="s">
        <v>0</v>
      </c>
      <c r="Y294" t="s">
        <v>239</v>
      </c>
      <c r="Z294">
        <v>366</v>
      </c>
      <c r="AA294" t="e">
        <f>IF(R294&lt;&gt;"NA",#REF!+#REF!-#REF!*R294,"NA")</f>
        <v>#REF!</v>
      </c>
    </row>
    <row r="295" spans="1:28" x14ac:dyDescent="0.35">
      <c r="A295" t="s">
        <v>223</v>
      </c>
      <c r="B295" t="s">
        <v>5</v>
      </c>
      <c r="C295" t="s">
        <v>4</v>
      </c>
      <c r="D295" t="s">
        <v>3</v>
      </c>
      <c r="E295" s="1">
        <v>0.73</v>
      </c>
      <c r="F295" t="s">
        <v>221</v>
      </c>
      <c r="G295">
        <v>10</v>
      </c>
      <c r="H295">
        <v>7</v>
      </c>
      <c r="I295">
        <v>6</v>
      </c>
      <c r="J295" s="6">
        <f t="shared" si="4"/>
        <v>107.16666666666667</v>
      </c>
      <c r="K295">
        <v>3.1</v>
      </c>
      <c r="L295">
        <v>19.899999999999999</v>
      </c>
      <c r="M295">
        <v>19.899999999999999</v>
      </c>
      <c r="N295" s="3">
        <v>5</v>
      </c>
      <c r="O295" s="3">
        <v>1546</v>
      </c>
      <c r="P295" s="3">
        <v>1671</v>
      </c>
      <c r="Q295" s="2">
        <v>1.29273197357081E-2</v>
      </c>
      <c r="R295" s="2" t="s">
        <v>21</v>
      </c>
      <c r="S295">
        <v>0</v>
      </c>
      <c r="T295">
        <v>19</v>
      </c>
      <c r="U295">
        <v>50</v>
      </c>
      <c r="V295">
        <v>183</v>
      </c>
      <c r="W295" t="s">
        <v>223</v>
      </c>
      <c r="X295" t="s">
        <v>5</v>
      </c>
      <c r="Y295" t="s">
        <v>241</v>
      </c>
      <c r="Z295">
        <v>367</v>
      </c>
      <c r="AA295" t="str">
        <f>IF(R295&lt;&gt;"NA",#REF!+#REF!-#REF!*R295,"NA")</f>
        <v>NA</v>
      </c>
    </row>
    <row r="296" spans="1:28" x14ac:dyDescent="0.35">
      <c r="A296" t="s">
        <v>223</v>
      </c>
      <c r="B296" t="s">
        <v>0</v>
      </c>
      <c r="C296" t="s">
        <v>4</v>
      </c>
      <c r="D296" t="s">
        <v>3</v>
      </c>
      <c r="E296" s="1">
        <v>0.73</v>
      </c>
      <c r="F296" t="s">
        <v>221</v>
      </c>
      <c r="G296">
        <v>10</v>
      </c>
      <c r="H296">
        <v>7</v>
      </c>
      <c r="I296">
        <v>6</v>
      </c>
      <c r="J296" s="6">
        <f t="shared" si="4"/>
        <v>107.16666666666667</v>
      </c>
      <c r="K296">
        <v>3.1</v>
      </c>
      <c r="L296">
        <v>19.899999999999999</v>
      </c>
      <c r="M296">
        <v>19.899999999999999</v>
      </c>
      <c r="N296" s="3">
        <v>5</v>
      </c>
      <c r="O296" s="3">
        <v>1546</v>
      </c>
      <c r="P296" s="3">
        <v>1671</v>
      </c>
      <c r="Q296" s="2" t="s">
        <v>21</v>
      </c>
      <c r="R296" s="2">
        <v>1.9985011241568798E-3</v>
      </c>
      <c r="S296">
        <v>0</v>
      </c>
      <c r="T296">
        <v>13</v>
      </c>
      <c r="U296">
        <v>44</v>
      </c>
      <c r="V296">
        <v>183</v>
      </c>
      <c r="W296" t="s">
        <v>223</v>
      </c>
      <c r="X296" t="s">
        <v>0</v>
      </c>
      <c r="Y296" t="s">
        <v>241</v>
      </c>
      <c r="Z296">
        <v>368</v>
      </c>
      <c r="AA296" t="e">
        <f>IF(R296&lt;&gt;"NA",#REF!+#REF!-#REF!*R296,"NA")</f>
        <v>#REF!</v>
      </c>
    </row>
    <row r="297" spans="1:28" x14ac:dyDescent="0.35">
      <c r="A297" t="s">
        <v>224</v>
      </c>
      <c r="B297" t="s">
        <v>5</v>
      </c>
      <c r="C297" t="s">
        <v>4</v>
      </c>
      <c r="D297" t="s">
        <v>3</v>
      </c>
      <c r="E297" s="1">
        <v>0.73</v>
      </c>
      <c r="F297" t="s">
        <v>221</v>
      </c>
      <c r="G297">
        <v>10</v>
      </c>
      <c r="H297">
        <v>7</v>
      </c>
      <c r="I297">
        <v>6</v>
      </c>
      <c r="J297" s="6">
        <f>AVERAGE((-1977+2207),(-2207+2411),(-2411+2637),(-2637+2827),(-2827+3038),(-3038+3248),(-3248+3455),(-3455+3674))/2</f>
        <v>106.0625</v>
      </c>
      <c r="K297">
        <v>0.86</v>
      </c>
      <c r="L297">
        <v>19.899999999999999</v>
      </c>
      <c r="M297">
        <v>19.899999999999999</v>
      </c>
      <c r="N297" s="2">
        <v>12</v>
      </c>
      <c r="O297" s="4">
        <v>1987.5715311692061</v>
      </c>
      <c r="P297" s="3">
        <v>2157</v>
      </c>
      <c r="Q297" s="2">
        <v>1.00553041729512E-2</v>
      </c>
      <c r="R297" s="2" t="s">
        <v>21</v>
      </c>
      <c r="S297">
        <v>1</v>
      </c>
      <c r="T297">
        <v>4</v>
      </c>
      <c r="U297">
        <v>251</v>
      </c>
      <c r="V297">
        <v>184</v>
      </c>
      <c r="W297" t="s">
        <v>224</v>
      </c>
      <c r="X297" t="s">
        <v>5</v>
      </c>
      <c r="Y297" t="s">
        <v>241</v>
      </c>
      <c r="Z297">
        <v>369</v>
      </c>
      <c r="AA297" t="str">
        <f>IF(R297&lt;&gt;"NA",#REF!+#REF!-#REF!*R297,"NA")</f>
        <v>NA</v>
      </c>
      <c r="AB297" s="5" t="s">
        <v>316</v>
      </c>
    </row>
    <row r="298" spans="1:28" x14ac:dyDescent="0.35">
      <c r="A298" t="s">
        <v>224</v>
      </c>
      <c r="B298" t="s">
        <v>0</v>
      </c>
      <c r="C298" t="s">
        <v>4</v>
      </c>
      <c r="D298" t="s">
        <v>3</v>
      </c>
      <c r="E298" s="1">
        <v>0.73</v>
      </c>
      <c r="F298" t="s">
        <v>221</v>
      </c>
      <c r="G298">
        <v>10</v>
      </c>
      <c r="H298">
        <v>7</v>
      </c>
      <c r="I298">
        <v>6</v>
      </c>
      <c r="J298" s="6">
        <f>AVERAGE((-1977+2207),(-2207+2411),(-2411+2637),(-2637+2827),(-2827+3038),(-3038+3248),(-3248+3455),(-3455+3674))/2</f>
        <v>106.0625</v>
      </c>
      <c r="K298">
        <v>0.86</v>
      </c>
      <c r="L298">
        <v>19.899999999999999</v>
      </c>
      <c r="M298">
        <v>19.899999999999999</v>
      </c>
      <c r="N298" s="2">
        <v>12</v>
      </c>
      <c r="O298" s="4">
        <v>1987.5715311692061</v>
      </c>
      <c r="P298" s="3">
        <v>2157</v>
      </c>
      <c r="Q298" s="2" t="s">
        <v>21</v>
      </c>
      <c r="R298" s="2">
        <v>1.94514685858782E-3</v>
      </c>
      <c r="S298">
        <v>1</v>
      </c>
      <c r="T298">
        <v>4</v>
      </c>
      <c r="U298">
        <f>T298+U297-T297</f>
        <v>251</v>
      </c>
      <c r="V298">
        <v>184</v>
      </c>
      <c r="W298" t="s">
        <v>224</v>
      </c>
      <c r="X298" t="s">
        <v>0</v>
      </c>
      <c r="Y298" t="s">
        <v>241</v>
      </c>
      <c r="Z298">
        <v>370</v>
      </c>
      <c r="AA298" t="e">
        <f>IF(R298&lt;&gt;"NA",#REF!+#REF!-#REF!*R298,"NA")</f>
        <v>#REF!</v>
      </c>
    </row>
    <row r="299" spans="1:28" x14ac:dyDescent="0.35">
      <c r="A299" t="s">
        <v>243</v>
      </c>
      <c r="B299" t="s">
        <v>5</v>
      </c>
      <c r="C299" t="s">
        <v>4</v>
      </c>
      <c r="D299" t="s">
        <v>3</v>
      </c>
      <c r="E299" s="1">
        <v>0.74</v>
      </c>
      <c r="F299" t="s">
        <v>226</v>
      </c>
      <c r="G299">
        <v>6</v>
      </c>
      <c r="H299">
        <v>6</v>
      </c>
      <c r="I299">
        <v>5</v>
      </c>
      <c r="J299" s="6">
        <f>AB299/2</f>
        <v>106.5</v>
      </c>
      <c r="K299">
        <v>3.1</v>
      </c>
      <c r="L299">
        <v>19.899999999999999</v>
      </c>
      <c r="M299">
        <v>19.899999999999999</v>
      </c>
      <c r="N299" s="3">
        <v>2</v>
      </c>
      <c r="O299" s="3">
        <v>1396</v>
      </c>
      <c r="P299" s="3">
        <v>1501</v>
      </c>
      <c r="Q299" s="2">
        <v>1.4042314173375699E-2</v>
      </c>
      <c r="R299" s="2" t="s">
        <v>21</v>
      </c>
      <c r="S299">
        <v>1</v>
      </c>
      <c r="T299">
        <v>6</v>
      </c>
      <c r="U299">
        <v>251</v>
      </c>
      <c r="V299">
        <f>IF(X298="top",V298+1,V3646)</f>
        <v>185</v>
      </c>
      <c r="W299" t="s">
        <v>225</v>
      </c>
      <c r="X299" t="s">
        <v>5</v>
      </c>
      <c r="Y299" t="s">
        <v>241</v>
      </c>
      <c r="Z299">
        <v>371</v>
      </c>
      <c r="AA299" t="str">
        <f>IF(R299&lt;&gt;"NA",#REF!+#REF!-#REF!*R299,"NA")</f>
        <v>NA</v>
      </c>
      <c r="AB299" s="5" t="s">
        <v>315</v>
      </c>
    </row>
    <row r="300" spans="1:28" x14ac:dyDescent="0.35">
      <c r="A300" t="s">
        <v>243</v>
      </c>
      <c r="B300" t="s">
        <v>0</v>
      </c>
      <c r="C300" t="s">
        <v>4</v>
      </c>
      <c r="D300" t="s">
        <v>3</v>
      </c>
      <c r="E300" s="1">
        <v>0.74</v>
      </c>
      <c r="F300" t="s">
        <v>226</v>
      </c>
      <c r="G300">
        <v>6</v>
      </c>
      <c r="H300">
        <v>6</v>
      </c>
      <c r="I300">
        <v>5</v>
      </c>
      <c r="J300" s="6">
        <v>106.5</v>
      </c>
      <c r="K300">
        <v>3.1</v>
      </c>
      <c r="L300">
        <v>19.899999999999999</v>
      </c>
      <c r="M300">
        <v>19.899999999999999</v>
      </c>
      <c r="N300" s="3">
        <v>2</v>
      </c>
      <c r="O300" s="3">
        <v>1396</v>
      </c>
      <c r="P300" s="3">
        <v>1501</v>
      </c>
      <c r="Q300" s="2" t="s">
        <v>21</v>
      </c>
      <c r="R300" s="2">
        <v>1.97563384919328E-3</v>
      </c>
      <c r="S300">
        <v>1</v>
      </c>
      <c r="T300">
        <v>5</v>
      </c>
      <c r="U300">
        <f>T300+U299-T299</f>
        <v>250</v>
      </c>
      <c r="V300">
        <f>IF(X299="top",V299+1,V299)</f>
        <v>185</v>
      </c>
      <c r="W300" t="s">
        <v>225</v>
      </c>
      <c r="X300" t="s">
        <v>0</v>
      </c>
      <c r="Y300" t="s">
        <v>241</v>
      </c>
      <c r="Z300">
        <v>372</v>
      </c>
      <c r="AA300" t="e">
        <f>IF(R300&lt;&gt;"NA",#REF!+#REF!-#REF!*R300,"NA")</f>
        <v>#REF!</v>
      </c>
    </row>
    <row r="301" spans="1:28" x14ac:dyDescent="0.35">
      <c r="A301" t="s">
        <v>244</v>
      </c>
      <c r="B301" t="s">
        <v>5</v>
      </c>
      <c r="C301" t="s">
        <v>4</v>
      </c>
      <c r="D301" t="s">
        <v>3</v>
      </c>
      <c r="E301" s="1">
        <v>0.74</v>
      </c>
      <c r="F301" t="s">
        <v>226</v>
      </c>
      <c r="G301">
        <v>6</v>
      </c>
      <c r="H301">
        <v>6</v>
      </c>
      <c r="I301">
        <v>5</v>
      </c>
      <c r="J301" s="6">
        <f>AVERAGE((-7030+7246),(-7246+7452),(-7452+7635),(-7635+7835))/2</f>
        <v>100.625</v>
      </c>
      <c r="K301">
        <v>0.86</v>
      </c>
      <c r="L301">
        <v>19.899999999999999</v>
      </c>
      <c r="M301">
        <v>19.899999999999999</v>
      </c>
      <c r="N301" s="3">
        <v>7</v>
      </c>
      <c r="O301" s="3">
        <v>1832</v>
      </c>
      <c r="P301" s="3">
        <v>1898</v>
      </c>
      <c r="Q301" s="2">
        <v>1.08225108225108E-2</v>
      </c>
      <c r="R301" s="2" t="s">
        <v>21</v>
      </c>
      <c r="S301">
        <v>1</v>
      </c>
      <c r="T301">
        <v>4</v>
      </c>
      <c r="U301">
        <v>218</v>
      </c>
      <c r="V301">
        <f t="shared" ref="V301" si="5">IF(X300="top",V300+1,V3648)</f>
        <v>186</v>
      </c>
      <c r="W301" t="s">
        <v>227</v>
      </c>
      <c r="X301" t="s">
        <v>5</v>
      </c>
      <c r="Y301" t="s">
        <v>241</v>
      </c>
      <c r="Z301">
        <v>373</v>
      </c>
      <c r="AA301" t="str">
        <f>IF(R301&lt;&gt;"NA",#REF!+#REF!-#REF!*R301,"NA")</f>
        <v>NA</v>
      </c>
      <c r="AB301" s="5" t="s">
        <v>314</v>
      </c>
    </row>
    <row r="302" spans="1:28" x14ac:dyDescent="0.35">
      <c r="A302" t="s">
        <v>244</v>
      </c>
      <c r="B302" t="s">
        <v>0</v>
      </c>
      <c r="C302" t="s">
        <v>4</v>
      </c>
      <c r="D302" t="s">
        <v>3</v>
      </c>
      <c r="E302" s="1">
        <v>0.74</v>
      </c>
      <c r="F302" t="s">
        <v>226</v>
      </c>
      <c r="G302">
        <v>6</v>
      </c>
      <c r="H302">
        <v>6</v>
      </c>
      <c r="I302">
        <v>5</v>
      </c>
      <c r="J302" s="6">
        <f>AVERAGE((-7030+7246),(-7246+7452),(-7452+7635),(-7635+7835))/2</f>
        <v>100.625</v>
      </c>
      <c r="K302">
        <v>0.86</v>
      </c>
      <c r="L302">
        <v>19.899999999999999</v>
      </c>
      <c r="M302">
        <v>19.899999999999999</v>
      </c>
      <c r="N302" s="3">
        <v>7</v>
      </c>
      <c r="O302" s="3">
        <v>1832</v>
      </c>
      <c r="P302" s="3">
        <v>1898</v>
      </c>
      <c r="Q302" s="2" t="s">
        <v>21</v>
      </c>
      <c r="R302" s="2">
        <v>2.0060180541624801E-3</v>
      </c>
      <c r="S302">
        <v>1</v>
      </c>
      <c r="T302">
        <v>8</v>
      </c>
      <c r="U302">
        <f>T302+U301-T301</f>
        <v>222</v>
      </c>
      <c r="V302">
        <f t="shared" ref="V302" si="6">IF(X301="top",V301+1,V301)</f>
        <v>186</v>
      </c>
      <c r="W302" t="s">
        <v>227</v>
      </c>
      <c r="X302" t="s">
        <v>0</v>
      </c>
      <c r="Y302" t="s">
        <v>241</v>
      </c>
      <c r="Z302">
        <v>374</v>
      </c>
      <c r="AA302" t="e">
        <f>IF(R302&lt;&gt;"NA",#REF!+#REF!-#REF!*R302,"NA")</f>
        <v>#REF!</v>
      </c>
    </row>
    <row r="303" spans="1:28" x14ac:dyDescent="0.35">
      <c r="A303" t="s">
        <v>245</v>
      </c>
      <c r="B303" t="s">
        <v>5</v>
      </c>
      <c r="C303" t="s">
        <v>4</v>
      </c>
      <c r="D303" t="s">
        <v>3</v>
      </c>
      <c r="E303" s="1">
        <v>0.75</v>
      </c>
      <c r="F303" t="s">
        <v>231</v>
      </c>
      <c r="G303">
        <v>3</v>
      </c>
      <c r="H303">
        <v>10</v>
      </c>
      <c r="I303">
        <v>4</v>
      </c>
      <c r="J303" s="6">
        <v>97.25</v>
      </c>
      <c r="K303">
        <v>3.1</v>
      </c>
      <c r="L303">
        <v>19.899999999999999</v>
      </c>
      <c r="M303">
        <v>19.899999999999999</v>
      </c>
      <c r="N303" s="3">
        <v>9</v>
      </c>
      <c r="O303" s="3">
        <v>1512</v>
      </c>
      <c r="P303" s="3">
        <v>1561</v>
      </c>
      <c r="Q303" s="2">
        <v>1.3331358317286299E-2</v>
      </c>
      <c r="R303" s="2" t="s">
        <v>21</v>
      </c>
      <c r="S303">
        <v>0</v>
      </c>
      <c r="T303">
        <v>4</v>
      </c>
      <c r="U303">
        <v>63</v>
      </c>
      <c r="V303">
        <f t="shared" ref="V303" si="7">IF(X302="top",V302+1,V3650)</f>
        <v>187</v>
      </c>
      <c r="W303" t="s">
        <v>228</v>
      </c>
      <c r="X303" t="s">
        <v>5</v>
      </c>
      <c r="Y303" t="s">
        <v>241</v>
      </c>
      <c r="Z303">
        <v>375</v>
      </c>
      <c r="AA303" t="str">
        <f>IF(R303&lt;&gt;"NA",#REF!+#REF!-#REF!*R303,"NA")</f>
        <v>NA</v>
      </c>
      <c r="AB303" s="5" t="s">
        <v>313</v>
      </c>
    </row>
    <row r="304" spans="1:28" x14ac:dyDescent="0.35">
      <c r="A304" t="s">
        <v>245</v>
      </c>
      <c r="B304" t="s">
        <v>0</v>
      </c>
      <c r="C304" t="s">
        <v>4</v>
      </c>
      <c r="D304" t="s">
        <v>3</v>
      </c>
      <c r="E304" s="1">
        <v>0.75</v>
      </c>
      <c r="F304" t="s">
        <v>231</v>
      </c>
      <c r="G304">
        <v>3</v>
      </c>
      <c r="H304">
        <v>10</v>
      </c>
      <c r="I304">
        <v>4</v>
      </c>
      <c r="J304" s="6">
        <v>97.25</v>
      </c>
      <c r="K304">
        <v>3.1</v>
      </c>
      <c r="L304">
        <v>19.899999999999999</v>
      </c>
      <c r="M304">
        <v>19.899999999999999</v>
      </c>
      <c r="N304" s="3">
        <v>9</v>
      </c>
      <c r="O304" s="3">
        <v>1512</v>
      </c>
      <c r="P304" s="3">
        <v>1561</v>
      </c>
      <c r="Q304" s="2" t="s">
        <v>21</v>
      </c>
      <c r="R304" s="2">
        <v>1.96155355041192E-3</v>
      </c>
      <c r="S304">
        <v>0</v>
      </c>
      <c r="T304">
        <v>7</v>
      </c>
      <c r="U304">
        <v>66</v>
      </c>
      <c r="V304">
        <f t="shared" ref="V304" si="8">IF(X303="top",V303+1,V303)</f>
        <v>187</v>
      </c>
      <c r="W304" t="s">
        <v>228</v>
      </c>
      <c r="X304" t="s">
        <v>0</v>
      </c>
      <c r="Y304" t="s">
        <v>241</v>
      </c>
      <c r="Z304">
        <v>376</v>
      </c>
      <c r="AA304" t="e">
        <f>IF(R304&lt;&gt;"NA",#REF!+#REF!-#REF!*R304,"NA")</f>
        <v>#REF!</v>
      </c>
    </row>
    <row r="305" spans="1:28" x14ac:dyDescent="0.35">
      <c r="A305" t="s">
        <v>246</v>
      </c>
      <c r="B305" t="s">
        <v>5</v>
      </c>
      <c r="C305" t="s">
        <v>4</v>
      </c>
      <c r="D305" t="s">
        <v>3</v>
      </c>
      <c r="E305" s="1">
        <v>0.75</v>
      </c>
      <c r="F305" t="s">
        <v>231</v>
      </c>
      <c r="G305">
        <v>3</v>
      </c>
      <c r="H305">
        <v>10</v>
      </c>
      <c r="I305">
        <v>4</v>
      </c>
      <c r="J305" s="6">
        <v>97.25</v>
      </c>
      <c r="K305">
        <v>3.1</v>
      </c>
      <c r="L305">
        <v>19.899999999999999</v>
      </c>
      <c r="M305">
        <v>19.899999999999999</v>
      </c>
      <c r="N305" s="3">
        <v>9</v>
      </c>
      <c r="O305" s="3">
        <v>1512</v>
      </c>
      <c r="P305" s="3">
        <v>1561</v>
      </c>
      <c r="Q305" s="2">
        <v>1.3331358317286299E-2</v>
      </c>
      <c r="R305" s="2" t="s">
        <v>21</v>
      </c>
      <c r="S305">
        <v>0</v>
      </c>
      <c r="T305">
        <v>4</v>
      </c>
      <c r="U305">
        <v>85</v>
      </c>
      <c r="V305">
        <f t="shared" ref="V305" si="9">IF(X304="top",V304+1,V3652)</f>
        <v>188</v>
      </c>
      <c r="W305" t="s">
        <v>229</v>
      </c>
      <c r="X305" t="s">
        <v>5</v>
      </c>
      <c r="Y305" t="s">
        <v>241</v>
      </c>
      <c r="Z305">
        <v>377</v>
      </c>
      <c r="AA305" t="str">
        <f>IF(R305&lt;&gt;"NA",#REF!+#REF!-#REF!*R305,"NA")</f>
        <v>NA</v>
      </c>
    </row>
    <row r="306" spans="1:28" x14ac:dyDescent="0.35">
      <c r="A306" t="s">
        <v>246</v>
      </c>
      <c r="B306" t="s">
        <v>0</v>
      </c>
      <c r="C306" t="s">
        <v>4</v>
      </c>
      <c r="D306" t="s">
        <v>3</v>
      </c>
      <c r="E306" s="1">
        <v>0.75</v>
      </c>
      <c r="F306" t="s">
        <v>231</v>
      </c>
      <c r="G306">
        <v>3</v>
      </c>
      <c r="H306">
        <v>10</v>
      </c>
      <c r="I306">
        <v>4</v>
      </c>
      <c r="J306" s="6">
        <v>97.25</v>
      </c>
      <c r="K306">
        <v>3.1</v>
      </c>
      <c r="L306">
        <v>19.899999999999999</v>
      </c>
      <c r="M306">
        <v>19.899999999999999</v>
      </c>
      <c r="N306" s="3">
        <v>9</v>
      </c>
      <c r="O306" s="3">
        <v>1512</v>
      </c>
      <c r="P306" s="3">
        <v>1561</v>
      </c>
      <c r="Q306" s="2" t="s">
        <v>21</v>
      </c>
      <c r="R306" s="2">
        <v>1.96155355041192E-3</v>
      </c>
      <c r="S306">
        <v>0</v>
      </c>
      <c r="T306">
        <v>6</v>
      </c>
      <c r="U306">
        <v>87</v>
      </c>
      <c r="V306">
        <f t="shared" ref="V306" si="10">IF(X305="top",V305+1,V305)</f>
        <v>188</v>
      </c>
      <c r="W306" t="s">
        <v>229</v>
      </c>
      <c r="X306" t="s">
        <v>0</v>
      </c>
      <c r="Y306" t="s">
        <v>241</v>
      </c>
      <c r="Z306">
        <v>378</v>
      </c>
      <c r="AA306" t="e">
        <f>IF(R306&lt;&gt;"NA",#REF!+#REF!-#REF!*R306,"NA")</f>
        <v>#REF!</v>
      </c>
    </row>
    <row r="307" spans="1:28" x14ac:dyDescent="0.35">
      <c r="A307" t="s">
        <v>247</v>
      </c>
      <c r="B307" t="s">
        <v>5</v>
      </c>
      <c r="C307" t="s">
        <v>4</v>
      </c>
      <c r="D307" t="s">
        <v>3</v>
      </c>
      <c r="E307" s="1">
        <v>0.75</v>
      </c>
      <c r="F307" t="s">
        <v>231</v>
      </c>
      <c r="G307">
        <v>3</v>
      </c>
      <c r="H307">
        <v>10</v>
      </c>
      <c r="I307">
        <v>4</v>
      </c>
      <c r="J307" s="6">
        <v>97.25</v>
      </c>
      <c r="K307">
        <v>3.1</v>
      </c>
      <c r="L307">
        <v>19.899999999999999</v>
      </c>
      <c r="M307">
        <v>19.899999999999999</v>
      </c>
      <c r="N307" s="3">
        <v>9</v>
      </c>
      <c r="O307" s="3">
        <v>1512</v>
      </c>
      <c r="P307" s="3">
        <v>1561</v>
      </c>
      <c r="Q307" s="2">
        <v>1.3331358317286299E-2</v>
      </c>
      <c r="R307" s="2" t="s">
        <v>21</v>
      </c>
      <c r="S307">
        <v>1</v>
      </c>
      <c r="T307">
        <v>8</v>
      </c>
      <c r="U307">
        <v>231</v>
      </c>
      <c r="V307">
        <f t="shared" ref="V307" si="11">IF(X306="top",V306+1,V3654)</f>
        <v>189</v>
      </c>
      <c r="W307" t="s">
        <v>230</v>
      </c>
      <c r="X307" t="s">
        <v>5</v>
      </c>
      <c r="Y307" t="s">
        <v>241</v>
      </c>
      <c r="Z307">
        <v>379</v>
      </c>
      <c r="AA307" t="str">
        <f>IF(R307&lt;&gt;"NA",#REF!+#REF!-#REF!*R307,"NA")</f>
        <v>NA</v>
      </c>
    </row>
    <row r="308" spans="1:28" x14ac:dyDescent="0.35">
      <c r="A308" t="s">
        <v>247</v>
      </c>
      <c r="B308" t="s">
        <v>0</v>
      </c>
      <c r="C308" t="s">
        <v>4</v>
      </c>
      <c r="D308" t="s">
        <v>3</v>
      </c>
      <c r="E308" s="1">
        <v>0.75</v>
      </c>
      <c r="F308" t="s">
        <v>231</v>
      </c>
      <c r="G308">
        <v>3</v>
      </c>
      <c r="H308">
        <v>10</v>
      </c>
      <c r="I308">
        <v>4</v>
      </c>
      <c r="J308" s="6">
        <v>97.25</v>
      </c>
      <c r="K308">
        <v>3.1</v>
      </c>
      <c r="L308">
        <v>19.899999999999999</v>
      </c>
      <c r="M308">
        <v>19.899999999999999</v>
      </c>
      <c r="N308" s="3">
        <v>9</v>
      </c>
      <c r="O308" s="3">
        <v>1512</v>
      </c>
      <c r="P308" s="3">
        <v>1561</v>
      </c>
      <c r="Q308" s="2" t="s">
        <v>21</v>
      </c>
      <c r="R308" s="2">
        <v>1.96155355041192E-3</v>
      </c>
      <c r="S308">
        <v>1</v>
      </c>
      <c r="T308">
        <v>4</v>
      </c>
      <c r="U308">
        <f>T308+U307-T307</f>
        <v>227</v>
      </c>
      <c r="V308">
        <f t="shared" ref="V308" si="12">IF(X307="top",V307+1,V307)</f>
        <v>189</v>
      </c>
      <c r="W308" t="s">
        <v>230</v>
      </c>
      <c r="X308" t="s">
        <v>0</v>
      </c>
      <c r="Y308" t="s">
        <v>241</v>
      </c>
      <c r="Z308">
        <v>380</v>
      </c>
      <c r="AA308" t="e">
        <f>IF(R308&lt;&gt;"NA",#REF!+#REF!-#REF!*R308,"NA")</f>
        <v>#REF!</v>
      </c>
    </row>
    <row r="309" spans="1:28" x14ac:dyDescent="0.35">
      <c r="A309" t="s">
        <v>249</v>
      </c>
      <c r="B309" t="s">
        <v>5</v>
      </c>
      <c r="C309" t="s">
        <v>4</v>
      </c>
      <c r="D309" t="s">
        <v>3</v>
      </c>
      <c r="E309" s="1">
        <v>0.79</v>
      </c>
      <c r="F309" t="s">
        <v>252</v>
      </c>
      <c r="G309">
        <v>8</v>
      </c>
      <c r="H309">
        <v>7</v>
      </c>
      <c r="I309">
        <v>6</v>
      </c>
      <c r="J309" s="6">
        <v>110.1</v>
      </c>
      <c r="K309">
        <v>0.86</v>
      </c>
      <c r="L309">
        <v>19.899999999999999</v>
      </c>
      <c r="M309">
        <v>19.899999999999999</v>
      </c>
      <c r="N309">
        <v>11</v>
      </c>
      <c r="O309">
        <v>1863</v>
      </c>
      <c r="P309">
        <v>2177</v>
      </c>
      <c r="Q309">
        <v>1.0719390185802761E-2</v>
      </c>
      <c r="R309">
        <v>1.9933933249800658E-3</v>
      </c>
      <c r="S309">
        <v>0</v>
      </c>
      <c r="T309">
        <v>7</v>
      </c>
      <c r="U309">
        <v>19</v>
      </c>
      <c r="V309">
        <f t="shared" ref="V309:V349" si="13">IF(X308="top",V308+1,V3656)</f>
        <v>190</v>
      </c>
      <c r="W309" t="s">
        <v>249</v>
      </c>
      <c r="X309" t="s">
        <v>5</v>
      </c>
      <c r="Y309" t="s">
        <v>241</v>
      </c>
      <c r="Z309">
        <v>381</v>
      </c>
      <c r="AA309" t="e">
        <f>IF(R309&lt;&gt;"NA",#REF!+#REF!-#REF!*R309,"NA")</f>
        <v>#REF!</v>
      </c>
      <c r="AB309" s="5" t="s">
        <v>312</v>
      </c>
    </row>
    <row r="310" spans="1:28" x14ac:dyDescent="0.35">
      <c r="A310" t="s">
        <v>249</v>
      </c>
      <c r="B310" t="s">
        <v>0</v>
      </c>
      <c r="C310" t="s">
        <v>4</v>
      </c>
      <c r="D310" t="s">
        <v>3</v>
      </c>
      <c r="E310" s="1">
        <v>0.79</v>
      </c>
      <c r="F310" t="s">
        <v>252</v>
      </c>
      <c r="G310">
        <v>8</v>
      </c>
      <c r="H310">
        <v>7</v>
      </c>
      <c r="I310">
        <v>6</v>
      </c>
      <c r="J310" s="6">
        <v>110.1</v>
      </c>
      <c r="K310">
        <v>0.86</v>
      </c>
      <c r="L310">
        <v>19.899999999999999</v>
      </c>
      <c r="M310">
        <v>19.899999999999999</v>
      </c>
      <c r="N310">
        <v>11</v>
      </c>
      <c r="O310">
        <v>1863</v>
      </c>
      <c r="P310">
        <v>2177</v>
      </c>
      <c r="Q310">
        <v>1.0719390185802761E-2</v>
      </c>
      <c r="R310">
        <v>1.9933933249800658E-3</v>
      </c>
      <c r="S310">
        <v>0</v>
      </c>
      <c r="T310">
        <v>5</v>
      </c>
      <c r="U310">
        <f>T310+U309-T309</f>
        <v>17</v>
      </c>
      <c r="V310">
        <f t="shared" ref="V310:V346" si="14">IF(X309="top",V309+1,V309)</f>
        <v>190</v>
      </c>
      <c r="W310" t="s">
        <v>249</v>
      </c>
      <c r="X310" t="s">
        <v>0</v>
      </c>
      <c r="Y310" t="s">
        <v>241</v>
      </c>
      <c r="Z310">
        <v>382</v>
      </c>
      <c r="AA310" t="e">
        <f>IF(R310&lt;&gt;"NA",#REF!+#REF!-#REF!*R310,"NA")</f>
        <v>#REF!</v>
      </c>
    </row>
    <row r="311" spans="1:28" x14ac:dyDescent="0.35">
      <c r="A311" t="s">
        <v>257</v>
      </c>
      <c r="B311" t="s">
        <v>5</v>
      </c>
      <c r="C311" t="s">
        <v>4</v>
      </c>
      <c r="D311" t="s">
        <v>3</v>
      </c>
      <c r="E311" s="1">
        <v>0.79</v>
      </c>
      <c r="F311" t="s">
        <v>252</v>
      </c>
      <c r="G311">
        <v>8</v>
      </c>
      <c r="H311">
        <v>7</v>
      </c>
      <c r="I311">
        <v>6</v>
      </c>
      <c r="J311" s="6">
        <v>110.1</v>
      </c>
      <c r="K311">
        <v>0.86</v>
      </c>
      <c r="L311">
        <v>19.899999999999999</v>
      </c>
      <c r="M311">
        <v>19.899999999999999</v>
      </c>
      <c r="N311">
        <v>11</v>
      </c>
      <c r="O311">
        <v>1863</v>
      </c>
      <c r="P311">
        <v>2177</v>
      </c>
      <c r="Q311">
        <v>1.0719390185802761E-2</v>
      </c>
      <c r="R311">
        <v>1.9933933249800658E-3</v>
      </c>
      <c r="S311">
        <v>1</v>
      </c>
      <c r="T311">
        <v>9</v>
      </c>
      <c r="U311">
        <v>203</v>
      </c>
      <c r="V311">
        <f t="shared" ref="V311:V347" si="15">IF(X310="top",V310+1,V3658)</f>
        <v>191</v>
      </c>
      <c r="W311" t="s">
        <v>257</v>
      </c>
      <c r="X311" t="s">
        <v>5</v>
      </c>
      <c r="Y311" t="s">
        <v>241</v>
      </c>
      <c r="Z311">
        <v>383</v>
      </c>
      <c r="AA311" t="e">
        <f>IF(R311&lt;&gt;"NA",#REF!+#REF!-#REF!*R311,"NA")</f>
        <v>#REF!</v>
      </c>
    </row>
    <row r="312" spans="1:28" x14ac:dyDescent="0.35">
      <c r="A312" t="s">
        <v>257</v>
      </c>
      <c r="B312" t="s">
        <v>0</v>
      </c>
      <c r="C312" t="s">
        <v>4</v>
      </c>
      <c r="D312" t="s">
        <v>3</v>
      </c>
      <c r="E312" s="1">
        <v>0.79</v>
      </c>
      <c r="F312" t="s">
        <v>252</v>
      </c>
      <c r="G312">
        <v>8</v>
      </c>
      <c r="H312">
        <v>7</v>
      </c>
      <c r="I312">
        <v>6</v>
      </c>
      <c r="J312" s="6">
        <v>110.1</v>
      </c>
      <c r="K312">
        <v>0.86</v>
      </c>
      <c r="L312">
        <v>19.899999999999999</v>
      </c>
      <c r="M312">
        <v>19.899999999999999</v>
      </c>
      <c r="N312">
        <v>11</v>
      </c>
      <c r="O312">
        <v>1863</v>
      </c>
      <c r="P312">
        <v>2177</v>
      </c>
      <c r="Q312">
        <v>1.0719390185802761E-2</v>
      </c>
      <c r="R312">
        <v>1.9933933249800658E-3</v>
      </c>
      <c r="S312">
        <v>1</v>
      </c>
      <c r="T312">
        <v>4</v>
      </c>
      <c r="U312">
        <f>T312+U311-T311</f>
        <v>198</v>
      </c>
      <c r="V312">
        <f t="shared" ref="V312:V348" si="16">IF(X311="top",V311+1,V311)</f>
        <v>191</v>
      </c>
      <c r="W312" t="s">
        <v>257</v>
      </c>
      <c r="X312" t="s">
        <v>0</v>
      </c>
      <c r="Y312" t="s">
        <v>241</v>
      </c>
      <c r="Z312">
        <v>384</v>
      </c>
      <c r="AA312" t="e">
        <f>IF(R312&lt;&gt;"NA",#REF!+#REF!-#REF!*R312,"NA")</f>
        <v>#REF!</v>
      </c>
    </row>
    <row r="313" spans="1:28" x14ac:dyDescent="0.35">
      <c r="A313" t="s">
        <v>250</v>
      </c>
      <c r="B313" t="s">
        <v>5</v>
      </c>
      <c r="C313" t="s">
        <v>4</v>
      </c>
      <c r="D313" t="s">
        <v>3</v>
      </c>
      <c r="E313" s="1">
        <v>0.8</v>
      </c>
      <c r="F313" t="s">
        <v>253</v>
      </c>
      <c r="G313">
        <v>7</v>
      </c>
      <c r="H313">
        <v>7</v>
      </c>
      <c r="I313">
        <v>7</v>
      </c>
      <c r="J313" s="6">
        <f>AVERAGE(J1:J311)</f>
        <v>101.2162515108602</v>
      </c>
      <c r="K313">
        <v>0.86</v>
      </c>
      <c r="L313">
        <v>19.899999999999999</v>
      </c>
      <c r="M313">
        <v>19.899999999999999</v>
      </c>
      <c r="N313">
        <v>18</v>
      </c>
      <c r="O313">
        <v>1912</v>
      </c>
      <c r="P313">
        <v>3310</v>
      </c>
      <c r="Q313">
        <v>1.058014459530947E-2</v>
      </c>
      <c r="R313">
        <v>1.998201618543311E-3</v>
      </c>
      <c r="S313">
        <v>1</v>
      </c>
      <c r="T313">
        <v>59</v>
      </c>
      <c r="U313">
        <v>192</v>
      </c>
      <c r="V313">
        <f t="shared" si="13"/>
        <v>192</v>
      </c>
      <c r="W313" t="s">
        <v>250</v>
      </c>
      <c r="X313" t="s">
        <v>5</v>
      </c>
      <c r="Y313" t="s">
        <v>260</v>
      </c>
      <c r="Z313">
        <v>385</v>
      </c>
      <c r="AA313" t="e">
        <f>IF(R313&lt;&gt;"NA",#REF!+#REF!-#REF!*R313,"NA")</f>
        <v>#REF!</v>
      </c>
    </row>
    <row r="314" spans="1:28" ht="15" customHeight="1" x14ac:dyDescent="0.35">
      <c r="A314" t="s">
        <v>250</v>
      </c>
      <c r="B314" t="s">
        <v>0</v>
      </c>
      <c r="C314" t="s">
        <v>4</v>
      </c>
      <c r="D314" t="s">
        <v>3</v>
      </c>
      <c r="E314" s="1">
        <v>0.8</v>
      </c>
      <c r="F314" t="s">
        <v>253</v>
      </c>
      <c r="G314">
        <v>7</v>
      </c>
      <c r="H314">
        <v>7</v>
      </c>
      <c r="I314">
        <v>7</v>
      </c>
      <c r="J314" s="6">
        <f>AVERAGE(J2:J312)</f>
        <v>101.24481661854233</v>
      </c>
      <c r="K314">
        <v>0.86</v>
      </c>
      <c r="L314">
        <v>19.899999999999999</v>
      </c>
      <c r="M314">
        <v>19.899999999999999</v>
      </c>
      <c r="N314">
        <v>18</v>
      </c>
      <c r="O314">
        <v>1912</v>
      </c>
      <c r="P314">
        <v>3310</v>
      </c>
      <c r="Q314">
        <v>1.058014459530947E-2</v>
      </c>
      <c r="R314">
        <v>1.998201618543311E-3</v>
      </c>
      <c r="S314">
        <v>1</v>
      </c>
      <c r="T314">
        <v>5</v>
      </c>
      <c r="U314">
        <f>T314+U313-T313</f>
        <v>138</v>
      </c>
      <c r="V314">
        <f t="shared" si="14"/>
        <v>192</v>
      </c>
      <c r="W314" t="s">
        <v>250</v>
      </c>
      <c r="X314" t="s">
        <v>0</v>
      </c>
      <c r="Y314" t="s">
        <v>260</v>
      </c>
      <c r="Z314">
        <v>386</v>
      </c>
      <c r="AA314" t="e">
        <f>IF(R314&lt;&gt;"NA",#REF!+#REF!-#REF!*R314,"NA")</f>
        <v>#REF!</v>
      </c>
    </row>
    <row r="315" spans="1:28" x14ac:dyDescent="0.35">
      <c r="A315" t="s">
        <v>251</v>
      </c>
      <c r="B315" t="s">
        <v>5</v>
      </c>
      <c r="C315" t="s">
        <v>4</v>
      </c>
      <c r="D315" t="s">
        <v>3</v>
      </c>
      <c r="E315" s="1">
        <v>0.82</v>
      </c>
      <c r="F315" t="s">
        <v>254</v>
      </c>
      <c r="G315">
        <v>5</v>
      </c>
      <c r="H315">
        <v>4</v>
      </c>
      <c r="I315">
        <v>5</v>
      </c>
      <c r="J315" s="6">
        <f>159.5/2</f>
        <v>79.75</v>
      </c>
      <c r="K315">
        <v>3.1</v>
      </c>
      <c r="L315">
        <v>19.899999999999999</v>
      </c>
      <c r="M315">
        <v>19.899999999999999</v>
      </c>
      <c r="N315">
        <v>15</v>
      </c>
      <c r="O315">
        <v>1515</v>
      </c>
      <c r="P315">
        <v>1795</v>
      </c>
      <c r="Q315">
        <v>1.3163668275559461E-2</v>
      </c>
      <c r="R315">
        <v>1.923323503013207E-3</v>
      </c>
      <c r="S315">
        <v>1</v>
      </c>
      <c r="T315">
        <v>8</v>
      </c>
      <c r="U315">
        <v>237</v>
      </c>
      <c r="V315">
        <f t="shared" si="15"/>
        <v>193</v>
      </c>
      <c r="W315" t="s">
        <v>251</v>
      </c>
      <c r="X315" t="s">
        <v>5</v>
      </c>
      <c r="Y315" t="s">
        <v>241</v>
      </c>
      <c r="Z315">
        <v>387</v>
      </c>
      <c r="AA315" t="e">
        <f>IF(R315&lt;&gt;"NA",#REF!+#REF!-#REF!*R315,"NA")</f>
        <v>#REF!</v>
      </c>
      <c r="AB315" s="5" t="s">
        <v>311</v>
      </c>
    </row>
    <row r="316" spans="1:28" x14ac:dyDescent="0.35">
      <c r="A316" t="s">
        <v>251</v>
      </c>
      <c r="B316" t="s">
        <v>0</v>
      </c>
      <c r="C316" t="s">
        <v>4</v>
      </c>
      <c r="D316" t="s">
        <v>3</v>
      </c>
      <c r="E316" s="1">
        <v>0.82</v>
      </c>
      <c r="F316" t="s">
        <v>254</v>
      </c>
      <c r="G316">
        <v>5</v>
      </c>
      <c r="H316">
        <v>4</v>
      </c>
      <c r="I316">
        <v>5</v>
      </c>
      <c r="J316" s="6">
        <f>159.5/2</f>
        <v>79.75</v>
      </c>
      <c r="K316">
        <v>3.1</v>
      </c>
      <c r="L316">
        <v>19.899999999999999</v>
      </c>
      <c r="M316">
        <v>19.899999999999999</v>
      </c>
      <c r="N316">
        <v>15</v>
      </c>
      <c r="O316">
        <v>1515</v>
      </c>
      <c r="P316">
        <v>1795</v>
      </c>
      <c r="Q316">
        <v>1.3163668275559461E-2</v>
      </c>
      <c r="R316">
        <v>1.923323503013207E-3</v>
      </c>
      <c r="S316">
        <v>1</v>
      </c>
      <c r="T316">
        <v>10</v>
      </c>
      <c r="U316">
        <f>T316+U315-T315</f>
        <v>239</v>
      </c>
      <c r="V316">
        <f t="shared" si="16"/>
        <v>193</v>
      </c>
      <c r="W316" t="s">
        <v>251</v>
      </c>
      <c r="X316" t="s">
        <v>0</v>
      </c>
      <c r="Y316" t="s">
        <v>241</v>
      </c>
      <c r="Z316">
        <v>388</v>
      </c>
      <c r="AA316" t="e">
        <f>IF(R316&lt;&gt;"NA",#REF!+#REF!-#REF!*R316,"NA")</f>
        <v>#REF!</v>
      </c>
    </row>
    <row r="317" spans="1:28" x14ac:dyDescent="0.35">
      <c r="A317" t="s">
        <v>255</v>
      </c>
      <c r="B317" t="s">
        <v>5</v>
      </c>
      <c r="C317" t="s">
        <v>4</v>
      </c>
      <c r="D317" t="s">
        <v>3</v>
      </c>
      <c r="E317" s="1">
        <v>0.81</v>
      </c>
      <c r="F317" t="s">
        <v>256</v>
      </c>
      <c r="G317">
        <v>7</v>
      </c>
      <c r="H317">
        <v>5</v>
      </c>
      <c r="I317">
        <v>15</v>
      </c>
      <c r="J317" s="6">
        <f>AB317/2</f>
        <v>92.5</v>
      </c>
      <c r="K317">
        <v>0.86</v>
      </c>
      <c r="L317">
        <v>19.899999999999999</v>
      </c>
      <c r="M317">
        <v>19.899999999999999</v>
      </c>
      <c r="N317">
        <v>16</v>
      </c>
      <c r="O317">
        <v>1908</v>
      </c>
      <c r="P317">
        <v>2874</v>
      </c>
      <c r="Q317">
        <v>1.05726872246696E-2</v>
      </c>
      <c r="R317">
        <v>1.9927407301971391E-3</v>
      </c>
      <c r="S317">
        <v>1</v>
      </c>
      <c r="T317">
        <v>3</v>
      </c>
      <c r="U317">
        <v>243</v>
      </c>
      <c r="V317">
        <f t="shared" si="13"/>
        <v>194</v>
      </c>
      <c r="W317" t="s">
        <v>255</v>
      </c>
      <c r="X317" t="s">
        <v>5</v>
      </c>
      <c r="Y317" t="s">
        <v>241</v>
      </c>
      <c r="Z317">
        <v>389</v>
      </c>
      <c r="AA317" t="e">
        <f>IF(R317&lt;&gt;"NA",#REF!+#REF!-#REF!*R317,"NA")</f>
        <v>#REF!</v>
      </c>
      <c r="AB317" s="5" t="s">
        <v>310</v>
      </c>
    </row>
    <row r="318" spans="1:28" x14ac:dyDescent="0.35">
      <c r="A318" t="s">
        <v>255</v>
      </c>
      <c r="B318" t="s">
        <v>0</v>
      </c>
      <c r="C318" t="s">
        <v>4</v>
      </c>
      <c r="D318" t="s">
        <v>3</v>
      </c>
      <c r="E318" s="1">
        <v>0.81</v>
      </c>
      <c r="F318" t="s">
        <v>256</v>
      </c>
      <c r="G318">
        <v>7</v>
      </c>
      <c r="H318">
        <v>5</v>
      </c>
      <c r="I318">
        <v>15</v>
      </c>
      <c r="J318" s="6">
        <v>92.5</v>
      </c>
      <c r="K318">
        <v>0.86</v>
      </c>
      <c r="L318">
        <v>19.899999999999999</v>
      </c>
      <c r="M318">
        <v>19.899999999999999</v>
      </c>
      <c r="N318">
        <v>16</v>
      </c>
      <c r="O318">
        <v>1908</v>
      </c>
      <c r="P318">
        <v>2874</v>
      </c>
      <c r="Q318">
        <v>1.05726872246696E-2</v>
      </c>
      <c r="R318">
        <v>1.9927407301971391E-3</v>
      </c>
      <c r="S318">
        <v>1</v>
      </c>
      <c r="T318">
        <v>6</v>
      </c>
      <c r="U318">
        <f>T318+U317-T317</f>
        <v>246</v>
      </c>
      <c r="V318">
        <f t="shared" si="14"/>
        <v>194</v>
      </c>
      <c r="W318" t="s">
        <v>255</v>
      </c>
      <c r="X318" t="s">
        <v>0</v>
      </c>
      <c r="Y318" t="s">
        <v>241</v>
      </c>
      <c r="Z318">
        <v>390</v>
      </c>
      <c r="AA318" t="e">
        <f>IF(R318&lt;&gt;"NA",#REF!+#REF!-#REF!*R318,"NA")</f>
        <v>#REF!</v>
      </c>
    </row>
    <row r="319" spans="1:28" x14ac:dyDescent="0.35">
      <c r="A319" t="s">
        <v>258</v>
      </c>
      <c r="B319" t="s">
        <v>5</v>
      </c>
      <c r="C319" t="s">
        <v>4</v>
      </c>
      <c r="D319" t="s">
        <v>3</v>
      </c>
      <c r="E319" s="1">
        <v>0.83</v>
      </c>
      <c r="F319" t="s">
        <v>267</v>
      </c>
      <c r="G319">
        <v>9</v>
      </c>
      <c r="H319">
        <v>7</v>
      </c>
      <c r="I319">
        <v>13</v>
      </c>
      <c r="J319" s="6">
        <f>177.5/2</f>
        <v>88.75</v>
      </c>
      <c r="K319">
        <v>0.86</v>
      </c>
      <c r="L319">
        <v>19.899999999999999</v>
      </c>
      <c r="M319">
        <v>19.899999999999999</v>
      </c>
      <c r="N319">
        <v>15</v>
      </c>
      <c r="O319">
        <v>1900</v>
      </c>
      <c r="P319">
        <v>2878</v>
      </c>
      <c r="Q319">
        <v>1.058201058201058E-2</v>
      </c>
      <c r="R319">
        <v>2.005615724027277E-3</v>
      </c>
      <c r="S319">
        <v>1</v>
      </c>
      <c r="T319">
        <v>8</v>
      </c>
      <c r="U319">
        <v>212</v>
      </c>
      <c r="V319">
        <f t="shared" si="15"/>
        <v>195</v>
      </c>
      <c r="W319" t="s">
        <v>258</v>
      </c>
      <c r="X319" t="s">
        <v>5</v>
      </c>
      <c r="Y319" t="s">
        <v>241</v>
      </c>
      <c r="Z319">
        <v>391</v>
      </c>
      <c r="AA319" t="e">
        <f>IF(R319&lt;&gt;"NA",#REF!+#REF!-#REF!*R319,"NA")</f>
        <v>#REF!</v>
      </c>
      <c r="AB319" s="5" t="s">
        <v>309</v>
      </c>
    </row>
    <row r="320" spans="1:28" x14ac:dyDescent="0.35">
      <c r="A320" t="s">
        <v>258</v>
      </c>
      <c r="B320" t="s">
        <v>0</v>
      </c>
      <c r="C320" t="s">
        <v>4</v>
      </c>
      <c r="D320" t="s">
        <v>3</v>
      </c>
      <c r="E320" s="1">
        <v>0.83</v>
      </c>
      <c r="F320" t="s">
        <v>268</v>
      </c>
      <c r="G320">
        <v>9</v>
      </c>
      <c r="H320">
        <v>7</v>
      </c>
      <c r="I320">
        <v>13</v>
      </c>
      <c r="J320" s="6">
        <f>AVERAGE(-1119+1289,-1289+1474)/2</f>
        <v>88.75</v>
      </c>
      <c r="K320">
        <v>0.86</v>
      </c>
      <c r="L320">
        <v>19.899999999999999</v>
      </c>
      <c r="M320">
        <v>19.899999999999999</v>
      </c>
      <c r="N320">
        <v>15</v>
      </c>
      <c r="O320">
        <v>1900</v>
      </c>
      <c r="P320">
        <v>2878</v>
      </c>
      <c r="Q320">
        <v>1.058201058201058E-2</v>
      </c>
      <c r="R320">
        <v>2.005615724027277E-3</v>
      </c>
      <c r="S320">
        <v>1</v>
      </c>
      <c r="T320">
        <v>6</v>
      </c>
      <c r="U320">
        <f>T320+U319-T319</f>
        <v>210</v>
      </c>
      <c r="V320">
        <f t="shared" si="16"/>
        <v>195</v>
      </c>
      <c r="W320" t="s">
        <v>258</v>
      </c>
      <c r="X320" t="s">
        <v>0</v>
      </c>
      <c r="Y320" t="s">
        <v>241</v>
      </c>
      <c r="Z320">
        <v>392</v>
      </c>
      <c r="AA320" t="e">
        <f>IF(R320&lt;&gt;"NA",#REF!+#REF!-#REF!*R320,"NA")</f>
        <v>#REF!</v>
      </c>
    </row>
    <row r="321" spans="1:29" x14ac:dyDescent="0.35">
      <c r="A321" t="s">
        <v>265</v>
      </c>
      <c r="B321" t="s">
        <v>5</v>
      </c>
      <c r="C321" t="s">
        <v>4</v>
      </c>
      <c r="D321" t="s">
        <v>3</v>
      </c>
      <c r="E321" s="1">
        <v>0.86</v>
      </c>
      <c r="F321" t="s">
        <v>269</v>
      </c>
      <c r="G321">
        <v>5</v>
      </c>
      <c r="H321">
        <v>5</v>
      </c>
      <c r="I321">
        <v>12</v>
      </c>
      <c r="J321" s="6">
        <v>78.75</v>
      </c>
      <c r="K321">
        <v>3.1</v>
      </c>
      <c r="L321">
        <v>19.899999999999999</v>
      </c>
      <c r="M321">
        <v>19.899999999999999</v>
      </c>
      <c r="N321">
        <v>7</v>
      </c>
      <c r="O321">
        <v>1445</v>
      </c>
      <c r="P321">
        <v>1505</v>
      </c>
      <c r="Q321">
        <v>1.3419816595839859E-2</v>
      </c>
      <c r="R321">
        <v>1.889962200755985E-3</v>
      </c>
      <c r="S321">
        <v>0</v>
      </c>
      <c r="T321">
        <v>6</v>
      </c>
      <c r="U321">
        <f>T321+U322-T322</f>
        <v>21</v>
      </c>
      <c r="V321">
        <f t="shared" si="13"/>
        <v>196</v>
      </c>
      <c r="W321" t="s">
        <v>265</v>
      </c>
      <c r="X321" t="s">
        <v>5</v>
      </c>
      <c r="Y321" t="s">
        <v>241</v>
      </c>
      <c r="Z321">
        <v>393</v>
      </c>
      <c r="AA321" t="e">
        <f>IF(R321&lt;&gt;"NA",#REF!+#REF!-#REF!*R321,"NA")</f>
        <v>#REF!</v>
      </c>
      <c r="AB321" s="5" t="s">
        <v>308</v>
      </c>
    </row>
    <row r="322" spans="1:29" x14ac:dyDescent="0.35">
      <c r="A322" t="s">
        <v>265</v>
      </c>
      <c r="B322" t="s">
        <v>0</v>
      </c>
      <c r="C322" t="s">
        <v>4</v>
      </c>
      <c r="D322" t="s">
        <v>3</v>
      </c>
      <c r="E322" s="1">
        <v>0.86</v>
      </c>
      <c r="F322" t="s">
        <v>270</v>
      </c>
      <c r="G322">
        <v>5</v>
      </c>
      <c r="H322">
        <v>5</v>
      </c>
      <c r="I322">
        <v>12</v>
      </c>
      <c r="J322" s="6">
        <v>78.75</v>
      </c>
      <c r="K322">
        <v>3.1</v>
      </c>
      <c r="L322">
        <v>19.899999999999999</v>
      </c>
      <c r="M322">
        <v>19.899999999999999</v>
      </c>
      <c r="N322">
        <v>7</v>
      </c>
      <c r="O322">
        <v>1445</v>
      </c>
      <c r="P322">
        <v>1505</v>
      </c>
      <c r="Q322">
        <v>1.3419816595839859E-2</v>
      </c>
      <c r="R322">
        <v>1.889962200755985E-3</v>
      </c>
      <c r="S322">
        <v>0</v>
      </c>
      <c r="T322">
        <v>3</v>
      </c>
      <c r="U322">
        <v>18</v>
      </c>
      <c r="V322">
        <f t="shared" si="14"/>
        <v>196</v>
      </c>
      <c r="W322" t="s">
        <v>265</v>
      </c>
      <c r="X322" t="s">
        <v>0</v>
      </c>
      <c r="Y322" t="s">
        <v>241</v>
      </c>
      <c r="Z322">
        <v>394</v>
      </c>
      <c r="AA322" t="e">
        <f>IF(R322&lt;&gt;"NA",#REF!+#REF!-#REF!*R322,"NA")</f>
        <v>#REF!</v>
      </c>
    </row>
    <row r="323" spans="1:29" x14ac:dyDescent="0.35">
      <c r="A323" t="s">
        <v>266</v>
      </c>
      <c r="B323" t="s">
        <v>5</v>
      </c>
      <c r="C323" t="s">
        <v>4</v>
      </c>
      <c r="D323" t="s">
        <v>3</v>
      </c>
      <c r="E323" s="1">
        <v>0.86</v>
      </c>
      <c r="F323" t="s">
        <v>271</v>
      </c>
      <c r="G323">
        <v>5</v>
      </c>
      <c r="H323">
        <v>5</v>
      </c>
      <c r="I323">
        <v>12</v>
      </c>
      <c r="J323" s="6">
        <v>78.75</v>
      </c>
      <c r="K323">
        <v>3.1</v>
      </c>
      <c r="L323">
        <v>19.899999999999999</v>
      </c>
      <c r="M323">
        <v>19.899999999999999</v>
      </c>
      <c r="N323">
        <v>7</v>
      </c>
      <c r="O323">
        <v>1445</v>
      </c>
      <c r="P323">
        <v>1505</v>
      </c>
      <c r="Q323">
        <v>1.3419816595839859E-2</v>
      </c>
      <c r="R323">
        <v>1.889962200755985E-3</v>
      </c>
      <c r="S323">
        <v>1</v>
      </c>
      <c r="T323">
        <v>11</v>
      </c>
      <c r="U323">
        <v>149</v>
      </c>
      <c r="V323">
        <f t="shared" si="15"/>
        <v>197</v>
      </c>
      <c r="W323" t="s">
        <v>266</v>
      </c>
      <c r="X323" t="s">
        <v>5</v>
      </c>
      <c r="Y323" t="s">
        <v>241</v>
      </c>
      <c r="Z323">
        <v>395</v>
      </c>
      <c r="AA323" t="e">
        <f>IF(R323&lt;&gt;"NA",#REF!+#REF!-#REF!*R323,"NA")</f>
        <v>#REF!</v>
      </c>
    </row>
    <row r="324" spans="1:29" x14ac:dyDescent="0.35">
      <c r="A324" t="s">
        <v>266</v>
      </c>
      <c r="B324" t="s">
        <v>0</v>
      </c>
      <c r="C324" t="s">
        <v>4</v>
      </c>
      <c r="D324" t="s">
        <v>3</v>
      </c>
      <c r="E324" s="1">
        <v>0.86</v>
      </c>
      <c r="F324" t="s">
        <v>272</v>
      </c>
      <c r="G324">
        <v>5</v>
      </c>
      <c r="H324">
        <v>5</v>
      </c>
      <c r="I324">
        <v>12</v>
      </c>
      <c r="J324" s="6">
        <v>78.75</v>
      </c>
      <c r="K324">
        <v>3.1</v>
      </c>
      <c r="L324">
        <v>19.899999999999999</v>
      </c>
      <c r="M324">
        <v>19.899999999999999</v>
      </c>
      <c r="N324">
        <v>7</v>
      </c>
      <c r="O324">
        <v>1445</v>
      </c>
      <c r="P324">
        <v>1505</v>
      </c>
      <c r="Q324">
        <v>1.3419816595839859E-2</v>
      </c>
      <c r="R324">
        <v>1.889962200755985E-3</v>
      </c>
      <c r="S324">
        <v>1</v>
      </c>
      <c r="T324">
        <v>5</v>
      </c>
      <c r="U324">
        <f>T324+U323-T323</f>
        <v>143</v>
      </c>
      <c r="V324">
        <f t="shared" si="16"/>
        <v>197</v>
      </c>
      <c r="W324" t="s">
        <v>266</v>
      </c>
      <c r="X324" t="s">
        <v>0</v>
      </c>
      <c r="Y324" t="s">
        <v>241</v>
      </c>
      <c r="Z324">
        <v>396</v>
      </c>
      <c r="AA324" t="e">
        <f>IF(R324&lt;&gt;"NA",#REF!+#REF!-#REF!*R324,"NA")</f>
        <v>#REF!</v>
      </c>
    </row>
    <row r="325" spans="1:29" ht="15" customHeight="1" x14ac:dyDescent="0.35">
      <c r="A325" t="s">
        <v>273</v>
      </c>
      <c r="B325" t="s">
        <v>5</v>
      </c>
      <c r="C325" t="s">
        <v>4</v>
      </c>
      <c r="D325" t="s">
        <v>3</v>
      </c>
      <c r="E325" s="1">
        <v>0.86</v>
      </c>
      <c r="F325" t="s">
        <v>269</v>
      </c>
      <c r="G325">
        <v>5</v>
      </c>
      <c r="H325">
        <v>5</v>
      </c>
      <c r="I325">
        <v>18</v>
      </c>
      <c r="J325" s="6">
        <v>85</v>
      </c>
      <c r="K325">
        <v>0.86</v>
      </c>
      <c r="L325">
        <v>19.899999999999999</v>
      </c>
      <c r="M325">
        <v>19.899999999999999</v>
      </c>
      <c r="N325">
        <v>7</v>
      </c>
      <c r="O325">
        <v>1898</v>
      </c>
      <c r="P325">
        <v>1959</v>
      </c>
      <c r="Q325">
        <v>7.9723624767472755E-3</v>
      </c>
      <c r="R325">
        <v>2.0044670981043469E-3</v>
      </c>
      <c r="S325">
        <v>1</v>
      </c>
      <c r="T325">
        <v>15</v>
      </c>
      <c r="U325">
        <v>221</v>
      </c>
      <c r="V325">
        <f t="shared" si="13"/>
        <v>198</v>
      </c>
      <c r="W325" t="s">
        <v>273</v>
      </c>
      <c r="X325" t="s">
        <v>5</v>
      </c>
      <c r="Y325" t="s">
        <v>241</v>
      </c>
      <c r="Z325">
        <v>397</v>
      </c>
      <c r="AA325" t="e">
        <f>IF(R325&lt;&gt;"NA",#REF!+#REF!-#REF!*R325,"NA")</f>
        <v>#REF!</v>
      </c>
      <c r="AB325" s="5" t="s">
        <v>306</v>
      </c>
    </row>
    <row r="326" spans="1:29" x14ac:dyDescent="0.35">
      <c r="A326" t="s">
        <v>273</v>
      </c>
      <c r="B326" t="s">
        <v>0</v>
      </c>
      <c r="C326" t="s">
        <v>4</v>
      </c>
      <c r="D326" t="s">
        <v>3</v>
      </c>
      <c r="E326" s="1">
        <v>0.86</v>
      </c>
      <c r="F326" t="s">
        <v>270</v>
      </c>
      <c r="G326">
        <v>5</v>
      </c>
      <c r="H326">
        <v>5</v>
      </c>
      <c r="I326">
        <v>18</v>
      </c>
      <c r="J326" s="6">
        <v>85</v>
      </c>
      <c r="K326">
        <v>0.86</v>
      </c>
      <c r="L326">
        <v>19.899999999999999</v>
      </c>
      <c r="M326">
        <v>19.899999999999999</v>
      </c>
      <c r="N326">
        <v>7</v>
      </c>
      <c r="O326">
        <v>1898</v>
      </c>
      <c r="P326">
        <v>1959</v>
      </c>
      <c r="Q326">
        <v>7.9723624767472755E-3</v>
      </c>
      <c r="R326">
        <v>2.0044670981043469E-3</v>
      </c>
      <c r="S326">
        <v>1</v>
      </c>
      <c r="T326">
        <v>15</v>
      </c>
      <c r="U326">
        <f>T326+U325-T325</f>
        <v>221</v>
      </c>
      <c r="V326">
        <f t="shared" si="14"/>
        <v>198</v>
      </c>
      <c r="W326" t="s">
        <v>273</v>
      </c>
      <c r="X326" t="s">
        <v>0</v>
      </c>
      <c r="Y326" t="s">
        <v>241</v>
      </c>
      <c r="Z326">
        <v>398</v>
      </c>
      <c r="AA326" t="e">
        <f>IF(R326&lt;&gt;"NA",#REF!+#REF!-#REF!*R326,"NA")</f>
        <v>#REF!</v>
      </c>
    </row>
    <row r="327" spans="1:29" x14ac:dyDescent="0.35">
      <c r="A327" t="s">
        <v>274</v>
      </c>
      <c r="B327" t="s">
        <v>5</v>
      </c>
      <c r="C327" t="s">
        <v>4</v>
      </c>
      <c r="D327" t="s">
        <v>3</v>
      </c>
      <c r="E327" s="1">
        <v>0.86</v>
      </c>
      <c r="F327" t="s">
        <v>271</v>
      </c>
      <c r="G327">
        <v>5</v>
      </c>
      <c r="H327">
        <v>5</v>
      </c>
      <c r="I327">
        <v>18</v>
      </c>
      <c r="J327" s="6">
        <v>85</v>
      </c>
      <c r="K327">
        <v>0.86</v>
      </c>
      <c r="L327">
        <v>19.899999999999999</v>
      </c>
      <c r="M327">
        <v>19.899999999999999</v>
      </c>
      <c r="N327">
        <v>7</v>
      </c>
      <c r="O327">
        <v>1898</v>
      </c>
      <c r="P327">
        <v>1959</v>
      </c>
      <c r="Q327">
        <v>7.9723624767472755E-3</v>
      </c>
      <c r="R327">
        <v>2.0044670981043469E-3</v>
      </c>
      <c r="S327">
        <v>0</v>
      </c>
      <c r="T327">
        <v>6</v>
      </c>
      <c r="U327">
        <v>109</v>
      </c>
      <c r="V327">
        <f t="shared" si="15"/>
        <v>199</v>
      </c>
      <c r="W327" t="s">
        <v>274</v>
      </c>
      <c r="X327" t="s">
        <v>5</v>
      </c>
      <c r="Y327" t="s">
        <v>241</v>
      </c>
      <c r="Z327">
        <v>399</v>
      </c>
      <c r="AA327" t="e">
        <f>IF(R327&lt;&gt;"NA",#REF!+#REF!-#REF!*R327,"NA")</f>
        <v>#REF!</v>
      </c>
    </row>
    <row r="328" spans="1:29" x14ac:dyDescent="0.35">
      <c r="A328" t="s">
        <v>274</v>
      </c>
      <c r="B328" t="s">
        <v>0</v>
      </c>
      <c r="C328" t="s">
        <v>4</v>
      </c>
      <c r="D328" t="s">
        <v>3</v>
      </c>
      <c r="E328" s="1">
        <v>0.86</v>
      </c>
      <c r="F328" t="s">
        <v>272</v>
      </c>
      <c r="G328">
        <v>5</v>
      </c>
      <c r="H328">
        <v>5</v>
      </c>
      <c r="I328">
        <v>18</v>
      </c>
      <c r="J328" s="6">
        <v>85</v>
      </c>
      <c r="K328">
        <v>0.86</v>
      </c>
      <c r="L328">
        <v>19.899999999999999</v>
      </c>
      <c r="M328">
        <v>19.899999999999999</v>
      </c>
      <c r="N328">
        <v>7</v>
      </c>
      <c r="O328">
        <v>1898</v>
      </c>
      <c r="P328">
        <v>1959</v>
      </c>
      <c r="Q328">
        <v>7.9723624767472755E-3</v>
      </c>
      <c r="R328">
        <v>2.0044670981043469E-3</v>
      </c>
      <c r="S328">
        <v>0</v>
      </c>
      <c r="T328">
        <v>6</v>
      </c>
      <c r="U328">
        <v>109</v>
      </c>
      <c r="V328">
        <f t="shared" si="16"/>
        <v>199</v>
      </c>
      <c r="W328" t="s">
        <v>274</v>
      </c>
      <c r="X328" t="s">
        <v>0</v>
      </c>
      <c r="Y328" t="s">
        <v>241</v>
      </c>
      <c r="Z328">
        <v>400</v>
      </c>
      <c r="AA328" t="e">
        <f>IF(R328&lt;&gt;"NA",#REF!+#REF!-#REF!*R328,"NA")</f>
        <v>#REF!</v>
      </c>
    </row>
    <row r="329" spans="1:29" x14ac:dyDescent="0.35">
      <c r="A329" t="s">
        <v>275</v>
      </c>
      <c r="B329" t="s">
        <v>5</v>
      </c>
      <c r="C329" t="s">
        <v>4</v>
      </c>
      <c r="D329" t="s">
        <v>3</v>
      </c>
      <c r="E329" s="1">
        <v>0.86</v>
      </c>
      <c r="F329" t="s">
        <v>278</v>
      </c>
      <c r="G329">
        <v>5</v>
      </c>
      <c r="H329">
        <v>5</v>
      </c>
      <c r="I329">
        <v>18</v>
      </c>
      <c r="J329" s="6">
        <v>85</v>
      </c>
      <c r="K329">
        <v>0.86</v>
      </c>
      <c r="L329">
        <v>19.899999999999999</v>
      </c>
      <c r="M329">
        <v>19.899999999999999</v>
      </c>
      <c r="N329">
        <v>7</v>
      </c>
      <c r="O329">
        <v>1898</v>
      </c>
      <c r="P329">
        <v>1959</v>
      </c>
      <c r="Q329">
        <v>7.9723624767472755E-3</v>
      </c>
      <c r="R329">
        <v>2.0044670981043469E-3</v>
      </c>
      <c r="S329">
        <v>1</v>
      </c>
      <c r="T329">
        <v>9</v>
      </c>
      <c r="U329">
        <v>263</v>
      </c>
      <c r="V329">
        <f t="shared" si="13"/>
        <v>200</v>
      </c>
      <c r="W329" t="s">
        <v>275</v>
      </c>
      <c r="X329" t="s">
        <v>5</v>
      </c>
      <c r="Y329" t="s">
        <v>241</v>
      </c>
      <c r="Z329">
        <v>401</v>
      </c>
      <c r="AA329" t="e">
        <f>IF(R329&lt;&gt;"NA",#REF!+#REF!-#REF!*R329,"NA")</f>
        <v>#REF!</v>
      </c>
    </row>
    <row r="330" spans="1:29" x14ac:dyDescent="0.35">
      <c r="A330" t="s">
        <v>275</v>
      </c>
      <c r="B330" t="s">
        <v>0</v>
      </c>
      <c r="C330" t="s">
        <v>4</v>
      </c>
      <c r="D330" t="s">
        <v>3</v>
      </c>
      <c r="E330" s="1">
        <v>0.86</v>
      </c>
      <c r="F330" t="s">
        <v>279</v>
      </c>
      <c r="G330">
        <v>5</v>
      </c>
      <c r="H330">
        <v>5</v>
      </c>
      <c r="I330">
        <v>18</v>
      </c>
      <c r="J330" s="6">
        <v>85</v>
      </c>
      <c r="K330">
        <v>0.86</v>
      </c>
      <c r="L330">
        <v>19.899999999999999</v>
      </c>
      <c r="M330">
        <v>19.899999999999999</v>
      </c>
      <c r="N330">
        <v>7</v>
      </c>
      <c r="O330">
        <v>1898</v>
      </c>
      <c r="P330">
        <v>1959</v>
      </c>
      <c r="Q330">
        <v>7.9723624767472755E-3</v>
      </c>
      <c r="R330">
        <v>2.0044670981043469E-3</v>
      </c>
      <c r="S330">
        <v>1</v>
      </c>
      <c r="T330">
        <v>3</v>
      </c>
      <c r="U330">
        <f>T330+U329-T329</f>
        <v>257</v>
      </c>
      <c r="V330">
        <f t="shared" si="14"/>
        <v>200</v>
      </c>
      <c r="W330" t="s">
        <v>275</v>
      </c>
      <c r="X330" t="s">
        <v>0</v>
      </c>
      <c r="Y330" t="s">
        <v>241</v>
      </c>
      <c r="Z330">
        <v>402</v>
      </c>
      <c r="AA330" t="e">
        <f>IF(R330&lt;&gt;"NA",#REF!+#REF!-#REF!*R330,"NA")</f>
        <v>#REF!</v>
      </c>
    </row>
    <row r="331" spans="1:29" ht="12.5" customHeight="1" x14ac:dyDescent="0.35">
      <c r="A331" t="s">
        <v>276</v>
      </c>
      <c r="B331" t="s">
        <v>5</v>
      </c>
      <c r="C331" t="s">
        <v>4</v>
      </c>
      <c r="D331" t="s">
        <v>3</v>
      </c>
      <c r="E331" s="1">
        <v>0.87</v>
      </c>
      <c r="F331" t="s">
        <v>280</v>
      </c>
      <c r="G331">
        <v>4</v>
      </c>
      <c r="H331">
        <v>4</v>
      </c>
      <c r="I331">
        <v>15</v>
      </c>
      <c r="J331" s="6">
        <f>AB331/2</f>
        <v>99.5</v>
      </c>
      <c r="K331" t="e">
        <f>IF(#REF!=1,0.86,IF(#REF!=2,3.1,IF(#REF!=3,0.2)))</f>
        <v>#REF!</v>
      </c>
      <c r="L331">
        <v>19.899999999999999</v>
      </c>
      <c r="M331">
        <v>20</v>
      </c>
      <c r="N331">
        <v>50</v>
      </c>
      <c r="O331">
        <v>1776</v>
      </c>
      <c r="P331">
        <v>2218</v>
      </c>
      <c r="Q331">
        <v>6.606474344857961E-3</v>
      </c>
      <c r="R331">
        <v>2.1227666725632411E-3</v>
      </c>
      <c r="S331">
        <v>1</v>
      </c>
      <c r="T331">
        <v>10</v>
      </c>
      <c r="U331">
        <v>211</v>
      </c>
      <c r="V331">
        <f t="shared" si="15"/>
        <v>201</v>
      </c>
      <c r="W331" t="s">
        <v>276</v>
      </c>
      <c r="X331" t="s">
        <v>5</v>
      </c>
      <c r="Y331" t="s">
        <v>241</v>
      </c>
      <c r="Z331">
        <v>403</v>
      </c>
      <c r="AA331" t="e">
        <f>IF(R331&lt;&gt;"NA",#REF!+#REF!-#REF!*R331,"NA")</f>
        <v>#REF!</v>
      </c>
      <c r="AB331" s="5" t="s">
        <v>305</v>
      </c>
    </row>
    <row r="332" spans="1:29" x14ac:dyDescent="0.35">
      <c r="A332" t="s">
        <v>276</v>
      </c>
      <c r="B332" t="s">
        <v>0</v>
      </c>
      <c r="C332" t="s">
        <v>4</v>
      </c>
      <c r="D332" t="s">
        <v>3</v>
      </c>
      <c r="E332" s="1">
        <v>0.87</v>
      </c>
      <c r="F332" t="s">
        <v>282</v>
      </c>
      <c r="G332">
        <v>4</v>
      </c>
      <c r="H332">
        <v>4</v>
      </c>
      <c r="I332">
        <v>15</v>
      </c>
      <c r="J332" s="6">
        <v>99.5</v>
      </c>
      <c r="K332" t="e">
        <f>IF(#REF!=1,0.86,IF(#REF!=2,3.1,IF(#REF!=3,0.2)))</f>
        <v>#REF!</v>
      </c>
      <c r="L332">
        <v>19.899999999999999</v>
      </c>
      <c r="M332">
        <v>20</v>
      </c>
      <c r="N332">
        <v>50</v>
      </c>
      <c r="O332">
        <v>1776</v>
      </c>
      <c r="P332">
        <v>2218</v>
      </c>
      <c r="Q332">
        <v>6.606474344857961E-3</v>
      </c>
      <c r="R332">
        <v>2.1227666725632411E-3</v>
      </c>
      <c r="S332">
        <v>1</v>
      </c>
      <c r="T332">
        <v>7</v>
      </c>
      <c r="U332">
        <f>T332+U331-T331</f>
        <v>208</v>
      </c>
      <c r="V332">
        <f t="shared" si="16"/>
        <v>201</v>
      </c>
      <c r="W332" t="s">
        <v>276</v>
      </c>
      <c r="X332" t="s">
        <v>0</v>
      </c>
      <c r="Y332" t="s">
        <v>241</v>
      </c>
      <c r="Z332">
        <v>404</v>
      </c>
      <c r="AA332" t="e">
        <f>IF(R332&lt;&gt;"NA",#REF!+#REF!-#REF!*R332,"NA")</f>
        <v>#REF!</v>
      </c>
    </row>
    <row r="333" spans="1:29" x14ac:dyDescent="0.35">
      <c r="A333" t="s">
        <v>277</v>
      </c>
      <c r="B333" t="s">
        <v>5</v>
      </c>
      <c r="C333" t="s">
        <v>4</v>
      </c>
      <c r="D333" t="s">
        <v>3</v>
      </c>
      <c r="E333" s="1">
        <v>0.88</v>
      </c>
      <c r="F333" t="s">
        <v>281</v>
      </c>
      <c r="G333">
        <v>4</v>
      </c>
      <c r="H333">
        <v>6</v>
      </c>
      <c r="I333">
        <v>10</v>
      </c>
      <c r="J333" s="6">
        <f>198.2/2</f>
        <v>99.1</v>
      </c>
      <c r="K333" t="e">
        <f>IF(#REF!=1,0.86,IF(#REF!=2,3.1,IF(#REF!=3,0.2)))</f>
        <v>#REF!</v>
      </c>
      <c r="L333">
        <v>19.899999999999999</v>
      </c>
      <c r="M333">
        <v>20</v>
      </c>
      <c r="N333">
        <v>50</v>
      </c>
      <c r="O333">
        <v>1753</v>
      </c>
      <c r="P333">
        <v>2210</v>
      </c>
      <c r="Q333">
        <v>1.085579880586213E-2</v>
      </c>
      <c r="R333">
        <v>2.1399529210357369E-3</v>
      </c>
      <c r="S333">
        <v>1</v>
      </c>
      <c r="T333">
        <v>10</v>
      </c>
      <c r="U333">
        <v>436</v>
      </c>
      <c r="V333">
        <f t="shared" si="13"/>
        <v>202</v>
      </c>
      <c r="W333" t="s">
        <v>277</v>
      </c>
      <c r="X333" t="s">
        <v>5</v>
      </c>
      <c r="Y333" t="s">
        <v>241</v>
      </c>
      <c r="Z333">
        <v>405</v>
      </c>
      <c r="AA333" t="e">
        <f>IF(R333&lt;&gt;"NA",#REF!+#REF!-#REF!*R333,"NA")</f>
        <v>#REF!</v>
      </c>
      <c r="AB333" s="5" t="s">
        <v>304</v>
      </c>
    </row>
    <row r="334" spans="1:29" x14ac:dyDescent="0.35">
      <c r="A334" t="s">
        <v>277</v>
      </c>
      <c r="B334" t="s">
        <v>0</v>
      </c>
      <c r="C334" t="s">
        <v>4</v>
      </c>
      <c r="D334" t="s">
        <v>3</v>
      </c>
      <c r="E334" s="1">
        <v>0.88</v>
      </c>
      <c r="F334" t="s">
        <v>283</v>
      </c>
      <c r="G334">
        <v>4</v>
      </c>
      <c r="H334">
        <v>6</v>
      </c>
      <c r="I334">
        <v>10</v>
      </c>
      <c r="J334" s="6">
        <f>198.2/2</f>
        <v>99.1</v>
      </c>
      <c r="K334" t="e">
        <f>IF(#REF!=1,0.86,IF(#REF!=2,3.1,IF(#REF!=3,0.2)))</f>
        <v>#REF!</v>
      </c>
      <c r="L334">
        <v>19.899999999999999</v>
      </c>
      <c r="M334">
        <v>20</v>
      </c>
      <c r="N334">
        <v>50</v>
      </c>
      <c r="O334">
        <v>1753</v>
      </c>
      <c r="P334">
        <v>2210</v>
      </c>
      <c r="Q334">
        <v>1.085579880586213E-2</v>
      </c>
      <c r="R334">
        <v>2.1399529210357369E-3</v>
      </c>
      <c r="S334">
        <v>1</v>
      </c>
      <c r="T334">
        <v>7</v>
      </c>
      <c r="U334">
        <f>T334+U333-T333</f>
        <v>433</v>
      </c>
      <c r="V334">
        <f t="shared" si="14"/>
        <v>202</v>
      </c>
      <c r="W334" t="s">
        <v>277</v>
      </c>
      <c r="X334" t="s">
        <v>0</v>
      </c>
      <c r="Y334" t="s">
        <v>241</v>
      </c>
      <c r="Z334">
        <v>406</v>
      </c>
      <c r="AA334" t="e">
        <f>IF(R334&lt;&gt;"NA",#REF!+#REF!-#REF!*R334,"NA")</f>
        <v>#REF!</v>
      </c>
    </row>
    <row r="335" spans="1:29" x14ac:dyDescent="0.35">
      <c r="A335" t="s">
        <v>285</v>
      </c>
      <c r="B335" t="s">
        <v>5</v>
      </c>
      <c r="C335" t="s">
        <v>4</v>
      </c>
      <c r="D335" t="s">
        <v>3</v>
      </c>
      <c r="E335" s="1">
        <v>0.9</v>
      </c>
      <c r="F335" t="s">
        <v>292</v>
      </c>
      <c r="G335">
        <v>7</v>
      </c>
      <c r="H335">
        <v>8</v>
      </c>
      <c r="I335">
        <v>6</v>
      </c>
      <c r="J335" s="6">
        <f>167/2</f>
        <v>83.5</v>
      </c>
      <c r="K335">
        <v>0.2</v>
      </c>
      <c r="L335">
        <v>19.899999999999999</v>
      </c>
      <c r="M335">
        <v>20</v>
      </c>
      <c r="N335">
        <v>50</v>
      </c>
      <c r="O335">
        <v>1768</v>
      </c>
      <c r="P335">
        <v>1852</v>
      </c>
      <c r="Q335">
        <v>1.1083743842364531E-2</v>
      </c>
      <c r="R335">
        <v>2.1332069210713441E-3</v>
      </c>
      <c r="S335">
        <v>0</v>
      </c>
      <c r="T335">
        <v>5</v>
      </c>
      <c r="U335">
        <v>14</v>
      </c>
      <c r="V335">
        <f t="shared" si="15"/>
        <v>203</v>
      </c>
      <c r="W335" t="s">
        <v>285</v>
      </c>
      <c r="X335" t="s">
        <v>5</v>
      </c>
      <c r="Y335" t="s">
        <v>241</v>
      </c>
      <c r="Z335">
        <v>407</v>
      </c>
      <c r="AA335" t="e">
        <f>IF(R335&lt;&gt;"NA",#REF!+#REF!-#REF!*R335,"NA")</f>
        <v>#REF!</v>
      </c>
      <c r="AB335" s="5" t="s">
        <v>303</v>
      </c>
    </row>
    <row r="336" spans="1:29" x14ac:dyDescent="0.35">
      <c r="A336" t="s">
        <v>285</v>
      </c>
      <c r="B336" t="s">
        <v>0</v>
      </c>
      <c r="C336" t="s">
        <v>4</v>
      </c>
      <c r="D336" t="s">
        <v>3</v>
      </c>
      <c r="E336" s="1">
        <v>0.9</v>
      </c>
      <c r="F336" t="s">
        <v>292</v>
      </c>
      <c r="G336">
        <v>7</v>
      </c>
      <c r="H336">
        <v>8</v>
      </c>
      <c r="I336">
        <v>6</v>
      </c>
      <c r="J336" s="6">
        <f>167/2</f>
        <v>83.5</v>
      </c>
      <c r="K336">
        <v>0.2</v>
      </c>
      <c r="L336">
        <v>19.899999999999999</v>
      </c>
      <c r="M336">
        <v>20</v>
      </c>
      <c r="N336">
        <v>50</v>
      </c>
      <c r="O336">
        <v>1768</v>
      </c>
      <c r="P336">
        <v>1852</v>
      </c>
      <c r="Q336">
        <v>1.1083743842364531E-2</v>
      </c>
      <c r="R336">
        <v>2.1332069210713441E-3</v>
      </c>
      <c r="S336">
        <v>0</v>
      </c>
      <c r="T336">
        <v>3</v>
      </c>
      <c r="U336">
        <v>12</v>
      </c>
      <c r="V336">
        <f t="shared" si="16"/>
        <v>203</v>
      </c>
      <c r="W336" t="s">
        <v>285</v>
      </c>
      <c r="X336" t="s">
        <v>0</v>
      </c>
      <c r="Y336" t="s">
        <v>241</v>
      </c>
      <c r="Z336">
        <v>408</v>
      </c>
      <c r="AA336" t="e">
        <f>IF(R336&lt;&gt;"NA",#REF!+#REF!-#REF!*R336,"NA")</f>
        <v>#REF!</v>
      </c>
      <c r="AC336" s="5"/>
    </row>
    <row r="337" spans="1:28" x14ac:dyDescent="0.35">
      <c r="A337" t="s">
        <v>286</v>
      </c>
      <c r="B337" t="s">
        <v>5</v>
      </c>
      <c r="C337" t="s">
        <v>4</v>
      </c>
      <c r="D337" t="s">
        <v>3</v>
      </c>
      <c r="E337" s="1">
        <v>0.9</v>
      </c>
      <c r="F337" t="s">
        <v>292</v>
      </c>
      <c r="G337">
        <v>7</v>
      </c>
      <c r="H337">
        <v>8</v>
      </c>
      <c r="I337">
        <v>6</v>
      </c>
      <c r="J337" s="6">
        <f>167/2</f>
        <v>83.5</v>
      </c>
      <c r="K337">
        <v>0.2</v>
      </c>
      <c r="L337">
        <v>19.899999999999999</v>
      </c>
      <c r="M337">
        <v>20</v>
      </c>
      <c r="N337">
        <v>50</v>
      </c>
      <c r="O337">
        <v>1768</v>
      </c>
      <c r="P337">
        <v>1852</v>
      </c>
      <c r="Q337">
        <v>1.1083743842364531E-2</v>
      </c>
      <c r="R337">
        <v>2.1332069210713441E-3</v>
      </c>
      <c r="S337">
        <v>1</v>
      </c>
      <c r="T337">
        <v>14</v>
      </c>
      <c r="U337">
        <v>260</v>
      </c>
      <c r="V337">
        <f t="shared" si="13"/>
        <v>204</v>
      </c>
      <c r="W337" t="s">
        <v>286</v>
      </c>
      <c r="X337" t="s">
        <v>5</v>
      </c>
      <c r="Y337" t="s">
        <v>241</v>
      </c>
      <c r="Z337">
        <v>409</v>
      </c>
      <c r="AA337" t="e">
        <f>IF(R337&lt;&gt;"NA",#REF!+#REF!-#REF!*R337,"NA")</f>
        <v>#REF!</v>
      </c>
    </row>
    <row r="338" spans="1:28" x14ac:dyDescent="0.35">
      <c r="A338" t="s">
        <v>286</v>
      </c>
      <c r="B338" t="s">
        <v>0</v>
      </c>
      <c r="C338" t="s">
        <v>4</v>
      </c>
      <c r="D338" t="s">
        <v>3</v>
      </c>
      <c r="E338" s="1">
        <v>0.9</v>
      </c>
      <c r="F338" t="s">
        <v>292</v>
      </c>
      <c r="G338">
        <v>7</v>
      </c>
      <c r="H338">
        <v>8</v>
      </c>
      <c r="I338">
        <v>6</v>
      </c>
      <c r="J338" s="6">
        <f>167/2</f>
        <v>83.5</v>
      </c>
      <c r="K338">
        <v>0.2</v>
      </c>
      <c r="L338">
        <v>19.899999999999999</v>
      </c>
      <c r="M338">
        <v>20</v>
      </c>
      <c r="N338">
        <v>50</v>
      </c>
      <c r="O338">
        <v>1768</v>
      </c>
      <c r="P338">
        <v>1852</v>
      </c>
      <c r="Q338">
        <v>1.1083743842364531E-2</v>
      </c>
      <c r="R338">
        <v>2.1332069210713441E-3</v>
      </c>
      <c r="S338">
        <v>1</v>
      </c>
      <c r="T338">
        <v>20</v>
      </c>
      <c r="U338">
        <f>T338+U337-T337</f>
        <v>266</v>
      </c>
      <c r="V338">
        <f t="shared" si="14"/>
        <v>204</v>
      </c>
      <c r="W338" t="s">
        <v>286</v>
      </c>
      <c r="X338" t="s">
        <v>0</v>
      </c>
      <c r="Y338" t="s">
        <v>241</v>
      </c>
      <c r="Z338">
        <v>410</v>
      </c>
      <c r="AA338" t="e">
        <f>IF(R338&lt;&gt;"NA",#REF!+#REF!-#REF!*R338,"NA")</f>
        <v>#REF!</v>
      </c>
    </row>
    <row r="339" spans="1:28" x14ac:dyDescent="0.35">
      <c r="A339" t="s">
        <v>287</v>
      </c>
      <c r="B339" t="s">
        <v>5</v>
      </c>
      <c r="C339" t="s">
        <v>4</v>
      </c>
      <c r="D339" t="s">
        <v>3</v>
      </c>
      <c r="E339" s="1">
        <v>0.91</v>
      </c>
      <c r="F339" t="s">
        <v>292</v>
      </c>
      <c r="G339">
        <v>8</v>
      </c>
      <c r="H339">
        <v>5</v>
      </c>
      <c r="I339">
        <v>7</v>
      </c>
      <c r="J339" s="6">
        <f>162.75/2</f>
        <v>81.375</v>
      </c>
      <c r="K339">
        <v>0.2</v>
      </c>
      <c r="L339">
        <v>19.899999999999999</v>
      </c>
      <c r="M339">
        <v>20</v>
      </c>
      <c r="N339">
        <v>50</v>
      </c>
      <c r="O339">
        <v>1767</v>
      </c>
      <c r="P339">
        <v>1845</v>
      </c>
      <c r="Q339">
        <v>1.1037527593818991E-2</v>
      </c>
      <c r="R339">
        <v>2.1316911416390341E-3</v>
      </c>
      <c r="S339">
        <v>0</v>
      </c>
      <c r="T339">
        <v>1</v>
      </c>
      <c r="U339">
        <v>80</v>
      </c>
      <c r="V339">
        <f t="shared" si="15"/>
        <v>205</v>
      </c>
      <c r="W339" t="s">
        <v>287</v>
      </c>
      <c r="X339" t="s">
        <v>5</v>
      </c>
      <c r="Y339" t="s">
        <v>241</v>
      </c>
      <c r="Z339">
        <v>411</v>
      </c>
      <c r="AA339" t="e">
        <f>IF(R339&lt;&gt;"NA",#REF!+#REF!-#REF!*R339,"NA")</f>
        <v>#REF!</v>
      </c>
      <c r="AB339" s="5" t="s">
        <v>302</v>
      </c>
    </row>
    <row r="340" spans="1:28" x14ac:dyDescent="0.35">
      <c r="A340" t="s">
        <v>287</v>
      </c>
      <c r="B340" t="s">
        <v>0</v>
      </c>
      <c r="C340" t="s">
        <v>4</v>
      </c>
      <c r="D340" t="s">
        <v>3</v>
      </c>
      <c r="E340" s="1">
        <v>0.91</v>
      </c>
      <c r="F340" t="s">
        <v>292</v>
      </c>
      <c r="G340">
        <v>8</v>
      </c>
      <c r="H340">
        <v>5</v>
      </c>
      <c r="I340">
        <v>7</v>
      </c>
      <c r="J340" s="6">
        <f>162.75/2</f>
        <v>81.375</v>
      </c>
      <c r="K340">
        <v>0.2</v>
      </c>
      <c r="L340">
        <v>19.899999999999999</v>
      </c>
      <c r="M340">
        <v>20</v>
      </c>
      <c r="N340">
        <v>50</v>
      </c>
      <c r="O340">
        <v>1767</v>
      </c>
      <c r="P340">
        <v>1845</v>
      </c>
      <c r="Q340">
        <v>1.1037527593818991E-2</v>
      </c>
      <c r="R340">
        <v>2.1316911416390341E-3</v>
      </c>
      <c r="S340">
        <v>0</v>
      </c>
      <c r="T340">
        <v>5</v>
      </c>
      <c r="U340">
        <v>91</v>
      </c>
      <c r="V340">
        <f t="shared" si="16"/>
        <v>205</v>
      </c>
      <c r="W340" t="s">
        <v>287</v>
      </c>
      <c r="X340" t="s">
        <v>0</v>
      </c>
      <c r="Y340" t="s">
        <v>241</v>
      </c>
      <c r="Z340">
        <v>412</v>
      </c>
      <c r="AA340" t="e">
        <f>IF(R340&lt;&gt;"NA",#REF!+#REF!-#REF!*R340,"NA")</f>
        <v>#REF!</v>
      </c>
    </row>
    <row r="341" spans="1:28" x14ac:dyDescent="0.35">
      <c r="A341" t="s">
        <v>288</v>
      </c>
      <c r="B341" t="s">
        <v>5</v>
      </c>
      <c r="C341" t="s">
        <v>4</v>
      </c>
      <c r="D341" t="s">
        <v>3</v>
      </c>
      <c r="E341" s="1">
        <v>0.91</v>
      </c>
      <c r="F341" t="s">
        <v>292</v>
      </c>
      <c r="G341">
        <v>8</v>
      </c>
      <c r="H341">
        <v>5</v>
      </c>
      <c r="I341">
        <v>9</v>
      </c>
      <c r="J341" s="6">
        <f>159.5/2</f>
        <v>79.75</v>
      </c>
      <c r="K341">
        <v>0.2</v>
      </c>
      <c r="L341">
        <v>19.899999999999999</v>
      </c>
      <c r="M341">
        <v>20</v>
      </c>
      <c r="N341">
        <v>50</v>
      </c>
      <c r="O341">
        <v>1812</v>
      </c>
      <c r="P341">
        <v>2067</v>
      </c>
      <c r="Q341">
        <v>1.1037160288408209E-2</v>
      </c>
      <c r="R341">
        <v>2.1382751247327162E-3</v>
      </c>
      <c r="S341">
        <v>1</v>
      </c>
      <c r="T341">
        <v>2</v>
      </c>
      <c r="U341">
        <v>204</v>
      </c>
      <c r="V341">
        <f t="shared" si="13"/>
        <v>206</v>
      </c>
      <c r="W341" t="s">
        <v>288</v>
      </c>
      <c r="X341" t="s">
        <v>5</v>
      </c>
      <c r="Y341" t="s">
        <v>241</v>
      </c>
      <c r="Z341">
        <v>413</v>
      </c>
      <c r="AA341" t="e">
        <f>IF(R341&lt;&gt;"NA",#REF!+#REF!-#REF!*R341,"NA")</f>
        <v>#REF!</v>
      </c>
      <c r="AB341" s="5" t="s">
        <v>301</v>
      </c>
    </row>
    <row r="342" spans="1:28" x14ac:dyDescent="0.35">
      <c r="A342" t="s">
        <v>288</v>
      </c>
      <c r="B342" t="s">
        <v>0</v>
      </c>
      <c r="C342" t="s">
        <v>4</v>
      </c>
      <c r="D342" t="s">
        <v>3</v>
      </c>
      <c r="E342" s="1">
        <v>0.91</v>
      </c>
      <c r="F342" t="s">
        <v>292</v>
      </c>
      <c r="G342">
        <v>8</v>
      </c>
      <c r="H342">
        <v>5</v>
      </c>
      <c r="I342">
        <v>9</v>
      </c>
      <c r="J342" s="6">
        <f>159.5/2</f>
        <v>79.75</v>
      </c>
      <c r="K342">
        <v>0.2</v>
      </c>
      <c r="L342">
        <v>19.899999999999999</v>
      </c>
      <c r="M342">
        <v>20</v>
      </c>
      <c r="N342">
        <v>50</v>
      </c>
      <c r="O342">
        <v>1812</v>
      </c>
      <c r="P342">
        <v>2067</v>
      </c>
      <c r="Q342">
        <v>1.1037160288408209E-2</v>
      </c>
      <c r="R342">
        <v>2.1382751247327162E-3</v>
      </c>
      <c r="S342">
        <v>1</v>
      </c>
      <c r="T342">
        <v>6</v>
      </c>
      <c r="U342">
        <f>T342+U341-T341</f>
        <v>208</v>
      </c>
      <c r="V342">
        <f t="shared" si="14"/>
        <v>206</v>
      </c>
      <c r="W342" t="s">
        <v>288</v>
      </c>
      <c r="X342" t="s">
        <v>0</v>
      </c>
      <c r="Y342" t="s">
        <v>241</v>
      </c>
      <c r="Z342">
        <v>414</v>
      </c>
      <c r="AA342" t="e">
        <f>IF(R342&lt;&gt;"NA",#REF!+#REF!-#REF!*R342,"NA")</f>
        <v>#REF!</v>
      </c>
    </row>
    <row r="343" spans="1:28" x14ac:dyDescent="0.35">
      <c r="A343" t="s">
        <v>289</v>
      </c>
      <c r="B343" t="s">
        <v>5</v>
      </c>
      <c r="C343" t="s">
        <v>4</v>
      </c>
      <c r="D343" t="s">
        <v>3</v>
      </c>
      <c r="E343" s="1">
        <v>0.91</v>
      </c>
      <c r="F343" t="s">
        <v>292</v>
      </c>
      <c r="G343">
        <v>8</v>
      </c>
      <c r="H343">
        <v>5</v>
      </c>
      <c r="I343">
        <v>14</v>
      </c>
      <c r="J343" s="6">
        <f>181.7/2</f>
        <v>90.85</v>
      </c>
      <c r="K343">
        <v>0.2</v>
      </c>
      <c r="L343">
        <v>19.899999999999999</v>
      </c>
      <c r="M343">
        <v>20</v>
      </c>
      <c r="N343">
        <v>50</v>
      </c>
      <c r="O343">
        <v>1782</v>
      </c>
      <c r="P343">
        <v>1873</v>
      </c>
      <c r="Q343">
        <v>1.1135982092893119E-2</v>
      </c>
      <c r="R343">
        <v>2.1437759039588389E-3</v>
      </c>
      <c r="S343">
        <v>1</v>
      </c>
      <c r="T343">
        <v>6</v>
      </c>
      <c r="U343">
        <v>243</v>
      </c>
      <c r="V343">
        <f t="shared" si="15"/>
        <v>207</v>
      </c>
      <c r="W343" t="s">
        <v>289</v>
      </c>
      <c r="X343" t="s">
        <v>5</v>
      </c>
      <c r="Y343" t="s">
        <v>241</v>
      </c>
      <c r="Z343">
        <v>415</v>
      </c>
      <c r="AA343" t="e">
        <f>IF(R343&lt;&gt;"NA",#REF!+#REF!-#REF!*R343,"NA")</f>
        <v>#REF!</v>
      </c>
      <c r="AB343" s="5" t="s">
        <v>300</v>
      </c>
    </row>
    <row r="344" spans="1:28" x14ac:dyDescent="0.35">
      <c r="A344" t="s">
        <v>289</v>
      </c>
      <c r="B344" t="s">
        <v>0</v>
      </c>
      <c r="C344" t="s">
        <v>4</v>
      </c>
      <c r="D344" t="s">
        <v>3</v>
      </c>
      <c r="E344" s="1">
        <v>0.91</v>
      </c>
      <c r="F344" t="s">
        <v>292</v>
      </c>
      <c r="G344">
        <v>8</v>
      </c>
      <c r="H344">
        <v>5</v>
      </c>
      <c r="I344">
        <v>14</v>
      </c>
      <c r="J344" s="6">
        <f>181.7/2</f>
        <v>90.85</v>
      </c>
      <c r="K344">
        <v>0.2</v>
      </c>
      <c r="L344">
        <v>19.899999999999999</v>
      </c>
      <c r="M344">
        <v>20</v>
      </c>
      <c r="N344">
        <v>50</v>
      </c>
      <c r="O344">
        <v>1782</v>
      </c>
      <c r="P344">
        <v>1873</v>
      </c>
      <c r="Q344">
        <v>1.1135982092893119E-2</v>
      </c>
      <c r="R344">
        <v>2.1437759039588389E-3</v>
      </c>
      <c r="S344">
        <v>1</v>
      </c>
      <c r="T344">
        <v>6</v>
      </c>
      <c r="U344">
        <f>T344+U343-T343</f>
        <v>243</v>
      </c>
      <c r="V344">
        <f t="shared" si="16"/>
        <v>207</v>
      </c>
      <c r="W344" t="s">
        <v>289</v>
      </c>
      <c r="X344" t="s">
        <v>0</v>
      </c>
      <c r="Y344" t="s">
        <v>241</v>
      </c>
      <c r="Z344">
        <v>416</v>
      </c>
      <c r="AA344" t="e">
        <f>IF(R344&lt;&gt;"NA",#REF!+#REF!-#REF!*R344,"NA")</f>
        <v>#REF!</v>
      </c>
    </row>
    <row r="345" spans="1:28" x14ac:dyDescent="0.35">
      <c r="A345" t="s">
        <v>290</v>
      </c>
      <c r="B345" t="s">
        <v>5</v>
      </c>
      <c r="C345" t="s">
        <v>4</v>
      </c>
      <c r="D345" t="s">
        <v>3</v>
      </c>
      <c r="E345" s="1">
        <v>0.92</v>
      </c>
      <c r="F345" t="s">
        <v>293</v>
      </c>
      <c r="G345">
        <v>5</v>
      </c>
      <c r="H345">
        <v>4</v>
      </c>
      <c r="I345">
        <v>8</v>
      </c>
      <c r="J345" s="6">
        <f>182.8/2</f>
        <v>91.4</v>
      </c>
      <c r="K345">
        <v>0.2</v>
      </c>
      <c r="L345">
        <v>19.899999999999999</v>
      </c>
      <c r="M345">
        <v>20</v>
      </c>
      <c r="N345">
        <v>50</v>
      </c>
      <c r="O345">
        <v>1634</v>
      </c>
      <c r="P345">
        <v>1594</v>
      </c>
      <c r="Q345">
        <v>1.086431675519073E-2</v>
      </c>
      <c r="R345">
        <v>2.1476510067114092E-3</v>
      </c>
      <c r="S345">
        <v>1</v>
      </c>
      <c r="T345">
        <v>5</v>
      </c>
      <c r="U345">
        <v>354</v>
      </c>
      <c r="V345">
        <f t="shared" si="13"/>
        <v>208</v>
      </c>
      <c r="W345" t="s">
        <v>290</v>
      </c>
      <c r="X345" t="s">
        <v>5</v>
      </c>
      <c r="Y345" t="s">
        <v>241</v>
      </c>
      <c r="Z345">
        <v>417</v>
      </c>
      <c r="AA345" t="e">
        <f>IF(R345&lt;&gt;"NA",#REF!+#REF!-#REF!*R345,"NA")</f>
        <v>#REF!</v>
      </c>
      <c r="AB345" s="5" t="s">
        <v>299</v>
      </c>
    </row>
    <row r="346" spans="1:28" x14ac:dyDescent="0.35">
      <c r="A346" t="s">
        <v>290</v>
      </c>
      <c r="B346" t="s">
        <v>0</v>
      </c>
      <c r="C346" t="s">
        <v>4</v>
      </c>
      <c r="D346" t="s">
        <v>3</v>
      </c>
      <c r="E346" s="1">
        <v>0.92</v>
      </c>
      <c r="F346" t="s">
        <v>293</v>
      </c>
      <c r="G346">
        <v>5</v>
      </c>
      <c r="H346">
        <v>4</v>
      </c>
      <c r="I346">
        <v>8</v>
      </c>
      <c r="J346" s="6">
        <f>182.8/2</f>
        <v>91.4</v>
      </c>
      <c r="K346">
        <v>0.2</v>
      </c>
      <c r="L346">
        <v>19.899999999999999</v>
      </c>
      <c r="M346">
        <v>20</v>
      </c>
      <c r="N346">
        <v>50</v>
      </c>
      <c r="O346">
        <v>1634</v>
      </c>
      <c r="P346">
        <v>1594</v>
      </c>
      <c r="Q346">
        <v>1.086431675519073E-2</v>
      </c>
      <c r="R346">
        <v>2.1476510067114092E-3</v>
      </c>
      <c r="S346">
        <v>1</v>
      </c>
      <c r="T346">
        <v>4</v>
      </c>
      <c r="U346">
        <f>T346+U345-T345</f>
        <v>353</v>
      </c>
      <c r="V346">
        <f t="shared" si="14"/>
        <v>208</v>
      </c>
      <c r="W346" t="s">
        <v>290</v>
      </c>
      <c r="X346" t="s">
        <v>0</v>
      </c>
      <c r="Y346" t="s">
        <v>241</v>
      </c>
      <c r="Z346">
        <v>418</v>
      </c>
      <c r="AA346" t="e">
        <f>IF(R346&lt;&gt;"NA",#REF!+#REF!-#REF!*R346,"NA")</f>
        <v>#REF!</v>
      </c>
    </row>
    <row r="347" spans="1:28" x14ac:dyDescent="0.35">
      <c r="A347" t="s">
        <v>291</v>
      </c>
      <c r="B347" t="s">
        <v>5</v>
      </c>
      <c r="C347" t="s">
        <v>4</v>
      </c>
      <c r="D347" t="s">
        <v>3</v>
      </c>
      <c r="E347" s="1">
        <v>0.93</v>
      </c>
      <c r="F347" t="s">
        <v>296</v>
      </c>
      <c r="G347">
        <v>7</v>
      </c>
      <c r="H347">
        <v>5</v>
      </c>
      <c r="I347">
        <v>9</v>
      </c>
      <c r="J347" s="6">
        <f>180.5/2</f>
        <v>90.25</v>
      </c>
      <c r="K347">
        <v>3.1</v>
      </c>
      <c r="L347">
        <v>19.899999999999999</v>
      </c>
      <c r="M347">
        <v>19.899999999999999</v>
      </c>
      <c r="N347">
        <v>17</v>
      </c>
      <c r="O347">
        <v>1693</v>
      </c>
      <c r="P347">
        <v>1821</v>
      </c>
      <c r="Q347">
        <v>1.127254509018036E-2</v>
      </c>
      <c r="R347">
        <v>1.8867924528301889E-3</v>
      </c>
      <c r="S347">
        <v>1</v>
      </c>
      <c r="T347">
        <v>2</v>
      </c>
      <c r="U347">
        <v>371</v>
      </c>
      <c r="V347">
        <f t="shared" si="15"/>
        <v>209</v>
      </c>
      <c r="W347" t="s">
        <v>291</v>
      </c>
      <c r="X347" t="s">
        <v>5</v>
      </c>
      <c r="Y347" t="s">
        <v>241</v>
      </c>
      <c r="Z347">
        <v>419</v>
      </c>
      <c r="AA347" t="e">
        <f>IF(R347&lt;&gt;"NA",#REF!+#REF!-#REF!*R347,"NA")</f>
        <v>#REF!</v>
      </c>
      <c r="AB347" s="5" t="s">
        <v>294</v>
      </c>
    </row>
    <row r="348" spans="1:28" x14ac:dyDescent="0.35">
      <c r="A348" t="s">
        <v>291</v>
      </c>
      <c r="B348" t="s">
        <v>0</v>
      </c>
      <c r="C348" t="s">
        <v>4</v>
      </c>
      <c r="D348" t="s">
        <v>3</v>
      </c>
      <c r="E348" s="1">
        <v>0.93</v>
      </c>
      <c r="F348" t="s">
        <v>296</v>
      </c>
      <c r="G348">
        <v>7</v>
      </c>
      <c r="H348">
        <v>5</v>
      </c>
      <c r="I348">
        <v>9</v>
      </c>
      <c r="J348" s="6">
        <f>180.5/2</f>
        <v>90.25</v>
      </c>
      <c r="K348">
        <v>3.1</v>
      </c>
      <c r="L348">
        <v>19.899999999999999</v>
      </c>
      <c r="M348">
        <v>19.899999999999999</v>
      </c>
      <c r="N348">
        <v>17</v>
      </c>
      <c r="O348">
        <v>1693</v>
      </c>
      <c r="P348">
        <v>1821</v>
      </c>
      <c r="Q348">
        <v>1.127254509018036E-2</v>
      </c>
      <c r="R348">
        <v>1.8867924528301889E-3</v>
      </c>
      <c r="S348">
        <v>1</v>
      </c>
      <c r="T348">
        <v>8</v>
      </c>
      <c r="U348">
        <f>T348+U347-T347</f>
        <v>377</v>
      </c>
      <c r="V348">
        <f t="shared" si="16"/>
        <v>209</v>
      </c>
      <c r="W348" t="s">
        <v>291</v>
      </c>
      <c r="X348" t="s">
        <v>0</v>
      </c>
      <c r="Y348" t="s">
        <v>241</v>
      </c>
      <c r="Z348">
        <v>420</v>
      </c>
      <c r="AA348" t="e">
        <f>IF(R348&lt;&gt;"NA",#REF!+#REF!-#REF!*R348,"NA")</f>
        <v>#REF!</v>
      </c>
    </row>
    <row r="349" spans="1:28" x14ac:dyDescent="0.35">
      <c r="A349" t="s">
        <v>295</v>
      </c>
      <c r="B349" t="s">
        <v>5</v>
      </c>
      <c r="C349" t="s">
        <v>4</v>
      </c>
      <c r="D349" t="s">
        <v>3</v>
      </c>
      <c r="E349" s="1">
        <v>0.93</v>
      </c>
      <c r="F349" t="s">
        <v>297</v>
      </c>
      <c r="G349">
        <v>7</v>
      </c>
      <c r="H349">
        <v>5</v>
      </c>
      <c r="I349">
        <v>9</v>
      </c>
      <c r="J349" s="6">
        <f>169.8/2</f>
        <v>84.9</v>
      </c>
      <c r="K349">
        <v>0.2</v>
      </c>
      <c r="L349">
        <v>19.899999999999999</v>
      </c>
      <c r="M349">
        <v>20</v>
      </c>
      <c r="N349">
        <v>58</v>
      </c>
      <c r="O349">
        <v>1799</v>
      </c>
      <c r="P349">
        <v>1930</v>
      </c>
      <c r="Q349">
        <v>1.106170094496943E-2</v>
      </c>
      <c r="R349">
        <v>2.171395483497394E-3</v>
      </c>
      <c r="S349">
        <v>1</v>
      </c>
      <c r="T349">
        <v>10</v>
      </c>
      <c r="U349">
        <v>228</v>
      </c>
      <c r="V349">
        <f t="shared" si="13"/>
        <v>210</v>
      </c>
      <c r="W349" t="s">
        <v>295</v>
      </c>
      <c r="X349" t="s">
        <v>5</v>
      </c>
      <c r="Y349" t="s">
        <v>241</v>
      </c>
      <c r="Z349">
        <v>421</v>
      </c>
      <c r="AA349" t="e">
        <f>IF(R349&lt;&gt;"NA",#REF!+#REF!-#REF!*R349,"NA")</f>
        <v>#REF!</v>
      </c>
      <c r="AB349" s="5" t="s">
        <v>298</v>
      </c>
    </row>
    <row r="350" spans="1:28" x14ac:dyDescent="0.35">
      <c r="A350" t="s">
        <v>295</v>
      </c>
      <c r="B350" t="s">
        <v>0</v>
      </c>
      <c r="C350" t="s">
        <v>4</v>
      </c>
      <c r="D350" t="s">
        <v>3</v>
      </c>
      <c r="E350" s="1">
        <v>0.93</v>
      </c>
      <c r="F350" t="s">
        <v>297</v>
      </c>
      <c r="G350">
        <v>7</v>
      </c>
      <c r="H350">
        <v>5</v>
      </c>
      <c r="I350">
        <v>9</v>
      </c>
      <c r="J350" s="6">
        <f>169.8/2</f>
        <v>84.9</v>
      </c>
      <c r="K350">
        <v>0.2</v>
      </c>
      <c r="L350">
        <v>19.899999999999999</v>
      </c>
      <c r="M350">
        <v>20</v>
      </c>
      <c r="N350">
        <v>58</v>
      </c>
      <c r="O350">
        <v>1799</v>
      </c>
      <c r="P350">
        <v>1930</v>
      </c>
      <c r="Q350">
        <v>1.106170094496943E-2</v>
      </c>
      <c r="R350">
        <v>2.171395483497394E-3</v>
      </c>
      <c r="S350">
        <v>1</v>
      </c>
      <c r="T350">
        <v>6</v>
      </c>
      <c r="U350">
        <f>T350+U349-T349</f>
        <v>224</v>
      </c>
      <c r="V350">
        <f>IF(X349="top",V349+1,V349)</f>
        <v>210</v>
      </c>
      <c r="W350" t="s">
        <v>295</v>
      </c>
      <c r="X350" t="s">
        <v>0</v>
      </c>
      <c r="Y350" t="s">
        <v>241</v>
      </c>
      <c r="Z350">
        <v>422</v>
      </c>
      <c r="AA350" t="e">
        <f>IF(R350&lt;&gt;"NA",#REF!+#REF!-#REF!*R350,"NA")</f>
        <v>#REF!</v>
      </c>
    </row>
    <row r="351" spans="1:28" x14ac:dyDescent="0.35">
      <c r="A351" t="s">
        <v>350</v>
      </c>
      <c r="B351" t="s">
        <v>5</v>
      </c>
      <c r="C351" t="s">
        <v>4</v>
      </c>
      <c r="D351" t="s">
        <v>3</v>
      </c>
      <c r="E351" s="1">
        <v>0.93</v>
      </c>
      <c r="F351" t="s">
        <v>357</v>
      </c>
      <c r="G351">
        <v>9</v>
      </c>
      <c r="H351">
        <v>4</v>
      </c>
      <c r="I351">
        <v>8</v>
      </c>
      <c r="J351" s="6">
        <v>83.5</v>
      </c>
      <c r="K351">
        <v>3.1</v>
      </c>
      <c r="L351">
        <v>19.899999999999999</v>
      </c>
      <c r="M351">
        <v>19.899999999999999</v>
      </c>
      <c r="N351">
        <v>10</v>
      </c>
      <c r="O351">
        <v>1711</v>
      </c>
      <c r="P351">
        <v>1781</v>
      </c>
      <c r="Q351">
        <v>1.163062536528346E-2</v>
      </c>
      <c r="R351">
        <v>1.9527617630649061E-3</v>
      </c>
      <c r="S351">
        <v>1</v>
      </c>
      <c r="T351">
        <v>4</v>
      </c>
      <c r="U351">
        <v>201</v>
      </c>
      <c r="V351">
        <f>IF(X350="top",V350+1,V3698)</f>
        <v>211</v>
      </c>
      <c r="W351" t="s">
        <v>350</v>
      </c>
      <c r="X351" t="s">
        <v>5</v>
      </c>
      <c r="Y351" t="s">
        <v>241</v>
      </c>
      <c r="Z351">
        <v>423</v>
      </c>
      <c r="AA351" t="e">
        <f>IF(R351&lt;&gt;"NA",#REF!+#REF!-#REF!*R351,"NA")</f>
        <v>#REF!</v>
      </c>
    </row>
    <row r="352" spans="1:28" x14ac:dyDescent="0.35">
      <c r="A352" t="s">
        <v>350</v>
      </c>
      <c r="B352" t="s">
        <v>0</v>
      </c>
      <c r="C352" t="s">
        <v>4</v>
      </c>
      <c r="D352" t="s">
        <v>3</v>
      </c>
      <c r="E352" s="1">
        <v>0.93</v>
      </c>
      <c r="F352" t="s">
        <v>357</v>
      </c>
      <c r="G352">
        <v>9</v>
      </c>
      <c r="H352">
        <v>4</v>
      </c>
      <c r="I352">
        <v>8</v>
      </c>
      <c r="J352" s="6">
        <v>83.5</v>
      </c>
      <c r="K352">
        <v>3.1</v>
      </c>
      <c r="L352">
        <v>19.899999999999999</v>
      </c>
      <c r="M352">
        <v>19.899999999999999</v>
      </c>
      <c r="N352">
        <v>10</v>
      </c>
      <c r="O352">
        <v>1711</v>
      </c>
      <c r="P352">
        <v>1781</v>
      </c>
      <c r="Q352">
        <v>1.163062536528346E-2</v>
      </c>
      <c r="R352">
        <v>1.9527617630649061E-3</v>
      </c>
      <c r="S352">
        <v>1</v>
      </c>
      <c r="T352">
        <v>5</v>
      </c>
      <c r="U352">
        <f>T352+U351-T351</f>
        <v>202</v>
      </c>
      <c r="V352">
        <f t="shared" ref="V352:V364" si="17">IF(X351="top",V351+1,V351)</f>
        <v>211</v>
      </c>
      <c r="W352" t="s">
        <v>350</v>
      </c>
      <c r="X352" t="s">
        <v>0</v>
      </c>
      <c r="Y352" t="s">
        <v>241</v>
      </c>
      <c r="Z352">
        <v>424</v>
      </c>
      <c r="AA352" t="e">
        <f>IF(R352&lt;&gt;"NA",#REF!+#REF!-#REF!*R352,"NA")</f>
        <v>#REF!</v>
      </c>
    </row>
    <row r="353" spans="1:27" x14ac:dyDescent="0.35">
      <c r="A353" t="s">
        <v>355</v>
      </c>
      <c r="B353" t="s">
        <v>5</v>
      </c>
      <c r="C353" t="s">
        <v>4</v>
      </c>
      <c r="D353" t="s">
        <v>3</v>
      </c>
      <c r="E353" s="1">
        <v>0.93</v>
      </c>
      <c r="F353" t="s">
        <v>357</v>
      </c>
      <c r="G353">
        <v>9</v>
      </c>
      <c r="H353">
        <v>4</v>
      </c>
      <c r="I353">
        <v>8</v>
      </c>
      <c r="J353" s="6">
        <v>83.5</v>
      </c>
      <c r="K353">
        <v>3.1</v>
      </c>
      <c r="L353">
        <v>19.899999999999999</v>
      </c>
      <c r="M353">
        <v>19.899999999999999</v>
      </c>
      <c r="N353">
        <v>10</v>
      </c>
      <c r="O353">
        <v>1711</v>
      </c>
      <c r="P353">
        <v>1781</v>
      </c>
      <c r="Q353">
        <v>1.163062536528346E-2</v>
      </c>
      <c r="R353">
        <v>1.9527617630649061E-3</v>
      </c>
      <c r="S353">
        <v>1</v>
      </c>
      <c r="T353">
        <v>54</v>
      </c>
      <c r="U353">
        <v>172</v>
      </c>
      <c r="V353">
        <f>IF(X352="top",V352+1,V3700)</f>
        <v>212</v>
      </c>
      <c r="W353" t="s">
        <v>355</v>
      </c>
      <c r="X353" t="s">
        <v>5</v>
      </c>
      <c r="Y353" t="s">
        <v>370</v>
      </c>
      <c r="Z353">
        <v>425</v>
      </c>
      <c r="AA353" t="e">
        <f>IF(R353&lt;&gt;"NA",#REF!+#REF!-#REF!*R353,"NA")</f>
        <v>#REF!</v>
      </c>
    </row>
    <row r="354" spans="1:27" x14ac:dyDescent="0.35">
      <c r="A354" t="s">
        <v>355</v>
      </c>
      <c r="B354" t="s">
        <v>0</v>
      </c>
      <c r="C354" t="s">
        <v>4</v>
      </c>
      <c r="D354" t="s">
        <v>3</v>
      </c>
      <c r="E354" s="1">
        <v>0.93</v>
      </c>
      <c r="F354" t="s">
        <v>357</v>
      </c>
      <c r="G354">
        <v>9</v>
      </c>
      <c r="H354">
        <v>4</v>
      </c>
      <c r="I354">
        <v>8</v>
      </c>
      <c r="J354" s="6">
        <v>83.5</v>
      </c>
      <c r="K354">
        <v>3.1</v>
      </c>
      <c r="L354">
        <v>19.899999999999999</v>
      </c>
      <c r="M354">
        <v>19.899999999999999</v>
      </c>
      <c r="N354">
        <v>10</v>
      </c>
      <c r="O354">
        <v>1711</v>
      </c>
      <c r="P354">
        <v>1781</v>
      </c>
      <c r="Q354">
        <v>1.163062536528346E-2</v>
      </c>
      <c r="R354">
        <v>1.9527617630649061E-3</v>
      </c>
      <c r="S354">
        <v>1</v>
      </c>
      <c r="T354">
        <v>7</v>
      </c>
      <c r="U354">
        <f>T354+U353-T353</f>
        <v>125</v>
      </c>
      <c r="V354">
        <f t="shared" ref="V354" si="18">IF(X353="top",V353+1,V353)</f>
        <v>212</v>
      </c>
      <c r="W354" t="s">
        <v>355</v>
      </c>
      <c r="X354" t="s">
        <v>0</v>
      </c>
      <c r="Y354" t="s">
        <v>370</v>
      </c>
      <c r="Z354">
        <v>426</v>
      </c>
      <c r="AA354" t="e">
        <f>IF(R354&lt;&gt;"NA",#REF!+#REF!-#REF!*R354,"NA")</f>
        <v>#REF!</v>
      </c>
    </row>
    <row r="355" spans="1:27" x14ac:dyDescent="0.35">
      <c r="A355" t="s">
        <v>356</v>
      </c>
      <c r="B355" t="s">
        <v>5</v>
      </c>
      <c r="C355" t="s">
        <v>4</v>
      </c>
      <c r="D355" t="s">
        <v>3</v>
      </c>
      <c r="E355" s="1">
        <v>0.93</v>
      </c>
      <c r="F355" t="s">
        <v>357</v>
      </c>
      <c r="G355">
        <v>9</v>
      </c>
      <c r="H355">
        <v>4</v>
      </c>
      <c r="I355">
        <v>8</v>
      </c>
      <c r="J355" s="6">
        <v>83.5</v>
      </c>
      <c r="K355">
        <v>3.1</v>
      </c>
      <c r="L355">
        <v>19.899999999999999</v>
      </c>
      <c r="M355">
        <v>19.899999999999999</v>
      </c>
      <c r="N355">
        <v>10</v>
      </c>
      <c r="O355">
        <v>1711</v>
      </c>
      <c r="P355">
        <v>1781</v>
      </c>
      <c r="Q355">
        <v>1.163062536528346E-2</v>
      </c>
      <c r="R355">
        <v>1.9527617630649061E-3</v>
      </c>
      <c r="S355">
        <v>1</v>
      </c>
      <c r="T355">
        <v>18</v>
      </c>
      <c r="U355">
        <v>159</v>
      </c>
      <c r="V355">
        <f>IF(X354="top",V354+1,V3702)</f>
        <v>213</v>
      </c>
      <c r="W355" t="s">
        <v>356</v>
      </c>
      <c r="X355" t="s">
        <v>5</v>
      </c>
      <c r="Y355" t="s">
        <v>241</v>
      </c>
      <c r="Z355">
        <v>427</v>
      </c>
      <c r="AA355" t="e">
        <f>IF(R355&lt;&gt;"NA",#REF!+#REF!-#REF!*R355,"NA")</f>
        <v>#REF!</v>
      </c>
    </row>
    <row r="356" spans="1:27" x14ac:dyDescent="0.35">
      <c r="A356" t="s">
        <v>356</v>
      </c>
      <c r="B356" t="s">
        <v>0</v>
      </c>
      <c r="C356" t="s">
        <v>4</v>
      </c>
      <c r="D356" t="s">
        <v>3</v>
      </c>
      <c r="E356" s="1">
        <v>0.93</v>
      </c>
      <c r="F356" t="s">
        <v>357</v>
      </c>
      <c r="G356">
        <v>9</v>
      </c>
      <c r="H356">
        <v>4</v>
      </c>
      <c r="I356">
        <v>8</v>
      </c>
      <c r="J356" s="6">
        <v>83.5</v>
      </c>
      <c r="K356">
        <v>3.1</v>
      </c>
      <c r="L356">
        <v>19.899999999999999</v>
      </c>
      <c r="M356">
        <v>19.899999999999999</v>
      </c>
      <c r="N356">
        <v>10</v>
      </c>
      <c r="O356">
        <v>1711</v>
      </c>
      <c r="P356">
        <v>1781</v>
      </c>
      <c r="Q356">
        <v>1.163062536528346E-2</v>
      </c>
      <c r="R356">
        <v>1.9527617630649061E-3</v>
      </c>
      <c r="S356">
        <v>1</v>
      </c>
      <c r="T356">
        <v>7</v>
      </c>
      <c r="U356">
        <f>T356+U355-T355</f>
        <v>148</v>
      </c>
      <c r="V356">
        <f t="shared" si="17"/>
        <v>213</v>
      </c>
      <c r="W356" t="s">
        <v>356</v>
      </c>
      <c r="X356" t="s">
        <v>0</v>
      </c>
      <c r="Y356" t="s">
        <v>241</v>
      </c>
      <c r="Z356">
        <v>428</v>
      </c>
      <c r="AA356" t="e">
        <f>IF(R356&lt;&gt;"NA",#REF!+#REF!-#REF!*R356,"NA")</f>
        <v>#REF!</v>
      </c>
    </row>
    <row r="357" spans="1:27" x14ac:dyDescent="0.35">
      <c r="A357" t="s">
        <v>353</v>
      </c>
      <c r="B357" t="s">
        <v>5</v>
      </c>
      <c r="C357" t="s">
        <v>4</v>
      </c>
      <c r="D357" t="s">
        <v>3</v>
      </c>
      <c r="E357" s="1">
        <v>0.96</v>
      </c>
      <c r="F357" t="s">
        <v>357</v>
      </c>
      <c r="G357">
        <v>9</v>
      </c>
      <c r="H357">
        <v>4</v>
      </c>
      <c r="I357">
        <v>10</v>
      </c>
      <c r="J357" s="6">
        <v>88.7</v>
      </c>
      <c r="K357">
        <v>0.2</v>
      </c>
      <c r="L357">
        <v>19.899999999999999</v>
      </c>
      <c r="M357">
        <v>20</v>
      </c>
      <c r="N357">
        <v>51</v>
      </c>
      <c r="O357">
        <v>1747</v>
      </c>
      <c r="P357">
        <v>1970</v>
      </c>
      <c r="Q357">
        <v>1.1459832997408581E-2</v>
      </c>
      <c r="R357">
        <v>2.168883747831116E-3</v>
      </c>
      <c r="S357">
        <v>1</v>
      </c>
      <c r="T357">
        <v>48</v>
      </c>
      <c r="U357">
        <v>274</v>
      </c>
      <c r="V357">
        <f>IF(X356="top",V356+1,V3704)</f>
        <v>214</v>
      </c>
      <c r="W357" t="s">
        <v>353</v>
      </c>
      <c r="X357" t="s">
        <v>5</v>
      </c>
      <c r="Y357" t="s">
        <v>241</v>
      </c>
      <c r="Z357">
        <v>429</v>
      </c>
      <c r="AA357" t="e">
        <f>IF(R357&lt;&gt;"NA",#REF!+#REF!-#REF!*R357,"NA")</f>
        <v>#REF!</v>
      </c>
    </row>
    <row r="358" spans="1:27" x14ac:dyDescent="0.35">
      <c r="A358" t="s">
        <v>353</v>
      </c>
      <c r="B358" t="s">
        <v>0</v>
      </c>
      <c r="C358" t="s">
        <v>4</v>
      </c>
      <c r="D358" t="s">
        <v>3</v>
      </c>
      <c r="E358" s="1">
        <v>0.96</v>
      </c>
      <c r="F358" t="s">
        <v>357</v>
      </c>
      <c r="G358">
        <v>9</v>
      </c>
      <c r="H358">
        <v>4</v>
      </c>
      <c r="I358">
        <v>10</v>
      </c>
      <c r="J358" s="6">
        <v>88.7</v>
      </c>
      <c r="K358">
        <v>0.2</v>
      </c>
      <c r="L358">
        <v>19.899999999999999</v>
      </c>
      <c r="M358">
        <v>20</v>
      </c>
      <c r="N358">
        <v>51</v>
      </c>
      <c r="O358">
        <v>1747</v>
      </c>
      <c r="P358">
        <v>1970</v>
      </c>
      <c r="Q358">
        <v>1.1459832997408581E-2</v>
      </c>
      <c r="R358">
        <v>2.168883747831116E-3</v>
      </c>
      <c r="S358">
        <v>1</v>
      </c>
      <c r="T358">
        <v>8</v>
      </c>
      <c r="U358">
        <f>T358+U357-T357</f>
        <v>234</v>
      </c>
      <c r="V358">
        <f t="shared" ref="V358" si="19">IF(X357="top",V357+1,V357)</f>
        <v>214</v>
      </c>
      <c r="W358" t="s">
        <v>353</v>
      </c>
      <c r="X358" t="s">
        <v>0</v>
      </c>
      <c r="Y358" t="s">
        <v>241</v>
      </c>
      <c r="Z358">
        <v>430</v>
      </c>
      <c r="AA358" t="e">
        <f>IF(R358&lt;&gt;"NA",#REF!+#REF!-#REF!*R358,"NA")</f>
        <v>#REF!</v>
      </c>
    </row>
    <row r="359" spans="1:27" x14ac:dyDescent="0.35">
      <c r="A359" t="s">
        <v>354</v>
      </c>
      <c r="B359" t="s">
        <v>5</v>
      </c>
      <c r="C359" t="s">
        <v>4</v>
      </c>
      <c r="D359" t="s">
        <v>3</v>
      </c>
      <c r="E359" s="1">
        <v>0.98</v>
      </c>
      <c r="F359" t="s">
        <v>358</v>
      </c>
      <c r="G359">
        <v>5</v>
      </c>
      <c r="H359">
        <v>3</v>
      </c>
      <c r="I359">
        <v>4</v>
      </c>
      <c r="J359" s="6">
        <v>79.5</v>
      </c>
      <c r="K359">
        <v>3.1</v>
      </c>
      <c r="L359">
        <v>19.899999999999999</v>
      </c>
      <c r="M359">
        <v>19.899999999999999</v>
      </c>
      <c r="N359">
        <v>14</v>
      </c>
      <c r="O359">
        <v>1798</v>
      </c>
      <c r="P359">
        <v>1793</v>
      </c>
      <c r="Q359">
        <v>1.1055555555555549E-2</v>
      </c>
      <c r="R359">
        <v>1.9118869492934329E-3</v>
      </c>
      <c r="S359">
        <v>1</v>
      </c>
      <c r="T359">
        <v>75</v>
      </c>
      <c r="U359">
        <v>396</v>
      </c>
      <c r="V359">
        <f>IF(X358="top",V358+1,V3706)</f>
        <v>215</v>
      </c>
      <c r="W359" t="s">
        <v>354</v>
      </c>
      <c r="X359" t="s">
        <v>5</v>
      </c>
      <c r="Y359" t="s">
        <v>241</v>
      </c>
      <c r="Z359">
        <v>431</v>
      </c>
      <c r="AA359" t="e">
        <f>IF(R359&lt;&gt;"NA",#REF!+#REF!-#REF!*R359,"NA")</f>
        <v>#REF!</v>
      </c>
    </row>
    <row r="360" spans="1:27" x14ac:dyDescent="0.35">
      <c r="A360" t="s">
        <v>354</v>
      </c>
      <c r="B360" t="s">
        <v>0</v>
      </c>
      <c r="C360" t="s">
        <v>4</v>
      </c>
      <c r="D360" t="s">
        <v>3</v>
      </c>
      <c r="E360" s="1">
        <v>0.98</v>
      </c>
      <c r="F360" t="s">
        <v>358</v>
      </c>
      <c r="G360">
        <v>5</v>
      </c>
      <c r="H360">
        <v>3</v>
      </c>
      <c r="I360">
        <v>4</v>
      </c>
      <c r="J360" s="6">
        <v>79.5</v>
      </c>
      <c r="K360">
        <v>3.1</v>
      </c>
      <c r="L360">
        <v>19.899999999999999</v>
      </c>
      <c r="M360">
        <v>19.899999999999999</v>
      </c>
      <c r="N360">
        <v>14</v>
      </c>
      <c r="O360">
        <v>1798</v>
      </c>
      <c r="P360">
        <v>1793</v>
      </c>
      <c r="Q360">
        <v>1.1055555555555549E-2</v>
      </c>
      <c r="R360">
        <v>1.9118869492934329E-3</v>
      </c>
      <c r="S360">
        <v>1</v>
      </c>
      <c r="T360">
        <v>14</v>
      </c>
      <c r="U360">
        <f>T360+U359-T359</f>
        <v>335</v>
      </c>
      <c r="V360">
        <f t="shared" si="17"/>
        <v>215</v>
      </c>
      <c r="W360" t="s">
        <v>354</v>
      </c>
      <c r="X360" t="s">
        <v>0</v>
      </c>
      <c r="Y360" t="s">
        <v>241</v>
      </c>
      <c r="Z360">
        <v>432</v>
      </c>
      <c r="AA360" t="e">
        <f>IF(R360&lt;&gt;"NA",#REF!+#REF!-#REF!*R360,"NA")</f>
        <v>#REF!</v>
      </c>
    </row>
    <row r="361" spans="1:27" x14ac:dyDescent="0.35">
      <c r="A361" t="s">
        <v>351</v>
      </c>
      <c r="B361" t="s">
        <v>5</v>
      </c>
      <c r="C361" t="s">
        <v>4</v>
      </c>
      <c r="D361" t="s">
        <v>3</v>
      </c>
      <c r="E361" s="1">
        <v>0.98</v>
      </c>
      <c r="F361" t="s">
        <v>358</v>
      </c>
      <c r="G361">
        <v>5</v>
      </c>
      <c r="H361">
        <v>3</v>
      </c>
      <c r="I361">
        <v>4</v>
      </c>
      <c r="J361" s="6">
        <v>74</v>
      </c>
      <c r="K361">
        <v>0.2</v>
      </c>
      <c r="L361">
        <v>19.899999999999999</v>
      </c>
      <c r="M361">
        <v>20</v>
      </c>
      <c r="N361">
        <v>51</v>
      </c>
      <c r="O361">
        <v>1758</v>
      </c>
      <c r="P361">
        <v>1972</v>
      </c>
      <c r="Q361">
        <v>1.134873110921015E-2</v>
      </c>
      <c r="R361">
        <v>2.1878646441073511E-3</v>
      </c>
      <c r="S361">
        <v>1</v>
      </c>
      <c r="T361">
        <v>9</v>
      </c>
      <c r="U361">
        <v>197</v>
      </c>
      <c r="V361">
        <f>IF(X360="top",V360+1,V3708)</f>
        <v>216</v>
      </c>
      <c r="W361" t="s">
        <v>351</v>
      </c>
      <c r="X361" t="s">
        <v>5</v>
      </c>
      <c r="Y361" t="s">
        <v>241</v>
      </c>
      <c r="Z361">
        <v>433</v>
      </c>
      <c r="AA361" t="e">
        <f>IF(R361&lt;&gt;"NA",#REF!+#REF!-#REF!*R361,"NA")</f>
        <v>#REF!</v>
      </c>
    </row>
    <row r="362" spans="1:27" x14ac:dyDescent="0.35">
      <c r="A362" t="s">
        <v>351</v>
      </c>
      <c r="B362" t="s">
        <v>0</v>
      </c>
      <c r="C362" t="s">
        <v>4</v>
      </c>
      <c r="D362" t="s">
        <v>3</v>
      </c>
      <c r="E362" s="1">
        <v>0.98</v>
      </c>
      <c r="F362" t="s">
        <v>358</v>
      </c>
      <c r="G362">
        <v>5</v>
      </c>
      <c r="H362">
        <v>3</v>
      </c>
      <c r="I362">
        <v>4</v>
      </c>
      <c r="J362" s="6">
        <v>74</v>
      </c>
      <c r="K362">
        <v>0.2</v>
      </c>
      <c r="L362">
        <v>19.899999999999999</v>
      </c>
      <c r="M362">
        <v>20</v>
      </c>
      <c r="N362">
        <v>51</v>
      </c>
      <c r="O362">
        <v>1758</v>
      </c>
      <c r="P362">
        <v>1972</v>
      </c>
      <c r="Q362">
        <v>1.134873110921015E-2</v>
      </c>
      <c r="R362">
        <v>2.1878646441073511E-3</v>
      </c>
      <c r="S362">
        <v>1</v>
      </c>
      <c r="T362">
        <v>4</v>
      </c>
      <c r="U362">
        <f>T362+U361-T361</f>
        <v>192</v>
      </c>
      <c r="V362">
        <f t="shared" ref="V362" si="20">IF(X361="top",V361+1,V361)</f>
        <v>216</v>
      </c>
      <c r="W362" t="s">
        <v>351</v>
      </c>
      <c r="X362" t="s">
        <v>0</v>
      </c>
      <c r="Y362" t="s">
        <v>241</v>
      </c>
      <c r="Z362">
        <v>434</v>
      </c>
      <c r="AA362" t="e">
        <f>IF(R362&lt;&gt;"NA",#REF!+#REF!-#REF!*R362,"NA")</f>
        <v>#REF!</v>
      </c>
    </row>
    <row r="363" spans="1:27" x14ac:dyDescent="0.35">
      <c r="A363" t="s">
        <v>352</v>
      </c>
      <c r="B363" t="s">
        <v>5</v>
      </c>
      <c r="C363" t="s">
        <v>4</v>
      </c>
      <c r="D363" t="s">
        <v>3</v>
      </c>
      <c r="E363" s="1">
        <v>0.98</v>
      </c>
      <c r="F363" t="s">
        <v>358</v>
      </c>
      <c r="G363">
        <v>5</v>
      </c>
      <c r="H363">
        <v>3</v>
      </c>
      <c r="I363">
        <v>4</v>
      </c>
      <c r="J363" s="6">
        <v>74</v>
      </c>
      <c r="K363">
        <v>0.2</v>
      </c>
      <c r="L363">
        <v>19.899999999999999</v>
      </c>
      <c r="M363">
        <v>20</v>
      </c>
      <c r="N363">
        <v>51</v>
      </c>
      <c r="O363">
        <v>1758</v>
      </c>
      <c r="P363">
        <v>1972</v>
      </c>
      <c r="Q363">
        <v>1.134873110921015E-2</v>
      </c>
      <c r="R363">
        <v>2.1878646441073511E-3</v>
      </c>
      <c r="S363">
        <v>1</v>
      </c>
      <c r="T363">
        <v>14</v>
      </c>
      <c r="U363">
        <v>212</v>
      </c>
      <c r="V363">
        <f>IF(X362="top",V362+1,V3710)</f>
        <v>217</v>
      </c>
      <c r="W363" t="s">
        <v>352</v>
      </c>
      <c r="X363" t="s">
        <v>5</v>
      </c>
      <c r="Y363" t="s">
        <v>241</v>
      </c>
      <c r="Z363">
        <v>435</v>
      </c>
      <c r="AA363" t="e">
        <f>IF(R363&lt;&gt;"NA",#REF!+#REF!-#REF!*R363,"NA")</f>
        <v>#REF!</v>
      </c>
    </row>
    <row r="364" spans="1:27" x14ac:dyDescent="0.35">
      <c r="A364" t="s">
        <v>352</v>
      </c>
      <c r="B364" t="s">
        <v>0</v>
      </c>
      <c r="C364" t="s">
        <v>4</v>
      </c>
      <c r="D364" t="s">
        <v>3</v>
      </c>
      <c r="E364" s="1">
        <v>0.98</v>
      </c>
      <c r="F364" t="s">
        <v>358</v>
      </c>
      <c r="G364">
        <v>5</v>
      </c>
      <c r="H364">
        <v>3</v>
      </c>
      <c r="I364">
        <v>4</v>
      </c>
      <c r="J364" s="6">
        <v>74</v>
      </c>
      <c r="K364">
        <v>0.2</v>
      </c>
      <c r="L364">
        <v>19.899999999999999</v>
      </c>
      <c r="M364">
        <v>20</v>
      </c>
      <c r="N364">
        <v>51</v>
      </c>
      <c r="O364">
        <v>1758</v>
      </c>
      <c r="P364">
        <v>1972</v>
      </c>
      <c r="Q364">
        <v>1.134873110921015E-2</v>
      </c>
      <c r="R364">
        <v>2.1878646441073511E-3</v>
      </c>
      <c r="S364">
        <v>1</v>
      </c>
      <c r="T364">
        <v>9</v>
      </c>
      <c r="U364">
        <f>T364+U363-T363</f>
        <v>207</v>
      </c>
      <c r="V364">
        <f t="shared" si="17"/>
        <v>217</v>
      </c>
      <c r="W364" t="s">
        <v>352</v>
      </c>
      <c r="X364" t="s">
        <v>0</v>
      </c>
      <c r="Y364" t="s">
        <v>241</v>
      </c>
      <c r="Z364">
        <v>436</v>
      </c>
      <c r="AA364" t="e">
        <f>IF(R364&lt;&gt;"NA",#REF!+#REF!-#REF!*R364,"NA")</f>
        <v>#REF!</v>
      </c>
    </row>
  </sheetData>
  <conditionalFormatting sqref="S1:S1048576">
    <cfRule type="cellIs" dxfId="1" priority="2" operator="equal">
      <formula>1</formula>
    </cfRule>
  </conditionalFormatting>
  <conditionalFormatting sqref="Y1:Y1048576">
    <cfRule type="containsText" dxfId="0" priority="1" operator="containsText" text="na">
      <formula>NOT(ISERROR(SEARCH("na",Y1)))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Exp2_supplementary_measurements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2021-11-10T12:51:46Z</dcterms:created>
  <dcterms:modified xsi:type="dcterms:W3CDTF">2025-05-26T10:26:58Z</dcterms:modified>
</cp:coreProperties>
</file>