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Thesis\My Articles\0 - Flexible dynamic force measurement method via physical pendulum\Data\Force calibration data 1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N16" i="1" s="1"/>
  <c r="P4" i="1"/>
  <c r="P2" i="1"/>
  <c r="O4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3" i="1"/>
  <c r="P3" i="1" s="1"/>
  <c r="M2" i="1"/>
  <c r="M4" i="1"/>
  <c r="M5" i="1"/>
  <c r="M6" i="1"/>
  <c r="M7" i="1"/>
  <c r="M8" i="1"/>
  <c r="M9" i="1"/>
  <c r="M10" i="1"/>
  <c r="M11" i="1"/>
  <c r="M12" i="1"/>
  <c r="F12" i="1"/>
  <c r="K12" i="1" s="1"/>
  <c r="F3" i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L9" i="1" s="1"/>
  <c r="F10" i="1"/>
  <c r="K10" i="1" s="1"/>
  <c r="F11" i="1"/>
  <c r="K11" i="1" s="1"/>
  <c r="F2" i="1"/>
  <c r="K2" i="1" s="1"/>
  <c r="T8" i="1" s="1"/>
  <c r="N4" i="1" l="1"/>
  <c r="T11" i="1"/>
  <c r="N12" i="1"/>
  <c r="N7" i="1"/>
  <c r="N8" i="1"/>
  <c r="T10" i="1"/>
  <c r="N5" i="1"/>
  <c r="T7" i="1"/>
  <c r="T6" i="1"/>
  <c r="N11" i="1"/>
  <c r="T3" i="1"/>
  <c r="T5" i="1"/>
  <c r="T12" i="1"/>
  <c r="T4" i="1"/>
  <c r="T9" i="1"/>
  <c r="N9" i="1"/>
  <c r="N6" i="1"/>
  <c r="L10" i="1"/>
  <c r="N10" i="1"/>
  <c r="L4" i="1"/>
  <c r="L12" i="1"/>
  <c r="L7" i="1"/>
  <c r="L8" i="1"/>
  <c r="L6" i="1"/>
  <c r="L5" i="1"/>
  <c r="L11" i="1"/>
  <c r="L2" i="1"/>
  <c r="M3" i="1"/>
  <c r="K3" i="1" l="1"/>
  <c r="N3" i="1" s="1"/>
  <c r="L3" i="1" l="1"/>
</calcChain>
</file>

<file path=xl/sharedStrings.xml><?xml version="1.0" encoding="utf-8"?>
<sst xmlns="http://schemas.openxmlformats.org/spreadsheetml/2006/main" count="19" uniqueCount="18">
  <si>
    <t>weight(mg)</t>
  </si>
  <si>
    <t>force_distance_from_tip(pixels)</t>
  </si>
  <si>
    <t>deflection(pixels)</t>
  </si>
  <si>
    <t>total_length(pixels)</t>
  </si>
  <si>
    <t>total_length(cm)</t>
  </si>
  <si>
    <t>pix2cm</t>
  </si>
  <si>
    <t>angle(rad)</t>
  </si>
  <si>
    <t>angle(deg)</t>
  </si>
  <si>
    <t>x0</t>
  </si>
  <si>
    <t>y0</t>
  </si>
  <si>
    <t>xL</t>
  </si>
  <si>
    <t>yL</t>
  </si>
  <si>
    <t>support_mass(g)</t>
  </si>
  <si>
    <t>force_calc(dyne)</t>
  </si>
  <si>
    <t>force_measured(dyne)</t>
  </si>
  <si>
    <t>force_measured(newton)</t>
  </si>
  <si>
    <t>force_calc(gr*cm/s2)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</si>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</sst>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calculated force</a:t>
            </a:r>
          </a:p>
        </c:rich>
      </c:tx>
      <c:layout>
        <c:manualLayout>
          <c:xMode val="edge"/>
          <c:yMode val="edge"/>
          <c:x val="0.28977888915863115"/>
          <c:y val="1.9995289298773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2399387576552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Sheet1!$N$3:$N$12</c:f>
              <c:numCache>
                <c:formatCode>General</c:formatCode>
                <c:ptCount val="10"/>
                <c:pt idx="0">
                  <c:v>18.101223909076943</c:v>
                </c:pt>
                <c:pt idx="1">
                  <c:v>43.777920269471608</c:v>
                </c:pt>
                <c:pt idx="2">
                  <c:v>41.781686801806352</c:v>
                </c:pt>
                <c:pt idx="3">
                  <c:v>70.929760818442674</c:v>
                </c:pt>
                <c:pt idx="4">
                  <c:v>73.015755846875507</c:v>
                </c:pt>
                <c:pt idx="5">
                  <c:v>82.865241498147242</c:v>
                </c:pt>
                <c:pt idx="6">
                  <c:v>90.751414303932066</c:v>
                </c:pt>
                <c:pt idx="7">
                  <c:v>96.578312637232827</c:v>
                </c:pt>
                <c:pt idx="8">
                  <c:v>116.91041486518465</c:v>
                </c:pt>
                <c:pt idx="9">
                  <c:v>139.33439604403711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29.4</c:v>
                </c:pt>
                <c:pt idx="1">
                  <c:v>39.200000000000003</c:v>
                </c:pt>
                <c:pt idx="2">
                  <c:v>49</c:v>
                </c:pt>
                <c:pt idx="3">
                  <c:v>53.9</c:v>
                </c:pt>
                <c:pt idx="4">
                  <c:v>78.400000000000006</c:v>
                </c:pt>
                <c:pt idx="5">
                  <c:v>83.3</c:v>
                </c:pt>
                <c:pt idx="6">
                  <c:v>88.2</c:v>
                </c:pt>
                <c:pt idx="7">
                  <c:v>93.1</c:v>
                </c:pt>
                <c:pt idx="8">
                  <c:v>127.4</c:v>
                </c:pt>
                <c:pt idx="9">
                  <c:v>132.30000000000001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0-4637-B818-0EBA7127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63360"/>
        <c:axId val="371364016"/>
      </c:scatterChart>
      <c:valAx>
        <c:axId val="3713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4016"/>
        <c:crosses val="autoZero"/>
        <c:crossBetween val="midCat"/>
      </c:valAx>
      <c:valAx>
        <c:axId val="371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Sheet1!$T$3:$T$12</c:f>
              <c:numCache>
                <c:formatCode>General</c:formatCode>
                <c:ptCount val="10"/>
                <c:pt idx="0">
                  <c:v>1.7722265183633383</c:v>
                </c:pt>
                <c:pt idx="1">
                  <c:v>6.265907148080494</c:v>
                </c:pt>
                <c:pt idx="2">
                  <c:v>5.9192247119524524</c:v>
                </c:pt>
                <c:pt idx="3">
                  <c:v>10.915561984972545</c:v>
                </c:pt>
                <c:pt idx="4">
                  <c:v>11.266833672030156</c:v>
                </c:pt>
                <c:pt idx="5">
                  <c:v>12.912010398279619</c:v>
                </c:pt>
                <c:pt idx="6">
                  <c:v>14.212203835766555</c:v>
                </c:pt>
                <c:pt idx="7">
                  <c:v>15.162465638643514</c:v>
                </c:pt>
                <c:pt idx="8">
                  <c:v>18.403159965394142</c:v>
                </c:pt>
                <c:pt idx="9">
                  <c:v>21.829728682294974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18.101223909076943</c:v>
                </c:pt>
                <c:pt idx="1">
                  <c:v>43.777920269471608</c:v>
                </c:pt>
                <c:pt idx="2">
                  <c:v>41.781686801806352</c:v>
                </c:pt>
                <c:pt idx="3">
                  <c:v>70.929760818442674</c:v>
                </c:pt>
                <c:pt idx="4">
                  <c:v>73.015755846875507</c:v>
                </c:pt>
                <c:pt idx="5">
                  <c:v>82.865241498147242</c:v>
                </c:pt>
                <c:pt idx="6">
                  <c:v>90.751414303932066</c:v>
                </c:pt>
                <c:pt idx="7">
                  <c:v>96.578312637232827</c:v>
                </c:pt>
                <c:pt idx="8">
                  <c:v>116.91041486518465</c:v>
                </c:pt>
                <c:pt idx="9">
                  <c:v>139.33439604403711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C-4E7A-90E5-3794C475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21488"/>
        <c:axId val="298926736"/>
      </c:scatterChart>
      <c:valAx>
        <c:axId val="2989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6736"/>
        <c:crosses val="autoZero"/>
        <c:crossBetween val="midCat"/>
      </c:valAx>
      <c:valAx>
        <c:axId val="298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384734</xdr:colOff>
      <xdr:row>28</xdr:row>
      <xdr:rowOff>148664</xdr:rowOff>
    </xdr:from>
    <xdr:to>
      <xdr:col>16</xdr:col>
      <xdr:colOff>7469</xdr:colOff>
      <xdr:row>45</xdr:row>
      <xdr:rowOff>149412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295088</xdr:colOff>
      <xdr:row>29</xdr:row>
      <xdr:rowOff>44077</xdr:rowOff>
    </xdr:from>
    <xdr:to>
      <xdr:col>23</xdr:col>
      <xdr:colOff>578971</xdr:colOff>
      <xdr:row>43</xdr:row>
      <xdr:rowOff>172571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85" zoomScaleNormal="85" workbookViewId="0">
      <selection activeCell="Z10" sqref="Z10"/>
    </sheetView>
  </sheetViews>
  <sheetFormatPr defaultRowHeight="14.5" x14ac:dyDescent="0.35"/>
  <cols>
    <col min="1" max="1" width="10.1796875" bestFit="1" customWidth="1"/>
    <col min="2" max="5" width="5.1796875" bestFit="1" customWidth="1"/>
    <col min="6" max="6" width="15.1796875" bestFit="1" customWidth="1"/>
    <col min="7" max="7" width="27.6328125" bestFit="1" customWidth="1"/>
    <col min="8" max="8" width="14.6328125" bestFit="1" customWidth="1"/>
    <col min="9" max="9" width="17" bestFit="1" customWidth="1"/>
    <col min="11" max="11" width="9.36328125" bestFit="1" customWidth="1"/>
    <col min="12" max="12" width="9.54296875" bestFit="1" customWidth="1"/>
    <col min="13" max="13" width="15.08984375" bestFit="1" customWidth="1"/>
    <col min="14" max="14" width="14.6328125" bestFit="1" customWidth="1"/>
    <col min="15" max="16" width="20" bestFit="1" customWidth="1"/>
    <col min="19" max="19" width="18.6328125" style="1" bestFit="1" customWidth="1"/>
  </cols>
  <sheetData>
    <row r="1" spans="1:35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</v>
      </c>
      <c r="G1" t="s">
        <v>1</v>
      </c>
      <c r="H1" t="s">
        <v>4</v>
      </c>
      <c r="I1" t="s">
        <v>3</v>
      </c>
      <c r="J1" t="s">
        <v>5</v>
      </c>
      <c r="K1" t="s">
        <v>6</v>
      </c>
      <c r="L1" t="s">
        <v>7</v>
      </c>
      <c r="M1" t="s">
        <v>12</v>
      </c>
      <c r="N1" t="s">
        <v>13</v>
      </c>
      <c r="O1" t="s">
        <v>14</v>
      </c>
      <c r="P1" t="s">
        <v>15</v>
      </c>
      <c r="Q1" t="s">
        <v>6</v>
      </c>
      <c r="S1" s="1" t="s">
        <v>16</v>
      </c>
      <c r="T1" t="s">
        <v>17</v>
      </c>
    </row>
    <row r="2" spans="1:35" x14ac:dyDescent="0.35">
      <c r="A2">
        <v>0</v>
      </c>
      <c r="B2">
        <v>2041</v>
      </c>
      <c r="C2">
        <v>1063</v>
      </c>
      <c r="D2">
        <v>1978</v>
      </c>
      <c r="E2">
        <v>3571</v>
      </c>
      <c r="F2">
        <f>D2-B2</f>
        <v>-63</v>
      </c>
      <c r="G2">
        <v>0</v>
      </c>
      <c r="H2">
        <v>19.7</v>
      </c>
      <c r="I2">
        <v>2493</v>
      </c>
      <c r="J2">
        <v>8.1253627394080093E-3</v>
      </c>
      <c r="K2">
        <f>ASIN(F2/I2)</f>
        <v>-2.5273448594252543E-2</v>
      </c>
      <c r="L2">
        <f>DEGREES(K2)</f>
        <v>-1.4480619381915141</v>
      </c>
      <c r="M2">
        <f>660/1000</f>
        <v>0.66</v>
      </c>
      <c r="N2">
        <v>0</v>
      </c>
      <c r="O2">
        <v>0</v>
      </c>
      <c r="P2">
        <f t="shared" ref="P2:P12" si="0">O2/10^5</f>
        <v>0</v>
      </c>
      <c r="Q2">
        <v>-2.5273448594252543E-2</v>
      </c>
      <c r="S2" s="1">
        <v>0</v>
      </c>
    </row>
    <row r="3" spans="1:35" x14ac:dyDescent="0.35">
      <c r="A3">
        <v>30</v>
      </c>
      <c r="B3">
        <v>1944</v>
      </c>
      <c r="C3">
        <v>1083</v>
      </c>
      <c r="D3">
        <v>2020</v>
      </c>
      <c r="E3">
        <v>3550</v>
      </c>
      <c r="F3">
        <f>D3-B3</f>
        <v>76</v>
      </c>
      <c r="G3">
        <v>75</v>
      </c>
      <c r="H3">
        <v>19.7</v>
      </c>
      <c r="I3">
        <v>2493</v>
      </c>
      <c r="J3">
        <v>8.1253627394080093E-3</v>
      </c>
      <c r="K3">
        <f>ASIN(F3/I3)</f>
        <v>3.0490082945292762E-2</v>
      </c>
      <c r="L3">
        <f>DEGREES(K3)</f>
        <v>1.7469530697690858</v>
      </c>
      <c r="M3">
        <f>660/1000</f>
        <v>0.66</v>
      </c>
      <c r="N3">
        <f>TAN(K3-K$2)*(M3)*980*(H3)/(2*J3*(I3-G3))</f>
        <v>18.101223909076943</v>
      </c>
      <c r="O3">
        <f>980*A3/1000</f>
        <v>29.4</v>
      </c>
      <c r="P3">
        <f t="shared" si="0"/>
        <v>2.9399999999999999E-4</v>
      </c>
      <c r="Q3">
        <v>1.7469530697690858</v>
      </c>
      <c r="S3" s="1">
        <v>18.101223909076943</v>
      </c>
      <c r="T3">
        <f>Q3-K$2</f>
        <v>1.7722265183633383</v>
      </c>
    </row>
    <row r="4" spans="1:35" x14ac:dyDescent="0.35">
      <c r="A4">
        <v>40</v>
      </c>
      <c r="B4">
        <v>1944</v>
      </c>
      <c r="C4">
        <v>1083</v>
      </c>
      <c r="D4">
        <v>2215</v>
      </c>
      <c r="E4">
        <v>3530</v>
      </c>
      <c r="F4">
        <f>D4-B4</f>
        <v>271</v>
      </c>
      <c r="G4">
        <v>75</v>
      </c>
      <c r="H4">
        <v>19.7</v>
      </c>
      <c r="I4">
        <v>2493</v>
      </c>
      <c r="J4">
        <v>8.1253627394080093E-3</v>
      </c>
      <c r="K4">
        <f t="shared" ref="K4:K12" si="1">ASIN(F4/I4)</f>
        <v>0.10891960546694927</v>
      </c>
      <c r="L4">
        <f t="shared" ref="L4:L12" si="2">DEGREES(K4)</f>
        <v>6.2406336994862412</v>
      </c>
      <c r="M4">
        <f t="shared" ref="M4:M12" si="3">660/1000</f>
        <v>0.66</v>
      </c>
      <c r="N4">
        <f>TAN(K4-K$2)*(M4)*980*(H4)/(2*J4*(I4-G4))</f>
        <v>43.777920269471608</v>
      </c>
      <c r="O4">
        <f>980*A4/1000</f>
        <v>39.200000000000003</v>
      </c>
      <c r="P4">
        <f t="shared" si="0"/>
        <v>3.9200000000000004E-4</v>
      </c>
      <c r="Q4">
        <v>6.2406336994862412</v>
      </c>
      <c r="S4" s="1">
        <v>43.777920269471608</v>
      </c>
      <c r="T4">
        <f>Q4-K$2</f>
        <v>6.265907148080494</v>
      </c>
    </row>
    <row r="5" spans="1:35" x14ac:dyDescent="0.35">
      <c r="A5">
        <v>50</v>
      </c>
      <c r="B5">
        <v>1944</v>
      </c>
      <c r="C5">
        <v>1083</v>
      </c>
      <c r="D5">
        <v>2200</v>
      </c>
      <c r="E5">
        <v>3530</v>
      </c>
      <c r="F5">
        <f>D5-B5</f>
        <v>256</v>
      </c>
      <c r="G5">
        <v>75</v>
      </c>
      <c r="H5">
        <v>19.7</v>
      </c>
      <c r="I5">
        <v>2493</v>
      </c>
      <c r="J5">
        <v>8.1253627394080093E-3</v>
      </c>
      <c r="K5">
        <f t="shared" si="1"/>
        <v>0.10286885549768</v>
      </c>
      <c r="L5">
        <f t="shared" si="2"/>
        <v>5.8939512633581996</v>
      </c>
      <c r="M5">
        <f t="shared" si="3"/>
        <v>0.66</v>
      </c>
      <c r="N5">
        <f t="shared" ref="N5:N12" si="4">TAN(K5-K$2)*(M5)*980*(H5)/(2*J5*(I5-G5))</f>
        <v>41.781686801806352</v>
      </c>
      <c r="O5">
        <f>980*A5/1000</f>
        <v>49</v>
      </c>
      <c r="P5">
        <f t="shared" si="0"/>
        <v>4.8999999999999998E-4</v>
      </c>
      <c r="Q5">
        <v>5.8939512633581996</v>
      </c>
      <c r="S5" s="1">
        <v>41.781686801806352</v>
      </c>
      <c r="T5">
        <f>Q5-K$2</f>
        <v>5.9192247119524524</v>
      </c>
    </row>
    <row r="6" spans="1:35" x14ac:dyDescent="0.35">
      <c r="A6">
        <v>55</v>
      </c>
      <c r="B6">
        <v>1944</v>
      </c>
      <c r="C6">
        <v>1083</v>
      </c>
      <c r="D6">
        <v>2415</v>
      </c>
      <c r="E6">
        <v>3530</v>
      </c>
      <c r="F6">
        <f>D6-B6</f>
        <v>471</v>
      </c>
      <c r="G6">
        <v>75</v>
      </c>
      <c r="H6">
        <v>19.7</v>
      </c>
      <c r="I6">
        <v>2493</v>
      </c>
      <c r="J6">
        <v>8.1253627394080093E-3</v>
      </c>
      <c r="K6">
        <f t="shared" si="1"/>
        <v>0.19007139145199548</v>
      </c>
      <c r="L6">
        <f t="shared" si="2"/>
        <v>10.890288536378293</v>
      </c>
      <c r="M6">
        <f t="shared" si="3"/>
        <v>0.66</v>
      </c>
      <c r="N6">
        <f t="shared" si="4"/>
        <v>70.929760818442674</v>
      </c>
      <c r="O6">
        <f>980*A6/1000</f>
        <v>53.9</v>
      </c>
      <c r="P6">
        <f t="shared" si="0"/>
        <v>5.3899999999999998E-4</v>
      </c>
      <c r="Q6">
        <v>10.890288536378293</v>
      </c>
      <c r="S6" s="1">
        <v>70.929760818442674</v>
      </c>
      <c r="T6">
        <f>Q6-K$2</f>
        <v>10.915561984972545</v>
      </c>
    </row>
    <row r="7" spans="1:35" x14ac:dyDescent="0.35">
      <c r="A7">
        <v>80</v>
      </c>
      <c r="B7">
        <v>1944</v>
      </c>
      <c r="C7">
        <v>1083</v>
      </c>
      <c r="D7">
        <v>2430</v>
      </c>
      <c r="E7">
        <v>3530</v>
      </c>
      <c r="F7">
        <f>D7-B7</f>
        <v>486</v>
      </c>
      <c r="G7">
        <v>75</v>
      </c>
      <c r="H7">
        <v>19.7</v>
      </c>
      <c r="I7">
        <v>2493</v>
      </c>
      <c r="J7">
        <v>8.1253627394080093E-3</v>
      </c>
      <c r="K7">
        <f t="shared" si="1"/>
        <v>0.19620223896018596</v>
      </c>
      <c r="L7">
        <f t="shared" si="2"/>
        <v>11.241560223435904</v>
      </c>
      <c r="M7">
        <f t="shared" si="3"/>
        <v>0.66</v>
      </c>
      <c r="N7">
        <f>TAN(K7-K$2)*(M7)*980*(H7)/(2*J7*(I7-G7))</f>
        <v>73.015755846875507</v>
      </c>
      <c r="O7">
        <f>980*A7/1000</f>
        <v>78.400000000000006</v>
      </c>
      <c r="P7">
        <f t="shared" si="0"/>
        <v>7.8400000000000008E-4</v>
      </c>
      <c r="Q7">
        <v>11.241560223435904</v>
      </c>
      <c r="S7" s="1">
        <v>73.015755846875507</v>
      </c>
      <c r="T7">
        <f>Q7-K$2</f>
        <v>11.266833672030156</v>
      </c>
    </row>
    <row r="8" spans="1:35" x14ac:dyDescent="0.35">
      <c r="A8">
        <v>85</v>
      </c>
      <c r="B8">
        <v>1944</v>
      </c>
      <c r="C8">
        <v>1083</v>
      </c>
      <c r="D8">
        <v>2500</v>
      </c>
      <c r="E8">
        <v>3510</v>
      </c>
      <c r="F8">
        <f>D8-B8</f>
        <v>556</v>
      </c>
      <c r="G8">
        <v>75</v>
      </c>
      <c r="H8">
        <v>19.7</v>
      </c>
      <c r="I8">
        <v>2493</v>
      </c>
      <c r="J8">
        <v>8.1253627394080093E-3</v>
      </c>
      <c r="K8">
        <f t="shared" si="1"/>
        <v>0.2249159896104205</v>
      </c>
      <c r="L8">
        <f t="shared" si="2"/>
        <v>12.886736949685368</v>
      </c>
      <c r="M8">
        <f t="shared" si="3"/>
        <v>0.66</v>
      </c>
      <c r="N8">
        <f t="shared" si="4"/>
        <v>82.865241498147242</v>
      </c>
      <c r="O8">
        <f>980*A8/1000</f>
        <v>83.3</v>
      </c>
      <c r="P8">
        <f t="shared" si="0"/>
        <v>8.3299999999999997E-4</v>
      </c>
      <c r="Q8">
        <v>12.886736949685368</v>
      </c>
      <c r="S8" s="1">
        <v>82.865241498147242</v>
      </c>
      <c r="T8">
        <f>Q8-K$2</f>
        <v>12.912010398279619</v>
      </c>
    </row>
    <row r="9" spans="1:35" x14ac:dyDescent="0.35">
      <c r="A9">
        <v>90</v>
      </c>
      <c r="B9">
        <v>1944</v>
      </c>
      <c r="C9">
        <v>1083</v>
      </c>
      <c r="D9">
        <v>2555</v>
      </c>
      <c r="E9">
        <v>3500</v>
      </c>
      <c r="F9">
        <f>D9-B9</f>
        <v>611</v>
      </c>
      <c r="G9">
        <v>75</v>
      </c>
      <c r="H9">
        <v>19.7</v>
      </c>
      <c r="I9">
        <v>2493</v>
      </c>
      <c r="J9">
        <v>8.1253627394080093E-3</v>
      </c>
      <c r="K9">
        <f t="shared" si="1"/>
        <v>0.2476086460073906</v>
      </c>
      <c r="L9">
        <f t="shared" si="2"/>
        <v>14.186930387172303</v>
      </c>
      <c r="M9">
        <f t="shared" si="3"/>
        <v>0.66</v>
      </c>
      <c r="N9">
        <f t="shared" si="4"/>
        <v>90.751414303932066</v>
      </c>
      <c r="O9">
        <f>980*A9/1000</f>
        <v>88.2</v>
      </c>
      <c r="P9">
        <f t="shared" si="0"/>
        <v>8.8200000000000008E-4</v>
      </c>
      <c r="Q9">
        <v>14.186930387172303</v>
      </c>
      <c r="S9" s="1">
        <v>90.751414303932066</v>
      </c>
      <c r="T9">
        <f>Q9-K$2</f>
        <v>14.212203835766555</v>
      </c>
    </row>
    <row r="10" spans="1:35" x14ac:dyDescent="0.35">
      <c r="A10">
        <v>95</v>
      </c>
      <c r="B10">
        <v>1944</v>
      </c>
      <c r="C10">
        <v>1083</v>
      </c>
      <c r="D10">
        <v>2595</v>
      </c>
      <c r="E10">
        <v>3495</v>
      </c>
      <c r="F10">
        <f>D10-B10</f>
        <v>651</v>
      </c>
      <c r="G10">
        <v>75</v>
      </c>
      <c r="H10">
        <v>19.7</v>
      </c>
      <c r="I10">
        <v>2493</v>
      </c>
      <c r="J10">
        <v>8.1253627394080093E-3</v>
      </c>
      <c r="K10">
        <f t="shared" si="1"/>
        <v>0.26419384322353084</v>
      </c>
      <c r="L10">
        <f t="shared" si="2"/>
        <v>15.137192190049262</v>
      </c>
      <c r="M10">
        <f t="shared" si="3"/>
        <v>0.66</v>
      </c>
      <c r="N10">
        <f t="shared" si="4"/>
        <v>96.578312637232827</v>
      </c>
      <c r="O10">
        <f>980*A10/1000</f>
        <v>93.1</v>
      </c>
      <c r="P10">
        <f t="shared" si="0"/>
        <v>9.3099999999999997E-4</v>
      </c>
      <c r="Q10">
        <v>15.137192190049262</v>
      </c>
      <c r="S10" s="1">
        <v>96.578312637232827</v>
      </c>
      <c r="T10">
        <f>Q10-K$2</f>
        <v>15.162465638643514</v>
      </c>
    </row>
    <row r="11" spans="1:35" x14ac:dyDescent="0.35">
      <c r="A11">
        <v>130</v>
      </c>
      <c r="B11">
        <v>1944</v>
      </c>
      <c r="C11">
        <v>1083</v>
      </c>
      <c r="D11">
        <v>2730</v>
      </c>
      <c r="E11">
        <v>2455</v>
      </c>
      <c r="F11">
        <f>D11-B11</f>
        <v>786</v>
      </c>
      <c r="G11">
        <v>75</v>
      </c>
      <c r="H11">
        <v>19.7</v>
      </c>
      <c r="I11">
        <v>2493</v>
      </c>
      <c r="J11">
        <v>8.1253627394080093E-3</v>
      </c>
      <c r="K11">
        <f t="shared" si="1"/>
        <v>0.32075462927603027</v>
      </c>
      <c r="L11">
        <f t="shared" si="2"/>
        <v>18.37788651679989</v>
      </c>
      <c r="M11">
        <f t="shared" si="3"/>
        <v>0.66</v>
      </c>
      <c r="N11">
        <f>TAN(K11-K$2)*(M11)*980*(H11)/(2*J11*(I11-G11))</f>
        <v>116.91041486518465</v>
      </c>
      <c r="O11">
        <f>980*A11/1000</f>
        <v>127.4</v>
      </c>
      <c r="P11">
        <f t="shared" si="0"/>
        <v>1.274E-3</v>
      </c>
      <c r="Q11">
        <v>18.37788651679989</v>
      </c>
      <c r="S11" s="1">
        <v>116.91041486518465</v>
      </c>
      <c r="T11">
        <f>Q11-K$2</f>
        <v>18.403159965394142</v>
      </c>
    </row>
    <row r="12" spans="1:35" s="1" customFormat="1" x14ac:dyDescent="0.35">
      <c r="A12">
        <v>135</v>
      </c>
      <c r="B12">
        <v>1944</v>
      </c>
      <c r="C12">
        <v>1083</v>
      </c>
      <c r="D12">
        <v>2870</v>
      </c>
      <c r="E12">
        <v>3410</v>
      </c>
      <c r="F12">
        <f>D12-B12</f>
        <v>926</v>
      </c>
      <c r="G12">
        <v>75</v>
      </c>
      <c r="H12">
        <v>19.7</v>
      </c>
      <c r="I12">
        <v>2493</v>
      </c>
      <c r="J12">
        <v>8.1253627394080093E-3</v>
      </c>
      <c r="K12">
        <f t="shared" si="1"/>
        <v>0.38055953543178722</v>
      </c>
      <c r="L12">
        <f t="shared" si="2"/>
        <v>21.804455233700722</v>
      </c>
      <c r="M12">
        <f t="shared" si="3"/>
        <v>0.66</v>
      </c>
      <c r="N12">
        <f t="shared" si="4"/>
        <v>139.33439604403711</v>
      </c>
      <c r="O12">
        <f>980*A12/1000</f>
        <v>132.30000000000001</v>
      </c>
      <c r="P12">
        <f t="shared" si="0"/>
        <v>1.3230000000000002E-3</v>
      </c>
      <c r="Q12" s="1">
        <v>21.804455233700722</v>
      </c>
      <c r="S12" s="1">
        <v>139.33439604403711</v>
      </c>
      <c r="T12">
        <f>Q12-K$2</f>
        <v>21.829728682294974</v>
      </c>
      <c r="AD12" s="2"/>
    </row>
    <row r="13" spans="1:35" s="1" customFormat="1" x14ac:dyDescent="0.35">
      <c r="AD13" s="2"/>
      <c r="AI13" s="2"/>
    </row>
    <row r="16" spans="1:35" x14ac:dyDescent="0.35">
      <c r="G16">
        <v>1750</v>
      </c>
      <c r="H16">
        <v>17.7</v>
      </c>
      <c r="I16">
        <v>2060</v>
      </c>
      <c r="J16" s="1">
        <v>8.2524269999999997E-3</v>
      </c>
      <c r="K16">
        <f>RADIANS(L16)</f>
        <v>1.7453292519943295E-2</v>
      </c>
      <c r="L16">
        <v>1</v>
      </c>
      <c r="M16">
        <v>0.65</v>
      </c>
      <c r="N16">
        <f>TAN(K16)*(M16)*980*(H16)/(2*J16*(I16-G16))</f>
        <v>38.464561563009603</v>
      </c>
    </row>
    <row r="19" spans="1:10" x14ac:dyDescent="0.35">
      <c r="A19" s="1"/>
      <c r="B19" s="1"/>
      <c r="E19" s="1"/>
      <c r="F19" s="1"/>
      <c r="G19" s="1"/>
      <c r="H19" s="1"/>
      <c r="J19" s="1"/>
    </row>
    <row r="20" spans="1:10" x14ac:dyDescent="0.35">
      <c r="A20" s="1"/>
      <c r="B20" s="1"/>
      <c r="E20" s="1"/>
      <c r="F20" s="1"/>
      <c r="G20" s="1"/>
      <c r="H20" s="1"/>
      <c r="I20" s="1"/>
      <c r="J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2020-09-21T14:39:31Z</dcterms:created>
  <dcterms:modified xsi:type="dcterms:W3CDTF">2025-03-12T09:28:00Z</dcterms:modified>
</cp:coreProperties>
</file>