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marymitchell/Documents/Senior Fall '22/COMP5700/Iteration5_SpreadsheetAndFeedback/"/>
    </mc:Choice>
  </mc:AlternateContent>
  <xr:revisionPtr revIDLastSave="0" documentId="13_ncr:1_{B22BEFEA-2BAA-4646-8D05-2A27C3F9E109}" xr6:coauthVersionLast="47" xr6:coauthVersionMax="47" xr10:uidLastSave="{00000000-0000-0000-0000-000000000000}"/>
  <bookViews>
    <workbookView xWindow="0" yWindow="500" windowWidth="28800" windowHeight="16060" tabRatio="892" activeTab="20"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 Pre" sheetId="22" r:id="rId10"/>
    <sheet name="Estimation" sheetId="45" r:id="rId11"/>
    <sheet name="ArcEstimation" sheetId="24" state="hidden" r:id="rId12"/>
    <sheet name="Architecture - Post" sheetId="57" r:id="rId13"/>
    <sheet name="Plan" sheetId="27" state="hidden" r:id="rId14"/>
    <sheet name="Iterations" sheetId="23" state="hidden" r:id="rId15"/>
    <sheet name="Summary" sheetId="44" state="hidden" r:id="rId16"/>
    <sheet name="PlanSummary" sheetId="13" state="hidden" r:id="rId17"/>
    <sheet name="Change Log" sheetId="15" state="hidden" r:id="rId18"/>
    <sheet name="Security" sheetId="55" state="hidden" r:id="rId19"/>
    <sheet name="Time Log" sheetId="14" r:id="rId20"/>
    <sheet name="Lessons" sheetId="17" r:id="rId21"/>
    <sheet name="Source" sheetId="18" state="hidden" r:id="rId22"/>
    <sheet name="Constants" sheetId="31" state="hidden" r:id="rId23"/>
  </sheets>
  <externalReferences>
    <externalReference r:id="rId24"/>
    <externalReference r:id="rId25"/>
  </externalReferences>
  <definedNames>
    <definedName name="A">[1]Assessment!#REF!</definedName>
    <definedName name="CodeChecklist" localSheetId="12">#REF!</definedName>
    <definedName name="CodeChecklist" localSheetId="9">#REF!</definedName>
    <definedName name="CodeChecklist" localSheetId="3">#REF!</definedName>
    <definedName name="CodeChecklist" localSheetId="10">#REF!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10">#REF!</definedName>
    <definedName name="DefectLog1A" localSheetId="7">#REF!</definedName>
    <definedName name="DefectLog1A" localSheetId="15">#REF!</definedName>
    <definedName name="DefectLog1A">#REF!</definedName>
    <definedName name="DefectLog2A" localSheetId="3">#REF!</definedName>
    <definedName name="DefectLog2A" localSheetId="10">#REF!</definedName>
    <definedName name="DefectLog2A" localSheetId="7">#REF!</definedName>
    <definedName name="DefectLog2A" localSheetId="15">#REF!</definedName>
    <definedName name="DefectLog2A">#REF!</definedName>
    <definedName name="DefectLog4A" localSheetId="6">Acceptance!#REF!</definedName>
    <definedName name="DefectLog4A" localSheetId="12">'Architecture - Post'!#REF!</definedName>
    <definedName name="DefectLog4A" localSheetId="9">'Architecture - Pre'!#REF!</definedName>
    <definedName name="DefectLog4A" localSheetId="17">'Change Log'!$A$45</definedName>
    <definedName name="DefectLog4A" localSheetId="3">[2]Assessment!#REF!</definedName>
    <definedName name="DefectLog4A" localSheetId="10">Assessment!#REF!</definedName>
    <definedName name="DefectLog4A" localSheetId="5">'Historical Data'!#REF!</definedName>
    <definedName name="DefectLog4A" localSheetId="20">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1">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3">#REF!</definedName>
    <definedName name="DefectLog4AA" localSheetId="15">#REF!</definedName>
    <definedName name="DefectLog4AA">#REF!</definedName>
    <definedName name="DefectLog4AX" localSheetId="12">#REF!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10">Process!#REF!</definedName>
    <definedName name="Estimate_and_record_planned_effort_and" localSheetId="15">Process!#REF!</definedName>
    <definedName name="Estimate_and_record_planned_effort_and">Process!#REF!</definedName>
    <definedName name="FunctionalSpecification" localSheetId="12">#REF!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2">'Architecture - Post'!#REF!</definedName>
    <definedName name="FunctionalSpecification6A" localSheetId="9">'Architecture - Pre'!#REF!</definedName>
    <definedName name="FunctionalSpecification6A" localSheetId="17">'Change Log'!#REF!</definedName>
    <definedName name="FunctionalSpecification6A" localSheetId="3">[2]Assessment!#REF!</definedName>
    <definedName name="FunctionalSpecification6A" localSheetId="10">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1">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10">#REF!</definedName>
    <definedName name="go_to" localSheetId="7">#REF!</definedName>
    <definedName name="go_to" localSheetId="15">#REF!</definedName>
    <definedName name="go_to">#REF!</definedName>
    <definedName name="HistoricalData4A" localSheetId="6">Acceptance!#REF!</definedName>
    <definedName name="HistoricalData4A" localSheetId="12">'Architecture - Post'!#REF!</definedName>
    <definedName name="HistoricalData4A" localSheetId="9">'Architecture - Pre'!#REF!</definedName>
    <definedName name="HistoricalData4A" localSheetId="17">'Change Log'!#REF!</definedName>
    <definedName name="HistoricalData4A" localSheetId="3">[2]Assessment!#REF!</definedName>
    <definedName name="HistoricalData4A" localSheetId="10">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1">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2">'Architecture - Post'!#REF!</definedName>
    <definedName name="InstructorAssessment4A" localSheetId="9">'Architecture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1">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10">#REF!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2">'Architecture - Post'!#REF!</definedName>
    <definedName name="LessonLearned4A" localSheetId="9">'Architecture - Pre'!#REF!</definedName>
    <definedName name="LessonLearned4A" localSheetId="17">'Change Log'!#REF!</definedName>
    <definedName name="LessonLearned4A" localSheetId="3">[2]Assessment!#REF!</definedName>
    <definedName name="LessonLearned4A" localSheetId="10">Assessment!#REF!</definedName>
    <definedName name="LessonLearned4A" localSheetId="5">'Historical Data'!#REF!</definedName>
    <definedName name="LessonLearned4A" localSheetId="20">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1">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5">#REF!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2">'Architecture - Post'!#REF!</definedName>
    <definedName name="OperationalSpecification6A" localSheetId="9">'Architecture - Pre'!#REF!</definedName>
    <definedName name="OperationalSpecification6A" localSheetId="17">'Change Log'!#REF!</definedName>
    <definedName name="OperationalSpecification6A" localSheetId="3">[2]Assessment!#REF!</definedName>
    <definedName name="OperationalSpecification6A" localSheetId="10">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1">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5">#REF!</definedName>
    <definedName name="PlanSummary1A">#REF!</definedName>
    <definedName name="_xlnm.Print_Area" localSheetId="12">'Architecture - Post'!$B$3:$C$202</definedName>
    <definedName name="_xlnm.Print_Area" localSheetId="9">'Architecture - Pre'!$B$3:$C$202</definedName>
    <definedName name="ProjectPlan2A" localSheetId="3">#REF!</definedName>
    <definedName name="ProjectPlan2A" localSheetId="10">#REF!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2">'Architecture - Post'!#REF!</definedName>
    <definedName name="ProjectPlanSummary4A" localSheetId="9">'Architecture - Pre'!#REF!</definedName>
    <definedName name="ProjectPlanSummary4A" localSheetId="17">'Change Log'!#REF!</definedName>
    <definedName name="ProjectPlanSummary4A" localSheetId="3">[2]Assessment!#REF!</definedName>
    <definedName name="ProjectPlanSummary4A" localSheetId="10">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1">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2">'Architecture - Post'!#REF!</definedName>
    <definedName name="Schedule6A" localSheetId="9">'Architecture - Pre'!#REF!</definedName>
    <definedName name="Schedule6A" localSheetId="17">'Change Log'!#REF!</definedName>
    <definedName name="Schedule6A" localSheetId="3">[2]Assessment!#REF!</definedName>
    <definedName name="Schedule6A" localSheetId="10">Assessment!#REF!</definedName>
    <definedName name="Schedule6A" localSheetId="5">'Historical Data'!#REF!</definedName>
    <definedName name="Schedule6A" localSheetId="20">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1">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2">'Architecture - Post'!#REF!</definedName>
    <definedName name="SizeEstimate4A" localSheetId="9">'Architecture - Pre'!#REF!</definedName>
    <definedName name="SizeEstimate4A" localSheetId="17">'Change Log'!#REF!</definedName>
    <definedName name="SizeEstimate4A" localSheetId="3">[2]Assessment!#REF!</definedName>
    <definedName name="SizeEstimate4A" localSheetId="10">Assessment!#REF!</definedName>
    <definedName name="SizeEstimate4A" localSheetId="5">'Historical Data'!#REF!</definedName>
    <definedName name="SizeEstimate4A" localSheetId="20">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1">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10">#REF!</definedName>
    <definedName name="Source1A" localSheetId="7">#REF!</definedName>
    <definedName name="Source1A" localSheetId="15">#REF!</definedName>
    <definedName name="Source1A">#REF!</definedName>
    <definedName name="SourceCode2A" localSheetId="3">#REF!</definedName>
    <definedName name="SourceCode2A" localSheetId="10">#REF!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2">'Architecture - Post'!#REF!</definedName>
    <definedName name="SourceCode4A" localSheetId="9">'Architecture - Pre'!#REF!</definedName>
    <definedName name="SourceCode4A" localSheetId="17">'Change Log'!#REF!</definedName>
    <definedName name="SourceCode4A" localSheetId="3">[2]Assessment!#REF!</definedName>
    <definedName name="SourceCode4A" localSheetId="10">Assessment!#REF!</definedName>
    <definedName name="SourceCode4A" localSheetId="5">'Historical Data'!#REF!</definedName>
    <definedName name="SourceCode4A" localSheetId="20">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1">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5">#REF!</definedName>
    <definedName name="Standards1A">#REF!</definedName>
    <definedName name="TaskPlan" localSheetId="12">#REF!</definedName>
    <definedName name="TaskPlan" localSheetId="9">#REF!</definedName>
    <definedName name="TaskPlan" localSheetId="3">#REF!</definedName>
    <definedName name="TaskPlan" localSheetId="10">#REF!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2">'Architecture - Post'!#REF!</definedName>
    <definedName name="TaskPlan6A" localSheetId="9">'Architecture - Pre'!#REF!</definedName>
    <definedName name="TaskPlan6A" localSheetId="17">'Change Log'!#REF!</definedName>
    <definedName name="TaskPlan6A" localSheetId="3">[2]Assessment!#REF!</definedName>
    <definedName name="TaskPlan6A" localSheetId="10">Assessment!#REF!</definedName>
    <definedName name="TaskPlan6A" localSheetId="5">'Historical Data'!#REF!</definedName>
    <definedName name="TaskPlan6A" localSheetId="20">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1">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5">#REF!</definedName>
    <definedName name="TestReport1A">#REF!</definedName>
    <definedName name="TestReport2A" localSheetId="3">#REF!</definedName>
    <definedName name="TestReport2A" localSheetId="10">#REF!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2">'Architecture - Post'!#REF!</definedName>
    <definedName name="TestReport4A" localSheetId="9">'Architecture - Pre'!#REF!</definedName>
    <definedName name="TestReport4A" localSheetId="17">'Change Log'!#REF!</definedName>
    <definedName name="TestReport4A" localSheetId="3">[2]Assessment!#REF!</definedName>
    <definedName name="TestReport4A" localSheetId="10">Assessment!#REF!</definedName>
    <definedName name="TestReport4A" localSheetId="5">'Historical Data'!#REF!</definedName>
    <definedName name="TestReport4A" localSheetId="20">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1">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10">#REF!</definedName>
    <definedName name="TimeLog1A" localSheetId="7">#REF!</definedName>
    <definedName name="TimeLog1A" localSheetId="15">#REF!</definedName>
    <definedName name="TimeLog1A">#REF!</definedName>
    <definedName name="TimeLog4A" localSheetId="6">Acceptance!#REF!</definedName>
    <definedName name="TimeLog4A" localSheetId="12">'Architecture - Post'!#REF!</definedName>
    <definedName name="TimeLog4A" localSheetId="9">'Architecture - Pre'!#REF!</definedName>
    <definedName name="TimeLog4A" localSheetId="17">'Change Log'!#REF!</definedName>
    <definedName name="TimeLog4A" localSheetId="3">[2]Assessment!#REF!</definedName>
    <definedName name="TimeLog4A" localSheetId="10">Assessment!#REF!</definedName>
    <definedName name="TimeLog4A" localSheetId="5">'Historical Data'!#REF!</definedName>
    <definedName name="TimeLog4A" localSheetId="20">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1">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2">'Architecture - Post'!#REF!</definedName>
    <definedName name="toc6A" localSheetId="9">'Architecture - Pre'!#REF!</definedName>
    <definedName name="toc6A" localSheetId="17">'Change Log'!#REF!</definedName>
    <definedName name="toc6A" localSheetId="3">[2]Assessment!#REF!</definedName>
    <definedName name="toc6A" localSheetId="10">Assessment!#REF!</definedName>
    <definedName name="toc6A" localSheetId="5">'Historical Data'!#REF!</definedName>
    <definedName name="toc6A" localSheetId="20">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1">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0" i="57" l="1"/>
  <c r="A77" i="57" s="1"/>
  <c r="A94" i="57" s="1"/>
  <c r="A111" i="57" s="1"/>
  <c r="A128" i="57" s="1"/>
  <c r="A145" i="57" s="1"/>
  <c r="A162" i="57" s="1"/>
  <c r="A179" i="57" s="1"/>
  <c r="A196" i="57" s="1"/>
  <c r="A142" i="45" l="1"/>
  <c r="A141" i="45"/>
  <c r="A140" i="45"/>
  <c r="A139" i="45"/>
  <c r="A138" i="45"/>
  <c r="A137" i="45"/>
  <c r="A136" i="45"/>
  <c r="A135" i="45"/>
  <c r="J138" i="45"/>
  <c r="K138" i="45" s="1"/>
  <c r="J139" i="45"/>
  <c r="K139" i="45" s="1"/>
  <c r="J140" i="45"/>
  <c r="K140" i="45" s="1"/>
  <c r="J141" i="45"/>
  <c r="K141" i="45" s="1"/>
  <c r="J142" i="45"/>
  <c r="K142" i="45" s="1"/>
  <c r="J143" i="45"/>
  <c r="K143" i="45" s="1"/>
  <c r="J144" i="45"/>
  <c r="K144" i="45" s="1"/>
  <c r="J145" i="45"/>
  <c r="K145" i="45" s="1"/>
  <c r="J146" i="45"/>
  <c r="K146" i="45" s="1"/>
  <c r="J147" i="45"/>
  <c r="K147" i="45" s="1"/>
  <c r="J148" i="45"/>
  <c r="K148" i="45" s="1"/>
  <c r="J149" i="45"/>
  <c r="K149" i="45" s="1"/>
  <c r="J150" i="45"/>
  <c r="K150" i="45" s="1"/>
  <c r="J151" i="45"/>
  <c r="K151" i="45" s="1"/>
  <c r="J152" i="45"/>
  <c r="K152" i="45" s="1"/>
  <c r="J153" i="45"/>
  <c r="K153" i="45" s="1"/>
  <c r="J154" i="45"/>
  <c r="K154" i="45" s="1"/>
  <c r="C165" i="45"/>
  <c r="C166" i="45" s="1"/>
  <c r="N133" i="45"/>
  <c r="F51" i="45"/>
  <c r="G51" i="45" s="1"/>
  <c r="F52" i="45"/>
  <c r="F53" i="45"/>
  <c r="G53" i="45" s="1"/>
  <c r="F54" i="45"/>
  <c r="G54" i="45" s="1"/>
  <c r="F55" i="45"/>
  <c r="G55" i="45" s="1"/>
  <c r="F56" i="45"/>
  <c r="G56" i="45" s="1"/>
  <c r="F57" i="45"/>
  <c r="G57" i="45" s="1"/>
  <c r="F58" i="45"/>
  <c r="G58" i="45" s="1"/>
  <c r="F59" i="45"/>
  <c r="G59" i="45" s="1"/>
  <c r="F60" i="45"/>
  <c r="G60" i="45" s="1"/>
  <c r="F61" i="45"/>
  <c r="G61" i="45" s="1"/>
  <c r="F62" i="45"/>
  <c r="G62" i="45" s="1"/>
  <c r="F63" i="45"/>
  <c r="G63" i="45" s="1"/>
  <c r="F64" i="45"/>
  <c r="G64" i="45" s="1"/>
  <c r="F65" i="45"/>
  <c r="G65" i="45" s="1"/>
  <c r="F66" i="45"/>
  <c r="G66" i="45" s="1"/>
  <c r="F67" i="45"/>
  <c r="G67" i="45" s="1"/>
  <c r="F68" i="45"/>
  <c r="G68" i="45" s="1"/>
  <c r="F69" i="45"/>
  <c r="G69" i="45" s="1"/>
  <c r="F70" i="45"/>
  <c r="G70" i="45" s="1"/>
  <c r="F71" i="45"/>
  <c r="G71" i="45" s="1"/>
  <c r="F72" i="45"/>
  <c r="G72" i="45" s="1"/>
  <c r="F73" i="45"/>
  <c r="G73" i="45" s="1"/>
  <c r="F74" i="45"/>
  <c r="G74" i="45" s="1"/>
  <c r="F75" i="45"/>
  <c r="G75" i="45" s="1"/>
  <c r="F76" i="45"/>
  <c r="G76" i="45" s="1"/>
  <c r="F77" i="45"/>
  <c r="G77" i="45" s="1"/>
  <c r="F78" i="45"/>
  <c r="G78" i="45" s="1"/>
  <c r="F79" i="45"/>
  <c r="G79" i="45" s="1"/>
  <c r="F80" i="45"/>
  <c r="G80" i="45" s="1"/>
  <c r="F81" i="45"/>
  <c r="G81" i="45" s="1"/>
  <c r="F82" i="45"/>
  <c r="G82" i="45" s="1"/>
  <c r="F83" i="45"/>
  <c r="G83" i="45" s="1"/>
  <c r="F84" i="45"/>
  <c r="G84" i="45" s="1"/>
  <c r="F85" i="45"/>
  <c r="G85" i="45" s="1"/>
  <c r="F86" i="45"/>
  <c r="G86" i="45" s="1"/>
  <c r="F87" i="45"/>
  <c r="G87" i="45" s="1"/>
  <c r="F88" i="45"/>
  <c r="G88" i="45" s="1"/>
  <c r="F89" i="45"/>
  <c r="G89" i="45" s="1"/>
  <c r="F90" i="45"/>
  <c r="G90" i="45" s="1"/>
  <c r="F91" i="45"/>
  <c r="G91" i="45" s="1"/>
  <c r="F92" i="45"/>
  <c r="G92" i="45" s="1"/>
  <c r="F93" i="45"/>
  <c r="G93" i="45" s="1"/>
  <c r="I93" i="45" s="1"/>
  <c r="F94" i="45"/>
  <c r="G94" i="45" s="1"/>
  <c r="I94" i="45" s="1"/>
  <c r="F95" i="45"/>
  <c r="G95" i="45" s="1"/>
  <c r="I95" i="45" s="1"/>
  <c r="F96" i="45"/>
  <c r="G96" i="45" s="1"/>
  <c r="I96" i="45" s="1"/>
  <c r="F97" i="45"/>
  <c r="G97" i="45" s="1"/>
  <c r="I97" i="45" s="1"/>
  <c r="F98" i="45"/>
  <c r="G98" i="45" s="1"/>
  <c r="I98" i="45" s="1"/>
  <c r="F99" i="45"/>
  <c r="G99" i="45" s="1"/>
  <c r="I99" i="45" s="1"/>
  <c r="F100" i="45"/>
  <c r="G100" i="45" s="1"/>
  <c r="I100" i="45" s="1"/>
  <c r="F101" i="45"/>
  <c r="G101" i="45" s="1"/>
  <c r="I101" i="45" s="1"/>
  <c r="F102" i="45"/>
  <c r="G102" i="45" s="1"/>
  <c r="I102" i="45" s="1"/>
  <c r="F103" i="45"/>
  <c r="G103" i="45" s="1"/>
  <c r="I103" i="45" s="1"/>
  <c r="F104" i="45"/>
  <c r="G104" i="45" s="1"/>
  <c r="I104" i="45" s="1"/>
  <c r="F105" i="45"/>
  <c r="G105" i="45" s="1"/>
  <c r="I105" i="45" s="1"/>
  <c r="F106" i="45"/>
  <c r="G106" i="45" s="1"/>
  <c r="I106" i="45" s="1"/>
  <c r="F107" i="45"/>
  <c r="G107" i="45" s="1"/>
  <c r="I107" i="45" s="1"/>
  <c r="F108" i="45"/>
  <c r="G108" i="45" s="1"/>
  <c r="I108" i="45" s="1"/>
  <c r="B128" i="45"/>
  <c r="I125" i="45"/>
  <c r="G125" i="45"/>
  <c r="I124" i="45"/>
  <c r="G124" i="45"/>
  <c r="I123" i="45"/>
  <c r="B123" i="45"/>
  <c r="G123" i="45" s="1"/>
  <c r="I122" i="45"/>
  <c r="B122" i="45"/>
  <c r="G122" i="45" s="1"/>
  <c r="S133" i="45"/>
  <c r="N134" i="45"/>
  <c r="O134" i="45"/>
  <c r="P134" i="45"/>
  <c r="Q134" i="45"/>
  <c r="S134" i="45"/>
  <c r="T134" i="45"/>
  <c r="U134" i="45"/>
  <c r="G135" i="45"/>
  <c r="Q135" i="45"/>
  <c r="V135" i="45" s="1"/>
  <c r="T135" i="45"/>
  <c r="G136" i="45"/>
  <c r="Q136" i="45"/>
  <c r="V136" i="45" s="1"/>
  <c r="T136" i="45"/>
  <c r="G137" i="45"/>
  <c r="Q137" i="45"/>
  <c r="V137" i="45" s="1"/>
  <c r="T137" i="45"/>
  <c r="G138" i="45"/>
  <c r="Q138" i="45"/>
  <c r="V138" i="45" s="1"/>
  <c r="T138" i="45"/>
  <c r="G139" i="45"/>
  <c r="Q139" i="45"/>
  <c r="V139" i="45" s="1"/>
  <c r="T139" i="45"/>
  <c r="G140" i="45"/>
  <c r="Q140" i="45"/>
  <c r="V140" i="45" s="1"/>
  <c r="T140" i="45"/>
  <c r="G141" i="45"/>
  <c r="Q141" i="45"/>
  <c r="V141" i="45" s="1"/>
  <c r="T141" i="45"/>
  <c r="L141" i="45" l="1"/>
  <c r="L140" i="45"/>
  <c r="L139" i="45"/>
  <c r="L138" i="45"/>
  <c r="C160" i="45"/>
  <c r="C162" i="45"/>
  <c r="G52" i="45"/>
  <c r="G110" i="45" s="1"/>
  <c r="C113" i="45" s="1"/>
  <c r="G109" i="45" l="1"/>
  <c r="D116" i="45" s="1"/>
  <c r="B117" i="45" s="1"/>
  <c r="D113" i="45" l="1"/>
  <c r="B114" i="45" s="1"/>
  <c r="D114" i="45"/>
  <c r="B115" i="45" s="1"/>
  <c r="C116" i="45"/>
  <c r="J136" i="45" s="1"/>
  <c r="K136" i="45" s="1"/>
  <c r="L136" i="45" s="1"/>
  <c r="C117" i="45"/>
  <c r="C115" i="45"/>
  <c r="J137" i="45" s="1"/>
  <c r="K137" i="45" s="1"/>
  <c r="L137" i="45" s="1"/>
  <c r="D115" i="45"/>
  <c r="B116" i="45" s="1"/>
  <c r="C114" i="45"/>
  <c r="I91" i="45" l="1"/>
  <c r="I92" i="45"/>
  <c r="I90" i="45"/>
  <c r="I89" i="45"/>
  <c r="I88" i="45"/>
  <c r="I87" i="45"/>
  <c r="I86" i="45"/>
  <c r="I85" i="45"/>
  <c r="I84" i="45"/>
  <c r="I83" i="45"/>
  <c r="I82" i="45"/>
  <c r="I81" i="45"/>
  <c r="I80" i="45"/>
  <c r="I78" i="45"/>
  <c r="I79" i="45"/>
  <c r="I76" i="45"/>
  <c r="I77" i="45"/>
  <c r="I75" i="45"/>
  <c r="I74" i="45"/>
  <c r="I73" i="45"/>
  <c r="I72" i="45"/>
  <c r="I71" i="45"/>
  <c r="I70" i="45"/>
  <c r="I69" i="45"/>
  <c r="I68" i="45"/>
  <c r="I67" i="45"/>
  <c r="I66" i="45"/>
  <c r="I65" i="45"/>
  <c r="I64" i="45"/>
  <c r="I62" i="45"/>
  <c r="I63" i="45"/>
  <c r="I61" i="45"/>
  <c r="I60" i="45"/>
  <c r="I59" i="45"/>
  <c r="I58" i="45"/>
  <c r="I57" i="45"/>
  <c r="I56" i="45"/>
  <c r="I54" i="45"/>
  <c r="I53" i="45"/>
  <c r="I52" i="45"/>
  <c r="J135" i="45"/>
  <c r="K135" i="45" s="1"/>
  <c r="L135" i="45" s="1"/>
  <c r="I51" i="45"/>
  <c r="I55" i="45"/>
  <c r="D83" i="5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Q142" i="45" l="1"/>
  <c r="V142" i="45" s="1"/>
  <c r="Q143" i="45"/>
  <c r="V143" i="45" s="1"/>
  <c r="Q144" i="45"/>
  <c r="V144" i="45" s="1"/>
  <c r="Q145" i="45"/>
  <c r="V145" i="45" s="1"/>
  <c r="Q146" i="45"/>
  <c r="V146" i="45" s="1"/>
  <c r="Q147" i="45"/>
  <c r="V147" i="45" s="1"/>
  <c r="Q148" i="45"/>
  <c r="V148" i="45" s="1"/>
  <c r="Q149" i="45"/>
  <c r="V149" i="45" s="1"/>
  <c r="Q150" i="45"/>
  <c r="V150" i="45" s="1"/>
  <c r="Q151" i="45"/>
  <c r="V151" i="45" s="1"/>
  <c r="Q152" i="45"/>
  <c r="V152" i="45" s="1"/>
  <c r="Q153" i="45"/>
  <c r="V153" i="45" s="1"/>
  <c r="Q154" i="45"/>
  <c r="V154" i="45" s="1"/>
  <c r="A154" i="45"/>
  <c r="A153" i="45"/>
  <c r="A152" i="45"/>
  <c r="A151" i="45"/>
  <c r="A150" i="45"/>
  <c r="A149" i="45"/>
  <c r="A148" i="45"/>
  <c r="A147" i="45"/>
  <c r="A146" i="45"/>
  <c r="A145" i="45"/>
  <c r="A144" i="45"/>
  <c r="T154" i="45"/>
  <c r="G154" i="45"/>
  <c r="L154" i="45" s="1"/>
  <c r="T153" i="45"/>
  <c r="G153" i="45"/>
  <c r="L153" i="45" s="1"/>
  <c r="T152" i="45"/>
  <c r="G152" i="45"/>
  <c r="L152" i="45" s="1"/>
  <c r="T151" i="45"/>
  <c r="G151" i="45"/>
  <c r="L151" i="45" s="1"/>
  <c r="T150" i="45"/>
  <c r="G150" i="45"/>
  <c r="L150" i="45" s="1"/>
  <c r="T149" i="45"/>
  <c r="G149" i="45"/>
  <c r="L149" i="45" s="1"/>
  <c r="T148" i="45"/>
  <c r="G148" i="45"/>
  <c r="L148" i="45" s="1"/>
  <c r="T147" i="45"/>
  <c r="G147" i="45"/>
  <c r="L147" i="45" s="1"/>
  <c r="T146" i="45"/>
  <c r="G146" i="45"/>
  <c r="L146" i="45" s="1"/>
  <c r="T145" i="45"/>
  <c r="G145" i="45"/>
  <c r="L145" i="45" s="1"/>
  <c r="T144" i="45"/>
  <c r="G144" i="45"/>
  <c r="L144" i="45" s="1"/>
  <c r="A143" i="45"/>
  <c r="R155" i="45"/>
  <c r="S155" i="45"/>
  <c r="U155" i="45"/>
  <c r="P155" i="45"/>
  <c r="O155" i="45"/>
  <c r="G142" i="45"/>
  <c r="L142" i="45" s="1"/>
  <c r="G143" i="45"/>
  <c r="L143" i="45" s="1"/>
  <c r="A5" i="45"/>
  <c r="B5" i="45"/>
  <c r="C5" i="45"/>
  <c r="D5" i="45"/>
  <c r="E5" i="45"/>
  <c r="F5" i="45"/>
  <c r="G5" i="45"/>
  <c r="J2" i="31"/>
  <c r="H5" i="45" s="1"/>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G10" i="45"/>
  <c r="H10" i="45"/>
  <c r="I10" i="45"/>
  <c r="J10" i="45"/>
  <c r="K10" i="45"/>
  <c r="L10" i="45"/>
  <c r="M10" i="45"/>
  <c r="N10" i="45"/>
  <c r="O10" i="45"/>
  <c r="P10" i="45"/>
  <c r="Q10" i="45"/>
  <c r="A11" i="45"/>
  <c r="B11" i="45"/>
  <c r="C11" i="45"/>
  <c r="D11" i="45"/>
  <c r="E11" i="45"/>
  <c r="F11" i="45"/>
  <c r="H17" i="31"/>
  <c r="H11" i="45"/>
  <c r="I11" i="45"/>
  <c r="J11" i="45"/>
  <c r="K11" i="45"/>
  <c r="L11" i="45"/>
  <c r="M11" i="45"/>
  <c r="N11" i="45"/>
  <c r="O11" i="45"/>
  <c r="P11" i="45"/>
  <c r="Q11" i="45"/>
  <c r="A12" i="45"/>
  <c r="B12" i="45"/>
  <c r="C12" i="45"/>
  <c r="D12" i="45"/>
  <c r="E12" i="45"/>
  <c r="F12" i="45"/>
  <c r="H12" i="45"/>
  <c r="J9" i="31"/>
  <c r="J10" i="31" s="1"/>
  <c r="I12" i="45"/>
  <c r="J12" i="45"/>
  <c r="K12" i="45"/>
  <c r="L12" i="45"/>
  <c r="M12" i="45"/>
  <c r="N12" i="45"/>
  <c r="O12" i="45"/>
  <c r="P12" i="45"/>
  <c r="Q12" i="45"/>
  <c r="A13" i="45"/>
  <c r="B13" i="45"/>
  <c r="C13" i="45"/>
  <c r="D13" i="45"/>
  <c r="E13" i="45"/>
  <c r="F13" i="45"/>
  <c r="I10" i="31"/>
  <c r="H13" i="45"/>
  <c r="J13" i="45"/>
  <c r="K13" i="45"/>
  <c r="L13" i="45"/>
  <c r="M13" i="45"/>
  <c r="N13" i="45"/>
  <c r="O13" i="45"/>
  <c r="P13" i="45"/>
  <c r="Q13" i="45"/>
  <c r="A14" i="45"/>
  <c r="B14" i="45"/>
  <c r="C14" i="45"/>
  <c r="D14" i="45"/>
  <c r="E14" i="45"/>
  <c r="F14" i="45"/>
  <c r="I11" i="31"/>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H40" i="45"/>
  <c r="I40" i="45"/>
  <c r="J40" i="45"/>
  <c r="K40" i="45"/>
  <c r="L40" i="45"/>
  <c r="M40" i="45"/>
  <c r="N40" i="45"/>
  <c r="O40" i="45"/>
  <c r="P40" i="45"/>
  <c r="Q40" i="45"/>
  <c r="A41" i="45"/>
  <c r="B41" i="45"/>
  <c r="C41" i="45"/>
  <c r="D41" i="45"/>
  <c r="E41" i="45"/>
  <c r="F41" i="45"/>
  <c r="G41" i="45"/>
  <c r="H41" i="45"/>
  <c r="I41" i="45"/>
  <c r="J41" i="45"/>
  <c r="K41" i="45"/>
  <c r="L41" i="45"/>
  <c r="M41" i="45"/>
  <c r="N41" i="45"/>
  <c r="O41" i="45"/>
  <c r="P41" i="45"/>
  <c r="Q41" i="45"/>
  <c r="A42" i="45"/>
  <c r="F41" i="31"/>
  <c r="E41" i="31" s="1"/>
  <c r="E41" i="27" s="1"/>
  <c r="F42" i="45"/>
  <c r="G42" i="45"/>
  <c r="H42" i="45"/>
  <c r="I42" i="45"/>
  <c r="J42" i="45"/>
  <c r="K42" i="45"/>
  <c r="L42" i="45"/>
  <c r="M42" i="45"/>
  <c r="N42" i="45"/>
  <c r="O42" i="45"/>
  <c r="P42" i="45"/>
  <c r="Q42" i="45"/>
  <c r="A43" i="45"/>
  <c r="E40" i="31"/>
  <c r="D40" i="31" s="1"/>
  <c r="F43" i="45"/>
  <c r="G43" i="45"/>
  <c r="H43" i="45"/>
  <c r="I43" i="45"/>
  <c r="J43" i="45"/>
  <c r="K43" i="45"/>
  <c r="L43" i="45"/>
  <c r="M43" i="45"/>
  <c r="N43" i="45"/>
  <c r="O43" i="45"/>
  <c r="P43" i="45"/>
  <c r="Q43" i="45"/>
  <c r="A44" i="45"/>
  <c r="B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A47" i="45"/>
  <c r="B47" i="45"/>
  <c r="C47" i="45"/>
  <c r="D47" i="45"/>
  <c r="E47" i="45"/>
  <c r="F47" i="45"/>
  <c r="G47" i="45"/>
  <c r="H47" i="45"/>
  <c r="I47" i="45"/>
  <c r="J47" i="45"/>
  <c r="K47" i="45"/>
  <c r="L47" i="45"/>
  <c r="M47" i="45"/>
  <c r="N47" i="45"/>
  <c r="O47" i="45"/>
  <c r="P47" i="45"/>
  <c r="Q47" i="45"/>
  <c r="B4" i="45"/>
  <c r="C4" i="45"/>
  <c r="D4" i="45"/>
  <c r="E4" i="45"/>
  <c r="F4" i="45"/>
  <c r="G4" i="45"/>
  <c r="H4" i="45"/>
  <c r="I4" i="45"/>
  <c r="J4" i="45"/>
  <c r="K4" i="45"/>
  <c r="L4" i="45"/>
  <c r="M4" i="45"/>
  <c r="N4" i="45"/>
  <c r="O4" i="45"/>
  <c r="P4" i="45"/>
  <c r="Q4" i="45"/>
  <c r="A4" i="45"/>
  <c r="T142" i="45"/>
  <c r="T143" i="45"/>
  <c r="I155" i="45"/>
  <c r="F155" i="45"/>
  <c r="E155" i="45"/>
  <c r="F125" i="19"/>
  <c r="C169" i="45" s="1"/>
  <c r="D125" i="19"/>
  <c r="B121" i="19"/>
  <c r="B122" i="19"/>
  <c r="B124" i="19"/>
  <c r="H121" i="19"/>
  <c r="H122" i="19"/>
  <c r="H123" i="19"/>
  <c r="H124" i="19"/>
  <c r="N155" i="45"/>
  <c r="D155"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G66" i="14"/>
  <c r="K66" i="14" s="1"/>
  <c r="G67" i="14"/>
  <c r="K67" i="14" s="1"/>
  <c r="G68" i="14"/>
  <c r="G69" i="14"/>
  <c r="G70" i="14"/>
  <c r="K70" i="14" s="1"/>
  <c r="G71" i="14"/>
  <c r="K71" i="14" s="1"/>
  <c r="G72" i="14"/>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B11" i="27"/>
  <c r="A68" i="27" s="1"/>
  <c r="D68" i="27" s="1"/>
  <c r="E68" i="27" s="1"/>
  <c r="B12" i="27"/>
  <c r="A69" i="27" s="1"/>
  <c r="D69" i="27" s="1"/>
  <c r="E69" i="27" s="1"/>
  <c r="B13" i="27"/>
  <c r="A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D111" i="24" s="1"/>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2" i="14"/>
  <c r="K69" i="14"/>
  <c r="K68"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70" i="27" l="1"/>
  <c r="E70" i="27" s="1"/>
  <c r="D67" i="27"/>
  <c r="E67" i="27" s="1"/>
  <c r="D66" i="44"/>
  <c r="E66" i="44" s="1"/>
  <c r="C109" i="24"/>
  <c r="D162" i="45"/>
  <c r="G155" i="45"/>
  <c r="B129" i="45" s="1"/>
  <c r="H16" i="31"/>
  <c r="H15" i="31" s="1"/>
  <c r="C64" i="1"/>
  <c r="L77" i="23"/>
  <c r="A82" i="44"/>
  <c r="D82" i="44" s="1"/>
  <c r="E82" i="44" s="1"/>
  <c r="F82" i="44" s="1"/>
  <c r="D77" i="23"/>
  <c r="G64" i="24"/>
  <c r="D41" i="13" s="1"/>
  <c r="E41" i="13" s="1"/>
  <c r="E39" i="31"/>
  <c r="E42" i="45" s="1"/>
  <c r="H162" i="19"/>
  <c r="K155" i="45"/>
  <c r="B129" i="19"/>
  <c r="C60" i="13"/>
  <c r="C65" i="44"/>
  <c r="C58" i="13"/>
  <c r="H14"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4"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3" i="45"/>
  <c r="A78" i="27"/>
  <c r="D78" i="27" s="1"/>
  <c r="E78" i="27" s="1"/>
  <c r="F78" i="27" s="1"/>
  <c r="E40" i="44"/>
  <c r="I13"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3" i="45"/>
  <c r="E41" i="19"/>
  <c r="E44"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E41" i="1"/>
  <c r="C53" i="13"/>
  <c r="A67" i="19"/>
  <c r="A50" i="13" s="1"/>
  <c r="D50" i="13" s="1"/>
  <c r="F77" i="23"/>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V155" i="45"/>
  <c r="Q158"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Q155" i="45"/>
  <c r="E77" i="23"/>
  <c r="M77" i="23" s="1"/>
  <c r="A89" i="27"/>
  <c r="D89" i="27" s="1"/>
  <c r="A93" i="27"/>
  <c r="D93" i="27" s="1"/>
  <c r="E93" i="27" s="1"/>
  <c r="F93" i="27" s="1"/>
  <c r="C60" i="44"/>
  <c r="C63" i="44"/>
  <c r="B128" i="19"/>
  <c r="C62" i="27"/>
  <c r="C70" i="27"/>
  <c r="C68" i="27"/>
  <c r="C69" i="27"/>
  <c r="C63" i="27"/>
  <c r="C71" i="27"/>
  <c r="C61" i="27"/>
  <c r="C64" i="27"/>
  <c r="C65" i="27"/>
  <c r="C66" i="27"/>
  <c r="C67" i="27"/>
  <c r="C61" i="44"/>
  <c r="C64" i="44"/>
  <c r="I12" i="31"/>
  <c r="I12" i="14" s="1"/>
  <c r="J11" i="31"/>
  <c r="C67" i="44"/>
  <c r="C62" i="44"/>
  <c r="E75" i="27"/>
  <c r="F75" i="27" s="1"/>
  <c r="H2" i="15"/>
  <c r="H18" i="31"/>
  <c r="G17" i="15"/>
  <c r="G20" i="45"/>
  <c r="D169" i="45" l="1"/>
  <c r="L155" i="45"/>
  <c r="F57" i="13"/>
  <c r="G19" i="45"/>
  <c r="G16" i="15"/>
  <c r="F59" i="13"/>
  <c r="F56" i="13"/>
  <c r="F53" i="13"/>
  <c r="F54" i="13"/>
  <c r="F51" i="13"/>
  <c r="F55" i="13"/>
  <c r="F60" i="13"/>
  <c r="F52" i="13"/>
  <c r="D100" i="27"/>
  <c r="E100" i="27" s="1"/>
  <c r="F100" i="27" s="1"/>
  <c r="D86" i="27"/>
  <c r="E86" i="27" s="1"/>
  <c r="F86" i="27" s="1"/>
  <c r="F58" i="13"/>
  <c r="E89" i="27"/>
  <c r="F89" i="27" s="1"/>
  <c r="D72" i="27"/>
  <c r="E72" i="27" s="1"/>
  <c r="F66" i="27" s="1"/>
  <c r="D42" i="45"/>
  <c r="D39" i="44"/>
  <c r="D39" i="15"/>
  <c r="D39" i="1"/>
  <c r="D39" i="19"/>
  <c r="F39" i="14"/>
  <c r="D39" i="27"/>
  <c r="D39" i="5"/>
  <c r="C39" i="44"/>
  <c r="B39" i="31"/>
  <c r="C42" i="45"/>
  <c r="C39" i="19"/>
  <c r="C39" i="5"/>
  <c r="C39" i="27"/>
  <c r="C39" i="15"/>
  <c r="C39" i="1"/>
  <c r="C106" i="24"/>
  <c r="D41" i="19"/>
  <c r="D44" i="45"/>
  <c r="D41" i="44"/>
  <c r="D41" i="15"/>
  <c r="C41" i="31"/>
  <c r="D41" i="1"/>
  <c r="D41" i="5"/>
  <c r="F41" i="14"/>
  <c r="D41" i="27"/>
  <c r="B40" i="31"/>
  <c r="C43" i="45"/>
  <c r="C40" i="15"/>
  <c r="C40" i="44"/>
  <c r="C40" i="27"/>
  <c r="C40" i="19"/>
  <c r="C40" i="1"/>
  <c r="C40" i="5"/>
  <c r="H15" i="45"/>
  <c r="I13" i="31"/>
  <c r="I13" i="14" s="1"/>
  <c r="H11" i="15"/>
  <c r="D75" i="13"/>
  <c r="E75" i="13" s="1"/>
  <c r="I14" i="45"/>
  <c r="J12" i="31"/>
  <c r="I11" i="15"/>
  <c r="D71" i="44"/>
  <c r="E71" i="44" s="1"/>
  <c r="D61" i="13"/>
  <c r="E61" i="13" s="1"/>
  <c r="F61" i="13" s="1"/>
  <c r="E50" i="13"/>
  <c r="F50" i="13" s="1"/>
  <c r="D85" i="44"/>
  <c r="E85" i="44" s="1"/>
  <c r="F85" i="44" s="1"/>
  <c r="E79" i="13"/>
  <c r="D89" i="13"/>
  <c r="E89" i="13" s="1"/>
  <c r="H19" i="31"/>
  <c r="G18" i="15"/>
  <c r="G21" i="45"/>
  <c r="G15" i="15"/>
  <c r="H14" i="31"/>
  <c r="G18" i="45"/>
  <c r="D172" i="45" l="1"/>
  <c r="C159" i="45"/>
  <c r="C161" i="45" s="1"/>
  <c r="C167" i="45" s="1"/>
  <c r="F64" i="27"/>
  <c r="F72" i="27"/>
  <c r="F63" i="27"/>
  <c r="H14" i="14"/>
  <c r="F61" i="27"/>
  <c r="F70" i="27"/>
  <c r="F69" i="27"/>
  <c r="F62" i="27"/>
  <c r="F68" i="27"/>
  <c r="F65" i="27"/>
  <c r="F67" i="27"/>
  <c r="F71" i="27"/>
  <c r="H16" i="45"/>
  <c r="I14" i="31"/>
  <c r="I14" i="14" s="1"/>
  <c r="H12" i="15"/>
  <c r="C44" i="45"/>
  <c r="C41" i="44"/>
  <c r="C41" i="19"/>
  <c r="C41" i="1"/>
  <c r="C41" i="5"/>
  <c r="C41" i="15"/>
  <c r="C41" i="27"/>
  <c r="I15" i="45"/>
  <c r="J13" i="31"/>
  <c r="I12" i="15"/>
  <c r="B43" i="45"/>
  <c r="B40" i="44"/>
  <c r="B40" i="14"/>
  <c r="B40" i="19"/>
  <c r="B40" i="1"/>
  <c r="B40" i="15"/>
  <c r="B40" i="5"/>
  <c r="B40" i="27"/>
  <c r="F69" i="44"/>
  <c r="F66" i="44"/>
  <c r="F63" i="44"/>
  <c r="F60" i="44"/>
  <c r="F68" i="44"/>
  <c r="F71" i="44"/>
  <c r="F65" i="44"/>
  <c r="F70" i="44"/>
  <c r="F62" i="44"/>
  <c r="F67" i="44"/>
  <c r="F64" i="44"/>
  <c r="F61" i="44"/>
  <c r="B39" i="15"/>
  <c r="B39" i="44"/>
  <c r="B42" i="45"/>
  <c r="B39" i="19"/>
  <c r="B39" i="27"/>
  <c r="B39" i="5"/>
  <c r="B39" i="14"/>
  <c r="B39" i="1"/>
  <c r="G17" i="45"/>
  <c r="G14" i="15"/>
  <c r="H13" i="31"/>
  <c r="G22" i="45"/>
  <c r="G19" i="15"/>
  <c r="H20" i="31"/>
  <c r="C168" i="45" l="1"/>
  <c r="C48" i="44"/>
  <c r="H13" i="14"/>
  <c r="I16" i="45"/>
  <c r="I13" i="15"/>
  <c r="J14" i="31"/>
  <c r="H17" i="45"/>
  <c r="I15" i="31"/>
  <c r="H13" i="15"/>
  <c r="G20" i="15"/>
  <c r="H21" i="31"/>
  <c r="G23" i="45"/>
  <c r="G13" i="15"/>
  <c r="H12" i="31"/>
  <c r="G16" i="45"/>
  <c r="H12" i="14" l="1"/>
  <c r="I17" i="45"/>
  <c r="J15" i="31"/>
  <c r="I14" i="15"/>
  <c r="H18" i="45"/>
  <c r="I16" i="31"/>
  <c r="H14" i="15"/>
  <c r="G15" i="45"/>
  <c r="G12" i="15"/>
  <c r="H11" i="31"/>
  <c r="G24" i="45"/>
  <c r="G21" i="15"/>
  <c r="H22" i="31"/>
  <c r="H11" i="14" l="1"/>
  <c r="I18" i="45"/>
  <c r="J16" i="31"/>
  <c r="I15" i="15"/>
  <c r="H19" i="45"/>
  <c r="I17" i="31"/>
  <c r="H15" i="15"/>
  <c r="G22" i="15"/>
  <c r="G25" i="45"/>
  <c r="H23" i="31"/>
  <c r="H10" i="31"/>
  <c r="G11" i="15"/>
  <c r="G14" i="45"/>
  <c r="H10" i="14" l="1"/>
  <c r="I19" i="45"/>
  <c r="J17" i="31"/>
  <c r="I16" i="15"/>
  <c r="H20" i="45"/>
  <c r="H16" i="15"/>
  <c r="I18" i="31"/>
  <c r="H9" i="31"/>
  <c r="G13" i="45"/>
  <c r="G10" i="15"/>
  <c r="H24" i="31"/>
  <c r="G23" i="15"/>
  <c r="G26" i="45"/>
  <c r="H9" i="14" l="1"/>
  <c r="H17" i="15"/>
  <c r="H21" i="45"/>
  <c r="I19" i="31"/>
  <c r="I20" i="45"/>
  <c r="J18" i="31"/>
  <c r="I17" i="15"/>
  <c r="G27" i="45"/>
  <c r="H25" i="31"/>
  <c r="G24" i="15"/>
  <c r="H8" i="31"/>
  <c r="G12" i="45"/>
  <c r="G9" i="15"/>
  <c r="H8" i="14" l="1"/>
  <c r="H22" i="45"/>
  <c r="I20" i="31"/>
  <c r="H18" i="15"/>
  <c r="I21" i="45"/>
  <c r="J19" i="31"/>
  <c r="I18" i="15"/>
  <c r="G11" i="45"/>
  <c r="G8" i="15"/>
  <c r="H26" i="31"/>
  <c r="G28" i="45"/>
  <c r="G25" i="15"/>
  <c r="I22" i="45" l="1"/>
  <c r="I19" i="15"/>
  <c r="H23" i="45"/>
  <c r="I21" i="31"/>
  <c r="H19" i="15"/>
  <c r="H27" i="31"/>
  <c r="G26" i="15"/>
  <c r="G29" i="45"/>
  <c r="H20" i="15" l="1"/>
  <c r="H24" i="45"/>
  <c r="I22" i="31"/>
  <c r="G30" i="45"/>
  <c r="G27" i="15"/>
  <c r="H28" i="31"/>
  <c r="H25" i="45" l="1"/>
  <c r="I23" i="31"/>
  <c r="H21" i="15"/>
  <c r="G28" i="15"/>
  <c r="H29" i="31"/>
  <c r="G31" i="45"/>
  <c r="H22" i="15" l="1"/>
  <c r="H26" i="45"/>
  <c r="I24" i="31"/>
  <c r="G32" i="45"/>
  <c r="G29" i="15"/>
  <c r="H30" i="31"/>
  <c r="H23" i="15" l="1"/>
  <c r="H27" i="45"/>
  <c r="I25" i="31"/>
  <c r="G30" i="15"/>
  <c r="G33" i="45"/>
  <c r="H31" i="31"/>
  <c r="H24" i="15" l="1"/>
  <c r="H28" i="45"/>
  <c r="I26" i="31"/>
  <c r="H32" i="31"/>
  <c r="G34" i="45"/>
  <c r="G31" i="15"/>
  <c r="H29" i="45" l="1"/>
  <c r="I27" i="31"/>
  <c r="H25" i="15"/>
  <c r="G35" i="45"/>
  <c r="H33" i="31"/>
  <c r="G32" i="15"/>
  <c r="H30" i="45" l="1"/>
  <c r="I28" i="31"/>
  <c r="H26" i="15"/>
  <c r="G36" i="45"/>
  <c r="H34" i="31"/>
  <c r="G33" i="15"/>
  <c r="H31" i="45" l="1"/>
  <c r="I29" i="31"/>
  <c r="H27" i="15"/>
  <c r="G34" i="15"/>
  <c r="H35" i="31"/>
  <c r="G37" i="45"/>
  <c r="H28" i="15" l="1"/>
  <c r="H32" i="45"/>
  <c r="I30" i="31"/>
  <c r="H36" i="31"/>
  <c r="G38" i="45"/>
  <c r="G35" i="15"/>
  <c r="H33" i="45" l="1"/>
  <c r="I31" i="31"/>
  <c r="H29" i="15"/>
  <c r="G36" i="15"/>
  <c r="G39" i="45"/>
  <c r="H37" i="31"/>
  <c r="H34" i="45" l="1"/>
  <c r="H30" i="15"/>
  <c r="G37" i="15"/>
  <c r="G40"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DA18D1ED-3814-EC4F-BD61-DEB34064A0FC}">
      <text>
        <r>
          <rPr>
            <b/>
            <sz val="8"/>
            <color indexed="81"/>
            <rFont val="Tahoma"/>
            <family val="2"/>
          </rPr>
          <t>Identifying name for this design class or function.</t>
        </r>
        <r>
          <rPr>
            <sz val="8"/>
            <color indexed="81"/>
            <rFont val="Tahoma"/>
            <family val="2"/>
          </rPr>
          <t xml:space="preserve">
</t>
        </r>
      </text>
    </comment>
    <comment ref="B44" authorId="0" shapeId="0" xr:uid="{1B4FA7CB-1110-4B4B-A280-8A7802FF90A1}">
      <text>
        <r>
          <rPr>
            <b/>
            <sz val="8"/>
            <color rgb="FF000000"/>
            <rFont val="Tahoma"/>
            <family val="2"/>
          </rPr>
          <t>Indicate if this design component will follow an object-oriented approach or a functional approach.</t>
        </r>
      </text>
    </comment>
    <comment ref="B45" authorId="0" shapeId="0" xr:uid="{838EE319-F27C-4240-8F78-692CEAF5877F}">
      <text>
        <r>
          <rPr>
            <b/>
            <sz val="8"/>
            <color indexed="81"/>
            <rFont val="Tahoma"/>
            <family val="2"/>
          </rPr>
          <t>Superclass of this design component.  Leave blank if no superclass.</t>
        </r>
      </text>
    </comment>
    <comment ref="B46" authorId="0" shapeId="0" xr:uid="{6F26765E-A5AA-6F4C-980A-02C4B03A4820}">
      <text>
        <r>
          <rPr>
            <b/>
            <sz val="8"/>
            <color indexed="81"/>
            <rFont val="Tahoma"/>
            <family val="2"/>
          </rPr>
          <t>Attributes (e.g., public fields, public constants) associated with this design component.  OPTIONAL</t>
        </r>
      </text>
    </comment>
    <comment ref="B47" authorId="0" shapeId="0" xr:uid="{2E331FCE-7385-CC46-8FCF-B1222B35E6AE}">
      <text>
        <r>
          <rPr>
            <b/>
            <sz val="8"/>
            <color indexed="81"/>
            <rFont val="Tahoma"/>
            <family val="2"/>
          </rPr>
          <t>Standard category of the design component.</t>
        </r>
      </text>
    </comment>
    <comment ref="B48" authorId="0" shapeId="0" xr:uid="{116E86A4-11AD-DC4D-988D-C253B08362A3}">
      <text>
        <r>
          <rPr>
            <b/>
            <sz val="8"/>
            <color indexed="81"/>
            <rFont val="Tahoma"/>
            <family val="2"/>
          </rPr>
          <t>List components that this component calls upon to fulfill its purpose.</t>
        </r>
      </text>
    </comment>
    <comment ref="B49" authorId="0" shapeId="0" xr:uid="{6D019943-A651-E24B-B792-358F1886148B}">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<sst xmlns="http://schemas.openxmlformats.org/spreadsheetml/2006/main" count="2077" uniqueCount="835">
  <si>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</si>
  <si>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</si>
  <si>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</si>
  <si>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</si>
  <si>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</si>
  <si>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</si>
  <si>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</si>
  <si>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</si>
  <si>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</si>
  <si>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</si>
  <si>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</si>
  <si>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</si>
  <si>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</si>
  <si>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</si>
  <si>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</si>
  <si>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</si>
  <si>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</si>
  <si>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</si>
  <si>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</si>
  <si>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</si>
  <si>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</si>
  <si>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</si>
  <si>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</si>
  <si>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</si>
  <si>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</si>
  <si>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</si>
  <si>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</si>
  <si>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</si>
  <si>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</si>
  <si>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</si>
  <si>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</si>
  <si>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</si>
  <si>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</si>
  <si>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</si>
  <si>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</si>
  <si>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</si>
  <si>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</si>
  <si>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</si>
  <si>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</si>
  <si>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</si>
  <si>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</si>
  <si>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</si>
  <si>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</si>
  <si>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</si>
  <si>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</si>
  <si>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</si>
  <si>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</si>
  <si>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</si>
  <si>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</si>
  <si>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</si>
  <si>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</si>
  <si>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</si>
  <si>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</si>
  <si>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</si>
  <si>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</si>
  <si>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</si>
  <si>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</si>
  <si>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</si>
  <si>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</si>
  <si>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</si>
  <si>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</si>
  <si>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</si>
  <si>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</si>
  <si>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</si>
  <si>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</si>
  <si>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</si>
  <si>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</si>
  <si>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</si>
  <si>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</si>
  <si>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</si>
  <si>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</si>
  <si>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</si>
  <si>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</si>
  <si>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</si>
  <si>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</si>
  <si>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</si>
  <si>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</si>
  <si>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</si>
  <si>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</si>
  <si>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</si>
  <si>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</si>
  <si>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</si>
  <si>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</si>
  <si>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</si>
  <si>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</si>
  <si>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</si>
  <si>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</si>
  <si>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</si>
  <si>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</si>
  <si>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</si>
  <si>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</si>
  <si>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</si>
  <si>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</si>
  <si>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</si>
  <si>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</si>
  <si>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</si>
  <si>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</si>
  <si>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</si>
  <si>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</si>
  <si>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</si>
  <si>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</si>
  <si>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</si>
  <si>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</si>
  <si>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</si>
  <si>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</si>
  <si>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</si>
  <si>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</si>
  <si>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</si>
  <si>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</si>
  <si>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</si>
  <si>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</si>
  <si>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</si>
  <si>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</si>
  <si>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</si>
  <si>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</si>
  <si>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</si>
  <si>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</si>
  <si>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</si>
  <si>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</si>
  <si>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</si>
  <si>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</si>
  <si>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</si>
  <si>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</si>
  <si>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</si>
  <si>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</si>
  <si>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</si>
  <si>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</si>
  <si>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</si>
  <si>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</si>
  <si>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</si>
  <si>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</si>
  <si>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</si>
  <si>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</si>
  <si>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</si>
  <si>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</si>
  <si>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</si>
  <si>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</si>
  <si>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</si>
  <si>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</si>
  <si>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</si>
  <si>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</si>
  <si>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</si>
  <si>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</si>
  <si>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</si>
  <si>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</si>
  <si>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</si>
  <si>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</si>
  <si>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</si>
  <si>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</si>
  <si>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</si>
  <si>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</si>
  <si>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</si>
  <si>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</si>
  <si>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</si>
  <si>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</si>
  <si>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</si>
  <si>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</si>
  <si>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</si>
  <si>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</si>
  <si>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</si>
  <si>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</si>
  <si>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</si>
  <si>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</si>
  <si>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</si>
  <si>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</si>
  <si>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</si>
  <si>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</si>
  <si>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</si>
  <si>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</si>
  <si>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</si>
  <si>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</si>
  <si>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</si>
  <si>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</si>
  <si>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</si>
  <si>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</si>
  <si>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</si>
  <si>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</si>
  <si>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</si>
  <si>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</si>
  <si>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</si>
  <si>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</si>
  <si>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</si>
  <si>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</si>
  <si>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</si>
  <si>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</si>
  <si>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</si>
  <si>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</si>
  <si>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</si>
  <si>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</si>
  <si>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</si>
  <si>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</si>
  <si>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</si>
  <si>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</si>
  <si>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</si>
  <si>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</si>
  <si>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</si>
  <si>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</si>
  <si>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</si>
  <si>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</si>
  <si>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</si>
  <si>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</si>
  <si>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</si>
  <si>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</si>
  <si>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</si>
  <si>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</si>
  <si>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</si>
  <si>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</si>
  <si>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</si>
  <si>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</si>
  <si>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</si>
  <si>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</si>
  <si>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</si>
  <si>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</si>
  <si>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</si>
  <si>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</si>
  <si>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</si>
  <si>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</si>
  <si>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</si>
  <si>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</si>
  <si>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</si>
  <si>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</si>
  <si>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</si>
  <si>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</si>
  <si>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</si>
  <si>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</si>
  <si>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</si>
  <si>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</si>
  <si>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</si>
  <si>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</si>
  <si>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</si>
  <si>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</si>
  <si>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</si>
  <si>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</si>
  <si>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</si>
  <si>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</si>
  <si>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</si>
  <si>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</si>
  <si>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</si>
  <si>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</si>
  <si>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</si>
  <si>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</si>
  <si>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</si>
  <si>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</si>
  <si>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</si>
  <si>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</si>
  <si>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</si>
  <si>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</si>
  <si>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</si>
  <si>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</si>
  <si>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</si>
  <si>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</si>
  <si>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</si>
  <si>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</si>
  <si>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</si>
  <si>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</si>
  <si>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</si>
  <si>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</si>
  <si>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</si>
  <si>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</si>
  <si>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</si>
  <si>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</si>
  <si>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</si>
  <si>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</si>
  <si>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</si>
  <si>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</si>
  <si>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</si>
  <si>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</si>
  <si>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</si>
  <si>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</si>
  <si>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</si>
  <si>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</si>
  <si>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</si>
  <si>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</si>
  <si>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</si>
  <si>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</si>
  <si>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</si>
  <si>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</si>
  <si>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</si>
  <si>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</si>
  <si>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</si>
  <si>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</si>
  <si>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</si>
  <si>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</si>
  <si>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</si>
  <si>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</si>
  <si>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</si>
  <si>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</si>
  <si>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</si>
  <si>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</si>
  <si>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</si>
  <si>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</si>
  <si>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</si>
  <si>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</si>
  <si>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</si>
  <si>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</si>
  <si>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</si>
  <si>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</si>
  <si>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</si>
  <si>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</si>
  <si>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</si>
  <si>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</si>
  <si>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</si>
  <si>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</si>
  <si>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</si>
  <si>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</si>
  <si>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</si>
  <si>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</si>
  <si>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</si>
  <si>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</si>
  <si>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</si>
  <si>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</si>
  <si>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</si>
  <si>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</si>
  <si>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</si>
  <si>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</si>
  <si>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</si>
  <si>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</si>
  <si>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</si>
  <si>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</si>
  <si>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</si>
  <si>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</si>
  <si>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</si>
  <si>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</si>
  <si>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</si>
  <si>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</si>
  <si>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</si>
  <si>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</si>
  <si>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</si>
  <si>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</si>
  <si>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</si>
  <si>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</si>
  <si>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</si>
  <si>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</si>
  <si>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</si>
  <si>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</si>
  <si>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</si>
  <si>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</si>
  <si>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</si>
  <si>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</si>
  <si>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</si>
  <si>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</si>
  <si>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</si>
  <si>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</si>
  <si>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</si>
  <si>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</si>
  <si>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</si>
  <si>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</si>
  <si>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</si>
  <si>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</si>
  <si>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</si>
  <si>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</si>
  <si>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</si>
  <si>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</si>
  <si>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</si>
  <si>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</si>
  <si>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</si>
  <si>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</si>
  <si>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</si>
  <si>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</si>
  <si>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</si>
  <si>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</si>
  <si>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</si>
  <si>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</si>
  <si>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</si>
  <si>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</si>
  <si>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</si>
  <si>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</si>
  <si>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</si>
  <si>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</si>
  <si>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</si>
  <si>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</si>
  <si>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</si>
  <si>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</si>
  <si>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</si>
  <si>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</si>
  <si>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</si>
  <si>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</si>
  <si>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</si>
  <si>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</si>
  <si>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</si>
  <si>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</si>
  <si>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</si>
  <si>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</si>
  <si>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</si>
  <si>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</si>
  <si>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</si>
  <si>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</si>
  <si>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</si>
  <si>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</si>
  <si>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</si>
  <si>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</si>
  <si>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</si>
  <si>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</si>
  <si>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</si>
  <si>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</si>
  <si>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</si>
  <si>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</si>
  <si>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</si>
  <si>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</si>
  <si>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</si>
  <si>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</si>
  <si>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</si>
  <si>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</si>
  <si>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</si>
  <si>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</si>
  <si>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</si>
  <si>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</si>
  <si>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</si>
  <si>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</si>
  <si>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</si>
  <si>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</si>
  <si>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</si>
  <si>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</si>
  <si>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</si>
  <si>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</si>
  <si>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</si>
  <si>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</si>
  <si>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</si>
  <si>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</si>
  <si>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</si>
  <si>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</si>
  <si>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</si>
  <si>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</si>
  <si>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</si>
  <si>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</si>
  <si>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</si>
  <si>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</si>
  <si>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</si>
  <si>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</si>
  <si>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</si>
  <si>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</si>
  <si>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</si>
  <si>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</si>
  <si>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</si>
  <si>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</si>
  <si>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</si>
  <si>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</si>
  <si>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</si>
  <si>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</si>
  <si>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</si>
  <si>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</si>
  <si>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</si>
  <si>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</si>
  <si>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</si>
  <si>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</si>
  <si>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</si>
  <si>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</si>
  <si>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</si>
  <si>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</si>
  <si>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</si>
  <si>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</si>
  <si>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</si>
  <si>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</si>
  <si>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</si>
  <si>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</si>
  <si>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</si>
  <si>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</si>
  <si>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</si>
  <si>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</si>
  <si>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</si>
  <si>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</si>
  <si>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</si>
  <si>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</si>
  <si>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</si>
  <si>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</si>
  <si>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</si>
  <si>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</si>
  <si>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</si>
  <si>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</si>
  <si>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</si>
  <si>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</si>
  <si>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</si>
  <si>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</si>
  <si>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</si>
  <si>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</si>
  <si>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</si>
  <si>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</si>
  <si>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</si>
  <si>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</si>
  <si>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</si>
  <si>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</si>
  <si>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</si>
  <si>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</si>
  <si>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</si>
  <si>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</si>
  <si>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</si>
  <si>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</si>
  <si>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</si>
  <si>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</si>
  <si>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</si>
  <si>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</si>
  <si>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</si>
  <si>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</si>
  <si>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</si>
  <si>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</si>
  <si>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</si>
  <si>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</si>
  <si>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</si>
  <si>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</si>
  <si>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</si>
  <si>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</si>
  <si>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</si>
  <si>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</si>
  <si>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</si>
  <si>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</si>
  <si>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</si>
  <si>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</si>
  <si>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</si>
  <si>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</si>
  <si>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</si>
  <si>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</si>
  <si>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</si>
  <si>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</si>
  <si>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</si>
  <si>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</si>
  <si>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</si>
  <si>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</si>
  <si>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</si>
  <si>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</si>
  <si>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</si>
  <si>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</si>
  <si>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</si>
  <si>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</si>
  <si>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</si>
  <si>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</si>
  <si>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</si>
  <si>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</si>
  <si>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</si>
  <si>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</si>
  <si>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</si>
  <si>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</si>
  <si>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</si>
  <si>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</si>
  <si>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</si>
  <si>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</si>
  <si>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</si>
  <si>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</si>
  <si>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</si>
  <si>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</si>
  <si>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</si>
  <si>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</si>
  <si>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</si>
  <si>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</si>
  <si>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</si>
  <si>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</si>
  <si>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</si>
  <si>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</si>
  <si>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</si>
  <si>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</si>
  <si>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</si>
  <si>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</si>
  <si>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</si>
  <si>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</si>
  <si>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</si>
  <si>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</si>
  <si>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</si>
  <si>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</si>
  <si>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</si>
  <si>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</si>
  <si>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</si>
  <si>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</si>
  <si>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</si>
  <si>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</si>
  <si>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</si>
  <si>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</si>
  <si>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</si>
  <si>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</si>
  <si>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</si>
  <si>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</si>
  <si>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</si>
  <si>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</si>
  <si>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</si>
  <si>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</si>
  <si>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</si>
  <si>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</si>
  <si>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</si>
  <si>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</si>
  <si>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</si>
  <si>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</si>
  <si>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</si>
  <si>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</si>
  <si>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</si>
  <si>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</si>
  <si>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</si>
  <si>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</si>
  <si>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</si>
  <si>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</si>
  <si>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</si>
  <si>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</si>
  <si>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</si>
  <si>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</si>
  <si>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</si>
  <si>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</si>
  <si>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</si>
  <si>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</si>
  <si>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</si>
  <si>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</si>
  <si>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</si>
  <si>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</si>
  <si>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</si>
  <si>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</si>
  <si>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</si>
  <si>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</si>
  <si>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</si>
  <si>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</si>
  <si>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</si>
  <si>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</si>
  <si>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</si>
  <si>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</si>
  <si>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</si>
  <si>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</si>
  <si>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</si>
  <si>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</si>
  <si>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</si>
  <si>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</si>
  <si>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</si>
  <si>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</si>
  <si>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</si>
  <si>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</si>
  <si>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</si>
  <si>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</si>
  <si>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</si>
  <si>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</si>
  <si>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</si>
  <si>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</si>
  <si>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</si>
  <si>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</si>
  <si>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</si>
  <si>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</si>
  <si>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</si>
  <si>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</si>
  <si>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</si>
  <si>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</si>
  <si>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</si>
  <si>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</si>
  <si>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</si>
  <si>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</si>
  <si>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</si>
  <si>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</si>
  <si>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</si>
  <si>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</si>
  <si>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</si>
  <si>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</si>
  <si>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</si>
  <si>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</si>
  <si>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</si>
  <si>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</si>
  <si>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</si>
  <si>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</si>
  <si>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</si>
  <si>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</si>
  <si>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</si>
  <si>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</si>
  <si>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</si>
  <si>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</si>
  <si>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</si>
  <si>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</si>
  <si>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</si>
  <si>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</si>
  <si>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</si>
  <si>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</si>
  <si>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</si>
  <si>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</si>
  <si>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</si>
  <si>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</si>
  <si>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</si>
  <si>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</si>
  <si>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</si>
  <si>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</si>
  <si>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</si>
  <si>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</si>
  <si>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</si>
  <si>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</si>
  <si>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</si>
  <si>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</si>
  <si>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</si>
  <si>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</si>
  <si>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</si>
  <si>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</si>
  <si>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</si>
  <si>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</si>
  <si>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</si>
  <si>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</si>
  <si>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</si>
  <si>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</si>
  <si>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</si>
  <si>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</si>
  <si>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</si>
  <si>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</si>
  <si>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</si>
  <si>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</si>
  <si>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</si>
  <si>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</si>
  <si>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</si>
  <si>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</si>
  <si>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</si>
  <si>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</si>
  <si>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</si>
  <si>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</si>
  <si>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</si>
  <si>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</si>
  <si>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</si>
  <si>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</si>
  <si>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</si>
  <si>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</si>
  <si>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</si>
  <si>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</si>
  <si>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</si>
  <si>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</si>
  <si>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</si>
  <si>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</si>
  <si>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</si>
  <si>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</si>
  <si>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</si>
  <si>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</si>
  <si>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</si>
  <si>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</si>
  <si>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</si>
  <si>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</si>
  <si>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</si>
  <si>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</si>
  <si>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</si>
  <si>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</si>
  <si>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</si>
  <si>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</si>
  <si>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</si>
  <si>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</si>
  <si>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</si>
  <si>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</si>
  <si>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</si>
  <si>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</si>
  <si>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</si>
  <si>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 Create CRC cards for each component you plan to build/modify</t>
  </si>
  <si>
    <t>Architecture - Pre</t>
  </si>
  <si>
    <t>• Record your CRC cards as of the time of submission</t>
  </si>
  <si>
    <t>Architecture - Post</t>
  </si>
  <si>
    <t>Integrity</t>
  </si>
  <si>
    <t>Availability</t>
  </si>
  <si>
    <t>Authenticity</t>
  </si>
  <si>
    <t>Confidentiality</t>
  </si>
  <si>
    <t>Security Facet</t>
  </si>
  <si>
    <t>Recommendation for a functional specification to address security facet</t>
  </si>
  <si>
    <t>Pick one</t>
  </si>
  <si>
    <t>Security Recommendation</t>
  </si>
  <si>
    <t>Evil Path Acceptance Test</t>
  </si>
  <si>
    <t>To gain experience with estimations</t>
  </si>
  <si>
    <t>Write software to solve the up face</t>
  </si>
  <si>
    <t xml:space="preserve">• Estimate projected effort </t>
  </si>
  <si>
    <t>• Estimate projected LOC</t>
  </si>
  <si>
    <t>_rotate</t>
  </si>
  <si>
    <t>average</t>
  </si>
  <si>
    <t>std</t>
  </si>
  <si>
    <t>infinity</t>
  </si>
  <si>
    <t>_solve</t>
  </si>
  <si>
    <t>LOCr =</t>
  </si>
  <si>
    <t>LOCa/LOCr=</t>
  </si>
  <si>
    <t>LOCp=</t>
  </si>
  <si>
    <t>Ea/LOCa=</t>
  </si>
  <si>
    <t>Prod=</t>
  </si>
  <si>
    <t>Ep=</t>
  </si>
  <si>
    <t>Use this worksheet to estimate effort for the current iteration.</t>
  </si>
  <si>
    <t>Does each component denoted by a CRC card appear in the estimate as either base code or new component?</t>
  </si>
  <si>
    <t>Mary Mitchell</t>
  </si>
  <si>
    <t>mem0250</t>
  </si>
  <si>
    <t>https://github.com/SoftwareProcess/rubik-merrymitch.git</t>
  </si>
  <si>
    <t>Produce the rotations needed to solve a fully solved cube</t>
  </si>
  <si>
    <t>Produce the rotations needed to solve an invalid cube</t>
  </si>
  <si>
    <t>Produce the rotations needed to solve a cube with fully solved down and middle layers and top face</t>
  </si>
  <si>
    <t>Produce the rotations needed to solve a cube with fully solved down and middle layers and top cross</t>
  </si>
  <si>
    <t>Proudce the rotations needed to solve a cube with fully solved down and middle layers</t>
  </si>
  <si>
    <t>Produce the rotations needed to solve a cube with no solved layers or faces</t>
  </si>
  <si>
    <t>localhost:8080/rubik?op=solve&amp;cube=gggggggggrrrrrrrrrbbbbbbbbbooooooooowwwwwwwwwyyyyyyyyy</t>
  </si>
  <si>
    <t>localhost:8080/rubik?op=solve&amp;cube=rrrrrrrrrbbbbbbbbbooooooooowwwwwwwwwyyyyyyyyy</t>
  </si>
  <si>
    <t>localhost:8080/rubik?op=solve&amp;cube=grbrrrrrrrboggggggbggoooooooorbbbbbbyyyyyyyyywwwwwwwww</t>
  </si>
  <si>
    <t>localhost:8080/rubik?op=solve&amp;cube=yryrrrrrrrboggggggygyoooooooorbbbbbbbygyyybygwwwwwwwww</t>
  </si>
  <si>
    <t>localhost:8080/rubik?op=solve&amp;cube=oyyrrrrrrgyrgggggggyyoooooobyybbbbbbrrygybboowwwwwwwww</t>
  </si>
  <si>
    <t>localhost:8080/rubik?op=solve&amp;cube=orwbrrbwrrrggggbowyywooygwgbbgobrwyyogrwyyywbogybwbroo</t>
  </si>
  <si>
    <t>Nothing</t>
  </si>
  <si>
    <t>solve rubik's cube</t>
  </si>
  <si>
    <t>Like in the last iteration, I did not remake all of the CRC cards from previous iterations in order to conserve time and space. Instead, I just made cards for the functions added to meet the requirments of this iteration.</t>
  </si>
  <si>
    <t>_solveDaisyAndDownCross</t>
  </si>
  <si>
    <t>_solveDownCorners</t>
  </si>
  <si>
    <t>_solveMiddleLayer</t>
  </si>
  <si>
    <t xml:space="preserve">_solveDaisy </t>
  </si>
  <si>
    <t>_solveDownCross</t>
  </si>
  <si>
    <t>_solveBottomDaisyPiece</t>
  </si>
  <si>
    <t>_solveRightDaisyPiece</t>
  </si>
  <si>
    <t>_solveLeftDaisyPiece</t>
  </si>
  <si>
    <t>_solveTopDaisyPiece</t>
  </si>
  <si>
    <t>_putBottomDaisyInDownCross</t>
  </si>
  <si>
    <t>_putRightDaisyInDownCross</t>
  </si>
  <si>
    <t>_putLeftDaisyInDownCross</t>
  </si>
  <si>
    <t>_putTopDaisyInDownCross</t>
  </si>
  <si>
    <t>_solveFrontLeftDownCorner</t>
  </si>
  <si>
    <t>_solveFrontRightDownCorner</t>
  </si>
  <si>
    <t>_solveBackLeftDownCorner</t>
  </si>
  <si>
    <t>_solveBackRightDownCorner</t>
  </si>
  <si>
    <t>_solveFrontLeftMiddlePiece</t>
  </si>
  <si>
    <t>_solveFrontRightMiddlePiece</t>
  </si>
  <si>
    <t>_solveBackLeftMiddlePiece</t>
  </si>
  <si>
    <t>_solveBackRightMiddlePiece</t>
  </si>
  <si>
    <t>_findDownCorner</t>
  </si>
  <si>
    <t>_findMiddleLayerPiece</t>
  </si>
  <si>
    <t>_rotatePiece</t>
  </si>
  <si>
    <t>_isDirValid</t>
  </si>
  <si>
    <t>_rotateCube</t>
  </si>
  <si>
    <t>_rotateFrontClockwise</t>
  </si>
  <si>
    <t>_rotateFrontCounterClockwise</t>
  </si>
  <si>
    <t>_rotateRightClockwise</t>
  </si>
  <si>
    <t>_rotateRightCounterClockwise</t>
  </si>
  <si>
    <t>_rotateBackClockwise</t>
  </si>
  <si>
    <t>_rotateBackCounterClockwise</t>
  </si>
  <si>
    <t>_rotateLeftClockwise</t>
  </si>
  <si>
    <t>_rotateLeftCounterClockwise</t>
  </si>
  <si>
    <t>_rotateUpClockwise</t>
  </si>
  <si>
    <t>_rotateUpCounterClockwise</t>
  </si>
  <si>
    <t>_rotateDownClockwise</t>
  </si>
  <si>
    <t>_rotateDownCounterClockwise</t>
  </si>
  <si>
    <t>_verify</t>
  </si>
  <si>
    <t>_isCubeValid</t>
  </si>
  <si>
    <t>_isCubeValid, _solveDaisyAndDownCross, _solveDownCorners, _solveMiddleLayer, _solveUpFace</t>
  </si>
  <si>
    <t>_solveUpFace</t>
  </si>
  <si>
    <t>_solveUpCross, _rotate</t>
  </si>
  <si>
    <t>solve up face of rubik's cube</t>
  </si>
  <si>
    <t>_solveUpCross</t>
  </si>
  <si>
    <t>solve up cross of rubik's cube</t>
  </si>
  <si>
    <t xml:space="preserve"> _rotate</t>
  </si>
  <si>
    <t>_isCubeValid, _solveDaisyAndDownCross, _solveDownCorners, _solveMiddleLayer, _solveUpFace, _solveUpCross</t>
  </si>
  <si>
    <t>{'status': 'error: invalid cube'}</t>
  </si>
  <si>
    <t xml:space="preserve">I forgot to do the sha256 code when I originally merged my iteration5 branch with master and pushed it. I had to go back in and add my code for that portion of the assignment and then repush everything. Sorry. </t>
  </si>
  <si>
    <t>I realized I forgot to do the hashes</t>
  </si>
  <si>
    <t>{'rotations': '', 'status': 'ok', 'token': 'some_token'}</t>
  </si>
  <si>
    <t>{'rotations': 'URUrURUUrRUrURUUr', 'status': 'ok', 'token': 'some_token'}</t>
  </si>
  <si>
    <t>{'rotations': 'FRUrufuuFRUruRUrufRUrURUUrURUrURUUr', 'status': 'ok', 'token': 'some_token'}</t>
  </si>
  <si>
    <t>{'rotations': 'UfuRBUruFFRRLLBBuluuLUluLUURurLulUULUlUruuRBuburURuulULUFufUfUFURurLulubUBuLulubUBBuburURuFRUruRUrufURUrURUUruRUrURUUr', 'status': 'ok', 'token': 'some_token'}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</si>
</sst>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6"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24">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0" fillId="0" borderId="34" xfId="0" applyBorder="1" applyAlignment="1">
      <alignment horizontal="left" vertical="center" wrapText="1"/>
    </xf>
    <xf numFmtId="0" fontId="24" fillId="0" borderId="34"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4" fillId="0" borderId="33" xfId="0" applyFont="1" applyBorder="1" applyAlignment="1">
      <alignment horizontal="left" vertical="center" wrapText="1" indent="1"/>
    </xf>
    <xf numFmtId="0" fontId="24"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29" fillId="0" borderId="0" xfId="0" applyFont="1"/>
    <xf numFmtId="0" fontId="36" fillId="0" borderId="0" xfId="0" applyFont="1"/>
    <xf numFmtId="0" fontId="29" fillId="0" borderId="0" xfId="0" applyFont="1" applyAlignment="1">
      <alignment horizontal="left"/>
    </xf>
    <xf numFmtId="0" fontId="6" fillId="0" borderId="23" xfId="0" applyFont="1" applyBorder="1" applyAlignment="1">
      <alignment horizontal="left"/>
    </xf>
    <xf numFmtId="2" fontId="34" fillId="0" borderId="0" xfId="0" applyNumberFormat="1" applyFont="1" applyProtection="1">
      <protection hidden="1"/>
    </xf>
    <xf numFmtId="0" fontId="34" fillId="0" borderId="0" xfId="0" applyFont="1" applyProtection="1">
      <protection hidden="1"/>
    </xf>
    <xf numFmtId="164" fontId="34" fillId="4" borderId="0" xfId="0" applyNumberFormat="1" applyFont="1" applyFill="1" applyAlignment="1" applyProtection="1">
      <alignment horizontal="center"/>
      <protection hidden="1"/>
    </xf>
    <xf numFmtId="1" fontId="34" fillId="0" borderId="0" xfId="0" applyNumberFormat="1" applyFont="1" applyProtection="1">
      <protection hidden="1"/>
    </xf>
    <xf numFmtId="0" fontId="34"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38" fillId="0" borderId="0" xfId="0" applyFont="1" applyAlignment="1">
      <alignment horizontal="left"/>
    </xf>
    <xf numFmtId="9" fontId="1" fillId="0" borderId="0" xfId="0" applyNumberFormat="1" applyFont="1"/>
    <xf numFmtId="14" fontId="1" fillId="0" borderId="0" xfId="0" applyNumberFormat="1" applyFont="1"/>
    <xf numFmtId="0" fontId="40" fillId="0" borderId="0" xfId="0" applyFont="1"/>
    <xf numFmtId="0" fontId="35" fillId="0" borderId="35" xfId="0" applyFont="1" applyBorder="1" applyAlignment="1">
      <alignment horizontal="center" vertical="center" wrapText="1"/>
    </xf>
    <xf numFmtId="0" fontId="35" fillId="0" borderId="35" xfId="0" applyFont="1" applyBorder="1" applyAlignment="1">
      <alignment horizontal="left" vertical="center" wrapText="1"/>
    </xf>
    <xf numFmtId="0" fontId="35"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5"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5"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5"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4" fillId="0" borderId="23" xfId="0" applyFont="1" applyBorder="1" applyAlignment="1">
      <alignment horizontal="left"/>
    </xf>
    <xf numFmtId="0" fontId="1" fillId="0" borderId="0" xfId="0" applyFont="1" applyAlignment="1">
      <alignment horizontal="left" vertical="top" wrapText="1" indent="1"/>
    </xf>
    <xf numFmtId="0" fontId="34" fillId="0" borderId="0" xfId="0" applyFont="1"/>
    <xf numFmtId="0" fontId="0" fillId="0" borderId="3" xfId="0" applyBorder="1" applyAlignment="1">
      <alignment horizontal="right" vertical="top" wrapText="1"/>
    </xf>
    <xf numFmtId="0" fontId="30" fillId="11" borderId="3" xfId="0" applyFont="1" applyFill="1" applyBorder="1" applyAlignment="1">
      <alignment horizontal="left" vertical="top" wrapText="1"/>
    </xf>
    <xf numFmtId="0" fontId="0" fillId="9" borderId="0" xfId="0" applyFill="1" applyAlignment="1">
      <alignment vertical="top" wrapText="1"/>
    </xf>
    <xf numFmtId="0" fontId="34"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4"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0" fillId="0" borderId="0" xfId="0" applyFont="1" applyAlignment="1">
      <alignment horizontal="center"/>
    </xf>
    <xf numFmtId="1" fontId="34" fillId="0" borderId="0" xfId="0" applyNumberFormat="1" applyFont="1"/>
    <xf numFmtId="0" fontId="30" fillId="0" borderId="0" xfId="0" applyFont="1"/>
    <xf numFmtId="165" fontId="34" fillId="0" borderId="0" xfId="0" applyNumberFormat="1" applyFont="1"/>
    <xf numFmtId="0" fontId="29" fillId="0" borderId="0" xfId="0" applyFont="1" applyAlignment="1">
      <alignment horizontal="left" vertical="top" wrapText="1"/>
    </xf>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36" fillId="0" borderId="0" xfId="0" applyFont="1" applyAlignment="1">
      <alignment horizontal="left"/>
    </xf>
    <xf numFmtId="0" fontId="29" fillId="0" borderId="3" xfId="0" applyFont="1" applyBorder="1" applyAlignment="1">
      <alignment horizontal="right"/>
    </xf>
    <xf numFmtId="2" fontId="29" fillId="0" borderId="0" xfId="0" applyNumberFormat="1" applyFont="1" applyProtection="1">
      <protection hidden="1"/>
    </xf>
    <xf numFmtId="164" fontId="29" fillId="0" borderId="0" xfId="0" applyNumberFormat="1" applyFont="1" applyProtection="1">
      <protection hidden="1"/>
    </xf>
    <xf numFmtId="0" fontId="29" fillId="0" borderId="0" xfId="0" applyFont="1" applyAlignment="1" applyProtection="1">
      <alignment horizontal="center"/>
      <protection hidden="1"/>
    </xf>
    <xf numFmtId="0" fontId="4" fillId="2" borderId="11" xfId="0" applyFont="1" applyFill="1" applyBorder="1" applyAlignment="1" applyProtection="1">
      <alignment horizontal="center"/>
      <protection locked="0"/>
    </xf>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0" fontId="1" fillId="0" borderId="0" xfId="0" applyFont="1" applyAlignment="1">
      <alignment horizontal="center"/>
    </xf>
    <xf numFmtId="2" fontId="9" fillId="0" borderId="0" xfId="0" applyNumberFormat="1" applyFont="1" applyAlignment="1">
      <alignment horizontal="left"/>
    </xf>
    <xf numFmtId="166" fontId="9" fillId="0" borderId="0" xfId="0" applyNumberFormat="1" applyFont="1" applyAlignment="1">
      <alignment horizontal="left"/>
    </xf>
    <xf numFmtId="0" fontId="0" fillId="0" borderId="24" xfId="0" applyBorder="1" applyAlignment="1">
      <alignment horizontal="center"/>
    </xf>
    <xf numFmtId="0" fontId="39" fillId="0" borderId="0" xfId="0" applyFont="1"/>
    <xf numFmtId="0" fontId="39" fillId="0" borderId="3" xfId="0" applyFont="1" applyBorder="1"/>
    <xf numFmtId="0" fontId="1" fillId="0" borderId="0" xfId="0" applyFont="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6" borderId="20" xfId="0" applyFont="1" applyFill="1" applyBorder="1" applyAlignment="1">
      <alignment horizontal="center" wrapText="1"/>
    </xf>
    <xf numFmtId="0" fontId="3" fillId="0" borderId="20" xfId="0" applyFont="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1" fillId="0" borderId="6" xfId="0" applyFont="1" applyBorder="1" applyAlignment="1">
      <alignment horizontal="center" wrapText="1"/>
    </xf>
    <xf numFmtId="1" fontId="4" fillId="0" borderId="4" xfId="0" applyNumberFormat="1" applyFont="1" applyBorder="1"/>
    <xf numFmtId="1" fontId="4" fillId="6" borderId="24" xfId="0" applyNumberFormat="1" applyFont="1" applyFill="1" applyBorder="1"/>
    <xf numFmtId="1" fontId="4" fillId="0" borderId="20" xfId="0" applyNumberFormat="1" applyFont="1" applyBorder="1"/>
    <xf numFmtId="1" fontId="4" fillId="4" borderId="20" xfId="0" applyNumberFormat="1" applyFont="1" applyFill="1" applyBorder="1"/>
    <xf numFmtId="1" fontId="4" fillId="0" borderId="6" xfId="0" applyNumberFormat="1" applyFont="1" applyBorder="1"/>
    <xf numFmtId="1" fontId="4" fillId="0" borderId="11" xfId="0" applyNumberFormat="1" applyFont="1" applyBorder="1"/>
    <xf numFmtId="1" fontId="4" fillId="0" borderId="7" xfId="0" applyNumberFormat="1" applyFont="1" applyBorder="1"/>
    <xf numFmtId="1" fontId="4" fillId="0" borderId="1" xfId="0" applyNumberFormat="1" applyFont="1" applyBorder="1"/>
    <xf numFmtId="1" fontId="0" fillId="6" borderId="24" xfId="0" applyNumberFormat="1" applyFill="1" applyBorder="1"/>
    <xf numFmtId="166" fontId="0" fillId="0" borderId="0" xfId="0" applyNumberFormat="1"/>
    <xf numFmtId="1" fontId="0" fillId="0" borderId="1" xfId="0" applyNumberFormat="1" applyBorder="1" applyAlignment="1">
      <alignment horizontal="center"/>
    </xf>
    <xf numFmtId="1" fontId="1" fillId="0" borderId="1" xfId="0" applyNumberFormat="1" applyFont="1" applyBorder="1" applyAlignment="1">
      <alignment horizontal="center"/>
    </xf>
    <xf numFmtId="0" fontId="2" fillId="0" borderId="0" xfId="0" applyFont="1" applyAlignment="1">
      <alignment horizontal="left"/>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9"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30"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xf numFmtId="0" fontId="0" fillId="0" borderId="0" xfId="0" applyAlignment="1">
      <alignment horizontal="left" vertical="top"/>
    </xf>
    <xf numFmtId="0" fontId="1" fillId="0" borderId="28"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9" fillId="0" borderId="42"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19" fillId="0" borderId="29"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3" xfId="0" applyFont="1" applyBorder="1" applyAlignment="1">
      <alignment horizontal="left" vertical="top" wrapText="1"/>
    </xf>
    <xf numFmtId="0" fontId="44"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Alignment="1">
      <alignment horizontal="left"/>
    </xf>
    <xf numFmtId="0" fontId="0" fillId="0" borderId="0" xfId="0"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2" fillId="0" borderId="23" xfId="0" applyFont="1" applyBorder="1" applyAlignment="1">
      <alignment horizontal="left"/>
    </xf>
    <xf numFmtId="0" fontId="4" fillId="0" borderId="0" xfId="0" applyFont="1"/>
    <xf numFmtId="0" fontId="4" fillId="0" borderId="0" xfId="0" applyFont="1" applyAlignment="1">
      <alignment horizontal="left"/>
    </xf>
    <xf numFmtId="0" fontId="1" fillId="0" borderId="0" xfId="0" applyFont="1" applyAlignment="1">
      <alignment horizontal="left"/>
    </xf>
    <xf numFmtId="0" fontId="36" fillId="0" borderId="0" xfId="0" applyFont="1" applyAlignment="1">
      <alignment horizontal="left"/>
    </xf>
    <xf numFmtId="0" fontId="29" fillId="0" borderId="0" xfId="0" applyFont="1" applyAlignment="1">
      <alignment horizontal="left"/>
    </xf>
    <xf numFmtId="166" fontId="0" fillId="2" borderId="1" xfId="0" applyNumberFormat="1" applyFill="1" applyBorder="1" applyAlignment="1" applyProtection="1">
      <alignment horizontal="left"/>
      <protection locked="0"/>
    </xf>
    <xf numFmtId="0" fontId="38"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39" fillId="0" borderId="0" xfId="0" applyFont="1" applyAlignment="1">
      <alignment horizontal="center"/>
    </xf>
    <xf numFmtId="0" fontId="39" fillId="0" borderId="3" xfId="0" applyFont="1" applyBorder="1" applyAlignment="1">
      <alignment horizontal="center"/>
    </xf>
    <xf numFmtId="0" fontId="39" fillId="0" borderId="25" xfId="0" applyFont="1" applyBorder="1" applyAlignment="1">
      <alignment horizontal="center" wrapText="1"/>
    </xf>
    <xf numFmtId="0" fontId="39" fillId="0" borderId="0" xfId="0" applyFont="1" applyAlignment="1">
      <alignment horizontal="center" wrapText="1"/>
    </xf>
    <xf numFmtId="0" fontId="39" fillId="0" borderId="25" xfId="0" applyFont="1" applyBorder="1" applyAlignment="1">
      <alignment horizontal="center"/>
    </xf>
    <xf numFmtId="0" fontId="1" fillId="2" borderId="11" xfId="0" applyFont="1" applyFill="1" applyBorder="1" applyAlignment="1" applyProtection="1">
      <alignment horizontal="left" vertical="top"/>
      <protection locked="0"/>
    </xf>
    <xf numFmtId="0" fontId="0" fillId="2" borderId="29"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1" fillId="2" borderId="1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16" fillId="0" borderId="0" xfId="0" applyFont="1" applyAlignment="1">
      <alignment horizontal="left" vertical="top" wrapText="1"/>
    </xf>
    <xf numFmtId="0" fontId="0" fillId="5" borderId="48" xfId="0" applyFill="1" applyBorder="1" applyAlignment="1" applyProtection="1">
      <alignment horizontal="left" vertical="top" wrapText="1"/>
      <protection locked="0"/>
    </xf>
    <xf numFmtId="0" fontId="0" fillId="5" borderId="49" xfId="0" applyFill="1" applyBorder="1" applyAlignment="1" applyProtection="1">
      <alignment horizontal="left" vertical="top" wrapText="1"/>
      <protection locked="0"/>
    </xf>
    <xf numFmtId="0" fontId="0" fillId="5" borderId="47" xfId="0" applyFill="1" applyBorder="1" applyAlignment="1" applyProtection="1">
      <alignment horizontal="left" vertical="top" wrapText="1"/>
      <protection locked="0"/>
    </xf>
    <xf numFmtId="0" fontId="3" fillId="0" borderId="0" xfId="0" applyFont="1" applyAlignment="1">
      <alignment horizontal="center"/>
    </xf>
    <xf numFmtId="49" fontId="0" fillId="0" borderId="0" xfId="0" applyNumberFormat="1" applyAlignment="1">
      <alignment wrapText="1"/>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22" t="s">
        <v>727</v>
      </c>
      <c r="B1" s="322"/>
      <c r="C1" s="322"/>
      <c r="D1" s="322"/>
      <c r="E1" s="322"/>
      <c r="F1" s="322"/>
      <c r="G1" s="322"/>
    </row>
    <row r="3" spans="1:9" x14ac:dyDescent="0.15">
      <c r="A3" s="12" t="s">
        <v>616</v>
      </c>
      <c r="B3" s="31">
        <v>5</v>
      </c>
    </row>
    <row r="4" spans="1:9" x14ac:dyDescent="0.15">
      <c r="A4" s="219"/>
    </row>
    <row r="5" spans="1:9" ht="24" customHeight="1" x14ac:dyDescent="0.15">
      <c r="A5" s="12" t="s">
        <v>22</v>
      </c>
      <c r="B5" s="212" t="s">
        <v>745</v>
      </c>
      <c r="C5" s="47"/>
      <c r="D5" s="47"/>
      <c r="E5" s="47"/>
      <c r="F5" s="47"/>
      <c r="G5" s="47"/>
      <c r="H5" s="47"/>
      <c r="I5" s="213"/>
    </row>
    <row r="6" spans="1:9" ht="27" customHeight="1" x14ac:dyDescent="0.15">
      <c r="A6" s="12" t="s">
        <v>401</v>
      </c>
      <c r="B6" s="326" t="s">
        <v>746</v>
      </c>
      <c r="C6" s="324"/>
      <c r="D6" s="324"/>
      <c r="E6" s="324"/>
      <c r="F6" s="324"/>
      <c r="G6" s="324"/>
      <c r="H6" s="324"/>
      <c r="I6" s="324"/>
    </row>
    <row r="7" spans="1:9" ht="15" customHeight="1" x14ac:dyDescent="0.15">
      <c r="A7" s="12" t="s">
        <v>193</v>
      </c>
      <c r="B7" s="151" t="s">
        <v>462</v>
      </c>
      <c r="C7" s="325" t="s">
        <v>518</v>
      </c>
      <c r="D7" s="324"/>
      <c r="E7" s="324"/>
      <c r="F7" s="324"/>
      <c r="G7" s="324"/>
      <c r="H7" s="324"/>
      <c r="I7" s="324"/>
    </row>
    <row r="8" spans="1:9" ht="15" customHeight="1" x14ac:dyDescent="0.15">
      <c r="A8" s="12"/>
      <c r="B8" s="151" t="s">
        <v>463</v>
      </c>
      <c r="C8" s="325" t="s">
        <v>513</v>
      </c>
      <c r="D8" s="324"/>
      <c r="E8" s="324"/>
      <c r="F8" s="324"/>
      <c r="G8" s="324"/>
      <c r="H8" s="324"/>
      <c r="I8" s="324"/>
    </row>
    <row r="9" spans="1:9" ht="21" customHeight="1" x14ac:dyDescent="0.15">
      <c r="A9" s="12"/>
      <c r="B9" s="324"/>
      <c r="C9" s="324"/>
      <c r="D9" s="324"/>
      <c r="E9" s="324"/>
      <c r="F9" s="324"/>
      <c r="G9" s="324"/>
      <c r="H9" s="324"/>
      <c r="I9" s="324"/>
    </row>
    <row r="10" spans="1:9" ht="12" customHeight="1" x14ac:dyDescent="0.15">
      <c r="A10" s="13" t="s">
        <v>84</v>
      </c>
      <c r="B10" s="324" t="s">
        <v>137</v>
      </c>
      <c r="C10" s="324"/>
      <c r="D10" s="324"/>
      <c r="E10" s="324"/>
      <c r="F10" s="324"/>
      <c r="G10" s="324"/>
      <c r="H10" s="324"/>
      <c r="I10" s="324"/>
    </row>
    <row r="11" spans="1:9" x14ac:dyDescent="0.15">
      <c r="A11" s="13"/>
      <c r="B11" s="324" t="s">
        <v>23</v>
      </c>
      <c r="C11" s="324"/>
      <c r="D11" s="324"/>
      <c r="E11" s="324"/>
      <c r="F11" s="324"/>
      <c r="G11" s="324"/>
      <c r="H11" s="324"/>
      <c r="I11" s="324"/>
    </row>
    <row r="12" spans="1:9" ht="12.75" customHeight="1" x14ac:dyDescent="0.15">
      <c r="A12" s="11"/>
      <c r="B12" s="324" t="s">
        <v>89</v>
      </c>
      <c r="C12" s="324"/>
      <c r="D12" s="324"/>
      <c r="E12" s="324"/>
      <c r="F12" s="324"/>
      <c r="G12" s="324"/>
      <c r="H12" s="324"/>
      <c r="I12" s="324"/>
    </row>
    <row r="13" spans="1:9" ht="35" customHeight="1" x14ac:dyDescent="0.15">
      <c r="A13" s="11"/>
      <c r="B13" s="324" t="s">
        <v>271</v>
      </c>
      <c r="C13" s="324"/>
      <c r="D13" s="324"/>
      <c r="E13" s="324"/>
      <c r="F13" s="324"/>
      <c r="G13" s="324"/>
      <c r="H13" s="324"/>
      <c r="I13" s="324"/>
    </row>
    <row r="14" spans="1:9" x14ac:dyDescent="0.15">
      <c r="A14" s="13"/>
      <c r="B14" s="324" t="s">
        <v>273</v>
      </c>
      <c r="C14" s="324"/>
      <c r="D14" s="324"/>
      <c r="E14" s="324"/>
      <c r="F14" s="324"/>
      <c r="G14" s="324"/>
      <c r="H14" s="324"/>
      <c r="I14" s="324"/>
    </row>
    <row r="15" spans="1:9" ht="12.75" customHeight="1" x14ac:dyDescent="0.15">
      <c r="A15" s="11"/>
      <c r="B15" s="35"/>
      <c r="C15" s="156" t="s">
        <v>116</v>
      </c>
      <c r="D15" s="329" t="s">
        <v>117</v>
      </c>
      <c r="E15" s="330"/>
      <c r="F15" s="330"/>
      <c r="G15" s="330"/>
      <c r="H15" s="330"/>
      <c r="I15" s="330"/>
    </row>
    <row r="16" spans="1:9" ht="58" customHeight="1" x14ac:dyDescent="0.15">
      <c r="A16" s="11"/>
      <c r="B16" s="35"/>
      <c r="C16" s="225" t="s">
        <v>640</v>
      </c>
      <c r="D16" s="327" t="s">
        <v>641</v>
      </c>
      <c r="E16" s="328"/>
      <c r="F16" s="328"/>
      <c r="G16" s="328"/>
      <c r="H16" s="328"/>
      <c r="I16" s="328"/>
    </row>
    <row r="17" spans="1:9" ht="17" customHeight="1" x14ac:dyDescent="0.15">
      <c r="A17" s="11"/>
      <c r="B17" s="35"/>
      <c r="C17" s="35" t="s">
        <v>118</v>
      </c>
      <c r="D17" s="326" t="s">
        <v>639</v>
      </c>
      <c r="E17" s="324"/>
      <c r="F17" s="324"/>
      <c r="G17" s="324"/>
      <c r="H17" s="324"/>
      <c r="I17" s="324"/>
    </row>
    <row r="18" spans="1:9" ht="75" customHeight="1" x14ac:dyDescent="0.15">
      <c r="A18" s="11"/>
      <c r="B18" s="35"/>
      <c r="C18" s="35" t="s">
        <v>310</v>
      </c>
      <c r="D18" s="324" t="s">
        <v>621</v>
      </c>
      <c r="E18" s="324"/>
      <c r="F18" s="324"/>
      <c r="G18" s="324"/>
      <c r="H18" s="324"/>
      <c r="I18" s="324"/>
    </row>
    <row r="19" spans="1:9" ht="20" customHeight="1" x14ac:dyDescent="0.15">
      <c r="A19" s="11"/>
      <c r="B19" s="35"/>
      <c r="C19" s="35" t="s">
        <v>119</v>
      </c>
      <c r="D19" s="324" t="s">
        <v>424</v>
      </c>
      <c r="E19" s="324"/>
      <c r="F19" s="324"/>
      <c r="G19" s="324"/>
      <c r="H19" s="324"/>
      <c r="I19" s="324"/>
    </row>
    <row r="20" spans="1:9" ht="30" customHeight="1" x14ac:dyDescent="0.15">
      <c r="A20" s="11"/>
      <c r="B20" s="35"/>
      <c r="C20" s="35" t="s">
        <v>56</v>
      </c>
      <c r="D20" s="324" t="s">
        <v>15</v>
      </c>
      <c r="E20" s="324"/>
      <c r="F20" s="324"/>
      <c r="G20" s="324"/>
      <c r="H20" s="324"/>
      <c r="I20" s="324"/>
    </row>
    <row r="21" spans="1:9" ht="41" customHeight="1" x14ac:dyDescent="0.15">
      <c r="A21" s="11"/>
      <c r="B21" s="35"/>
      <c r="C21" s="35" t="s">
        <v>14</v>
      </c>
      <c r="D21" s="324" t="s">
        <v>10</v>
      </c>
      <c r="E21" s="324"/>
      <c r="F21" s="324"/>
      <c r="G21" s="324"/>
      <c r="H21" s="324"/>
      <c r="I21" s="324"/>
    </row>
    <row r="22" spans="1:9" ht="50" hidden="1" customHeight="1" x14ac:dyDescent="0.15">
      <c r="A22" s="11"/>
      <c r="B22" s="35"/>
      <c r="C22" s="35" t="s">
        <v>8</v>
      </c>
      <c r="D22" s="324" t="s">
        <v>0</v>
      </c>
      <c r="E22" s="324"/>
      <c r="F22" s="324"/>
      <c r="G22" s="324"/>
      <c r="H22" s="324"/>
      <c r="I22" s="324"/>
    </row>
    <row r="23" spans="1:9" ht="25" customHeight="1" x14ac:dyDescent="0.15">
      <c r="A23" s="11"/>
      <c r="B23" s="35"/>
      <c r="C23" s="35" t="s">
        <v>68</v>
      </c>
      <c r="D23" s="325" t="s">
        <v>494</v>
      </c>
      <c r="E23" s="324"/>
      <c r="F23" s="324"/>
      <c r="G23" s="324"/>
      <c r="H23" s="324"/>
      <c r="I23" s="324"/>
    </row>
    <row r="24" spans="1:9" ht="30" customHeight="1" x14ac:dyDescent="0.15">
      <c r="A24" s="11"/>
      <c r="B24" s="35"/>
      <c r="C24" s="35" t="s">
        <v>145</v>
      </c>
      <c r="D24" s="324" t="s">
        <v>336</v>
      </c>
      <c r="E24" s="324"/>
      <c r="F24" s="324"/>
      <c r="G24" s="324"/>
      <c r="H24" s="324"/>
      <c r="I24" s="324"/>
    </row>
    <row r="25" spans="1:9" s="168" customFormat="1" ht="19" customHeight="1" x14ac:dyDescent="0.15">
      <c r="A25" s="280"/>
      <c r="B25" s="275"/>
      <c r="C25" s="275" t="s">
        <v>260</v>
      </c>
      <c r="D25" s="323" t="s">
        <v>261</v>
      </c>
      <c r="E25" s="323"/>
      <c r="F25" s="323"/>
      <c r="G25" s="323"/>
      <c r="H25" s="323"/>
      <c r="I25" s="323"/>
    </row>
    <row r="26" spans="1:9" ht="36" hidden="1" customHeight="1" x14ac:dyDescent="0.15">
      <c r="A26" s="11"/>
      <c r="B26" s="35"/>
      <c r="C26" s="35" t="s">
        <v>300</v>
      </c>
      <c r="D26" s="324" t="s">
        <v>384</v>
      </c>
      <c r="E26" s="324"/>
      <c r="F26" s="324"/>
      <c r="G26" s="324"/>
      <c r="H26" s="324"/>
      <c r="I26" s="324"/>
    </row>
    <row r="27" spans="1:9" s="15" customFormat="1" ht="49.5" customHeight="1" x14ac:dyDescent="0.15">
      <c r="A27" s="13" t="s">
        <v>39</v>
      </c>
      <c r="B27" s="324" t="s">
        <v>201</v>
      </c>
      <c r="C27" s="324"/>
      <c r="D27" s="324"/>
      <c r="E27" s="324"/>
      <c r="F27" s="324"/>
      <c r="G27" s="324"/>
      <c r="H27" s="324"/>
      <c r="I27" s="324"/>
    </row>
  </sheetData>
  <sheetProtection sheet="1" objects="1" scenarios="1"/>
  <mergeCells count="23">
    <mergeCell ref="B27:I27"/>
    <mergeCell ref="B13:I13"/>
    <mergeCell ref="B10:I10"/>
    <mergeCell ref="B11:I11"/>
    <mergeCell ref="B12:I12"/>
    <mergeCell ref="D22:I22"/>
    <mergeCell ref="B14:I14"/>
    <mergeCell ref="D15:I15"/>
    <mergeCell ref="D17:I17"/>
    <mergeCell ref="D19:I19"/>
    <mergeCell ref="A1:G1"/>
    <mergeCell ref="D25:I25"/>
    <mergeCell ref="D26:I26"/>
    <mergeCell ref="C7:I7"/>
    <mergeCell ref="C8:I8"/>
    <mergeCell ref="D18:I18"/>
    <mergeCell ref="B9:I9"/>
    <mergeCell ref="D24:I24"/>
    <mergeCell ref="D23:I23"/>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83" sqref="C83"/>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6" t="s">
        <v>341</v>
      </c>
      <c r="B2" s="326" t="s">
        <v>341</v>
      </c>
      <c r="C2" s="324"/>
      <c r="D2" s="146"/>
      <c r="E2" s="146"/>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9">
        <v>1</v>
      </c>
      <c r="B43" t="s">
        <v>194</v>
      </c>
      <c r="C43" s="178" t="s">
        <v>753</v>
      </c>
    </row>
    <row r="44" spans="1:6" x14ac:dyDescent="0.15">
      <c r="A44" s="399"/>
      <c r="B44" t="s">
        <v>188</v>
      </c>
      <c r="C44" s="6" t="s">
        <v>187</v>
      </c>
    </row>
    <row r="45" spans="1:6" x14ac:dyDescent="0.15">
      <c r="A45" s="399"/>
      <c r="B45" t="s">
        <v>195</v>
      </c>
      <c r="C45" s="6" t="s">
        <v>397</v>
      </c>
    </row>
    <row r="46" spans="1:6" ht="12" hidden="1" customHeight="1" x14ac:dyDescent="0.15">
      <c r="A46" s="399"/>
      <c r="B46" t="s">
        <v>189</v>
      </c>
      <c r="C46" s="6"/>
    </row>
    <row r="47" spans="1:6" x14ac:dyDescent="0.15">
      <c r="A47" s="399"/>
      <c r="B47" t="s">
        <v>190</v>
      </c>
      <c r="C47" s="6" t="s">
        <v>45</v>
      </c>
    </row>
    <row r="48" spans="1:6" ht="26" customHeight="1" x14ac:dyDescent="0.15">
      <c r="A48" s="399"/>
      <c r="B48" s="47" t="s">
        <v>191</v>
      </c>
      <c r="C48" s="28" t="s">
        <v>820</v>
      </c>
    </row>
    <row r="49" spans="1:3" ht="26" customHeight="1" x14ac:dyDescent="0.15">
      <c r="A49" s="399"/>
      <c r="B49" s="47" t="s">
        <v>192</v>
      </c>
      <c r="C49" s="28" t="s">
        <v>778</v>
      </c>
    </row>
    <row r="50" spans="1:3" ht="12" hidden="1" customHeight="1" x14ac:dyDescent="0.15">
      <c r="A50" s="399"/>
      <c r="C50" s="6"/>
    </row>
    <row r="51" spans="1:3" ht="12" hidden="1" customHeight="1" x14ac:dyDescent="0.15">
      <c r="A51" s="399"/>
      <c r="C51" s="6"/>
    </row>
    <row r="52" spans="1:3" ht="12" hidden="1" customHeight="1" x14ac:dyDescent="0.15">
      <c r="A52" s="399"/>
      <c r="C52" s="6"/>
    </row>
    <row r="53" spans="1:3" ht="12" hidden="1" customHeight="1" x14ac:dyDescent="0.15">
      <c r="A53" s="399"/>
      <c r="C53" s="6"/>
    </row>
    <row r="54" spans="1:3" ht="12" hidden="1" customHeight="1" x14ac:dyDescent="0.15">
      <c r="A54" s="399"/>
      <c r="C54" s="6"/>
    </row>
    <row r="55" spans="1:3" ht="12" hidden="1" customHeight="1" x14ac:dyDescent="0.15">
      <c r="A55" s="399"/>
      <c r="C55" s="6"/>
    </row>
    <row r="56" spans="1:3" ht="12" hidden="1" customHeight="1" x14ac:dyDescent="0.15">
      <c r="A56" s="399"/>
      <c r="C56" s="6"/>
    </row>
    <row r="57" spans="1:3" ht="12" hidden="1" customHeight="1" x14ac:dyDescent="0.15">
      <c r="A57" s="399"/>
      <c r="C57" s="6"/>
    </row>
    <row r="58" spans="1:3" ht="12" hidden="1" customHeight="1" x14ac:dyDescent="0.15">
      <c r="A58" s="399"/>
      <c r="C58" s="6"/>
    </row>
    <row r="59" spans="1:3" x14ac:dyDescent="0.15">
      <c r="A59" s="399"/>
    </row>
    <row r="60" spans="1:3" x14ac:dyDescent="0.15">
      <c r="A60" s="399">
        <f>A43+1</f>
        <v>2</v>
      </c>
      <c r="B60" t="s">
        <v>194</v>
      </c>
      <c r="C60" s="178" t="s">
        <v>821</v>
      </c>
    </row>
    <row r="61" spans="1:3" x14ac:dyDescent="0.15">
      <c r="A61" s="399"/>
      <c r="B61" t="s">
        <v>188</v>
      </c>
      <c r="C61" s="6" t="s">
        <v>187</v>
      </c>
    </row>
    <row r="62" spans="1:3" x14ac:dyDescent="0.15">
      <c r="A62" s="399"/>
      <c r="B62" t="s">
        <v>195</v>
      </c>
      <c r="C62" s="6" t="s">
        <v>397</v>
      </c>
    </row>
    <row r="63" spans="1:3" ht="12" hidden="1" customHeight="1" x14ac:dyDescent="0.15">
      <c r="A63" s="399"/>
      <c r="B63" t="s">
        <v>189</v>
      </c>
      <c r="C63" s="6"/>
    </row>
    <row r="64" spans="1:3" x14ac:dyDescent="0.15">
      <c r="A64" s="399"/>
      <c r="B64" t="s">
        <v>190</v>
      </c>
      <c r="C64" s="6" t="s">
        <v>45</v>
      </c>
    </row>
    <row r="65" spans="1:3" ht="26" customHeight="1" x14ac:dyDescent="0.15">
      <c r="A65" s="399"/>
      <c r="B65" s="47" t="s">
        <v>191</v>
      </c>
      <c r="C65" s="28" t="s">
        <v>822</v>
      </c>
    </row>
    <row r="66" spans="1:3" ht="26" customHeight="1" x14ac:dyDescent="0.15">
      <c r="A66" s="399"/>
      <c r="B66" s="47" t="s">
        <v>192</v>
      </c>
      <c r="C66" s="269" t="s">
        <v>823</v>
      </c>
    </row>
    <row r="67" spans="1:3" ht="12" hidden="1" customHeight="1" x14ac:dyDescent="0.15">
      <c r="A67" s="399"/>
      <c r="C67" s="6"/>
    </row>
    <row r="68" spans="1:3" ht="12" hidden="1" customHeight="1" x14ac:dyDescent="0.15">
      <c r="A68" s="399"/>
      <c r="C68" s="6"/>
    </row>
    <row r="69" spans="1:3" ht="12" hidden="1" customHeight="1" x14ac:dyDescent="0.15">
      <c r="A69" s="399"/>
      <c r="C69" s="6"/>
    </row>
    <row r="70" spans="1:3" ht="12" hidden="1" customHeight="1" x14ac:dyDescent="0.15">
      <c r="A70" s="399"/>
      <c r="C70" s="6"/>
    </row>
    <row r="71" spans="1:3" ht="12" hidden="1" customHeight="1" x14ac:dyDescent="0.15">
      <c r="A71" s="399"/>
      <c r="C71" s="6"/>
    </row>
    <row r="72" spans="1:3" ht="12" hidden="1" customHeight="1" x14ac:dyDescent="0.15">
      <c r="A72" s="399"/>
      <c r="C72" s="6"/>
    </row>
    <row r="73" spans="1:3" ht="12" hidden="1" customHeight="1" x14ac:dyDescent="0.15">
      <c r="A73" s="399"/>
      <c r="C73" s="6"/>
    </row>
    <row r="74" spans="1:3" ht="12" hidden="1" customHeight="1" x14ac:dyDescent="0.15">
      <c r="A74" s="399"/>
      <c r="C74" s="6"/>
    </row>
    <row r="75" spans="1:3" ht="12" hidden="1" customHeight="1" x14ac:dyDescent="0.15">
      <c r="A75" s="399"/>
      <c r="C75" s="6"/>
    </row>
    <row r="76" spans="1:3" x14ac:dyDescent="0.15">
      <c r="A76" s="399"/>
    </row>
    <row r="77" spans="1:3" ht="14" x14ac:dyDescent="0.15">
      <c r="A77" s="399">
        <f>A60+1</f>
        <v>3</v>
      </c>
      <c r="B77" t="s">
        <v>194</v>
      </c>
      <c r="C77" s="269" t="s">
        <v>824</v>
      </c>
    </row>
    <row r="78" spans="1:3" x14ac:dyDescent="0.15">
      <c r="A78" s="399"/>
      <c r="B78" t="s">
        <v>188</v>
      </c>
      <c r="C78" s="6" t="s">
        <v>187</v>
      </c>
    </row>
    <row r="79" spans="1:3" x14ac:dyDescent="0.15">
      <c r="A79" s="399"/>
      <c r="B79" t="s">
        <v>195</v>
      </c>
      <c r="C79" s="6" t="s">
        <v>397</v>
      </c>
    </row>
    <row r="80" spans="1:3" ht="12" hidden="1" customHeight="1" x14ac:dyDescent="0.15">
      <c r="A80" s="399"/>
      <c r="B80" t="s">
        <v>189</v>
      </c>
      <c r="C80" s="6"/>
    </row>
    <row r="81" spans="1:3" x14ac:dyDescent="0.15">
      <c r="A81" s="399"/>
      <c r="B81" t="s">
        <v>190</v>
      </c>
      <c r="C81" s="6" t="s">
        <v>45</v>
      </c>
    </row>
    <row r="82" spans="1:3" ht="26" customHeight="1" x14ac:dyDescent="0.15">
      <c r="A82" s="399"/>
      <c r="B82" s="177" t="s">
        <v>191</v>
      </c>
      <c r="C82" s="28" t="s">
        <v>749</v>
      </c>
    </row>
    <row r="83" spans="1:3" ht="26" customHeight="1" x14ac:dyDescent="0.15">
      <c r="A83" s="399"/>
      <c r="B83" s="47" t="s">
        <v>192</v>
      </c>
      <c r="C83" s="178" t="s">
        <v>825</v>
      </c>
    </row>
    <row r="84" spans="1:3" ht="12" hidden="1" customHeight="1" x14ac:dyDescent="0.15">
      <c r="A84" s="399"/>
      <c r="C84" s="6"/>
    </row>
    <row r="85" spans="1:3" ht="12" hidden="1" customHeight="1" x14ac:dyDescent="0.15">
      <c r="A85" s="399"/>
      <c r="C85" s="6"/>
    </row>
    <row r="86" spans="1:3" ht="12" hidden="1" customHeight="1" x14ac:dyDescent="0.15">
      <c r="A86" s="399"/>
      <c r="C86" s="6"/>
    </row>
    <row r="87" spans="1:3" ht="12" hidden="1" customHeight="1" x14ac:dyDescent="0.15">
      <c r="A87" s="399"/>
      <c r="C87" s="6"/>
    </row>
    <row r="88" spans="1:3" ht="12" hidden="1" customHeight="1" x14ac:dyDescent="0.15">
      <c r="A88" s="399"/>
      <c r="C88" s="6"/>
    </row>
    <row r="89" spans="1:3" ht="12" hidden="1" customHeight="1" x14ac:dyDescent="0.15">
      <c r="A89" s="399"/>
      <c r="C89" s="6"/>
    </row>
    <row r="90" spans="1:3" ht="12" hidden="1" customHeight="1" x14ac:dyDescent="0.15">
      <c r="A90" s="399"/>
      <c r="C90" s="6"/>
    </row>
    <row r="91" spans="1:3" ht="12" hidden="1" customHeight="1" x14ac:dyDescent="0.15">
      <c r="A91" s="399"/>
      <c r="C91" s="6"/>
    </row>
    <row r="92" spans="1:3" ht="12" hidden="1" customHeight="1" x14ac:dyDescent="0.15">
      <c r="A92" s="399"/>
      <c r="C92" s="6"/>
    </row>
    <row r="93" spans="1:3" x14ac:dyDescent="0.15">
      <c r="A93" s="399"/>
    </row>
    <row r="94" spans="1:3" x14ac:dyDescent="0.15">
      <c r="A94" s="399">
        <f>A77+1</f>
        <v>4</v>
      </c>
      <c r="B94" t="s">
        <v>194</v>
      </c>
      <c r="C94" s="178"/>
    </row>
    <row r="95" spans="1:3" x14ac:dyDescent="0.15">
      <c r="A95" s="399"/>
      <c r="B95" t="s">
        <v>188</v>
      </c>
      <c r="C95" s="6"/>
    </row>
    <row r="96" spans="1:3" x14ac:dyDescent="0.15">
      <c r="A96" s="399"/>
      <c r="B96" t="s">
        <v>195</v>
      </c>
      <c r="C96" s="6"/>
    </row>
    <row r="97" spans="1:3" ht="12" hidden="1" customHeight="1" x14ac:dyDescent="0.15">
      <c r="A97" s="399"/>
      <c r="B97" t="s">
        <v>189</v>
      </c>
      <c r="C97" s="6"/>
    </row>
    <row r="98" spans="1:3" x14ac:dyDescent="0.15">
      <c r="A98" s="399"/>
      <c r="B98" t="s">
        <v>190</v>
      </c>
      <c r="C98" s="6"/>
    </row>
    <row r="99" spans="1:3" ht="26" customHeight="1" x14ac:dyDescent="0.15">
      <c r="A99" s="399"/>
      <c r="B99" s="177" t="s">
        <v>191</v>
      </c>
      <c r="C99" s="28"/>
    </row>
    <row r="100" spans="1:3" ht="26" customHeight="1" x14ac:dyDescent="0.15">
      <c r="A100" s="399"/>
      <c r="B100" s="47" t="s">
        <v>192</v>
      </c>
      <c r="C100" s="269"/>
    </row>
    <row r="101" spans="1:3" ht="12" hidden="1" customHeight="1" x14ac:dyDescent="0.15">
      <c r="A101" s="399"/>
      <c r="C101" s="6"/>
    </row>
    <row r="102" spans="1:3" ht="12" hidden="1" customHeight="1" x14ac:dyDescent="0.15">
      <c r="A102" s="399"/>
      <c r="C102" s="6"/>
    </row>
    <row r="103" spans="1:3" ht="12" hidden="1" customHeight="1" x14ac:dyDescent="0.15">
      <c r="A103" s="399"/>
      <c r="C103" s="6"/>
    </row>
    <row r="104" spans="1:3" ht="12" hidden="1" customHeight="1" x14ac:dyDescent="0.15">
      <c r="A104" s="399"/>
      <c r="C104" s="6"/>
    </row>
    <row r="105" spans="1:3" ht="12" hidden="1" customHeight="1" x14ac:dyDescent="0.15">
      <c r="A105" s="399"/>
      <c r="C105" s="6"/>
    </row>
    <row r="106" spans="1:3" ht="12" hidden="1" customHeight="1" x14ac:dyDescent="0.15">
      <c r="A106" s="399"/>
      <c r="C106" s="6"/>
    </row>
    <row r="107" spans="1:3" ht="12" hidden="1" customHeight="1" x14ac:dyDescent="0.15">
      <c r="A107" s="399"/>
      <c r="C107" s="6"/>
    </row>
    <row r="108" spans="1:3" ht="12" hidden="1" customHeight="1" x14ac:dyDescent="0.15">
      <c r="A108" s="399"/>
      <c r="C108" s="6"/>
    </row>
    <row r="109" spans="1:3" ht="12" hidden="1" customHeight="1" x14ac:dyDescent="0.15">
      <c r="A109" s="399"/>
      <c r="C109" s="6"/>
    </row>
    <row r="110" spans="1:3" x14ac:dyDescent="0.15">
      <c r="A110" s="399"/>
    </row>
    <row r="111" spans="1:3" x14ac:dyDescent="0.15">
      <c r="A111" s="399">
        <f>A94+1</f>
        <v>5</v>
      </c>
      <c r="B111" t="s">
        <v>194</v>
      </c>
      <c r="C111" s="178"/>
    </row>
    <row r="112" spans="1:3" x14ac:dyDescent="0.15">
      <c r="A112" s="399"/>
      <c r="B112" t="s">
        <v>188</v>
      </c>
      <c r="C112" s="6"/>
    </row>
    <row r="113" spans="1:3" x14ac:dyDescent="0.15">
      <c r="A113" s="399"/>
      <c r="B113" t="s">
        <v>195</v>
      </c>
      <c r="C113" s="6"/>
    </row>
    <row r="114" spans="1:3" ht="12" hidden="1" customHeight="1" x14ac:dyDescent="0.15">
      <c r="A114" s="399"/>
      <c r="B114" t="s">
        <v>189</v>
      </c>
      <c r="C114" s="6"/>
    </row>
    <row r="115" spans="1:3" x14ac:dyDescent="0.15">
      <c r="A115" s="399"/>
      <c r="B115" t="s">
        <v>190</v>
      </c>
      <c r="C115" s="6"/>
    </row>
    <row r="116" spans="1:3" ht="26" customHeight="1" x14ac:dyDescent="0.15">
      <c r="A116" s="399"/>
      <c r="B116" s="177" t="s">
        <v>191</v>
      </c>
      <c r="C116" s="28"/>
    </row>
    <row r="117" spans="1:3" ht="26" customHeight="1" x14ac:dyDescent="0.15">
      <c r="A117" s="399"/>
      <c r="B117" s="47" t="s">
        <v>192</v>
      </c>
      <c r="C117" s="28"/>
    </row>
    <row r="118" spans="1:3" ht="12" hidden="1" customHeight="1" x14ac:dyDescent="0.15">
      <c r="A118" s="399"/>
      <c r="C118" s="6"/>
    </row>
    <row r="119" spans="1:3" ht="12" hidden="1" customHeight="1" x14ac:dyDescent="0.15">
      <c r="A119" s="399"/>
      <c r="C119" s="6"/>
    </row>
    <row r="120" spans="1:3" ht="12" hidden="1" customHeight="1" x14ac:dyDescent="0.15">
      <c r="A120" s="399"/>
      <c r="C120" s="6"/>
    </row>
    <row r="121" spans="1:3" ht="12" hidden="1" customHeight="1" x14ac:dyDescent="0.15">
      <c r="A121" s="399"/>
      <c r="C121" s="6"/>
    </row>
    <row r="122" spans="1:3" ht="12" hidden="1" customHeight="1" x14ac:dyDescent="0.15">
      <c r="A122" s="399"/>
      <c r="C122" s="6"/>
    </row>
    <row r="123" spans="1:3" ht="12" hidden="1" customHeight="1" x14ac:dyDescent="0.15">
      <c r="A123" s="399"/>
      <c r="C123" s="6"/>
    </row>
    <row r="124" spans="1:3" ht="12" hidden="1" customHeight="1" x14ac:dyDescent="0.15">
      <c r="A124" s="399"/>
      <c r="C124" s="6"/>
    </row>
    <row r="125" spans="1:3" ht="12" hidden="1" customHeight="1" x14ac:dyDescent="0.15">
      <c r="A125" s="399"/>
      <c r="C125" s="6"/>
    </row>
    <row r="126" spans="1:3" ht="12" hidden="1" customHeight="1" x14ac:dyDescent="0.15">
      <c r="A126" s="399"/>
      <c r="C126" s="6"/>
    </row>
    <row r="127" spans="1:3" x14ac:dyDescent="0.15">
      <c r="A127" s="399"/>
    </row>
    <row r="128" spans="1:3" x14ac:dyDescent="0.15">
      <c r="A128" s="399">
        <f>A111+1</f>
        <v>6</v>
      </c>
      <c r="B128" t="s">
        <v>194</v>
      </c>
      <c r="C128" s="178"/>
    </row>
    <row r="129" spans="1:3" x14ac:dyDescent="0.15">
      <c r="A129" s="399"/>
      <c r="B129" t="s">
        <v>188</v>
      </c>
      <c r="C129" s="6"/>
    </row>
    <row r="130" spans="1:3" x14ac:dyDescent="0.15">
      <c r="A130" s="399"/>
      <c r="B130" t="s">
        <v>195</v>
      </c>
      <c r="C130" s="6"/>
    </row>
    <row r="131" spans="1:3" ht="12" hidden="1" customHeight="1" x14ac:dyDescent="0.15">
      <c r="A131" s="399"/>
      <c r="B131" t="s">
        <v>189</v>
      </c>
      <c r="C131" s="6"/>
    </row>
    <row r="132" spans="1:3" x14ac:dyDescent="0.15">
      <c r="A132" s="399"/>
      <c r="B132" t="s">
        <v>190</v>
      </c>
      <c r="C132" s="6"/>
    </row>
    <row r="133" spans="1:3" ht="26" customHeight="1" x14ac:dyDescent="0.15">
      <c r="A133" s="399"/>
      <c r="B133" s="177" t="s">
        <v>191</v>
      </c>
      <c r="C133" s="28"/>
    </row>
    <row r="134" spans="1:3" ht="26" customHeight="1" x14ac:dyDescent="0.15">
      <c r="A134" s="399"/>
      <c r="B134" s="47" t="s">
        <v>192</v>
      </c>
      <c r="C134" s="28"/>
    </row>
    <row r="135" spans="1:3" ht="12" hidden="1" customHeight="1" x14ac:dyDescent="0.15">
      <c r="A135" s="399"/>
      <c r="C135" s="6"/>
    </row>
    <row r="136" spans="1:3" ht="12" hidden="1" customHeight="1" x14ac:dyDescent="0.15">
      <c r="A136" s="399"/>
      <c r="C136" s="6"/>
    </row>
    <row r="137" spans="1:3" ht="12" hidden="1" customHeight="1" x14ac:dyDescent="0.15">
      <c r="A137" s="399"/>
      <c r="C137" s="6"/>
    </row>
    <row r="138" spans="1:3" ht="12" hidden="1" customHeight="1" x14ac:dyDescent="0.15">
      <c r="A138" s="399"/>
      <c r="C138" s="6"/>
    </row>
    <row r="139" spans="1:3" ht="12" hidden="1" customHeight="1" x14ac:dyDescent="0.15">
      <c r="A139" s="399"/>
      <c r="C139" s="6"/>
    </row>
    <row r="140" spans="1:3" ht="12" hidden="1" customHeight="1" x14ac:dyDescent="0.15">
      <c r="A140" s="399"/>
      <c r="C140" s="6"/>
    </row>
    <row r="141" spans="1:3" ht="12" hidden="1" customHeight="1" x14ac:dyDescent="0.15">
      <c r="A141" s="399"/>
      <c r="C141" s="6"/>
    </row>
    <row r="142" spans="1:3" ht="12" hidden="1" customHeight="1" x14ac:dyDescent="0.15">
      <c r="A142" s="399"/>
      <c r="C142" s="6"/>
    </row>
    <row r="143" spans="1:3" ht="12" hidden="1" customHeight="1" x14ac:dyDescent="0.15">
      <c r="A143" s="399"/>
      <c r="C143" s="6"/>
    </row>
    <row r="144" spans="1:3" x14ac:dyDescent="0.15">
      <c r="A144" s="399"/>
    </row>
    <row r="145" spans="1:3" x14ac:dyDescent="0.15">
      <c r="A145" s="399">
        <f>A128+1</f>
        <v>7</v>
      </c>
      <c r="B145" t="s">
        <v>194</v>
      </c>
      <c r="C145" s="6"/>
    </row>
    <row r="146" spans="1:3" x14ac:dyDescent="0.15">
      <c r="A146" s="399"/>
      <c r="B146" t="s">
        <v>188</v>
      </c>
      <c r="C146" s="6"/>
    </row>
    <row r="147" spans="1:3" x14ac:dyDescent="0.15">
      <c r="A147" s="399"/>
      <c r="B147" t="s">
        <v>195</v>
      </c>
      <c r="C147" s="6"/>
    </row>
    <row r="148" spans="1:3" ht="12" hidden="1" customHeight="1" x14ac:dyDescent="0.15">
      <c r="A148" s="399"/>
      <c r="B148" t="s">
        <v>189</v>
      </c>
      <c r="C148" s="6"/>
    </row>
    <row r="149" spans="1:3" x14ac:dyDescent="0.15">
      <c r="A149" s="399"/>
      <c r="B149" t="s">
        <v>190</v>
      </c>
      <c r="C149" s="6"/>
    </row>
    <row r="150" spans="1:3" ht="26" customHeight="1" x14ac:dyDescent="0.15">
      <c r="A150" s="399"/>
      <c r="B150" s="177" t="s">
        <v>191</v>
      </c>
      <c r="C150" s="6"/>
    </row>
    <row r="151" spans="1:3" ht="26" customHeight="1" x14ac:dyDescent="0.15">
      <c r="A151" s="399"/>
      <c r="B151" s="47" t="s">
        <v>192</v>
      </c>
      <c r="C151" s="6"/>
    </row>
    <row r="152" spans="1:3" ht="12" hidden="1" customHeight="1" x14ac:dyDescent="0.15">
      <c r="A152" s="399"/>
      <c r="C152" s="6"/>
    </row>
    <row r="153" spans="1:3" ht="12" hidden="1" customHeight="1" x14ac:dyDescent="0.15">
      <c r="A153" s="399"/>
      <c r="C153" s="6"/>
    </row>
    <row r="154" spans="1:3" ht="12" hidden="1" customHeight="1" x14ac:dyDescent="0.15">
      <c r="A154" s="399"/>
      <c r="C154" s="6"/>
    </row>
    <row r="155" spans="1:3" ht="12" hidden="1" customHeight="1" x14ac:dyDescent="0.15">
      <c r="A155" s="399"/>
      <c r="C155" s="6"/>
    </row>
    <row r="156" spans="1:3" ht="12" hidden="1" customHeight="1" x14ac:dyDescent="0.15">
      <c r="A156" s="399"/>
      <c r="C156" s="6"/>
    </row>
    <row r="157" spans="1:3" ht="12" hidden="1" customHeight="1" x14ac:dyDescent="0.15">
      <c r="A157" s="399"/>
      <c r="C157" s="6"/>
    </row>
    <row r="158" spans="1:3" ht="12" hidden="1" customHeight="1" x14ac:dyDescent="0.15">
      <c r="A158" s="399"/>
      <c r="C158" s="6"/>
    </row>
    <row r="159" spans="1:3" ht="12" hidden="1" customHeight="1" x14ac:dyDescent="0.15">
      <c r="A159" s="399"/>
      <c r="C159" s="6"/>
    </row>
    <row r="160" spans="1:3" ht="12" hidden="1" customHeight="1" x14ac:dyDescent="0.15">
      <c r="A160" s="399"/>
      <c r="C160" s="6"/>
    </row>
    <row r="161" spans="1:3" x14ac:dyDescent="0.15">
      <c r="A161" s="399"/>
    </row>
    <row r="162" spans="1:3" x14ac:dyDescent="0.15">
      <c r="A162" s="399">
        <f>A145+1</f>
        <v>8</v>
      </c>
      <c r="B162" t="s">
        <v>194</v>
      </c>
      <c r="C162" s="6"/>
    </row>
    <row r="163" spans="1:3" x14ac:dyDescent="0.15">
      <c r="A163" s="399"/>
      <c r="B163" t="s">
        <v>188</v>
      </c>
      <c r="C163" s="6"/>
    </row>
    <row r="164" spans="1:3" x14ac:dyDescent="0.15">
      <c r="A164" s="399"/>
      <c r="B164" t="s">
        <v>195</v>
      </c>
      <c r="C164" s="6"/>
    </row>
    <row r="165" spans="1:3" ht="12" hidden="1" customHeight="1" x14ac:dyDescent="0.15">
      <c r="A165" s="399"/>
      <c r="B165" t="s">
        <v>189</v>
      </c>
      <c r="C165" s="6"/>
    </row>
    <row r="166" spans="1:3" x14ac:dyDescent="0.15">
      <c r="A166" s="399"/>
      <c r="B166" t="s">
        <v>190</v>
      </c>
      <c r="C166" s="6"/>
    </row>
    <row r="167" spans="1:3" ht="26" customHeight="1" x14ac:dyDescent="0.15">
      <c r="A167" s="399"/>
      <c r="B167" s="177" t="s">
        <v>191</v>
      </c>
      <c r="C167" s="28"/>
    </row>
    <row r="168" spans="1:3" ht="26" customHeight="1" x14ac:dyDescent="0.15">
      <c r="A168" s="399"/>
      <c r="B168" s="47" t="s">
        <v>192</v>
      </c>
      <c r="C168" s="28"/>
    </row>
    <row r="169" spans="1:3" ht="12" hidden="1" customHeight="1" x14ac:dyDescent="0.15">
      <c r="A169" s="399"/>
      <c r="C169" s="6"/>
    </row>
    <row r="170" spans="1:3" ht="12" hidden="1" customHeight="1" x14ac:dyDescent="0.15">
      <c r="A170" s="399"/>
      <c r="C170" s="6"/>
    </row>
    <row r="171" spans="1:3" ht="12" hidden="1" customHeight="1" x14ac:dyDescent="0.15">
      <c r="A171" s="399"/>
      <c r="C171" s="6"/>
    </row>
    <row r="172" spans="1:3" ht="12" hidden="1" customHeight="1" x14ac:dyDescent="0.15">
      <c r="A172" s="399"/>
      <c r="C172" s="6"/>
    </row>
    <row r="173" spans="1:3" ht="12" hidden="1" customHeight="1" x14ac:dyDescent="0.15">
      <c r="A173" s="399"/>
      <c r="C173" s="6"/>
    </row>
    <row r="174" spans="1:3" ht="12" hidden="1" customHeight="1" x14ac:dyDescent="0.15">
      <c r="A174" s="399"/>
      <c r="C174" s="6"/>
    </row>
    <row r="175" spans="1:3" ht="12" hidden="1" customHeight="1" x14ac:dyDescent="0.15">
      <c r="A175" s="399"/>
      <c r="C175" s="6"/>
    </row>
    <row r="176" spans="1:3" ht="12" hidden="1" customHeight="1" x14ac:dyDescent="0.15">
      <c r="A176" s="399"/>
      <c r="C176" s="6"/>
    </row>
    <row r="177" spans="1:3" ht="12" hidden="1" customHeight="1" x14ac:dyDescent="0.15">
      <c r="A177" s="399"/>
      <c r="C177" s="6"/>
    </row>
    <row r="178" spans="1:3" x14ac:dyDescent="0.15">
      <c r="A178" s="399"/>
    </row>
    <row r="179" spans="1:3" x14ac:dyDescent="0.15">
      <c r="A179" s="399">
        <f>A162+1</f>
        <v>9</v>
      </c>
      <c r="B179" t="s">
        <v>194</v>
      </c>
      <c r="C179" s="6"/>
    </row>
    <row r="180" spans="1:3" x14ac:dyDescent="0.15">
      <c r="A180" s="399"/>
      <c r="B180" t="s">
        <v>188</v>
      </c>
      <c r="C180" s="6"/>
    </row>
    <row r="181" spans="1:3" x14ac:dyDescent="0.15">
      <c r="A181" s="399"/>
      <c r="B181" t="s">
        <v>195</v>
      </c>
      <c r="C181" s="6"/>
    </row>
    <row r="182" spans="1:3" ht="12" hidden="1" customHeight="1" x14ac:dyDescent="0.15">
      <c r="A182" s="399"/>
      <c r="B182" t="s">
        <v>189</v>
      </c>
      <c r="C182" s="6"/>
    </row>
    <row r="183" spans="1:3" x14ac:dyDescent="0.15">
      <c r="A183" s="399"/>
      <c r="B183" t="s">
        <v>190</v>
      </c>
      <c r="C183" s="6"/>
    </row>
    <row r="184" spans="1:3" ht="26" customHeight="1" x14ac:dyDescent="0.15">
      <c r="A184" s="399"/>
      <c r="B184" s="177" t="s">
        <v>191</v>
      </c>
      <c r="C184" s="28"/>
    </row>
    <row r="185" spans="1:3" ht="26" customHeight="1" x14ac:dyDescent="0.15">
      <c r="A185" s="399"/>
      <c r="B185" s="47" t="s">
        <v>192</v>
      </c>
      <c r="C185" s="28"/>
    </row>
    <row r="186" spans="1:3" ht="12" hidden="1" customHeight="1" x14ac:dyDescent="0.15">
      <c r="A186" s="399"/>
      <c r="C186" s="6"/>
    </row>
    <row r="187" spans="1:3" ht="12" hidden="1" customHeight="1" x14ac:dyDescent="0.15">
      <c r="A187" s="399"/>
      <c r="C187" s="6"/>
    </row>
    <row r="188" spans="1:3" ht="12" hidden="1" customHeight="1" x14ac:dyDescent="0.15">
      <c r="A188" s="399"/>
      <c r="C188" s="6"/>
    </row>
    <row r="189" spans="1:3" ht="12" hidden="1" customHeight="1" x14ac:dyDescent="0.15">
      <c r="A189" s="399"/>
      <c r="C189" s="6"/>
    </row>
    <row r="190" spans="1:3" ht="12" hidden="1" customHeight="1" x14ac:dyDescent="0.15">
      <c r="A190" s="399"/>
      <c r="C190" s="6"/>
    </row>
    <row r="191" spans="1:3" ht="12" hidden="1" customHeight="1" x14ac:dyDescent="0.15">
      <c r="A191" s="399"/>
      <c r="C191" s="6"/>
    </row>
    <row r="192" spans="1:3" ht="12" hidden="1" customHeight="1" x14ac:dyDescent="0.15">
      <c r="A192" s="399"/>
      <c r="C192" s="6"/>
    </row>
    <row r="193" spans="1:3" ht="12" hidden="1" customHeight="1" x14ac:dyDescent="0.15">
      <c r="A193" s="399"/>
      <c r="C193" s="6"/>
    </row>
    <row r="194" spans="1:3" ht="12" hidden="1" customHeight="1" x14ac:dyDescent="0.15">
      <c r="A194" s="399"/>
      <c r="C194" s="6"/>
    </row>
    <row r="195" spans="1:3" x14ac:dyDescent="0.15">
      <c r="A195" s="399"/>
    </row>
    <row r="196" spans="1:3" x14ac:dyDescent="0.15">
      <c r="A196" s="399">
        <f>A179+1</f>
        <v>10</v>
      </c>
      <c r="B196" t="s">
        <v>194</v>
      </c>
      <c r="C196" s="6"/>
    </row>
    <row r="197" spans="1:3" x14ac:dyDescent="0.15">
      <c r="A197" s="399"/>
      <c r="B197" t="s">
        <v>188</v>
      </c>
      <c r="C197" s="6"/>
    </row>
    <row r="198" spans="1:3" x14ac:dyDescent="0.15">
      <c r="A198" s="399"/>
      <c r="B198" t="s">
        <v>195</v>
      </c>
      <c r="C198" s="6"/>
    </row>
    <row r="199" spans="1:3" ht="12" hidden="1" customHeight="1" x14ac:dyDescent="0.15">
      <c r="A199" s="399"/>
      <c r="B199" t="s">
        <v>189</v>
      </c>
      <c r="C199" s="6"/>
    </row>
    <row r="200" spans="1:3" x14ac:dyDescent="0.15">
      <c r="A200" s="399"/>
      <c r="B200" t="s">
        <v>190</v>
      </c>
      <c r="C200" s="6"/>
    </row>
    <row r="201" spans="1:3" ht="26" customHeight="1" x14ac:dyDescent="0.15">
      <c r="A201" s="399"/>
      <c r="B201" s="177" t="s">
        <v>191</v>
      </c>
      <c r="C201" s="28"/>
    </row>
    <row r="202" spans="1:3" ht="26" customHeight="1" x14ac:dyDescent="0.15">
      <c r="A202" s="399"/>
      <c r="B202" s="47" t="s">
        <v>192</v>
      </c>
      <c r="C202" s="28"/>
    </row>
    <row r="203" spans="1:3" ht="12" hidden="1" customHeight="1" x14ac:dyDescent="0.15">
      <c r="A203" s="399"/>
      <c r="C203" s="6"/>
    </row>
    <row r="204" spans="1:3" ht="12" hidden="1" customHeight="1" x14ac:dyDescent="0.15">
      <c r="A204" s="399"/>
      <c r="C204" s="6"/>
    </row>
    <row r="205" spans="1:3" ht="12" hidden="1" customHeight="1" x14ac:dyDescent="0.15">
      <c r="A205" s="399"/>
      <c r="C205" s="6"/>
    </row>
    <row r="206" spans="1:3" ht="12" hidden="1" customHeight="1" x14ac:dyDescent="0.15">
      <c r="A206" s="399"/>
      <c r="C206" s="6"/>
    </row>
    <row r="207" spans="1:3" ht="12" hidden="1" customHeight="1" x14ac:dyDescent="0.15">
      <c r="A207" s="399"/>
      <c r="C207" s="6"/>
    </row>
    <row r="208" spans="1:3" ht="12" hidden="1" customHeight="1" x14ac:dyDescent="0.15">
      <c r="A208" s="399"/>
      <c r="C208" s="6"/>
    </row>
    <row r="209" spans="1:3" ht="12" hidden="1" customHeight="1" x14ac:dyDescent="0.15">
      <c r="A209" s="399"/>
      <c r="C209" s="6"/>
    </row>
    <row r="210" spans="1:3" ht="12" hidden="1" customHeight="1" x14ac:dyDescent="0.15">
      <c r="A210" s="399"/>
      <c r="C210" s="6"/>
    </row>
    <row r="211" spans="1:3" ht="12" hidden="1" customHeight="1" x14ac:dyDescent="0.15">
      <c r="A211" s="399"/>
      <c r="C211" s="6"/>
    </row>
    <row r="212" spans="1:3" x14ac:dyDescent="0.15">
      <c r="A212" s="399"/>
    </row>
    <row r="213" spans="1:3" x14ac:dyDescent="0.15">
      <c r="B213" t="s">
        <v>194</v>
      </c>
      <c r="C213" s="6"/>
    </row>
    <row r="214" spans="1:3" x14ac:dyDescent="0.15">
      <c r="B214" t="s">
        <v>188</v>
      </c>
      <c r="C214" s="6"/>
    </row>
    <row r="215" spans="1:3" x14ac:dyDescent="0.15">
      <c r="B215" t="s">
        <v>195</v>
      </c>
      <c r="C215" s="6"/>
    </row>
    <row r="216" spans="1:3" ht="12" hidden="1" customHeight="1" x14ac:dyDescent="0.15">
      <c r="B216" t="s">
        <v>189</v>
      </c>
      <c r="C216" s="6"/>
    </row>
    <row r="217" spans="1:3" x14ac:dyDescent="0.15">
      <c r="B217" t="s">
        <v>190</v>
      </c>
      <c r="C217" s="6"/>
    </row>
    <row r="218" spans="1:3" ht="26" customHeight="1" x14ac:dyDescent="0.15">
      <c r="B218" s="177" t="s">
        <v>191</v>
      </c>
      <c r="C218" s="28"/>
    </row>
    <row r="219" spans="1:3" ht="26" customHeight="1" x14ac:dyDescent="0.15">
      <c r="B219" s="47" t="s">
        <v>192</v>
      </c>
      <c r="C219" s="28"/>
    </row>
    <row r="221" spans="1:3" x14ac:dyDescent="0.15">
      <c r="B221" t="s">
        <v>194</v>
      </c>
      <c r="C221" s="6"/>
    </row>
    <row r="222" spans="1:3" x14ac:dyDescent="0.15">
      <c r="B222" t="s">
        <v>188</v>
      </c>
      <c r="C222" s="6"/>
    </row>
    <row r="223" spans="1:3" x14ac:dyDescent="0.15">
      <c r="B223" t="s">
        <v>195</v>
      </c>
      <c r="C223" s="6"/>
    </row>
    <row r="224" spans="1:3" ht="12" hidden="1" customHeight="1" x14ac:dyDescent="0.15">
      <c r="B224" t="s">
        <v>189</v>
      </c>
      <c r="C224" s="6"/>
    </row>
    <row r="225" spans="2:3" x14ac:dyDescent="0.15">
      <c r="B225" t="s">
        <v>190</v>
      </c>
      <c r="C225" s="6"/>
    </row>
    <row r="226" spans="2:3" ht="26" customHeight="1" x14ac:dyDescent="0.15">
      <c r="B226" s="177" t="s">
        <v>191</v>
      </c>
      <c r="C226" s="28"/>
    </row>
    <row r="227" spans="2:3" ht="26" customHeight="1" x14ac:dyDescent="0.15">
      <c r="B227" s="47" t="s">
        <v>192</v>
      </c>
      <c r="C227" s="28"/>
    </row>
    <row r="229" spans="2:3" x14ac:dyDescent="0.15">
      <c r="B229" t="s">
        <v>194</v>
      </c>
      <c r="C229" s="6"/>
    </row>
    <row r="230" spans="2:3" x14ac:dyDescent="0.15">
      <c r="B230" t="s">
        <v>188</v>
      </c>
      <c r="C230" s="6"/>
    </row>
    <row r="231" spans="2:3" x14ac:dyDescent="0.15">
      <c r="B231" t="s">
        <v>195</v>
      </c>
      <c r="C231" s="6"/>
    </row>
    <row r="232" spans="2:3" ht="12" hidden="1" customHeight="1" x14ac:dyDescent="0.15">
      <c r="B232" t="s">
        <v>189</v>
      </c>
      <c r="C232" s="6"/>
    </row>
    <row r="233" spans="2:3" x14ac:dyDescent="0.15">
      <c r="B233" t="s">
        <v>190</v>
      </c>
      <c r="C233" s="6"/>
    </row>
    <row r="234" spans="2:3" ht="26" customHeight="1" x14ac:dyDescent="0.15">
      <c r="B234" s="177" t="s">
        <v>191</v>
      </c>
      <c r="C234" s="28"/>
    </row>
    <row r="235" spans="2:3" ht="26" customHeight="1" x14ac:dyDescent="0.15">
      <c r="B235" s="47" t="s">
        <v>192</v>
      </c>
      <c r="C235" s="28"/>
    </row>
    <row r="237" spans="2:3" x14ac:dyDescent="0.15">
      <c r="B237" t="s">
        <v>194</v>
      </c>
      <c r="C237" s="6"/>
    </row>
    <row r="238" spans="2:3" x14ac:dyDescent="0.15">
      <c r="B238" t="s">
        <v>188</v>
      </c>
      <c r="C238" s="6"/>
    </row>
    <row r="239" spans="2:3" x14ac:dyDescent="0.15">
      <c r="B239" t="s">
        <v>195</v>
      </c>
      <c r="C239" s="6"/>
    </row>
    <row r="240" spans="2:3" ht="12" hidden="1" customHeight="1" x14ac:dyDescent="0.15">
      <c r="B240" t="s">
        <v>189</v>
      </c>
      <c r="C240" s="6"/>
    </row>
    <row r="241" spans="2:3" x14ac:dyDescent="0.15">
      <c r="B241" t="s">
        <v>190</v>
      </c>
      <c r="C241" s="6"/>
    </row>
    <row r="242" spans="2:3" ht="26" customHeight="1" x14ac:dyDescent="0.15">
      <c r="B242" s="177" t="s">
        <v>191</v>
      </c>
      <c r="C242" s="28"/>
    </row>
    <row r="243" spans="2:3" ht="26" customHeight="1" x14ac:dyDescent="0.15">
      <c r="B243" s="47" t="s">
        <v>192</v>
      </c>
      <c r="C243" s="28"/>
    </row>
    <row r="245" spans="2:3" x14ac:dyDescent="0.15">
      <c r="B245" t="s">
        <v>194</v>
      </c>
      <c r="C245" s="6"/>
    </row>
    <row r="246" spans="2:3" x14ac:dyDescent="0.15">
      <c r="B246" t="s">
        <v>188</v>
      </c>
      <c r="C246" s="6"/>
    </row>
    <row r="247" spans="2:3" x14ac:dyDescent="0.15">
      <c r="B247" t="s">
        <v>195</v>
      </c>
      <c r="C247" s="6"/>
    </row>
    <row r="248" spans="2:3" ht="12" hidden="1" customHeight="1" x14ac:dyDescent="0.15">
      <c r="B248" t="s">
        <v>189</v>
      </c>
      <c r="C248" s="6"/>
    </row>
    <row r="249" spans="2:3" x14ac:dyDescent="0.15">
      <c r="B249" t="s">
        <v>190</v>
      </c>
      <c r="C249" s="6"/>
    </row>
    <row r="250" spans="2:3" ht="26" customHeight="1" x14ac:dyDescent="0.15">
      <c r="B250" s="177" t="s">
        <v>191</v>
      </c>
      <c r="C250" s="28"/>
    </row>
    <row r="251" spans="2:3" ht="26" customHeight="1" x14ac:dyDescent="0.15">
      <c r="B251" s="47" t="s">
        <v>192</v>
      </c>
      <c r="C251" s="28"/>
    </row>
    <row r="253" spans="2:3" x14ac:dyDescent="0.15">
      <c r="B253" t="s">
        <v>194</v>
      </c>
      <c r="C253" s="6"/>
    </row>
    <row r="254" spans="2:3" x14ac:dyDescent="0.15">
      <c r="B254" t="s">
        <v>188</v>
      </c>
      <c r="C254" s="6"/>
    </row>
    <row r="255" spans="2:3" x14ac:dyDescent="0.15">
      <c r="B255" t="s">
        <v>195</v>
      </c>
      <c r="C255" s="6"/>
    </row>
    <row r="256" spans="2:3" ht="12" hidden="1" customHeight="1" x14ac:dyDescent="0.15">
      <c r="B256" t="s">
        <v>189</v>
      </c>
      <c r="C256" s="6"/>
    </row>
    <row r="257" spans="2:3" x14ac:dyDescent="0.15">
      <c r="B257" t="s">
        <v>190</v>
      </c>
      <c r="C257" s="6"/>
    </row>
    <row r="258" spans="2:3" ht="26" customHeight="1" x14ac:dyDescent="0.15">
      <c r="B258" s="177" t="s">
        <v>191</v>
      </c>
      <c r="C258" s="28"/>
    </row>
    <row r="259" spans="2:3" ht="26" customHeight="1" x14ac:dyDescent="0.15">
      <c r="B259" s="47" t="s">
        <v>192</v>
      </c>
      <c r="C259" s="28"/>
    </row>
    <row r="261" spans="2:3" x14ac:dyDescent="0.15">
      <c r="B261" t="s">
        <v>194</v>
      </c>
      <c r="C261" s="6"/>
    </row>
    <row r="262" spans="2:3" x14ac:dyDescent="0.15">
      <c r="B262" t="s">
        <v>188</v>
      </c>
      <c r="C262" s="6"/>
    </row>
    <row r="263" spans="2:3" x14ac:dyDescent="0.15">
      <c r="B263" t="s">
        <v>195</v>
      </c>
      <c r="C263" s="6"/>
    </row>
    <row r="264" spans="2:3" ht="12" hidden="1" customHeight="1" x14ac:dyDescent="0.15">
      <c r="B264" t="s">
        <v>189</v>
      </c>
      <c r="C264" s="6"/>
    </row>
    <row r="265" spans="2:3" x14ac:dyDescent="0.15">
      <c r="B265" t="s">
        <v>190</v>
      </c>
      <c r="C265" s="6"/>
    </row>
    <row r="266" spans="2:3" ht="26" customHeight="1" x14ac:dyDescent="0.15">
      <c r="B266" s="177" t="s">
        <v>191</v>
      </c>
      <c r="C266" s="28"/>
    </row>
    <row r="267" spans="2:3" ht="26" customHeight="1" x14ac:dyDescent="0.15">
      <c r="B267" s="47" t="s">
        <v>192</v>
      </c>
      <c r="C267" s="28"/>
    </row>
    <row r="269" spans="2:3" x14ac:dyDescent="0.15">
      <c r="B269" t="s">
        <v>194</v>
      </c>
      <c r="C269" s="6"/>
    </row>
    <row r="270" spans="2:3" x14ac:dyDescent="0.15">
      <c r="B270" t="s">
        <v>188</v>
      </c>
      <c r="C270" s="6"/>
    </row>
    <row r="271" spans="2:3" x14ac:dyDescent="0.15">
      <c r="B271" t="s">
        <v>195</v>
      </c>
      <c r="C271" s="6"/>
    </row>
    <row r="272" spans="2:3" ht="12" hidden="1" customHeight="1" x14ac:dyDescent="0.15">
      <c r="B272" t="s">
        <v>189</v>
      </c>
      <c r="C272" s="6"/>
    </row>
    <row r="273" spans="2:3" x14ac:dyDescent="0.15">
      <c r="B273" t="s">
        <v>190</v>
      </c>
      <c r="C273" s="6"/>
    </row>
    <row r="274" spans="2:3" ht="26" customHeight="1" x14ac:dyDescent="0.15">
      <c r="B274" s="177" t="s">
        <v>191</v>
      </c>
      <c r="C274" s="28"/>
    </row>
    <row r="275" spans="2:3" ht="26" customHeight="1" x14ac:dyDescent="0.15">
      <c r="B275" s="47" t="s">
        <v>192</v>
      </c>
      <c r="C275" s="28"/>
    </row>
    <row r="277" spans="2:3" x14ac:dyDescent="0.15">
      <c r="B277" t="s">
        <v>194</v>
      </c>
      <c r="C277" s="6"/>
    </row>
    <row r="278" spans="2:3" x14ac:dyDescent="0.15">
      <c r="B278" t="s">
        <v>188</v>
      </c>
      <c r="C278" s="6"/>
    </row>
    <row r="279" spans="2:3" x14ac:dyDescent="0.15">
      <c r="B279" t="s">
        <v>195</v>
      </c>
      <c r="C279" s="6"/>
    </row>
    <row r="280" spans="2:3" ht="12" hidden="1" customHeight="1" x14ac:dyDescent="0.15">
      <c r="B280" t="s">
        <v>189</v>
      </c>
      <c r="C280" s="6"/>
    </row>
    <row r="281" spans="2:3" x14ac:dyDescent="0.15">
      <c r="B281" t="s">
        <v>190</v>
      </c>
      <c r="C281" s="6"/>
    </row>
    <row r="282" spans="2:3" ht="26" customHeight="1" x14ac:dyDescent="0.15">
      <c r="B282" s="177" t="s">
        <v>191</v>
      </c>
      <c r="C282" s="28"/>
    </row>
    <row r="283" spans="2:3" ht="26" customHeight="1" x14ac:dyDescent="0.15">
      <c r="B283" s="47" t="s">
        <v>192</v>
      </c>
      <c r="C283" s="28"/>
    </row>
    <row r="285" spans="2:3" x14ac:dyDescent="0.15">
      <c r="B285" t="s">
        <v>194</v>
      </c>
      <c r="C285" s="6"/>
    </row>
    <row r="286" spans="2:3" x14ac:dyDescent="0.15">
      <c r="B286" t="s">
        <v>188</v>
      </c>
      <c r="C286" s="6"/>
    </row>
    <row r="287" spans="2:3" x14ac:dyDescent="0.15">
      <c r="B287" t="s">
        <v>195</v>
      </c>
      <c r="C287" s="6"/>
    </row>
    <row r="288" spans="2:3" ht="12" hidden="1" customHeight="1" x14ac:dyDescent="0.15">
      <c r="B288" t="s">
        <v>189</v>
      </c>
      <c r="C288" s="6"/>
    </row>
    <row r="289" spans="2:3" x14ac:dyDescent="0.15">
      <c r="B289" t="s">
        <v>190</v>
      </c>
      <c r="C289" s="6"/>
    </row>
    <row r="290" spans="2:3" ht="26" customHeight="1" x14ac:dyDescent="0.15">
      <c r="B290" s="177" t="s">
        <v>191</v>
      </c>
      <c r="C290" s="28"/>
    </row>
    <row r="291" spans="2:3" ht="26" customHeight="1" x14ac:dyDescent="0.15">
      <c r="B291" s="47" t="s">
        <v>192</v>
      </c>
      <c r="C291" s="28"/>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X175"/>
  <sheetViews>
    <sheetView showGridLines="0" zoomScale="94" zoomScaleNormal="100" workbookViewId="0">
      <selection activeCell="T165" sqref="T165"/>
    </sheetView>
  </sheetViews>
  <sheetFormatPr baseColWidth="10" defaultRowHeight="13" x14ac:dyDescent="0.15"/>
  <cols>
    <col min="1" max="1" width="16.83203125" customWidth="1"/>
    <col min="2" max="3" width="11.1640625" customWidth="1"/>
    <col min="4" max="5" width="12.83203125" customWidth="1"/>
    <col min="6" max="6" width="12.5" customWidth="1"/>
    <col min="7" max="7" width="14.33203125" customWidth="1"/>
    <col min="8" max="8" width="1.33203125" customWidth="1"/>
    <col min="9" max="9" width="7.83203125" customWidth="1"/>
    <col min="10" max="15" width="14.33203125" customWidth="1"/>
    <col min="16" max="16" width="12.83203125" customWidth="1"/>
    <col min="17" max="17" width="12.1640625" customWidth="1"/>
    <col min="18" max="18" width="1.5" customWidth="1"/>
    <col min="19" max="19" width="14.1640625" customWidth="1"/>
    <col min="20" max="20" width="13.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9" customHeight="1" x14ac:dyDescent="0.15">
      <c r="A2" s="326" t="s">
        <v>760</v>
      </c>
      <c r="B2" s="324"/>
      <c r="C2" s="324"/>
      <c r="D2" s="324"/>
      <c r="E2" s="324"/>
      <c r="F2" s="324"/>
      <c r="G2" s="324"/>
      <c r="H2" s="324"/>
      <c r="I2" s="324"/>
      <c r="J2" s="324"/>
      <c r="K2" s="324"/>
      <c r="L2" s="324"/>
      <c r="M2" s="324"/>
      <c r="N2" s="17"/>
      <c r="O2" s="17"/>
      <c r="P2" s="17"/>
    </row>
    <row r="3" spans="1:17" ht="14" hidden="1" thickBot="1" x14ac:dyDescent="0.2">
      <c r="A3" s="285"/>
      <c r="B3" s="285"/>
      <c r="C3" s="285"/>
      <c r="D3" s="285"/>
      <c r="E3" s="285"/>
      <c r="F3" s="285"/>
      <c r="G3" s="285"/>
      <c r="H3" s="285"/>
      <c r="I3" s="285"/>
      <c r="J3" s="285"/>
      <c r="K3" s="285"/>
      <c r="L3" s="285"/>
      <c r="M3" s="285"/>
      <c r="N3" s="285"/>
      <c r="O3" s="285"/>
      <c r="P3" s="285"/>
      <c r="Q3" s="286"/>
    </row>
    <row r="4" spans="1:17" hidden="1" x14ac:dyDescent="0.15">
      <c r="A4" s="287" t="str">
        <f>Constants!A1</f>
        <v>Constants</v>
      </c>
      <c r="B4" s="287" t="str">
        <f>Constants!B1</f>
        <v xml:space="preserve"> </v>
      </c>
      <c r="C4" s="287" t="str">
        <f>Constants!D1</f>
        <v xml:space="preserve"> </v>
      </c>
      <c r="D4" s="287" t="str">
        <f>Constants!E1</f>
        <v xml:space="preserve"> </v>
      </c>
      <c r="E4" s="287" t="str">
        <f>Constants!F1</f>
        <v xml:space="preserve"> </v>
      </c>
      <c r="F4" s="287">
        <f>Constants!G1</f>
        <v>0</v>
      </c>
      <c r="G4" s="287" t="str">
        <f>Constants!I1</f>
        <v xml:space="preserve"> </v>
      </c>
      <c r="H4" s="287" t="str">
        <f>Constants!J1</f>
        <v xml:space="preserve"> </v>
      </c>
      <c r="I4" s="287" t="str">
        <f>Constants!K1</f>
        <v xml:space="preserve"> </v>
      </c>
      <c r="J4" s="287">
        <f>Constants!L1</f>
        <v>0</v>
      </c>
      <c r="K4" s="287">
        <f>Constants!M1</f>
        <v>0</v>
      </c>
      <c r="L4" s="287">
        <f>Constants!N1</f>
        <v>0</v>
      </c>
      <c r="M4" s="287">
        <f>Constants!O1</f>
        <v>0</v>
      </c>
      <c r="N4" s="287">
        <f>Constants!P1</f>
        <v>0</v>
      </c>
      <c r="O4" s="287">
        <f>Constants!Q1</f>
        <v>0</v>
      </c>
      <c r="P4" s="287">
        <f>Constants!R1</f>
        <v>0</v>
      </c>
      <c r="Q4" s="287">
        <f>Constants!S1</f>
        <v>0</v>
      </c>
    </row>
    <row r="5" spans="1:17" hidden="1" x14ac:dyDescent="0.15">
      <c r="A5" s="287" t="str">
        <f>Constants!A2</f>
        <v>Start date:</v>
      </c>
      <c r="B5" s="287">
        <f>Constants!B2</f>
        <v>36526</v>
      </c>
      <c r="C5" s="287" t="str">
        <f>Constants!D2</f>
        <v xml:space="preserve"> </v>
      </c>
      <c r="D5" s="287" t="str">
        <f>Constants!E2</f>
        <v>Grades:</v>
      </c>
      <c r="E5" s="287" t="str">
        <f>Constants!F2</f>
        <v>AA</v>
      </c>
      <c r="F5" s="287">
        <f>Constants!G2</f>
        <v>1</v>
      </c>
      <c r="G5" s="287">
        <f>Constants!I2</f>
        <v>0</v>
      </c>
      <c r="H5" s="287">
        <f ca="1">Constants!J2</f>
        <v>44864</v>
      </c>
      <c r="I5" s="287">
        <f>Constants!K2</f>
        <v>0</v>
      </c>
      <c r="J5" s="287">
        <f>Constants!L2</f>
        <v>0</v>
      </c>
      <c r="K5" s="287">
        <f>Constants!M2</f>
        <v>0</v>
      </c>
      <c r="L5" s="287">
        <f>Constants!N2</f>
        <v>0</v>
      </c>
      <c r="M5" s="287">
        <f>Constants!O2</f>
        <v>0</v>
      </c>
      <c r="N5" s="287">
        <f>Constants!P2</f>
        <v>0</v>
      </c>
      <c r="O5" s="287">
        <f>Constants!Q2</f>
        <v>0</v>
      </c>
      <c r="P5" s="287">
        <f>Constants!R2</f>
        <v>0</v>
      </c>
      <c r="Q5" s="287">
        <f>Constants!S2</f>
        <v>0</v>
      </c>
    </row>
    <row r="6" spans="1:17" hidden="1" x14ac:dyDescent="0.15">
      <c r="A6" s="287" t="str">
        <f>Constants!A3</f>
        <v>End date:</v>
      </c>
      <c r="B6" s="287">
        <f>Constants!B3</f>
        <v>73051</v>
      </c>
      <c r="C6" s="287" t="str">
        <f>Constants!D3</f>
        <v xml:space="preserve"> </v>
      </c>
      <c r="D6" s="287" t="str">
        <f>Constants!E3</f>
        <v xml:space="preserve"> </v>
      </c>
      <c r="E6" s="287" t="str">
        <f>Constants!F3</f>
        <v>A</v>
      </c>
      <c r="F6" s="287">
        <f>Constants!G3</f>
        <v>0.95</v>
      </c>
      <c r="G6" s="287">
        <f>Constants!I3</f>
        <v>0</v>
      </c>
      <c r="H6" s="287">
        <f>Constants!J3</f>
        <v>0</v>
      </c>
      <c r="I6" s="287">
        <f>Constants!K3</f>
        <v>0</v>
      </c>
      <c r="J6" s="287">
        <f>Constants!L3</f>
        <v>0</v>
      </c>
      <c r="K6" s="287">
        <f>Constants!M3</f>
        <v>0</v>
      </c>
      <c r="L6" s="287">
        <f>Constants!N3</f>
        <v>0</v>
      </c>
      <c r="M6" s="287">
        <f>Constants!O3</f>
        <v>0</v>
      </c>
      <c r="N6" s="287">
        <f>Constants!P3</f>
        <v>0</v>
      </c>
      <c r="O6" s="287">
        <f>Constants!Q3</f>
        <v>0</v>
      </c>
      <c r="P6" s="287">
        <f>Constants!R3</f>
        <v>0</v>
      </c>
      <c r="Q6" s="287">
        <f>Constants!S3</f>
        <v>0</v>
      </c>
    </row>
    <row r="7" spans="1:17" hidden="1" x14ac:dyDescent="0.15">
      <c r="A7" s="287" t="str">
        <f>Constants!A4</f>
        <v>Phases:</v>
      </c>
      <c r="B7" s="287" t="str">
        <f>Constants!B4</f>
        <v>Analyze</v>
      </c>
      <c r="C7" s="287" t="str">
        <f>Constants!D4</f>
        <v>Identifying customer needs</v>
      </c>
      <c r="D7" s="287" t="str">
        <f>Constants!E4</f>
        <v xml:space="preserve"> </v>
      </c>
      <c r="E7" s="287" t="str">
        <f>Constants!F4</f>
        <v>AB</v>
      </c>
      <c r="F7" s="287">
        <f>Constants!G4</f>
        <v>0.9</v>
      </c>
      <c r="G7" s="287">
        <f>Constants!I4</f>
        <v>0</v>
      </c>
      <c r="H7" s="287">
        <f>Constants!J4</f>
        <v>0</v>
      </c>
      <c r="I7" s="287">
        <f>Constants!K4</f>
        <v>0</v>
      </c>
      <c r="J7" s="287">
        <f>Constants!L4</f>
        <v>0</v>
      </c>
      <c r="K7" s="287">
        <f>Constants!M4</f>
        <v>0</v>
      </c>
      <c r="L7" s="287">
        <f>Constants!N4</f>
        <v>0</v>
      </c>
      <c r="M7" s="287">
        <f>Constants!O4</f>
        <v>0</v>
      </c>
      <c r="N7" s="287">
        <f>Constants!P4</f>
        <v>0</v>
      </c>
      <c r="O7" s="287">
        <f>Constants!Q4</f>
        <v>0</v>
      </c>
      <c r="P7" s="287">
        <f>Constants!R4</f>
        <v>0</v>
      </c>
      <c r="Q7" s="287">
        <f>Constants!S4</f>
        <v>0</v>
      </c>
    </row>
    <row r="8" spans="1:17" hidden="1" x14ac:dyDescent="0.15">
      <c r="A8" s="287" t="str">
        <f>Constants!A5</f>
        <v xml:space="preserve"> </v>
      </c>
      <c r="B8" s="287" t="str">
        <f>Constants!B5</f>
        <v>Architect</v>
      </c>
      <c r="C8" s="287" t="str">
        <f>Constants!D5</f>
        <v>High-level design</v>
      </c>
      <c r="D8" s="287" t="str">
        <f>Constants!E5</f>
        <v xml:space="preserve"> </v>
      </c>
      <c r="E8" s="287" t="str">
        <f>Constants!F5</f>
        <v>B</v>
      </c>
      <c r="F8" s="287">
        <f>Constants!G5</f>
        <v>0.85</v>
      </c>
      <c r="G8" s="287">
        <f>Constants!I5</f>
        <v>0</v>
      </c>
      <c r="H8" s="287">
        <f>Constants!J5</f>
        <v>0</v>
      </c>
      <c r="I8" s="287">
        <f>Constants!K5</f>
        <v>0</v>
      </c>
      <c r="J8" s="287">
        <f>Constants!L5</f>
        <v>0</v>
      </c>
      <c r="K8" s="287">
        <f>Constants!M5</f>
        <v>0</v>
      </c>
      <c r="L8" s="287">
        <f>Constants!N5</f>
        <v>0</v>
      </c>
      <c r="M8" s="287">
        <f>Constants!O5</f>
        <v>0</v>
      </c>
      <c r="N8" s="287">
        <f>Constants!P5</f>
        <v>0</v>
      </c>
      <c r="O8" s="287">
        <f>Constants!Q5</f>
        <v>0</v>
      </c>
      <c r="P8" s="287">
        <f>Constants!R5</f>
        <v>0</v>
      </c>
      <c r="Q8" s="287">
        <f>Constants!S5</f>
        <v>0</v>
      </c>
    </row>
    <row r="9" spans="1:17" hidden="1" x14ac:dyDescent="0.15">
      <c r="A9" s="287" t="str">
        <f>Constants!A6</f>
        <v xml:space="preserve"> </v>
      </c>
      <c r="B9" s="287" t="str">
        <f>Constants!B6</f>
        <v>Plan project</v>
      </c>
      <c r="C9" s="287" t="str">
        <f>Constants!D6</f>
        <v>Determine actions/effort for project duration</v>
      </c>
      <c r="D9" s="287" t="str">
        <f>Constants!E6</f>
        <v xml:space="preserve"> </v>
      </c>
      <c r="E9" s="287" t="str">
        <f>Constants!F6</f>
        <v>BC</v>
      </c>
      <c r="F9" s="287">
        <f>Constants!G6</f>
        <v>0.8</v>
      </c>
      <c r="G9" s="287">
        <f>Constants!I6</f>
        <v>0</v>
      </c>
      <c r="H9" s="287">
        <f>Constants!J6</f>
        <v>0</v>
      </c>
      <c r="I9" s="287">
        <f>Constants!K6</f>
        <v>0</v>
      </c>
      <c r="J9" s="287">
        <f>Constants!L6</f>
        <v>0</v>
      </c>
      <c r="K9" s="287">
        <f>Constants!M6</f>
        <v>0</v>
      </c>
      <c r="L9" s="287">
        <f>Constants!N6</f>
        <v>0</v>
      </c>
      <c r="M9" s="287">
        <f>Constants!O6</f>
        <v>0</v>
      </c>
      <c r="N9" s="287">
        <f>Constants!P6</f>
        <v>0</v>
      </c>
      <c r="O9" s="287">
        <f>Constants!Q6</f>
        <v>0</v>
      </c>
      <c r="P9" s="287">
        <f>Constants!R6</f>
        <v>0</v>
      </c>
      <c r="Q9" s="287">
        <f>Constants!S6</f>
        <v>0</v>
      </c>
    </row>
    <row r="10" spans="1:17" hidden="1" x14ac:dyDescent="0.15">
      <c r="A10" s="287" t="str">
        <f>Constants!A7</f>
        <v xml:space="preserve"> </v>
      </c>
      <c r="B10" s="287" t="str">
        <f>Constants!B7</f>
        <v>Plan iteration</v>
      </c>
      <c r="C10" s="287" t="str">
        <f>Constants!D7</f>
        <v>Determine actions/effort this iteration</v>
      </c>
      <c r="D10" s="287" t="str">
        <f>Constants!E7</f>
        <v xml:space="preserve"> </v>
      </c>
      <c r="E10" s="287" t="str">
        <f>Constants!F7</f>
        <v>C</v>
      </c>
      <c r="F10" s="287">
        <f>Constants!G7</f>
        <v>0.75</v>
      </c>
      <c r="G10" s="287">
        <f>Constants!I7</f>
        <v>0</v>
      </c>
      <c r="H10" s="287">
        <f>Constants!J7</f>
        <v>0</v>
      </c>
      <c r="I10" s="287">
        <f>Constants!K7</f>
        <v>0</v>
      </c>
      <c r="J10" s="287">
        <f>Constants!L7</f>
        <v>0</v>
      </c>
      <c r="K10" s="287">
        <f>Constants!M7</f>
        <v>0</v>
      </c>
      <c r="L10" s="287">
        <f>Constants!N7</f>
        <v>0</v>
      </c>
      <c r="M10" s="287">
        <f>Constants!O7</f>
        <v>0</v>
      </c>
      <c r="N10" s="287">
        <f>Constants!P7</f>
        <v>0</v>
      </c>
      <c r="O10" s="287">
        <f>Constants!Q7</f>
        <v>0</v>
      </c>
      <c r="P10" s="287">
        <f>Constants!R7</f>
        <v>0</v>
      </c>
      <c r="Q10" s="287">
        <f>Constants!S7</f>
        <v>0</v>
      </c>
    </row>
    <row r="11" spans="1:17" hidden="1" x14ac:dyDescent="0.15">
      <c r="A11" s="287" t="str">
        <f>Constants!A8</f>
        <v xml:space="preserve"> </v>
      </c>
      <c r="B11" s="287" t="str">
        <f>Constants!B8</f>
        <v>Construct</v>
      </c>
      <c r="C11" s="287" t="str">
        <f>Constants!D8</f>
        <v>Low-level design, coding, unit testing</v>
      </c>
      <c r="D11" s="287" t="str">
        <f>Constants!E8</f>
        <v xml:space="preserve"> </v>
      </c>
      <c r="E11" s="287" t="str">
        <f>Constants!F8</f>
        <v>CD</v>
      </c>
      <c r="F11" s="287">
        <f>Constants!G8</f>
        <v>0.7</v>
      </c>
      <c r="G11" s="287">
        <f ca="1">Constants!H8</f>
        <v>44855</v>
      </c>
      <c r="H11" s="287">
        <f>Constants!I8</f>
        <v>0</v>
      </c>
      <c r="I11" s="287">
        <f>Constants!J8</f>
        <v>0</v>
      </c>
      <c r="J11" s="287" t="str">
        <f>Constants!K8</f>
        <v>AM</v>
      </c>
      <c r="K11" s="287">
        <f>Constants!L8</f>
        <v>0</v>
      </c>
      <c r="L11" s="287">
        <f>Constants!M8</f>
        <v>0</v>
      </c>
      <c r="M11" s="287">
        <f>Constants!N8</f>
        <v>0</v>
      </c>
      <c r="N11" s="287">
        <f>Constants!O8</f>
        <v>0</v>
      </c>
      <c r="O11" s="287">
        <f>Constants!P8</f>
        <v>0</v>
      </c>
      <c r="P11" s="287">
        <f>Constants!Q8</f>
        <v>0</v>
      </c>
      <c r="Q11" s="287">
        <f>Constants!R8</f>
        <v>0</v>
      </c>
    </row>
    <row r="12" spans="1:17" hidden="1" x14ac:dyDescent="0.15">
      <c r="A12" s="287" t="str">
        <f>Constants!A9</f>
        <v xml:space="preserve"> </v>
      </c>
      <c r="B12" s="287" t="str">
        <f>Constants!B9</f>
        <v>Refactor</v>
      </c>
      <c r="C12" s="287" t="str">
        <f>Constants!D9</f>
        <v>Restructure internal design</v>
      </c>
      <c r="D12" s="287" t="str">
        <f>Constants!E9</f>
        <v xml:space="preserve"> </v>
      </c>
      <c r="E12" s="287" t="str">
        <f>Constants!F9</f>
        <v>D</v>
      </c>
      <c r="F12" s="287">
        <f>Constants!G9</f>
        <v>0.65</v>
      </c>
      <c r="G12" s="287">
        <f ca="1">Constants!H9</f>
        <v>44856</v>
      </c>
      <c r="H12" s="287">
        <f>Constants!I9</f>
        <v>1</v>
      </c>
      <c r="I12" s="287">
        <f>Constants!J9</f>
        <v>5</v>
      </c>
      <c r="J12" s="287" t="str">
        <f>Constants!K9</f>
        <v>PM</v>
      </c>
      <c r="K12" s="287">
        <f>Constants!L9</f>
        <v>0</v>
      </c>
      <c r="L12" s="287">
        <f>Constants!M9</f>
        <v>0</v>
      </c>
      <c r="M12" s="287">
        <f>Constants!N9</f>
        <v>0</v>
      </c>
      <c r="N12" s="287">
        <f>Constants!O9</f>
        <v>0</v>
      </c>
      <c r="O12" s="287">
        <f>Constants!P9</f>
        <v>0</v>
      </c>
      <c r="P12" s="287">
        <f>Constants!Q9</f>
        <v>0</v>
      </c>
      <c r="Q12" s="287">
        <f>Constants!R9</f>
        <v>0</v>
      </c>
    </row>
    <row r="13" spans="1:17" hidden="1" x14ac:dyDescent="0.15">
      <c r="A13" s="287" t="str">
        <f>Constants!A10</f>
        <v xml:space="preserve"> </v>
      </c>
      <c r="B13" s="287" t="str">
        <f>Constants!B10</f>
        <v>Review</v>
      </c>
      <c r="C13" s="287" t="str">
        <f>Constants!D10</f>
        <v>Examine test code for risk mitigation</v>
      </c>
      <c r="D13" s="287" t="str">
        <f>Constants!E10</f>
        <v xml:space="preserve"> </v>
      </c>
      <c r="E13" s="287" t="str">
        <f>Constants!F10</f>
        <v>F</v>
      </c>
      <c r="F13" s="287">
        <f>Constants!G10</f>
        <v>0.5</v>
      </c>
      <c r="G13" s="287">
        <f ca="1">Constants!H10</f>
        <v>44857</v>
      </c>
      <c r="H13" s="287">
        <f>Constants!I10</f>
        <v>2</v>
      </c>
      <c r="I13" s="287">
        <f>Constants!J10</f>
        <v>10</v>
      </c>
      <c r="J13" s="287">
        <f>Constants!K10</f>
        <v>0</v>
      </c>
      <c r="K13" s="287">
        <f>Constants!L10</f>
        <v>0</v>
      </c>
      <c r="L13" s="287">
        <f>Constants!M10</f>
        <v>0</v>
      </c>
      <c r="M13" s="287">
        <f>Constants!N10</f>
        <v>0</v>
      </c>
      <c r="N13" s="287">
        <f>Constants!O10</f>
        <v>0</v>
      </c>
      <c r="O13" s="287">
        <f>Constants!P10</f>
        <v>0</v>
      </c>
      <c r="P13" s="287">
        <f>Constants!Q10</f>
        <v>0</v>
      </c>
      <c r="Q13" s="287">
        <f>Constants!R10</f>
        <v>0</v>
      </c>
    </row>
    <row r="14" spans="1:17" hidden="1" x14ac:dyDescent="0.15">
      <c r="A14" s="287" t="str">
        <f>Constants!A11</f>
        <v xml:space="preserve"> </v>
      </c>
      <c r="B14" s="287" t="str">
        <f>Constants!B11</f>
        <v>Integration test</v>
      </c>
      <c r="C14" s="287" t="str">
        <f>Constants!D11</f>
        <v>End-to-end test of components to date</v>
      </c>
      <c r="D14" s="287" t="str">
        <f>Constants!E11</f>
        <v xml:space="preserve"> </v>
      </c>
      <c r="E14" s="287" t="str">
        <f>Constants!F11</f>
        <v xml:space="preserve"> </v>
      </c>
      <c r="F14" s="287" t="str">
        <f>Constants!G11</f>
        <v xml:space="preserve"> </v>
      </c>
      <c r="G14" s="287">
        <f ca="1">Constants!H11</f>
        <v>44858</v>
      </c>
      <c r="H14" s="287">
        <f>Constants!I11</f>
        <v>3</v>
      </c>
      <c r="I14" s="287">
        <f>Constants!J11</f>
        <v>15</v>
      </c>
      <c r="J14" s="287">
        <f>Constants!K11</f>
        <v>0</v>
      </c>
      <c r="K14" s="287">
        <f>Constants!L11</f>
        <v>0</v>
      </c>
      <c r="L14" s="287">
        <f>Constants!M11</f>
        <v>0</v>
      </c>
      <c r="M14" s="287">
        <f>Constants!N11</f>
        <v>0</v>
      </c>
      <c r="N14" s="287">
        <f>Constants!O11</f>
        <v>0</v>
      </c>
      <c r="O14" s="287">
        <f>Constants!P11</f>
        <v>0</v>
      </c>
      <c r="P14" s="287">
        <f>Constants!Q11</f>
        <v>0</v>
      </c>
      <c r="Q14" s="287">
        <f>Constants!R11</f>
        <v>0</v>
      </c>
    </row>
    <row r="15" spans="1:17" hidden="1" x14ac:dyDescent="0.15">
      <c r="A15" s="287" t="str">
        <f>Constants!A12</f>
        <v xml:space="preserve"> </v>
      </c>
      <c r="B15" s="287" t="str">
        <f>Constants!B12</f>
        <v>Repattern</v>
      </c>
      <c r="C15" s="287" t="str">
        <f>Constants!D12</f>
        <v>Restructure external design</v>
      </c>
      <c r="D15" s="287" t="str">
        <f>Constants!E12</f>
        <v xml:space="preserve"> </v>
      </c>
      <c r="E15" s="287" t="str">
        <f>Constants!F12</f>
        <v xml:space="preserve"> </v>
      </c>
      <c r="F15" s="287" t="str">
        <f>Constants!G12</f>
        <v xml:space="preserve"> </v>
      </c>
      <c r="G15" s="287">
        <f ca="1">Constants!H12</f>
        <v>44859</v>
      </c>
      <c r="H15" s="287">
        <f>Constants!I12</f>
        <v>4</v>
      </c>
      <c r="I15" s="287">
        <f>Constants!J12</f>
        <v>20</v>
      </c>
      <c r="J15" s="287">
        <f>Constants!K12</f>
        <v>0</v>
      </c>
      <c r="K15" s="287">
        <f>Constants!L12</f>
        <v>0</v>
      </c>
      <c r="L15" s="287">
        <f>Constants!M12</f>
        <v>0</v>
      </c>
      <c r="M15" s="287">
        <f>Constants!N12</f>
        <v>0</v>
      </c>
      <c r="N15" s="287">
        <f>Constants!O12</f>
        <v>0</v>
      </c>
      <c r="O15" s="287">
        <f>Constants!P12</f>
        <v>0</v>
      </c>
      <c r="P15" s="287">
        <f>Constants!Q12</f>
        <v>0</v>
      </c>
      <c r="Q15" s="287">
        <f>Constants!R12</f>
        <v>0</v>
      </c>
    </row>
    <row r="16" spans="1:17" hidden="1" x14ac:dyDescent="0.15">
      <c r="A16" s="287" t="str">
        <f>Constants!A13</f>
        <v xml:space="preserve"> </v>
      </c>
      <c r="B16" s="287" t="str">
        <f>Constants!B13</f>
        <v>Postmortem</v>
      </c>
      <c r="C16" s="287" t="str">
        <f>Constants!D13</f>
        <v>Capture post-development statistics</v>
      </c>
      <c r="D16" s="287" t="str">
        <f>Constants!E13</f>
        <v xml:space="preserve"> </v>
      </c>
      <c r="E16" s="287" t="str">
        <f>Constants!F13</f>
        <v xml:space="preserve"> </v>
      </c>
      <c r="F16" s="287" t="str">
        <f>Constants!G13</f>
        <v xml:space="preserve"> </v>
      </c>
      <c r="G16" s="287">
        <f ca="1">Constants!H13</f>
        <v>44860</v>
      </c>
      <c r="H16" s="287">
        <f>Constants!I13</f>
        <v>5</v>
      </c>
      <c r="I16" s="287">
        <f>Constants!J13</f>
        <v>25</v>
      </c>
      <c r="J16" s="287">
        <f>Constants!K13</f>
        <v>0</v>
      </c>
      <c r="K16" s="287">
        <f>Constants!L13</f>
        <v>0</v>
      </c>
      <c r="L16" s="287">
        <f>Constants!M13</f>
        <v>0</v>
      </c>
      <c r="M16" s="287">
        <f>Constants!N13</f>
        <v>0</v>
      </c>
      <c r="N16" s="287">
        <f>Constants!O13</f>
        <v>0</v>
      </c>
      <c r="O16" s="287">
        <f>Constants!P13</f>
        <v>0</v>
      </c>
      <c r="P16" s="287">
        <f>Constants!Q13</f>
        <v>0</v>
      </c>
      <c r="Q16" s="287">
        <f>Constants!R13</f>
        <v>0</v>
      </c>
    </row>
    <row r="17" spans="1:17" hidden="1" x14ac:dyDescent="0.15">
      <c r="A17" s="287" t="str">
        <f>Constants!A14</f>
        <v xml:space="preserve"> </v>
      </c>
      <c r="B17" s="287" t="str">
        <f>Constants!B14</f>
        <v>Sandbox</v>
      </c>
      <c r="C17" s="287" t="str">
        <f>Constants!D14</f>
        <v>Prove ideas, try concepts</v>
      </c>
      <c r="D17" s="287" t="str">
        <f>Constants!E14</f>
        <v xml:space="preserve"> </v>
      </c>
      <c r="E17" s="287" t="str">
        <f>Constants!F14</f>
        <v xml:space="preserve"> </v>
      </c>
      <c r="F17" s="287" t="str">
        <f>Constants!G14</f>
        <v xml:space="preserve"> </v>
      </c>
      <c r="G17" s="287">
        <f ca="1">Constants!H14</f>
        <v>44861</v>
      </c>
      <c r="H17" s="287">
        <f>Constants!I14</f>
        <v>6</v>
      </c>
      <c r="I17" s="287">
        <f>Constants!J14</f>
        <v>30</v>
      </c>
      <c r="J17" s="287">
        <f>Constants!K14</f>
        <v>0</v>
      </c>
      <c r="K17" s="287">
        <f>Constants!L14</f>
        <v>0</v>
      </c>
      <c r="L17" s="287">
        <f>Constants!M14</f>
        <v>0</v>
      </c>
      <c r="M17" s="287">
        <f>Constants!N14</f>
        <v>0</v>
      </c>
      <c r="N17" s="287">
        <f>Constants!O14</f>
        <v>0</v>
      </c>
      <c r="O17" s="287">
        <f>Constants!P14</f>
        <v>0</v>
      </c>
      <c r="P17" s="287">
        <f>Constants!Q14</f>
        <v>0</v>
      </c>
      <c r="Q17" s="287">
        <f>Constants!R14</f>
        <v>0</v>
      </c>
    </row>
    <row r="18" spans="1:17" hidden="1" x14ac:dyDescent="0.15">
      <c r="A18" s="287" t="str">
        <f>Constants!A15</f>
        <v xml:space="preserve"> </v>
      </c>
      <c r="B18" s="287" t="str">
        <f>Constants!B15</f>
        <v xml:space="preserve"> </v>
      </c>
      <c r="C18" s="287" t="str">
        <f>Constants!C15</f>
        <v xml:space="preserve"> </v>
      </c>
      <c r="D18" s="287" t="str">
        <f>Constants!D15</f>
        <v xml:space="preserve"> </v>
      </c>
      <c r="E18" s="287" t="str">
        <f>Constants!E15</f>
        <v xml:space="preserve"> </v>
      </c>
      <c r="F18" s="287" t="str">
        <f>Constants!F15</f>
        <v xml:space="preserve"> </v>
      </c>
      <c r="G18" s="287">
        <f ca="1">Constants!H15</f>
        <v>44862</v>
      </c>
      <c r="H18" s="287">
        <f>Constants!I15</f>
        <v>7</v>
      </c>
      <c r="I18" s="287">
        <f>Constants!J15</f>
        <v>35</v>
      </c>
      <c r="J18" s="287">
        <f>Constants!K15</f>
        <v>0</v>
      </c>
      <c r="K18" s="287">
        <f>Constants!L15</f>
        <v>0</v>
      </c>
      <c r="L18" s="287">
        <f>Constants!M15</f>
        <v>0</v>
      </c>
      <c r="M18" s="287">
        <f>Constants!N15</f>
        <v>0</v>
      </c>
      <c r="N18" s="287">
        <f>Constants!O15</f>
        <v>0</v>
      </c>
      <c r="O18" s="287">
        <f>Constants!P15</f>
        <v>0</v>
      </c>
      <c r="P18" s="287">
        <f>Constants!Q15</f>
        <v>0</v>
      </c>
      <c r="Q18" s="287">
        <f>Constants!R15</f>
        <v>0</v>
      </c>
    </row>
    <row r="19" spans="1:17" hidden="1" x14ac:dyDescent="0.15">
      <c r="A19" s="287" t="str">
        <f>Constants!A16</f>
        <v xml:space="preserve"> </v>
      </c>
      <c r="B19" s="287" t="str">
        <f>Constants!B16</f>
        <v xml:space="preserve"> </v>
      </c>
      <c r="C19" s="287" t="str">
        <f>Constants!C16</f>
        <v xml:space="preserve"> </v>
      </c>
      <c r="D19" s="287" t="str">
        <f>Constants!D16</f>
        <v xml:space="preserve"> </v>
      </c>
      <c r="E19" s="287" t="str">
        <f>Constants!E16</f>
        <v xml:space="preserve"> </v>
      </c>
      <c r="F19" s="287" t="str">
        <f>Constants!F16</f>
        <v xml:space="preserve"> </v>
      </c>
      <c r="G19" s="287">
        <f ca="1">Constants!H16</f>
        <v>44863</v>
      </c>
      <c r="H19" s="287">
        <f>Constants!I16</f>
        <v>8</v>
      </c>
      <c r="I19" s="287">
        <f>Constants!J16</f>
        <v>40</v>
      </c>
      <c r="J19" s="287">
        <f>Constants!K16</f>
        <v>0</v>
      </c>
      <c r="K19" s="287">
        <f>Constants!L16</f>
        <v>0</v>
      </c>
      <c r="L19" s="287">
        <f>Constants!M16</f>
        <v>0</v>
      </c>
      <c r="M19" s="287">
        <f>Constants!N16</f>
        <v>0</v>
      </c>
      <c r="N19" s="287">
        <f>Constants!O16</f>
        <v>0</v>
      </c>
      <c r="O19" s="287">
        <f>Constants!P16</f>
        <v>0</v>
      </c>
      <c r="P19" s="287">
        <f>Constants!Q16</f>
        <v>0</v>
      </c>
      <c r="Q19" s="287">
        <f>Constants!R16</f>
        <v>0</v>
      </c>
    </row>
    <row r="20" spans="1:17" hidden="1" x14ac:dyDescent="0.15">
      <c r="A20" s="287" t="str">
        <f>Constants!A17</f>
        <v xml:space="preserve"> </v>
      </c>
      <c r="B20" s="287" t="str">
        <f>Constants!B17</f>
        <v xml:space="preserve"> </v>
      </c>
      <c r="C20" s="287" t="str">
        <f>Constants!C17</f>
        <v xml:space="preserve"> </v>
      </c>
      <c r="D20" s="287" t="str">
        <f>Constants!D17</f>
        <v xml:space="preserve"> </v>
      </c>
      <c r="E20" s="287" t="str">
        <f>Constants!E17</f>
        <v xml:space="preserve"> </v>
      </c>
      <c r="F20" s="287" t="str">
        <f>Constants!F17</f>
        <v xml:space="preserve"> </v>
      </c>
      <c r="G20" s="287">
        <f ca="1">Constants!H17</f>
        <v>44864</v>
      </c>
      <c r="H20" s="287">
        <f>Constants!I17</f>
        <v>9</v>
      </c>
      <c r="I20" s="287">
        <f>Constants!J17</f>
        <v>45</v>
      </c>
      <c r="J20" s="287">
        <f>Constants!K17</f>
        <v>0</v>
      </c>
      <c r="K20" s="287">
        <f>Constants!L17</f>
        <v>0</v>
      </c>
      <c r="L20" s="287">
        <f>Constants!M17</f>
        <v>0</v>
      </c>
      <c r="M20" s="287">
        <f>Constants!N17</f>
        <v>0</v>
      </c>
      <c r="N20" s="287">
        <f>Constants!O17</f>
        <v>0</v>
      </c>
      <c r="O20" s="287">
        <f>Constants!P17</f>
        <v>0</v>
      </c>
      <c r="P20" s="287">
        <f>Constants!Q17</f>
        <v>0</v>
      </c>
      <c r="Q20" s="287">
        <f>Constants!R17</f>
        <v>0</v>
      </c>
    </row>
    <row r="21" spans="1:17" hidden="1" x14ac:dyDescent="0.15">
      <c r="A21" s="287" t="str">
        <f>Constants!A18</f>
        <v xml:space="preserve"> </v>
      </c>
      <c r="B21" s="287" t="str">
        <f>Constants!B18</f>
        <v xml:space="preserve"> </v>
      </c>
      <c r="C21" s="287" t="str">
        <f>Constants!C18</f>
        <v xml:space="preserve"> </v>
      </c>
      <c r="D21" s="287" t="str">
        <f>Constants!D18</f>
        <v xml:space="preserve"> </v>
      </c>
      <c r="E21" s="287" t="str">
        <f>Constants!E18</f>
        <v xml:space="preserve"> </v>
      </c>
      <c r="F21" s="287" t="str">
        <f>Constants!F18</f>
        <v xml:space="preserve"> </v>
      </c>
      <c r="G21" s="287">
        <f ca="1">Constants!H18</f>
        <v>44865</v>
      </c>
      <c r="H21" s="287">
        <f>Constants!I18</f>
        <v>10</v>
      </c>
      <c r="I21" s="287">
        <f>Constants!J18</f>
        <v>50</v>
      </c>
      <c r="J21" s="287">
        <f>Constants!K18</f>
        <v>0</v>
      </c>
      <c r="K21" s="287">
        <f>Constants!L18</f>
        <v>0</v>
      </c>
      <c r="L21" s="287">
        <f>Constants!M18</f>
        <v>0</v>
      </c>
      <c r="M21" s="287">
        <f>Constants!N18</f>
        <v>0</v>
      </c>
      <c r="N21" s="287">
        <f>Constants!O18</f>
        <v>0</v>
      </c>
      <c r="O21" s="287">
        <f>Constants!P18</f>
        <v>0</v>
      </c>
      <c r="P21" s="287">
        <f>Constants!Q18</f>
        <v>0</v>
      </c>
      <c r="Q21" s="287">
        <f>Constants!R18</f>
        <v>0</v>
      </c>
    </row>
    <row r="22" spans="1:17" hidden="1" x14ac:dyDescent="0.15">
      <c r="A22" s="287" t="str">
        <f>Constants!A19</f>
        <v>Defect Types:</v>
      </c>
      <c r="B22" s="287" t="str">
        <f>Constants!B19</f>
        <v>Requirements Change</v>
      </c>
      <c r="C22" s="287" t="str">
        <f>Constants!C19</f>
        <v>Changes to requirements</v>
      </c>
      <c r="D22" s="287" t="str">
        <f>Constants!D19</f>
        <v>Iteration</v>
      </c>
      <c r="E22" s="287" t="str">
        <f>Constants!E19</f>
        <v>NA</v>
      </c>
      <c r="F22" s="287" t="str">
        <f>Constants!F19</f>
        <v xml:space="preserve">did not follow </v>
      </c>
      <c r="G22" s="287">
        <f ca="1">Constants!H19</f>
        <v>44866</v>
      </c>
      <c r="H22" s="287">
        <f>Constants!I19</f>
        <v>11</v>
      </c>
      <c r="I22" s="287">
        <f>Constants!J19</f>
        <v>55</v>
      </c>
      <c r="J22" s="287">
        <f>Constants!K19</f>
        <v>0</v>
      </c>
      <c r="K22" s="287">
        <f>Constants!L19</f>
        <v>0</v>
      </c>
      <c r="L22" s="287">
        <f>Constants!M19</f>
        <v>0</v>
      </c>
      <c r="M22" s="287">
        <f>Constants!N19</f>
        <v>0</v>
      </c>
      <c r="N22" s="287">
        <f>Constants!O19</f>
        <v>0</v>
      </c>
      <c r="O22" s="287">
        <f>Constants!P19</f>
        <v>0</v>
      </c>
      <c r="P22" s="287">
        <f>Constants!Q19</f>
        <v>0</v>
      </c>
      <c r="Q22" s="287">
        <f>Constants!R19</f>
        <v>0</v>
      </c>
    </row>
    <row r="23" spans="1:17" hidden="1" x14ac:dyDescent="0.15">
      <c r="A23" s="287" t="str">
        <f>Constants!A20</f>
        <v xml:space="preserve"> </v>
      </c>
      <c r="B23" s="287" t="str">
        <f>Constants!B20</f>
        <v>Requirements Clarification</v>
      </c>
      <c r="C23" s="287" t="str">
        <f>Constants!C20</f>
        <v>Clarifications to requirements</v>
      </c>
      <c r="D23" s="287" t="str">
        <f>Constants!D20</f>
        <v xml:space="preserve"> </v>
      </c>
      <c r="E23" s="287">
        <f>Constants!E20</f>
        <v>1</v>
      </c>
      <c r="F23" s="287" t="str">
        <f>Constants!F20</f>
        <v>very painful</v>
      </c>
      <c r="G23" s="287">
        <f ca="1">Constants!H20</f>
        <v>44867</v>
      </c>
      <c r="H23" s="287">
        <f>Constants!I20</f>
        <v>12</v>
      </c>
      <c r="I23" s="287">
        <f>Constants!J20</f>
        <v>0</v>
      </c>
      <c r="J23" s="287">
        <f>Constants!K20</f>
        <v>0</v>
      </c>
      <c r="K23" s="287">
        <f>Constants!L20</f>
        <v>0</v>
      </c>
      <c r="L23" s="287">
        <f>Constants!M20</f>
        <v>0</v>
      </c>
      <c r="M23" s="287">
        <f>Constants!N20</f>
        <v>0</v>
      </c>
      <c r="N23" s="287">
        <f>Constants!O20</f>
        <v>0</v>
      </c>
      <c r="O23" s="287">
        <f>Constants!P20</f>
        <v>0</v>
      </c>
      <c r="P23" s="287">
        <f>Constants!Q20</f>
        <v>0</v>
      </c>
      <c r="Q23" s="287">
        <f>Constants!R20</f>
        <v>0</v>
      </c>
    </row>
    <row r="24" spans="1:17" hidden="1" x14ac:dyDescent="0.15">
      <c r="A24" s="287" t="str">
        <f>Constants!A21</f>
        <v xml:space="preserve"> </v>
      </c>
      <c r="B24" s="287" t="str">
        <f>Constants!B21</f>
        <v>Product syntax</v>
      </c>
      <c r="C24" s="287" t="str">
        <f>Constants!C21</f>
        <v>Syntax flaws in the deliverable product</v>
      </c>
      <c r="D24" s="287" t="str">
        <f>Constants!D21</f>
        <v xml:space="preserve"> </v>
      </c>
      <c r="E24" s="287">
        <f>Constants!E21</f>
        <v>2</v>
      </c>
      <c r="F24" s="287" t="str">
        <f>Constants!F21</f>
        <v>painful</v>
      </c>
      <c r="G24" s="287">
        <f ca="1">Constants!H21</f>
        <v>44868</v>
      </c>
      <c r="H24" s="287">
        <f>Constants!I21</f>
        <v>13</v>
      </c>
      <c r="I24" s="287">
        <f>Constants!J21</f>
        <v>0</v>
      </c>
      <c r="J24" s="287">
        <f>Constants!K21</f>
        <v>0</v>
      </c>
      <c r="K24" s="287">
        <f>Constants!L21</f>
        <v>0</v>
      </c>
      <c r="L24" s="287">
        <f>Constants!M21</f>
        <v>0</v>
      </c>
      <c r="M24" s="287">
        <f>Constants!N21</f>
        <v>0</v>
      </c>
      <c r="N24" s="287">
        <f>Constants!O21</f>
        <v>0</v>
      </c>
      <c r="O24" s="287">
        <f>Constants!P21</f>
        <v>0</v>
      </c>
      <c r="P24" s="287">
        <f>Constants!Q21</f>
        <v>0</v>
      </c>
      <c r="Q24" s="287">
        <f>Constants!R21</f>
        <v>0</v>
      </c>
    </row>
    <row r="25" spans="1:17" hidden="1" x14ac:dyDescent="0.15">
      <c r="A25" s="287" t="str">
        <f>Constants!A22</f>
        <v xml:space="preserve"> </v>
      </c>
      <c r="B25" s="287" t="str">
        <f>Constants!B22</f>
        <v>Product logic</v>
      </c>
      <c r="C25" s="287" t="str">
        <f>Constants!C22</f>
        <v>Logic flaws in the deliverable product</v>
      </c>
      <c r="D25" s="287" t="str">
        <f>Constants!D22</f>
        <v xml:space="preserve"> </v>
      </c>
      <c r="E25" s="287">
        <f>Constants!E22</f>
        <v>3</v>
      </c>
      <c r="F25" s="287" t="str">
        <f>Constants!F22</f>
        <v>neutral</v>
      </c>
      <c r="G25" s="287">
        <f ca="1">Constants!H22</f>
        <v>44869</v>
      </c>
      <c r="H25" s="287">
        <f>Constants!I22</f>
        <v>14</v>
      </c>
      <c r="I25" s="287">
        <f>Constants!J22</f>
        <v>0</v>
      </c>
      <c r="J25" s="287">
        <f>Constants!K22</f>
        <v>0</v>
      </c>
      <c r="K25" s="287">
        <f>Constants!L22</f>
        <v>0</v>
      </c>
      <c r="L25" s="287">
        <f>Constants!M22</f>
        <v>0</v>
      </c>
      <c r="M25" s="287">
        <f>Constants!N22</f>
        <v>0</v>
      </c>
      <c r="N25" s="287">
        <f>Constants!O22</f>
        <v>0</v>
      </c>
      <c r="O25" s="287">
        <f>Constants!P22</f>
        <v>0</v>
      </c>
      <c r="P25" s="287">
        <f>Constants!Q22</f>
        <v>0</v>
      </c>
      <c r="Q25" s="287">
        <f>Constants!R22</f>
        <v>0</v>
      </c>
    </row>
    <row r="26" spans="1:17" hidden="1" x14ac:dyDescent="0.15">
      <c r="A26" s="287" t="str">
        <f>Constants!A23</f>
        <v xml:space="preserve"> </v>
      </c>
      <c r="B26" s="287" t="str">
        <f>Constants!B23</f>
        <v>Product interface</v>
      </c>
      <c r="C26" s="287" t="str">
        <f>Constants!C23</f>
        <v>Flaws in the interface of a component of the deliverable product</v>
      </c>
      <c r="D26" s="287" t="str">
        <f>Constants!D23</f>
        <v xml:space="preserve"> </v>
      </c>
      <c r="E26" s="287">
        <f>Constants!E23</f>
        <v>4</v>
      </c>
      <c r="F26" s="287" t="str">
        <f>Constants!F23</f>
        <v>helpful</v>
      </c>
      <c r="G26" s="287">
        <f ca="1">Constants!H23</f>
        <v>44870</v>
      </c>
      <c r="H26" s="287">
        <f>Constants!I23</f>
        <v>15</v>
      </c>
      <c r="I26" s="287">
        <f>Constants!J23</f>
        <v>0</v>
      </c>
      <c r="J26" s="287">
        <f>Constants!K23</f>
        <v>0</v>
      </c>
      <c r="K26" s="287">
        <f>Constants!L23</f>
        <v>0</v>
      </c>
      <c r="L26" s="287">
        <f>Constants!M23</f>
        <v>0</v>
      </c>
      <c r="M26" s="287">
        <f>Constants!N23</f>
        <v>0</v>
      </c>
      <c r="N26" s="287">
        <f>Constants!O23</f>
        <v>0</v>
      </c>
      <c r="O26" s="287">
        <f>Constants!P23</f>
        <v>0</v>
      </c>
      <c r="P26" s="287">
        <f>Constants!Q23</f>
        <v>0</v>
      </c>
      <c r="Q26" s="287">
        <f>Constants!R23</f>
        <v>0</v>
      </c>
    </row>
    <row r="27" spans="1:17" hidden="1" x14ac:dyDescent="0.15">
      <c r="A27" s="287" t="str">
        <f>Constants!A24</f>
        <v xml:space="preserve"> </v>
      </c>
      <c r="B27" s="287" t="str">
        <f>Constants!B24</f>
        <v>Product checking</v>
      </c>
      <c r="C27" s="287" t="str">
        <f>Constants!C24</f>
        <v>Flaws with boundary/type checking within a component of the deliverable product</v>
      </c>
      <c r="D27" s="287" t="str">
        <f>Constants!D24</f>
        <v xml:space="preserve"> </v>
      </c>
      <c r="E27" s="287">
        <f>Constants!E24</f>
        <v>5</v>
      </c>
      <c r="F27" s="287" t="str">
        <f>Constants!F24</f>
        <v>very helpful</v>
      </c>
      <c r="G27" s="287">
        <f ca="1">Constants!H24</f>
        <v>44871</v>
      </c>
      <c r="H27" s="287">
        <f>Constants!I24</f>
        <v>16</v>
      </c>
      <c r="I27" s="287">
        <f>Constants!J24</f>
        <v>0</v>
      </c>
      <c r="J27" s="287">
        <f>Constants!K24</f>
        <v>0</v>
      </c>
      <c r="K27" s="287">
        <f>Constants!L24</f>
        <v>0</v>
      </c>
      <c r="L27" s="287">
        <f>Constants!M24</f>
        <v>0</v>
      </c>
      <c r="M27" s="287">
        <f>Constants!N24</f>
        <v>0</v>
      </c>
      <c r="N27" s="287">
        <f>Constants!O24</f>
        <v>0</v>
      </c>
      <c r="O27" s="287">
        <f>Constants!P24</f>
        <v>0</v>
      </c>
      <c r="P27" s="287">
        <f>Constants!Q24</f>
        <v>0</v>
      </c>
      <c r="Q27" s="287">
        <f>Constants!R24</f>
        <v>0</v>
      </c>
    </row>
    <row r="28" spans="1:17" hidden="1" x14ac:dyDescent="0.15">
      <c r="A28" s="287" t="str">
        <f>Constants!A25</f>
        <v xml:space="preserve"> </v>
      </c>
      <c r="B28" s="287" t="str">
        <f>Constants!B25</f>
        <v>Test syntax</v>
      </c>
      <c r="C28" s="287" t="str">
        <f>Constants!C25</f>
        <v xml:space="preserve">Syntax flaws in the test code </v>
      </c>
      <c r="D28" s="287" t="str">
        <f>Constants!D25</f>
        <v xml:space="preserve"> </v>
      </c>
      <c r="E28" s="287">
        <f>Constants!E25</f>
        <v>6</v>
      </c>
      <c r="F28" s="287" t="str">
        <f>Constants!F25</f>
        <v xml:space="preserve"> </v>
      </c>
      <c r="G28" s="287">
        <f ca="1">Constants!H25</f>
        <v>44872</v>
      </c>
      <c r="H28" s="287">
        <f>Constants!I25</f>
        <v>17</v>
      </c>
      <c r="I28" s="287">
        <f>Constants!J25</f>
        <v>0</v>
      </c>
      <c r="J28" s="287">
        <f>Constants!K25</f>
        <v>0</v>
      </c>
      <c r="K28" s="287">
        <f>Constants!L25</f>
        <v>0</v>
      </c>
      <c r="L28" s="287">
        <f>Constants!M25</f>
        <v>0</v>
      </c>
      <c r="M28" s="287">
        <f>Constants!N25</f>
        <v>0</v>
      </c>
      <c r="N28" s="287">
        <f>Constants!O25</f>
        <v>0</v>
      </c>
      <c r="O28" s="287">
        <f>Constants!P25</f>
        <v>0</v>
      </c>
      <c r="P28" s="287">
        <f>Constants!Q25</f>
        <v>0</v>
      </c>
      <c r="Q28" s="287">
        <f>Constants!R25</f>
        <v>0</v>
      </c>
    </row>
    <row r="29" spans="1:17" hidden="1" x14ac:dyDescent="0.15">
      <c r="A29" s="287" t="str">
        <f>Constants!A26</f>
        <v xml:space="preserve"> </v>
      </c>
      <c r="B29" s="287" t="str">
        <f>Constants!B26</f>
        <v>Test logic</v>
      </c>
      <c r="C29" s="287" t="str">
        <f>Constants!C26</f>
        <v>Logic flaws in the test code</v>
      </c>
      <c r="D29" s="287" t="str">
        <f>Constants!D26</f>
        <v xml:space="preserve"> </v>
      </c>
      <c r="E29" s="287">
        <f>Constants!E26</f>
        <v>7</v>
      </c>
      <c r="F29" s="287" t="str">
        <f>Constants!F26</f>
        <v xml:space="preserve"> </v>
      </c>
      <c r="G29" s="287">
        <f ca="1">Constants!H26</f>
        <v>44873</v>
      </c>
      <c r="H29" s="287">
        <f>Constants!I26</f>
        <v>18</v>
      </c>
      <c r="I29" s="287">
        <f>Constants!J26</f>
        <v>0</v>
      </c>
      <c r="J29" s="287">
        <f>Constants!K26</f>
        <v>0</v>
      </c>
      <c r="K29" s="287">
        <f>Constants!L26</f>
        <v>0</v>
      </c>
      <c r="L29" s="287">
        <f>Constants!M26</f>
        <v>0</v>
      </c>
      <c r="M29" s="287">
        <f>Constants!N26</f>
        <v>0</v>
      </c>
      <c r="N29" s="287">
        <f>Constants!O26</f>
        <v>0</v>
      </c>
      <c r="O29" s="287">
        <f>Constants!P26</f>
        <v>0</v>
      </c>
      <c r="P29" s="287">
        <f>Constants!Q26</f>
        <v>0</v>
      </c>
      <c r="Q29" s="287">
        <f>Constants!R26</f>
        <v>0</v>
      </c>
    </row>
    <row r="30" spans="1:17" hidden="1" x14ac:dyDescent="0.15">
      <c r="A30" s="287" t="str">
        <f>Constants!A27</f>
        <v xml:space="preserve"> </v>
      </c>
      <c r="B30" s="287" t="str">
        <f>Constants!B27</f>
        <v>Test interface</v>
      </c>
      <c r="C30" s="287" t="str">
        <f>Constants!C27</f>
        <v>Flaws in the interface of a component of the test code</v>
      </c>
      <c r="D30" s="287" t="str">
        <f>Constants!D27</f>
        <v xml:space="preserve"> </v>
      </c>
      <c r="E30" s="287">
        <f>Constants!E27</f>
        <v>8</v>
      </c>
      <c r="F30" s="287" t="str">
        <f>Constants!F27</f>
        <v xml:space="preserve"> </v>
      </c>
      <c r="G30" s="287">
        <f ca="1">Constants!H27</f>
        <v>44874</v>
      </c>
      <c r="H30" s="287">
        <f>Constants!I27</f>
        <v>19</v>
      </c>
      <c r="I30" s="287">
        <f>Constants!J27</f>
        <v>0</v>
      </c>
      <c r="J30" s="287">
        <f>Constants!K27</f>
        <v>0</v>
      </c>
      <c r="K30" s="287">
        <f>Constants!L27</f>
        <v>0</v>
      </c>
      <c r="L30" s="287">
        <f>Constants!M27</f>
        <v>0</v>
      </c>
      <c r="M30" s="287">
        <f>Constants!N27</f>
        <v>0</v>
      </c>
      <c r="N30" s="287">
        <f>Constants!O27</f>
        <v>0</v>
      </c>
      <c r="O30" s="287">
        <f>Constants!P27</f>
        <v>0</v>
      </c>
      <c r="P30" s="287">
        <f>Constants!Q27</f>
        <v>0</v>
      </c>
      <c r="Q30" s="287">
        <f>Constants!R27</f>
        <v>0</v>
      </c>
    </row>
    <row r="31" spans="1:17" hidden="1" x14ac:dyDescent="0.15">
      <c r="A31" s="287" t="str">
        <f>Constants!A28</f>
        <v xml:space="preserve"> </v>
      </c>
      <c r="B31" s="287" t="str">
        <f>Constants!B28</f>
        <v>Test checking</v>
      </c>
      <c r="C31" s="287" t="str">
        <f>Constants!C28</f>
        <v>Flaws with boundary/type checking within a component of the test code</v>
      </c>
      <c r="D31" s="287" t="str">
        <f>Constants!D28</f>
        <v xml:space="preserve"> </v>
      </c>
      <c r="E31" s="287">
        <f>Constants!E28</f>
        <v>9</v>
      </c>
      <c r="F31" s="287" t="str">
        <f>Constants!F28</f>
        <v xml:space="preserve"> </v>
      </c>
      <c r="G31" s="287">
        <f ca="1">Constants!H28</f>
        <v>44875</v>
      </c>
      <c r="H31" s="287">
        <f>Constants!I28</f>
        <v>20</v>
      </c>
      <c r="I31" s="287">
        <f>Constants!J28</f>
        <v>0</v>
      </c>
      <c r="J31" s="287">
        <f>Constants!K28</f>
        <v>0</v>
      </c>
      <c r="K31" s="287">
        <f>Constants!L28</f>
        <v>0</v>
      </c>
      <c r="L31" s="287">
        <f>Constants!M28</f>
        <v>0</v>
      </c>
      <c r="M31" s="287">
        <f>Constants!N28</f>
        <v>0</v>
      </c>
      <c r="N31" s="287">
        <f>Constants!O28</f>
        <v>0</v>
      </c>
      <c r="O31" s="287">
        <f>Constants!P28</f>
        <v>0</v>
      </c>
      <c r="P31" s="287">
        <f>Constants!Q28</f>
        <v>0</v>
      </c>
      <c r="Q31" s="287">
        <f>Constants!R28</f>
        <v>0</v>
      </c>
    </row>
    <row r="32" spans="1:17" hidden="1" x14ac:dyDescent="0.15">
      <c r="A32" s="287" t="str">
        <f>Constants!A29</f>
        <v xml:space="preserve"> </v>
      </c>
      <c r="B32" s="287" t="str">
        <f>Constants!B29</f>
        <v>Bad Smell</v>
      </c>
      <c r="C32" s="287" t="str">
        <f>Constants!C29</f>
        <v>Refactoring changes (please note the bad smell in the defect description)</v>
      </c>
      <c r="D32" s="287" t="str">
        <f>Constants!D29</f>
        <v xml:space="preserve"> </v>
      </c>
      <c r="E32" s="287">
        <f>Constants!E29</f>
        <v>10</v>
      </c>
      <c r="F32" s="287">
        <f>Constants!F29</f>
        <v>0</v>
      </c>
      <c r="G32" s="287">
        <f ca="1">Constants!H29</f>
        <v>44876</v>
      </c>
      <c r="H32" s="287">
        <f>Constants!I29</f>
        <v>21</v>
      </c>
      <c r="I32" s="287">
        <f>Constants!J29</f>
        <v>0</v>
      </c>
      <c r="J32" s="287">
        <f>Constants!K29</f>
        <v>0</v>
      </c>
      <c r="K32" s="287">
        <f>Constants!L29</f>
        <v>0</v>
      </c>
      <c r="L32" s="287">
        <f>Constants!M29</f>
        <v>0</v>
      </c>
      <c r="M32" s="287">
        <f>Constants!N29</f>
        <v>0</v>
      </c>
      <c r="N32" s="287">
        <f>Constants!O29</f>
        <v>0</v>
      </c>
      <c r="O32" s="287">
        <f>Constants!P29</f>
        <v>0</v>
      </c>
      <c r="P32" s="287">
        <f>Constants!Q29</f>
        <v>0</v>
      </c>
      <c r="Q32" s="287">
        <f>Constants!R29</f>
        <v>0</v>
      </c>
    </row>
    <row r="33" spans="1:17" hidden="1" x14ac:dyDescent="0.15">
      <c r="A33" s="287" t="str">
        <f>Constants!A30</f>
        <v>Y/N:</v>
      </c>
      <c r="B33" s="287" t="str">
        <f>Constants!B30</f>
        <v>Yes</v>
      </c>
      <c r="C33" s="287" t="str">
        <f>Constants!C30</f>
        <v xml:space="preserve"> </v>
      </c>
      <c r="D33" s="287" t="str">
        <f>Constants!D30</f>
        <v xml:space="preserve"> </v>
      </c>
      <c r="E33" s="287" t="str">
        <f>Constants!E30</f>
        <v>Passed</v>
      </c>
      <c r="F33" s="287">
        <f>Constants!F30</f>
        <v>0</v>
      </c>
      <c r="G33" s="287">
        <f ca="1">Constants!H30</f>
        <v>44877</v>
      </c>
      <c r="H33" s="287">
        <f>Constants!I30</f>
        <v>22</v>
      </c>
      <c r="I33" s="287">
        <f>Constants!J30</f>
        <v>0</v>
      </c>
      <c r="J33" s="287">
        <f>Constants!K30</f>
        <v>0</v>
      </c>
      <c r="K33" s="287">
        <f>Constants!L30</f>
        <v>0</v>
      </c>
      <c r="L33" s="287">
        <f>Constants!M30</f>
        <v>0</v>
      </c>
      <c r="M33" s="287">
        <f>Constants!N30</f>
        <v>0</v>
      </c>
      <c r="N33" s="287">
        <f>Constants!O30</f>
        <v>0</v>
      </c>
      <c r="O33" s="287">
        <f>Constants!P30</f>
        <v>0</v>
      </c>
      <c r="P33" s="287">
        <f>Constants!Q30</f>
        <v>0</v>
      </c>
      <c r="Q33" s="287">
        <f>Constants!R30</f>
        <v>0</v>
      </c>
    </row>
    <row r="34" spans="1:17" hidden="1" x14ac:dyDescent="0.15">
      <c r="A34" s="287" t="str">
        <f>Constants!A31</f>
        <v xml:space="preserve"> </v>
      </c>
      <c r="B34" s="287" t="str">
        <f>Constants!B31</f>
        <v>No</v>
      </c>
      <c r="C34" s="287" t="str">
        <f>Constants!C31</f>
        <v xml:space="preserve"> </v>
      </c>
      <c r="D34" s="287" t="str">
        <f>Constants!D31</f>
        <v xml:space="preserve"> </v>
      </c>
      <c r="E34" s="287" t="str">
        <f>Constants!E31</f>
        <v>Passed with issues</v>
      </c>
      <c r="F34" s="287">
        <f>Constants!F31</f>
        <v>0</v>
      </c>
      <c r="G34" s="287">
        <f ca="1">Constants!H31</f>
        <v>44878</v>
      </c>
      <c r="H34" s="287">
        <f>Constants!I31</f>
        <v>23</v>
      </c>
      <c r="I34" s="287">
        <f>Constants!J31</f>
        <v>0</v>
      </c>
      <c r="J34" s="287">
        <f>Constants!K31</f>
        <v>0</v>
      </c>
      <c r="K34" s="287">
        <f>Constants!L31</f>
        <v>0</v>
      </c>
      <c r="L34" s="287">
        <f>Constants!M31</f>
        <v>0</v>
      </c>
      <c r="M34" s="287">
        <f>Constants!N31</f>
        <v>0</v>
      </c>
      <c r="N34" s="287">
        <f>Constants!O31</f>
        <v>0</v>
      </c>
      <c r="O34" s="287">
        <f>Constants!P31</f>
        <v>0</v>
      </c>
      <c r="P34" s="287">
        <f>Constants!Q31</f>
        <v>0</v>
      </c>
      <c r="Q34" s="287">
        <f>Constants!R31</f>
        <v>0</v>
      </c>
    </row>
    <row r="35" spans="1:17" hidden="1" x14ac:dyDescent="0.15">
      <c r="A35" s="287" t="str">
        <f>Constants!A32</f>
        <v>Proxy Types:</v>
      </c>
      <c r="B35" s="287" t="str">
        <f>Constants!B32</f>
        <v>-</v>
      </c>
      <c r="C35" s="287" t="str">
        <f>Constants!C32</f>
        <v xml:space="preserve"> </v>
      </c>
      <c r="D35" s="287" t="str">
        <f>Constants!D32</f>
        <v xml:space="preserve"> </v>
      </c>
      <c r="E35" s="287" t="str">
        <f>Constants!E32</f>
        <v>Failed</v>
      </c>
      <c r="F35" s="287" t="str">
        <f>Constants!F32</f>
        <v>Base</v>
      </c>
      <c r="G35" s="287">
        <f ca="1">Constants!H32</f>
        <v>44879</v>
      </c>
      <c r="H35" s="287">
        <f>Constants!I32</f>
        <v>0</v>
      </c>
      <c r="I35" s="287">
        <f>Constants!J32</f>
        <v>0</v>
      </c>
      <c r="J35" s="287">
        <f>Constants!K32</f>
        <v>0</v>
      </c>
      <c r="K35" s="287">
        <f>Constants!L32</f>
        <v>0</v>
      </c>
      <c r="L35" s="287">
        <f>Constants!M32</f>
        <v>0</v>
      </c>
      <c r="M35" s="287">
        <f>Constants!N32</f>
        <v>0</v>
      </c>
      <c r="N35" s="287">
        <f>Constants!O32</f>
        <v>0</v>
      </c>
      <c r="O35" s="287">
        <f>Constants!P32</f>
        <v>0</v>
      </c>
      <c r="P35" s="287">
        <f>Constants!Q32</f>
        <v>0</v>
      </c>
      <c r="Q35" s="287">
        <f>Constants!R32</f>
        <v>0</v>
      </c>
    </row>
    <row r="36" spans="1:17" hidden="1" x14ac:dyDescent="0.15">
      <c r="A36" s="287" t="str">
        <f>Constants!A33</f>
        <v xml:space="preserve"> </v>
      </c>
      <c r="B36" s="287" t="str">
        <f>Constants!B33</f>
        <v>Calculation</v>
      </c>
      <c r="C36" s="287" t="str">
        <f>Constants!C33</f>
        <v xml:space="preserve"> </v>
      </c>
      <c r="D36" s="287" t="str">
        <f>Constants!D33</f>
        <v xml:space="preserve"> </v>
      </c>
      <c r="E36" s="287" t="str">
        <f>Constants!E33</f>
        <v>Not tested</v>
      </c>
      <c r="F36" s="287" t="str">
        <f>Constants!F33</f>
        <v>New</v>
      </c>
      <c r="G36" s="287">
        <f ca="1">Constants!H33</f>
        <v>44880</v>
      </c>
      <c r="H36" s="287">
        <f>Constants!I33</f>
        <v>0</v>
      </c>
      <c r="I36" s="287">
        <f>Constants!J33</f>
        <v>0</v>
      </c>
      <c r="J36" s="287">
        <f>Constants!K33</f>
        <v>0</v>
      </c>
      <c r="K36" s="287">
        <f>Constants!L33</f>
        <v>0</v>
      </c>
      <c r="L36" s="287">
        <f>Constants!M33</f>
        <v>0</v>
      </c>
      <c r="M36" s="287">
        <f>Constants!N33</f>
        <v>0</v>
      </c>
      <c r="N36" s="287">
        <f>Constants!O33</f>
        <v>0</v>
      </c>
      <c r="O36" s="287">
        <f>Constants!P33</f>
        <v>0</v>
      </c>
      <c r="P36" s="287">
        <f>Constants!Q33</f>
        <v>0</v>
      </c>
      <c r="Q36" s="287">
        <f>Constants!R33</f>
        <v>0</v>
      </c>
    </row>
    <row r="37" spans="1:17" hidden="1" x14ac:dyDescent="0.15">
      <c r="A37" s="287" t="str">
        <f>Constants!A34</f>
        <v xml:space="preserve"> </v>
      </c>
      <c r="B37" s="287" t="str">
        <f>Constants!B34</f>
        <v>Data</v>
      </c>
      <c r="C37" s="287" t="str">
        <f>Constants!C34</f>
        <v xml:space="preserve"> </v>
      </c>
      <c r="D37" s="287" t="str">
        <f>Constants!D34</f>
        <v xml:space="preserve"> </v>
      </c>
      <c r="E37" s="287" t="str">
        <f>Constants!E34</f>
        <v>Not applicable</v>
      </c>
      <c r="F37" s="287" t="str">
        <f>Constants!F34</f>
        <v>Reusable</v>
      </c>
      <c r="G37" s="287">
        <f ca="1">Constants!H34</f>
        <v>44881</v>
      </c>
      <c r="H37" s="287">
        <f>Constants!I34</f>
        <v>0</v>
      </c>
      <c r="I37" s="287">
        <f>Constants!J34</f>
        <v>0</v>
      </c>
      <c r="J37" s="287">
        <f>Constants!K34</f>
        <v>0</v>
      </c>
      <c r="K37" s="287">
        <f>Constants!L34</f>
        <v>0</v>
      </c>
      <c r="L37" s="287">
        <f>Constants!M34</f>
        <v>0</v>
      </c>
      <c r="M37" s="287">
        <f>Constants!N34</f>
        <v>0</v>
      </c>
      <c r="N37" s="287">
        <f>Constants!O34</f>
        <v>0</v>
      </c>
      <c r="O37" s="287">
        <f>Constants!P34</f>
        <v>0</v>
      </c>
      <c r="P37" s="287">
        <f>Constants!Q34</f>
        <v>0</v>
      </c>
      <c r="Q37" s="287">
        <f>Constants!R34</f>
        <v>0</v>
      </c>
    </row>
    <row r="38" spans="1:17" hidden="1" x14ac:dyDescent="0.15">
      <c r="A38" s="287" t="str">
        <f>Constants!A35</f>
        <v xml:space="preserve"> </v>
      </c>
      <c r="B38" s="287" t="str">
        <f>Constants!B35</f>
        <v>I/O</v>
      </c>
      <c r="C38" s="287" t="str">
        <f>Constants!C35</f>
        <v xml:space="preserve"> </v>
      </c>
      <c r="D38" s="287" t="str">
        <f>Constants!D35</f>
        <v xml:space="preserve"> </v>
      </c>
      <c r="E38" s="287" t="str">
        <f>Constants!E35</f>
        <v xml:space="preserve"> </v>
      </c>
      <c r="F38" s="287" t="str">
        <f>Constants!F35</f>
        <v xml:space="preserve"> </v>
      </c>
      <c r="G38" s="287">
        <f ca="1">Constants!H35</f>
        <v>44882</v>
      </c>
      <c r="H38" s="287">
        <f>Constants!I35</f>
        <v>0</v>
      </c>
      <c r="I38" s="287">
        <f>Constants!J35</f>
        <v>0</v>
      </c>
      <c r="J38" s="287">
        <f>Constants!K35</f>
        <v>0</v>
      </c>
      <c r="K38" s="287">
        <f>Constants!L35</f>
        <v>0</v>
      </c>
      <c r="L38" s="287">
        <f>Constants!M35</f>
        <v>0</v>
      </c>
      <c r="M38" s="287">
        <f>Constants!N35</f>
        <v>0</v>
      </c>
      <c r="N38" s="287">
        <f>Constants!O35</f>
        <v>0</v>
      </c>
      <c r="O38" s="287">
        <f>Constants!P35</f>
        <v>0</v>
      </c>
      <c r="P38" s="287">
        <f>Constants!Q35</f>
        <v>0</v>
      </c>
      <c r="Q38" s="287">
        <f>Constants!R35</f>
        <v>0</v>
      </c>
    </row>
    <row r="39" spans="1:17" hidden="1" x14ac:dyDescent="0.15">
      <c r="A39" s="287" t="str">
        <f>Constants!A36</f>
        <v xml:space="preserve"> </v>
      </c>
      <c r="B39" s="287" t="str">
        <f>Constants!B36</f>
        <v>Logic</v>
      </c>
      <c r="C39" s="287" t="str">
        <f>Constants!C36</f>
        <v xml:space="preserve"> </v>
      </c>
      <c r="D39" s="287" t="str">
        <f>Constants!D36</f>
        <v xml:space="preserve"> </v>
      </c>
      <c r="E39" s="287" t="str">
        <f>Constants!E36</f>
        <v xml:space="preserve"> </v>
      </c>
      <c r="F39" s="287" t="str">
        <f>Constants!F36</f>
        <v xml:space="preserve"> </v>
      </c>
      <c r="G39" s="287">
        <f ca="1">Constants!H36</f>
        <v>44883</v>
      </c>
      <c r="H39" s="287">
        <f>Constants!I36</f>
        <v>0</v>
      </c>
      <c r="I39" s="287">
        <f>Constants!J36</f>
        <v>0</v>
      </c>
      <c r="J39" s="287">
        <f>Constants!K36</f>
        <v>0</v>
      </c>
      <c r="K39" s="287">
        <f>Constants!L36</f>
        <v>0</v>
      </c>
      <c r="L39" s="287">
        <f>Constants!M36</f>
        <v>0</v>
      </c>
      <c r="M39" s="287">
        <f>Constants!N36</f>
        <v>0</v>
      </c>
      <c r="N39" s="287">
        <f>Constants!O36</f>
        <v>0</v>
      </c>
      <c r="O39" s="287">
        <f>Constants!P36</f>
        <v>0</v>
      </c>
      <c r="P39" s="287">
        <f>Constants!Q36</f>
        <v>0</v>
      </c>
      <c r="Q39" s="287">
        <f>Constants!R36</f>
        <v>0</v>
      </c>
    </row>
    <row r="40" spans="1:17" hidden="1" x14ac:dyDescent="0.15">
      <c r="A40" s="287" t="str">
        <f>Constants!A37</f>
        <v xml:space="preserve"> </v>
      </c>
      <c r="B40" s="287" t="str">
        <f>Constants!B37</f>
        <v xml:space="preserve"> </v>
      </c>
      <c r="C40" s="287" t="str">
        <f>Constants!C37</f>
        <v xml:space="preserve"> </v>
      </c>
      <c r="D40" s="287" t="str">
        <f>Constants!D37</f>
        <v xml:space="preserve"> </v>
      </c>
      <c r="E40" s="287" t="str">
        <f>Constants!E37</f>
        <v xml:space="preserve"> </v>
      </c>
      <c r="F40" s="287" t="str">
        <f>Constants!F37</f>
        <v xml:space="preserve"> </v>
      </c>
      <c r="G40" s="287">
        <f ca="1">Constants!H37</f>
        <v>44884</v>
      </c>
      <c r="H40" s="287">
        <f>Constants!I37</f>
        <v>0</v>
      </c>
      <c r="I40" s="287">
        <f>Constants!J37</f>
        <v>0</v>
      </c>
      <c r="J40" s="287">
        <f>Constants!K37</f>
        <v>0</v>
      </c>
      <c r="K40" s="287">
        <f>Constants!L37</f>
        <v>0</v>
      </c>
      <c r="L40" s="287">
        <f>Constants!M37</f>
        <v>0</v>
      </c>
      <c r="M40" s="287">
        <f>Constants!N37</f>
        <v>0</v>
      </c>
      <c r="N40" s="287">
        <f>Constants!O37</f>
        <v>0</v>
      </c>
      <c r="O40" s="287">
        <f>Constants!P37</f>
        <v>0</v>
      </c>
      <c r="P40" s="287">
        <f>Constants!Q37</f>
        <v>0</v>
      </c>
      <c r="Q40" s="287">
        <f>Constants!R37</f>
        <v>0</v>
      </c>
    </row>
    <row r="41" spans="1:17" hidden="1" x14ac:dyDescent="0.15">
      <c r="A41" s="287" t="str">
        <f>Constants!A38</f>
        <v>Sizes:</v>
      </c>
      <c r="B41" s="287" t="str">
        <f>Constants!B38</f>
        <v>VS</v>
      </c>
      <c r="C41" s="287" t="str">
        <f>Constants!C38</f>
        <v>S</v>
      </c>
      <c r="D41" s="287" t="str">
        <f>Constants!D38</f>
        <v>M</v>
      </c>
      <c r="E41" s="287" t="str">
        <f>Constants!E38</f>
        <v>L</v>
      </c>
      <c r="F41" s="287" t="str">
        <f>Constants!F38</f>
        <v>VL</v>
      </c>
      <c r="G41" s="287" t="str">
        <f>Constants!G38</f>
        <v>VS</v>
      </c>
      <c r="H41" s="287">
        <f>Constants!H38</f>
        <v>0</v>
      </c>
      <c r="I41" s="287">
        <f>Constants!I38</f>
        <v>0</v>
      </c>
      <c r="J41" s="287">
        <f>Constants!J38</f>
        <v>0</v>
      </c>
      <c r="K41" s="287">
        <f>Constants!K38</f>
        <v>0</v>
      </c>
      <c r="L41" s="287">
        <f>Constants!L38</f>
        <v>0</v>
      </c>
      <c r="M41" s="287">
        <f>Constants!M38</f>
        <v>0</v>
      </c>
      <c r="N41" s="287">
        <f>Constants!N38</f>
        <v>0</v>
      </c>
      <c r="O41" s="287">
        <f>Constants!O38</f>
        <v>0</v>
      </c>
      <c r="P41" s="287">
        <f>Constants!P38</f>
        <v>0</v>
      </c>
      <c r="Q41" s="287">
        <f>Constants!Q38</f>
        <v>0</v>
      </c>
    </row>
    <row r="42" spans="1:17" hidden="1" x14ac:dyDescent="0.15">
      <c r="A42" s="287" t="str">
        <f>Constants!A39</f>
        <v>upper</v>
      </c>
      <c r="B42" s="287">
        <f>Constants!B39</f>
        <v>-1.5</v>
      </c>
      <c r="C42" s="287">
        <f>Constants!C39</f>
        <v>-0.5</v>
      </c>
      <c r="D42" s="287">
        <f>Constants!D39</f>
        <v>0.5</v>
      </c>
      <c r="E42" s="287">
        <f>Constants!E39</f>
        <v>1.5</v>
      </c>
      <c r="F42" s="287">
        <f>Constants!F39</f>
        <v>99999</v>
      </c>
      <c r="G42" s="287" t="str">
        <f>Constants!G39</f>
        <v>S</v>
      </c>
      <c r="H42" s="287">
        <f>Constants!H39</f>
        <v>0</v>
      </c>
      <c r="I42" s="287">
        <f>Constants!I39</f>
        <v>0</v>
      </c>
      <c r="J42" s="287">
        <f>Constants!J39</f>
        <v>0</v>
      </c>
      <c r="K42" s="287">
        <f>Constants!K39</f>
        <v>0</v>
      </c>
      <c r="L42" s="287">
        <f>Constants!L39</f>
        <v>0</v>
      </c>
      <c r="M42" s="287">
        <f>Constants!M39</f>
        <v>0</v>
      </c>
      <c r="N42" s="287">
        <f>Constants!N39</f>
        <v>0</v>
      </c>
      <c r="O42" s="287">
        <f>Constants!O39</f>
        <v>0</v>
      </c>
      <c r="P42" s="287">
        <f>Constants!P39</f>
        <v>0</v>
      </c>
      <c r="Q42" s="287">
        <f>Constants!Q39</f>
        <v>0</v>
      </c>
    </row>
    <row r="43" spans="1:17" hidden="1" x14ac:dyDescent="0.15">
      <c r="A43" s="287" t="str">
        <f>Constants!A40</f>
        <v>mid</v>
      </c>
      <c r="B43" s="287">
        <f>Constants!B40</f>
        <v>-2</v>
      </c>
      <c r="C43" s="287">
        <f>Constants!C40</f>
        <v>-1</v>
      </c>
      <c r="D43" s="287">
        <f>Constants!D40</f>
        <v>0</v>
      </c>
      <c r="E43" s="287">
        <f>Constants!E40</f>
        <v>1</v>
      </c>
      <c r="F43" s="287">
        <f>Constants!F40</f>
        <v>2</v>
      </c>
      <c r="G43" s="287" t="str">
        <f>Constants!G40</f>
        <v>M</v>
      </c>
      <c r="H43" s="287">
        <f>Constants!H40</f>
        <v>0</v>
      </c>
      <c r="I43" s="287">
        <f>Constants!I40</f>
        <v>0</v>
      </c>
      <c r="J43" s="287">
        <f>Constants!J40</f>
        <v>0</v>
      </c>
      <c r="K43" s="287">
        <f>Constants!K40</f>
        <v>0</v>
      </c>
      <c r="L43" s="287">
        <f>Constants!L40</f>
        <v>0</v>
      </c>
      <c r="M43" s="287">
        <f>Constants!M40</f>
        <v>0</v>
      </c>
      <c r="N43" s="287">
        <f>Constants!N40</f>
        <v>0</v>
      </c>
      <c r="O43" s="287">
        <f>Constants!O40</f>
        <v>0</v>
      </c>
      <c r="P43" s="287">
        <f>Constants!P40</f>
        <v>0</v>
      </c>
      <c r="Q43" s="287">
        <f>Constants!Q40</f>
        <v>0</v>
      </c>
    </row>
    <row r="44" spans="1:17" hidden="1" x14ac:dyDescent="0.15">
      <c r="A44" s="287" t="str">
        <f>Constants!A41</f>
        <v>lower</v>
      </c>
      <c r="B44" s="287">
        <f>Constants!B41</f>
        <v>0</v>
      </c>
      <c r="C44" s="287">
        <f>Constants!C41</f>
        <v>-1.5</v>
      </c>
      <c r="D44" s="287">
        <f>Constants!D41</f>
        <v>-0.5</v>
      </c>
      <c r="E44" s="287">
        <f>Constants!E41</f>
        <v>0.5</v>
      </c>
      <c r="F44" s="287">
        <f>Constants!F41</f>
        <v>1.5</v>
      </c>
      <c r="G44" s="287" t="str">
        <f>Constants!G41</f>
        <v>L</v>
      </c>
      <c r="H44" s="287">
        <f>Constants!H41</f>
        <v>0</v>
      </c>
      <c r="I44" s="287">
        <f>Constants!I41</f>
        <v>0</v>
      </c>
      <c r="J44" s="287">
        <f>Constants!J41</f>
        <v>0</v>
      </c>
      <c r="K44" s="287">
        <f>Constants!K41</f>
        <v>0</v>
      </c>
      <c r="L44" s="287">
        <f>Constants!L41</f>
        <v>0</v>
      </c>
      <c r="M44" s="287">
        <f>Constants!M41</f>
        <v>0</v>
      </c>
      <c r="N44" s="287">
        <f>Constants!N41</f>
        <v>0</v>
      </c>
      <c r="O44" s="287">
        <f>Constants!O41</f>
        <v>0</v>
      </c>
      <c r="P44" s="287">
        <f>Constants!P41</f>
        <v>0</v>
      </c>
      <c r="Q44" s="287">
        <f>Constants!Q41</f>
        <v>0</v>
      </c>
    </row>
    <row r="45" spans="1:17" hidden="1" x14ac:dyDescent="0.15">
      <c r="A45" s="287" t="str">
        <f>Constants!A42</f>
        <v xml:space="preserve"> </v>
      </c>
      <c r="B45" s="287">
        <f>Constants!B42</f>
        <v>0</v>
      </c>
      <c r="C45" s="287">
        <f>Constants!C42</f>
        <v>0</v>
      </c>
      <c r="D45" s="287">
        <f>Constants!D42</f>
        <v>0</v>
      </c>
      <c r="E45" s="287">
        <f>Constants!E42</f>
        <v>0</v>
      </c>
      <c r="F45" s="287" t="str">
        <f>Constants!F42</f>
        <v xml:space="preserve"> </v>
      </c>
      <c r="G45" s="287" t="str">
        <f>Constants!G42</f>
        <v>VL</v>
      </c>
      <c r="H45" s="287">
        <f>Constants!H42</f>
        <v>0</v>
      </c>
      <c r="I45" s="287">
        <f>Constants!I42</f>
        <v>0</v>
      </c>
      <c r="J45" s="287">
        <f>Constants!J42</f>
        <v>0</v>
      </c>
      <c r="K45" s="287">
        <f>Constants!K42</f>
        <v>0</v>
      </c>
      <c r="L45" s="287">
        <f>Constants!L42</f>
        <v>0</v>
      </c>
      <c r="M45" s="287">
        <f>Constants!M42</f>
        <v>0</v>
      </c>
      <c r="N45" s="287">
        <f>Constants!N42</f>
        <v>0</v>
      </c>
      <c r="O45" s="287">
        <f>Constants!O42</f>
        <v>0</v>
      </c>
      <c r="P45" s="287">
        <f>Constants!P42</f>
        <v>0</v>
      </c>
      <c r="Q45" s="287">
        <f>Constants!Q42</f>
        <v>0</v>
      </c>
    </row>
    <row r="46" spans="1:17" hidden="1" x14ac:dyDescent="0.15">
      <c r="A46" s="287" t="str">
        <f>Constants!A43</f>
        <v xml:space="preserve"> </v>
      </c>
      <c r="B46" s="287" t="str">
        <f>Constants!B43</f>
        <v xml:space="preserve"> </v>
      </c>
      <c r="C46" s="287" t="str">
        <f>Constants!C43</f>
        <v xml:space="preserve"> </v>
      </c>
      <c r="D46" s="287" t="str">
        <f>Constants!D43</f>
        <v xml:space="preserve"> </v>
      </c>
      <c r="E46" s="287" t="str">
        <f>Constants!E43</f>
        <v xml:space="preserve"> </v>
      </c>
      <c r="F46" s="287" t="str">
        <f>Constants!F43</f>
        <v xml:space="preserve"> </v>
      </c>
      <c r="G46" s="287">
        <f>Constants!G43</f>
        <v>0</v>
      </c>
      <c r="H46" s="287">
        <f>Constants!H43</f>
        <v>0</v>
      </c>
      <c r="I46" s="287">
        <f>Constants!I43</f>
        <v>0</v>
      </c>
      <c r="J46" s="287">
        <f>Constants!J43</f>
        <v>0</v>
      </c>
      <c r="K46" s="287">
        <f>Constants!K43</f>
        <v>0</v>
      </c>
      <c r="L46" s="287">
        <f>Constants!L43</f>
        <v>0</v>
      </c>
      <c r="M46" s="287">
        <f>Constants!M43</f>
        <v>0</v>
      </c>
      <c r="N46" s="287">
        <f>Constants!N43</f>
        <v>0</v>
      </c>
      <c r="O46" s="287">
        <f>Constants!O43</f>
        <v>0</v>
      </c>
      <c r="P46" s="287">
        <f>Constants!P43</f>
        <v>0</v>
      </c>
      <c r="Q46" s="287">
        <f>Constants!Q43</f>
        <v>0</v>
      </c>
    </row>
    <row r="47" spans="1:17" hidden="1" x14ac:dyDescent="0.15">
      <c r="A47" s="287" t="str">
        <f>Constants!A44</f>
        <v>&lt;-- Mandatory</v>
      </c>
      <c r="B47" s="287" t="str">
        <f>Constants!B44</f>
        <v xml:space="preserve"> </v>
      </c>
      <c r="C47" s="287" t="str">
        <f>Constants!C44</f>
        <v>✔</v>
      </c>
      <c r="D47" s="287" t="str">
        <f>Constants!D44</f>
        <v xml:space="preserve"> </v>
      </c>
      <c r="E47" s="287" t="str">
        <f>Constants!E44</f>
        <v xml:space="preserve"> </v>
      </c>
      <c r="F47" s="287" t="str">
        <f>Constants!F44</f>
        <v xml:space="preserve"> </v>
      </c>
      <c r="G47" s="287">
        <f>Constants!G44</f>
        <v>0</v>
      </c>
      <c r="H47" s="287">
        <f>Constants!H44</f>
        <v>0</v>
      </c>
      <c r="I47" s="287">
        <f>Constants!I44</f>
        <v>0</v>
      </c>
      <c r="J47" s="287">
        <f>Constants!J44</f>
        <v>0</v>
      </c>
      <c r="K47" s="287">
        <f>Constants!K44</f>
        <v>0</v>
      </c>
      <c r="L47" s="287">
        <f>Constants!L44</f>
        <v>0</v>
      </c>
      <c r="M47" s="287">
        <f>Constants!M44</f>
        <v>0</v>
      </c>
      <c r="N47" s="287">
        <f>Constants!N44</f>
        <v>0</v>
      </c>
      <c r="O47" s="287">
        <f>Constants!O44</f>
        <v>0</v>
      </c>
      <c r="P47" s="287">
        <f>Constants!P44</f>
        <v>0</v>
      </c>
      <c r="Q47" s="287">
        <f>Constants!Q44</f>
        <v>0</v>
      </c>
    </row>
    <row r="48" spans="1:17" x14ac:dyDescent="0.15">
      <c r="A48" s="288"/>
      <c r="B48" s="288"/>
      <c r="C48" s="288"/>
      <c r="D48" s="288"/>
      <c r="E48" s="288"/>
      <c r="F48" s="288"/>
      <c r="G48" s="288"/>
      <c r="H48" s="288"/>
      <c r="I48" s="288"/>
      <c r="J48" s="288"/>
      <c r="K48" s="288"/>
      <c r="L48" s="288"/>
      <c r="M48" s="288"/>
      <c r="N48" s="288"/>
      <c r="O48" s="288"/>
      <c r="P48" s="288"/>
      <c r="Q48" s="288"/>
    </row>
    <row r="49" spans="1:15" s="33" customFormat="1" ht="16" x14ac:dyDescent="0.2">
      <c r="A49" s="38" t="s">
        <v>283</v>
      </c>
      <c r="B49"/>
      <c r="C49"/>
      <c r="D49"/>
      <c r="E49"/>
      <c r="F49"/>
      <c r="G49"/>
      <c r="H49"/>
      <c r="J49" s="31"/>
    </row>
    <row r="50" spans="1:15" s="33" customFormat="1" x14ac:dyDescent="0.15">
      <c r="A50" s="374" t="s">
        <v>284</v>
      </c>
      <c r="B50" s="374"/>
      <c r="C50" t="s">
        <v>94</v>
      </c>
      <c r="D50" t="s">
        <v>276</v>
      </c>
      <c r="E50" t="s">
        <v>74</v>
      </c>
      <c r="F50" s="283" t="s">
        <v>96</v>
      </c>
      <c r="G50" s="283" t="s">
        <v>97</v>
      </c>
      <c r="H50" s="283"/>
      <c r="I50" s="289" t="s">
        <v>95</v>
      </c>
    </row>
    <row r="51" spans="1:15" s="33" customFormat="1" x14ac:dyDescent="0.15">
      <c r="A51" s="408" t="s">
        <v>749</v>
      </c>
      <c r="B51" s="409"/>
      <c r="C51" s="5">
        <v>24</v>
      </c>
      <c r="D51" s="5">
        <v>1</v>
      </c>
      <c r="E51" s="92" t="s">
        <v>45</v>
      </c>
      <c r="F51" s="282">
        <f>IFERROR(C51/D51,"")</f>
        <v>24</v>
      </c>
      <c r="G51" s="281">
        <f>IFERROR(LN(F51),"")</f>
        <v>3.1780538303479458</v>
      </c>
      <c r="H51" s="281"/>
      <c r="I51" s="289" t="str">
        <f t="shared" ref="I51:I82" si="0">IF(G51&lt;&gt;"",IF(F51&lt;$B$114,$A$113,IF(F51&lt;$B$115,$A$114,IF(F51&lt;$B$116,$A$115,IF(F51&lt;$B$117,$A$116,$A$117)))),"")</f>
        <v>M</v>
      </c>
      <c r="J51"/>
    </row>
    <row r="52" spans="1:15" s="33" customFormat="1" x14ac:dyDescent="0.15">
      <c r="A52" s="375" t="s">
        <v>753</v>
      </c>
      <c r="B52" s="376"/>
      <c r="C52" s="5">
        <v>23</v>
      </c>
      <c r="D52" s="5">
        <v>1</v>
      </c>
      <c r="E52" s="92" t="s">
        <v>45</v>
      </c>
      <c r="F52" s="282">
        <f t="shared" ref="F52:F108" si="1">IFERROR(C52/D52,"")</f>
        <v>23</v>
      </c>
      <c r="G52" s="281">
        <f t="shared" ref="G52:G108" si="2">IFERROR(LN(F52),"")</f>
        <v>3.1354942159291497</v>
      </c>
      <c r="H52" s="281"/>
      <c r="I52" s="289" t="str">
        <f t="shared" si="0"/>
        <v>M</v>
      </c>
      <c r="J52"/>
    </row>
    <row r="53" spans="1:15" s="33" customFormat="1" x14ac:dyDescent="0.15">
      <c r="A53" s="375" t="s">
        <v>780</v>
      </c>
      <c r="B53" s="376"/>
      <c r="C53" s="5">
        <v>29</v>
      </c>
      <c r="D53" s="5">
        <v>1</v>
      </c>
      <c r="E53" s="92" t="s">
        <v>45</v>
      </c>
      <c r="F53" s="282">
        <f t="shared" si="1"/>
        <v>29</v>
      </c>
      <c r="G53" s="281">
        <f t="shared" si="2"/>
        <v>3.3672958299864741</v>
      </c>
      <c r="H53" s="281"/>
      <c r="I53" s="289" t="str">
        <f t="shared" si="0"/>
        <v>M</v>
      </c>
      <c r="J53"/>
      <c r="L53" t="s">
        <v>340</v>
      </c>
    </row>
    <row r="54" spans="1:15" s="33" customFormat="1" x14ac:dyDescent="0.15">
      <c r="A54" s="375" t="s">
        <v>781</v>
      </c>
      <c r="B54" s="376"/>
      <c r="C54" s="5">
        <v>36</v>
      </c>
      <c r="D54" s="5">
        <v>1</v>
      </c>
      <c r="E54" s="92" t="s">
        <v>45</v>
      </c>
      <c r="F54" s="282">
        <f t="shared" si="1"/>
        <v>36</v>
      </c>
      <c r="G54" s="281">
        <f t="shared" si="2"/>
        <v>3.5835189384561099</v>
      </c>
      <c r="H54" s="281"/>
      <c r="I54" s="289" t="str">
        <f t="shared" si="0"/>
        <v>L</v>
      </c>
      <c r="L54" s="324"/>
      <c r="M54" s="324"/>
      <c r="N54" s="324"/>
      <c r="O54" s="324"/>
    </row>
    <row r="55" spans="1:15" s="33" customFormat="1" x14ac:dyDescent="0.15">
      <c r="A55" s="375" t="s">
        <v>782</v>
      </c>
      <c r="B55" s="376"/>
      <c r="C55" s="5">
        <v>36</v>
      </c>
      <c r="D55" s="5">
        <v>1</v>
      </c>
      <c r="E55" s="92" t="s">
        <v>45</v>
      </c>
      <c r="F55" s="282">
        <f t="shared" si="1"/>
        <v>36</v>
      </c>
      <c r="G55" s="281">
        <f t="shared" si="2"/>
        <v>3.5835189384561099</v>
      </c>
      <c r="H55" s="281"/>
      <c r="I55" s="289" t="str">
        <f t="shared" si="0"/>
        <v>L</v>
      </c>
      <c r="L55" s="324"/>
      <c r="M55" s="324"/>
      <c r="N55" s="324"/>
      <c r="O55" s="324"/>
    </row>
    <row r="56" spans="1:15" s="33" customFormat="1" x14ac:dyDescent="0.15">
      <c r="A56" s="376" t="s">
        <v>783</v>
      </c>
      <c r="B56" s="376"/>
      <c r="C56" s="5">
        <v>24</v>
      </c>
      <c r="D56" s="5">
        <v>1</v>
      </c>
      <c r="E56" s="92" t="s">
        <v>45</v>
      </c>
      <c r="F56" s="282">
        <f t="shared" si="1"/>
        <v>24</v>
      </c>
      <c r="G56" s="281">
        <f t="shared" si="2"/>
        <v>3.1780538303479458</v>
      </c>
      <c r="H56" s="281"/>
      <c r="I56" s="289" t="str">
        <f t="shared" si="0"/>
        <v>M</v>
      </c>
      <c r="L56" s="324"/>
      <c r="M56" s="324"/>
      <c r="N56" s="324"/>
      <c r="O56" s="324"/>
    </row>
    <row r="57" spans="1:15" s="33" customFormat="1" x14ac:dyDescent="0.15">
      <c r="A57" s="384" t="s">
        <v>784</v>
      </c>
      <c r="B57" s="376"/>
      <c r="C57" s="5">
        <v>20</v>
      </c>
      <c r="D57" s="5">
        <v>1</v>
      </c>
      <c r="E57" s="92" t="s">
        <v>45</v>
      </c>
      <c r="F57" s="282">
        <f t="shared" si="1"/>
        <v>20</v>
      </c>
      <c r="G57" s="281">
        <f t="shared" si="2"/>
        <v>2.9957322735539909</v>
      </c>
      <c r="H57" s="281"/>
      <c r="I57" s="289" t="str">
        <f t="shared" si="0"/>
        <v>S</v>
      </c>
    </row>
    <row r="58" spans="1:15" s="33" customFormat="1" x14ac:dyDescent="0.15">
      <c r="A58" s="376" t="s">
        <v>785</v>
      </c>
      <c r="B58" s="376"/>
      <c r="C58" s="5">
        <v>32</v>
      </c>
      <c r="D58" s="5">
        <v>1</v>
      </c>
      <c r="E58" s="92" t="s">
        <v>45</v>
      </c>
      <c r="F58" s="282">
        <f t="shared" si="1"/>
        <v>32</v>
      </c>
      <c r="G58" s="281">
        <f t="shared" si="2"/>
        <v>3.4657359027997265</v>
      </c>
      <c r="H58" s="281"/>
      <c r="I58" s="289" t="str">
        <f t="shared" si="0"/>
        <v>L</v>
      </c>
    </row>
    <row r="59" spans="1:15" s="33" customFormat="1" x14ac:dyDescent="0.15">
      <c r="A59" s="376" t="s">
        <v>786</v>
      </c>
      <c r="B59" s="376"/>
      <c r="C59" s="5">
        <v>31</v>
      </c>
      <c r="D59" s="5">
        <v>1</v>
      </c>
      <c r="E59" s="92" t="s">
        <v>45</v>
      </c>
      <c r="F59" s="282">
        <f t="shared" si="1"/>
        <v>31</v>
      </c>
      <c r="G59" s="281">
        <f t="shared" si="2"/>
        <v>3.4339872044851463</v>
      </c>
      <c r="H59" s="281"/>
      <c r="I59" s="289" t="str">
        <f t="shared" si="0"/>
        <v>L</v>
      </c>
    </row>
    <row r="60" spans="1:15" s="33" customFormat="1" x14ac:dyDescent="0.15">
      <c r="A60" s="376" t="s">
        <v>787</v>
      </c>
      <c r="B60" s="376"/>
      <c r="C60" s="5">
        <v>30</v>
      </c>
      <c r="D60" s="5">
        <v>1</v>
      </c>
      <c r="E60" s="92" t="s">
        <v>45</v>
      </c>
      <c r="F60" s="282">
        <f t="shared" si="1"/>
        <v>30</v>
      </c>
      <c r="G60" s="281">
        <f t="shared" si="2"/>
        <v>3.4011973816621555</v>
      </c>
      <c r="H60" s="281"/>
      <c r="I60" s="289" t="str">
        <f t="shared" si="0"/>
        <v>M</v>
      </c>
    </row>
    <row r="61" spans="1:15" s="33" customFormat="1" x14ac:dyDescent="0.15">
      <c r="A61" s="376" t="s">
        <v>788</v>
      </c>
      <c r="B61" s="376"/>
      <c r="C61" s="5">
        <v>29</v>
      </c>
      <c r="D61" s="5">
        <v>1</v>
      </c>
      <c r="E61" s="92" t="s">
        <v>45</v>
      </c>
      <c r="F61" s="282">
        <f t="shared" si="1"/>
        <v>29</v>
      </c>
      <c r="G61" s="281">
        <f t="shared" si="2"/>
        <v>3.3672958299864741</v>
      </c>
      <c r="H61" s="281"/>
      <c r="I61" s="289" t="str">
        <f t="shared" si="0"/>
        <v>M</v>
      </c>
    </row>
    <row r="62" spans="1:15" s="33" customFormat="1" x14ac:dyDescent="0.15">
      <c r="A62" s="376" t="s">
        <v>789</v>
      </c>
      <c r="B62" s="376"/>
      <c r="C62" s="5">
        <v>16</v>
      </c>
      <c r="D62" s="5">
        <v>1</v>
      </c>
      <c r="E62" s="92" t="s">
        <v>45</v>
      </c>
      <c r="F62" s="282">
        <f t="shared" si="1"/>
        <v>16</v>
      </c>
      <c r="G62" s="281">
        <f t="shared" si="2"/>
        <v>2.7725887222397811</v>
      </c>
      <c r="H62" s="281"/>
      <c r="I62" s="289" t="str">
        <f t="shared" si="0"/>
        <v>S</v>
      </c>
    </row>
    <row r="63" spans="1:15" s="33" customFormat="1" x14ac:dyDescent="0.15">
      <c r="A63" s="376" t="s">
        <v>790</v>
      </c>
      <c r="B63" s="376"/>
      <c r="C63" s="5">
        <v>16</v>
      </c>
      <c r="D63" s="5">
        <v>1</v>
      </c>
      <c r="E63" s="92" t="s">
        <v>45</v>
      </c>
      <c r="F63" s="282">
        <f t="shared" si="1"/>
        <v>16</v>
      </c>
      <c r="G63" s="281">
        <f t="shared" si="2"/>
        <v>2.7725887222397811</v>
      </c>
      <c r="H63" s="281"/>
      <c r="I63" s="289" t="str">
        <f t="shared" si="0"/>
        <v>S</v>
      </c>
    </row>
    <row r="64" spans="1:15" s="33" customFormat="1" x14ac:dyDescent="0.15">
      <c r="A64" s="376" t="s">
        <v>791</v>
      </c>
      <c r="B64" s="376"/>
      <c r="C64" s="5">
        <v>16</v>
      </c>
      <c r="D64" s="5">
        <v>1</v>
      </c>
      <c r="E64" s="92" t="s">
        <v>45</v>
      </c>
      <c r="F64" s="282">
        <f>IFERROR(C64/D64,"")</f>
        <v>16</v>
      </c>
      <c r="G64" s="281">
        <f t="shared" si="2"/>
        <v>2.7725887222397811</v>
      </c>
      <c r="H64" s="281"/>
      <c r="I64" s="289" t="str">
        <f t="shared" si="0"/>
        <v>S</v>
      </c>
    </row>
    <row r="65" spans="1:10" s="33" customFormat="1" x14ac:dyDescent="0.15">
      <c r="A65" s="376" t="s">
        <v>792</v>
      </c>
      <c r="B65" s="376"/>
      <c r="C65" s="5">
        <v>16</v>
      </c>
      <c r="D65" s="5">
        <v>1</v>
      </c>
      <c r="E65" s="92" t="s">
        <v>45</v>
      </c>
      <c r="F65" s="282">
        <f>IFERROR(C65/D65,"")</f>
        <v>16</v>
      </c>
      <c r="G65" s="281">
        <f t="shared" si="2"/>
        <v>2.7725887222397811</v>
      </c>
      <c r="H65" s="281"/>
      <c r="I65" s="289" t="str">
        <f t="shared" si="0"/>
        <v>S</v>
      </c>
    </row>
    <row r="66" spans="1:10" s="33" customFormat="1" x14ac:dyDescent="0.15">
      <c r="A66" s="376" t="s">
        <v>793</v>
      </c>
      <c r="B66" s="376"/>
      <c r="C66" s="5">
        <v>38</v>
      </c>
      <c r="D66" s="5">
        <v>1</v>
      </c>
      <c r="E66" s="92" t="s">
        <v>45</v>
      </c>
      <c r="F66" s="282">
        <f t="shared" si="1"/>
        <v>38</v>
      </c>
      <c r="G66" s="281">
        <f t="shared" si="2"/>
        <v>3.6375861597263857</v>
      </c>
      <c r="H66" s="281"/>
      <c r="I66" s="289" t="str">
        <f t="shared" si="0"/>
        <v>L</v>
      </c>
    </row>
    <row r="67" spans="1:10" s="33" customFormat="1" x14ac:dyDescent="0.15">
      <c r="A67" s="376" t="s">
        <v>794</v>
      </c>
      <c r="B67" s="376"/>
      <c r="C67" s="5">
        <v>35</v>
      </c>
      <c r="D67" s="5">
        <v>1</v>
      </c>
      <c r="E67" s="92" t="s">
        <v>45</v>
      </c>
      <c r="F67" s="282">
        <f t="shared" si="1"/>
        <v>35</v>
      </c>
      <c r="G67" s="281">
        <f t="shared" si="2"/>
        <v>3.5553480614894135</v>
      </c>
      <c r="H67" s="281"/>
      <c r="I67" s="289" t="str">
        <f t="shared" si="0"/>
        <v>L</v>
      </c>
    </row>
    <row r="68" spans="1:10" s="33" customFormat="1" x14ac:dyDescent="0.15">
      <c r="A68" s="376" t="s">
        <v>795</v>
      </c>
      <c r="B68" s="376"/>
      <c r="C68" s="5">
        <v>32</v>
      </c>
      <c r="D68" s="5">
        <v>1</v>
      </c>
      <c r="E68" s="92" t="s">
        <v>45</v>
      </c>
      <c r="F68" s="282">
        <f t="shared" si="1"/>
        <v>32</v>
      </c>
      <c r="G68" s="281">
        <f t="shared" si="2"/>
        <v>3.4657359027997265</v>
      </c>
      <c r="H68" s="281"/>
      <c r="I68" s="289" t="str">
        <f t="shared" si="0"/>
        <v>L</v>
      </c>
    </row>
    <row r="69" spans="1:10" s="33" customFormat="1" x14ac:dyDescent="0.15">
      <c r="A69" s="376" t="s">
        <v>796</v>
      </c>
      <c r="B69" s="376"/>
      <c r="C69" s="5">
        <v>29</v>
      </c>
      <c r="D69" s="5">
        <v>1</v>
      </c>
      <c r="E69" s="92" t="s">
        <v>45</v>
      </c>
      <c r="F69" s="282">
        <f t="shared" si="1"/>
        <v>29</v>
      </c>
      <c r="G69" s="281">
        <f t="shared" si="2"/>
        <v>3.3672958299864741</v>
      </c>
      <c r="H69" s="281"/>
      <c r="I69" s="289" t="str">
        <f t="shared" si="0"/>
        <v>M</v>
      </c>
    </row>
    <row r="70" spans="1:10" s="33" customFormat="1" x14ac:dyDescent="0.15">
      <c r="A70" s="376" t="s">
        <v>797</v>
      </c>
      <c r="B70" s="376"/>
      <c r="C70" s="5">
        <v>30</v>
      </c>
      <c r="D70" s="5">
        <v>1</v>
      </c>
      <c r="E70" s="92" t="s">
        <v>45</v>
      </c>
      <c r="F70" s="282">
        <f t="shared" si="1"/>
        <v>30</v>
      </c>
      <c r="G70" s="281">
        <f t="shared" si="2"/>
        <v>3.4011973816621555</v>
      </c>
      <c r="H70" s="281"/>
      <c r="I70" s="289" t="str">
        <f t="shared" si="0"/>
        <v>M</v>
      </c>
    </row>
    <row r="71" spans="1:10" s="33" customFormat="1" x14ac:dyDescent="0.15">
      <c r="A71" s="376" t="s">
        <v>798</v>
      </c>
      <c r="B71" s="376"/>
      <c r="C71" s="5">
        <v>28</v>
      </c>
      <c r="D71" s="5">
        <v>1</v>
      </c>
      <c r="E71" s="92" t="s">
        <v>45</v>
      </c>
      <c r="F71" s="282">
        <f t="shared" si="1"/>
        <v>28</v>
      </c>
      <c r="G71" s="281">
        <f t="shared" si="2"/>
        <v>3.3322045101752038</v>
      </c>
      <c r="H71" s="281"/>
      <c r="I71" s="289" t="str">
        <f t="shared" si="0"/>
        <v>M</v>
      </c>
    </row>
    <row r="72" spans="1:10" s="33" customFormat="1" x14ac:dyDescent="0.15">
      <c r="A72" s="376" t="s">
        <v>799</v>
      </c>
      <c r="B72" s="376"/>
      <c r="C72" s="5">
        <v>26</v>
      </c>
      <c r="D72" s="5">
        <v>1</v>
      </c>
      <c r="E72" s="92" t="s">
        <v>45</v>
      </c>
      <c r="F72" s="282">
        <f t="shared" si="1"/>
        <v>26</v>
      </c>
      <c r="G72" s="281">
        <f t="shared" si="2"/>
        <v>3.2580965380214821</v>
      </c>
      <c r="H72" s="281"/>
      <c r="I72" s="289" t="str">
        <f t="shared" si="0"/>
        <v>M</v>
      </c>
    </row>
    <row r="73" spans="1:10" s="33" customFormat="1" x14ac:dyDescent="0.15">
      <c r="A73" s="376" t="s">
        <v>800</v>
      </c>
      <c r="B73" s="376"/>
      <c r="C73" s="5">
        <v>24</v>
      </c>
      <c r="D73" s="5">
        <v>1</v>
      </c>
      <c r="E73" s="92" t="s">
        <v>45</v>
      </c>
      <c r="F73" s="282">
        <f t="shared" si="1"/>
        <v>24</v>
      </c>
      <c r="G73" s="281">
        <f t="shared" si="2"/>
        <v>3.1780538303479458</v>
      </c>
      <c r="H73" s="281"/>
      <c r="I73" s="289" t="str">
        <f t="shared" si="0"/>
        <v>M</v>
      </c>
    </row>
    <row r="74" spans="1:10" s="33" customFormat="1" x14ac:dyDescent="0.15">
      <c r="A74" s="376" t="s">
        <v>801</v>
      </c>
      <c r="B74" s="376"/>
      <c r="C74" s="5">
        <v>19</v>
      </c>
      <c r="D74" s="5">
        <v>1</v>
      </c>
      <c r="E74" s="92" t="s">
        <v>45</v>
      </c>
      <c r="F74" s="282">
        <f t="shared" si="1"/>
        <v>19</v>
      </c>
      <c r="G74" s="281">
        <f t="shared" si="2"/>
        <v>2.9444389791664403</v>
      </c>
      <c r="H74" s="281"/>
      <c r="I74" s="289" t="str">
        <f t="shared" si="0"/>
        <v>S</v>
      </c>
    </row>
    <row r="75" spans="1:10" s="33" customFormat="1" x14ac:dyDescent="0.15">
      <c r="A75" s="376" t="s">
        <v>802</v>
      </c>
      <c r="B75" s="376"/>
      <c r="C75" s="5">
        <v>21</v>
      </c>
      <c r="D75" s="5">
        <v>1</v>
      </c>
      <c r="E75" s="92" t="s">
        <v>45</v>
      </c>
      <c r="F75" s="282">
        <f t="shared" si="1"/>
        <v>21</v>
      </c>
      <c r="G75" s="281">
        <f t="shared" si="2"/>
        <v>3.044522437723423</v>
      </c>
      <c r="H75" s="281"/>
      <c r="I75" s="289" t="str">
        <f t="shared" si="0"/>
        <v>S</v>
      </c>
    </row>
    <row r="76" spans="1:10" s="33" customFormat="1" x14ac:dyDescent="0.15">
      <c r="A76" s="376" t="s">
        <v>803</v>
      </c>
      <c r="B76" s="376"/>
      <c r="C76" s="5">
        <v>7</v>
      </c>
      <c r="D76" s="5">
        <v>1</v>
      </c>
      <c r="E76" s="92" t="s">
        <v>45</v>
      </c>
      <c r="F76" s="282">
        <f t="shared" si="1"/>
        <v>7</v>
      </c>
      <c r="G76" s="281">
        <f t="shared" si="2"/>
        <v>1.9459101490553132</v>
      </c>
      <c r="H76" s="281"/>
      <c r="I76" s="289" t="str">
        <f t="shared" si="0"/>
        <v>VS</v>
      </c>
    </row>
    <row r="77" spans="1:10" s="33" customFormat="1" x14ac:dyDescent="0.15">
      <c r="A77" s="376" t="s">
        <v>804</v>
      </c>
      <c r="B77" s="376"/>
      <c r="C77" s="5">
        <v>15</v>
      </c>
      <c r="D77" s="5">
        <v>1</v>
      </c>
      <c r="E77" s="92" t="s">
        <v>45</v>
      </c>
      <c r="F77" s="282">
        <f t="shared" si="1"/>
        <v>15</v>
      </c>
      <c r="G77" s="281">
        <f t="shared" si="2"/>
        <v>2.7080502011022101</v>
      </c>
      <c r="H77" s="281"/>
      <c r="I77" s="289" t="str">
        <f t="shared" si="0"/>
        <v>VS</v>
      </c>
    </row>
    <row r="78" spans="1:10" s="33" customFormat="1" x14ac:dyDescent="0.15">
      <c r="A78" s="376" t="s">
        <v>805</v>
      </c>
      <c r="B78" s="376"/>
      <c r="C78" s="5">
        <v>32</v>
      </c>
      <c r="D78" s="5">
        <v>1</v>
      </c>
      <c r="E78" s="92" t="s">
        <v>45</v>
      </c>
      <c r="F78" s="282">
        <f t="shared" si="1"/>
        <v>32</v>
      </c>
      <c r="G78" s="281">
        <f t="shared" si="2"/>
        <v>3.4657359027997265</v>
      </c>
      <c r="H78" s="281"/>
      <c r="I78" s="289" t="str">
        <f t="shared" si="0"/>
        <v>L</v>
      </c>
    </row>
    <row r="79" spans="1:10" s="33" customFormat="1" x14ac:dyDescent="0.15">
      <c r="A79" s="376" t="s">
        <v>806</v>
      </c>
      <c r="B79" s="376"/>
      <c r="C79" s="5">
        <v>33</v>
      </c>
      <c r="D79" s="5">
        <v>1</v>
      </c>
      <c r="E79" s="92" t="s">
        <v>45</v>
      </c>
      <c r="F79" s="282">
        <f t="shared" si="1"/>
        <v>33</v>
      </c>
      <c r="G79" s="281">
        <f t="shared" si="2"/>
        <v>3.4965075614664802</v>
      </c>
      <c r="H79" s="281"/>
      <c r="I79" s="289" t="str">
        <f t="shared" si="0"/>
        <v>L</v>
      </c>
    </row>
    <row r="80" spans="1:10" s="33" customFormat="1" x14ac:dyDescent="0.15">
      <c r="A80" s="375" t="s">
        <v>807</v>
      </c>
      <c r="B80" s="376"/>
      <c r="C80" s="5">
        <v>33</v>
      </c>
      <c r="D80" s="5">
        <v>1</v>
      </c>
      <c r="E80" s="92" t="s">
        <v>45</v>
      </c>
      <c r="F80" s="282">
        <f t="shared" si="1"/>
        <v>33</v>
      </c>
      <c r="G80" s="281">
        <f t="shared" si="2"/>
        <v>3.4965075614664802</v>
      </c>
      <c r="H80" s="281"/>
      <c r="I80" s="289" t="str">
        <f t="shared" si="0"/>
        <v>L</v>
      </c>
      <c r="J80"/>
    </row>
    <row r="81" spans="1:15" s="33" customFormat="1" x14ac:dyDescent="0.15">
      <c r="A81" s="376" t="s">
        <v>808</v>
      </c>
      <c r="B81" s="376"/>
      <c r="C81" s="5">
        <v>33</v>
      </c>
      <c r="D81" s="5">
        <v>1</v>
      </c>
      <c r="E81" s="92" t="s">
        <v>45</v>
      </c>
      <c r="F81" s="282">
        <f t="shared" si="1"/>
        <v>33</v>
      </c>
      <c r="G81" s="281">
        <f t="shared" si="2"/>
        <v>3.4965075614664802</v>
      </c>
      <c r="H81" s="281"/>
      <c r="I81" s="289" t="str">
        <f t="shared" si="0"/>
        <v>L</v>
      </c>
      <c r="J81"/>
    </row>
    <row r="82" spans="1:15" s="33" customFormat="1" x14ac:dyDescent="0.15">
      <c r="A82" s="376" t="s">
        <v>809</v>
      </c>
      <c r="B82" s="376"/>
      <c r="C82" s="5">
        <v>33</v>
      </c>
      <c r="D82" s="5">
        <v>1</v>
      </c>
      <c r="E82" s="92" t="s">
        <v>45</v>
      </c>
      <c r="F82" s="282">
        <f t="shared" si="1"/>
        <v>33</v>
      </c>
      <c r="G82" s="281">
        <f t="shared" si="2"/>
        <v>3.4965075614664802</v>
      </c>
      <c r="H82" s="281"/>
      <c r="I82" s="289" t="str">
        <f t="shared" si="0"/>
        <v>L</v>
      </c>
      <c r="J82"/>
      <c r="L82" t="s">
        <v>340</v>
      </c>
    </row>
    <row r="83" spans="1:15" s="33" customFormat="1" x14ac:dyDescent="0.15">
      <c r="A83" s="376" t="s">
        <v>810</v>
      </c>
      <c r="B83" s="376"/>
      <c r="C83" s="5">
        <v>33</v>
      </c>
      <c r="D83" s="5">
        <v>1</v>
      </c>
      <c r="E83" s="92" t="s">
        <v>45</v>
      </c>
      <c r="F83" s="282">
        <f t="shared" si="1"/>
        <v>33</v>
      </c>
      <c r="G83" s="281">
        <f t="shared" si="2"/>
        <v>3.4965075614664802</v>
      </c>
      <c r="H83" s="281"/>
      <c r="I83" s="289" t="str">
        <f t="shared" ref="I83:I108" si="3">IF(G83&lt;&gt;"",IF(F83&lt;$B$114,$A$113,IF(F83&lt;$B$115,$A$114,IF(F83&lt;$B$116,$A$115,IF(F83&lt;$B$117,$A$116,$A$117)))),"")</f>
        <v>L</v>
      </c>
      <c r="L83" s="324"/>
      <c r="M83" s="324"/>
      <c r="N83" s="324"/>
      <c r="O83" s="324"/>
    </row>
    <row r="84" spans="1:15" s="33" customFormat="1" x14ac:dyDescent="0.15">
      <c r="A84" s="376" t="s">
        <v>811</v>
      </c>
      <c r="B84" s="376"/>
      <c r="C84" s="5">
        <v>33</v>
      </c>
      <c r="D84" s="5">
        <v>1</v>
      </c>
      <c r="E84" s="92" t="s">
        <v>45</v>
      </c>
      <c r="F84" s="282">
        <f t="shared" si="1"/>
        <v>33</v>
      </c>
      <c r="G84" s="281">
        <f t="shared" si="2"/>
        <v>3.4965075614664802</v>
      </c>
      <c r="H84" s="281"/>
      <c r="I84" s="289" t="str">
        <f t="shared" si="3"/>
        <v>L</v>
      </c>
      <c r="L84" s="324"/>
      <c r="M84" s="324"/>
      <c r="N84" s="324"/>
      <c r="O84" s="324"/>
    </row>
    <row r="85" spans="1:15" s="33" customFormat="1" x14ac:dyDescent="0.15">
      <c r="A85" s="376" t="s">
        <v>812</v>
      </c>
      <c r="B85" s="376"/>
      <c r="C85" s="5">
        <v>33</v>
      </c>
      <c r="D85" s="5">
        <v>1</v>
      </c>
      <c r="E85" s="92" t="s">
        <v>45</v>
      </c>
      <c r="F85" s="282">
        <f t="shared" si="1"/>
        <v>33</v>
      </c>
      <c r="G85" s="281">
        <f t="shared" si="2"/>
        <v>3.4965075614664802</v>
      </c>
      <c r="H85" s="281"/>
      <c r="I85" s="289" t="str">
        <f t="shared" si="3"/>
        <v>L</v>
      </c>
      <c r="L85" s="324"/>
      <c r="M85" s="324"/>
      <c r="N85" s="324"/>
      <c r="O85" s="324"/>
    </row>
    <row r="86" spans="1:15" s="33" customFormat="1" x14ac:dyDescent="0.15">
      <c r="A86" s="384" t="s">
        <v>813</v>
      </c>
      <c r="B86" s="376"/>
      <c r="C86" s="5">
        <v>33</v>
      </c>
      <c r="D86" s="5">
        <v>1</v>
      </c>
      <c r="E86" s="92" t="s">
        <v>45</v>
      </c>
      <c r="F86" s="282">
        <f t="shared" si="1"/>
        <v>33</v>
      </c>
      <c r="G86" s="281">
        <f t="shared" si="2"/>
        <v>3.4965075614664802</v>
      </c>
      <c r="H86" s="281"/>
      <c r="I86" s="289" t="str">
        <f t="shared" si="3"/>
        <v>L</v>
      </c>
    </row>
    <row r="87" spans="1:15" s="33" customFormat="1" x14ac:dyDescent="0.15">
      <c r="A87" s="376" t="s">
        <v>814</v>
      </c>
      <c r="B87" s="376"/>
      <c r="C87" s="5">
        <v>33</v>
      </c>
      <c r="D87" s="5">
        <v>1</v>
      </c>
      <c r="E87" s="92" t="s">
        <v>45</v>
      </c>
      <c r="F87" s="282">
        <f t="shared" si="1"/>
        <v>33</v>
      </c>
      <c r="G87" s="281">
        <f t="shared" si="2"/>
        <v>3.4965075614664802</v>
      </c>
      <c r="H87" s="281"/>
      <c r="I87" s="289" t="str">
        <f t="shared" si="3"/>
        <v>L</v>
      </c>
    </row>
    <row r="88" spans="1:15" s="33" customFormat="1" x14ac:dyDescent="0.15">
      <c r="A88" s="376" t="s">
        <v>815</v>
      </c>
      <c r="B88" s="376"/>
      <c r="C88" s="5">
        <v>33</v>
      </c>
      <c r="D88" s="5">
        <v>1</v>
      </c>
      <c r="E88" s="92" t="s">
        <v>45</v>
      </c>
      <c r="F88" s="282">
        <f t="shared" si="1"/>
        <v>33</v>
      </c>
      <c r="G88" s="281">
        <f t="shared" si="2"/>
        <v>3.4965075614664802</v>
      </c>
      <c r="H88" s="281"/>
      <c r="I88" s="289" t="str">
        <f t="shared" si="3"/>
        <v>L</v>
      </c>
    </row>
    <row r="89" spans="1:15" s="33" customFormat="1" x14ac:dyDescent="0.15">
      <c r="A89" s="376" t="s">
        <v>816</v>
      </c>
      <c r="B89" s="376"/>
      <c r="C89" s="5">
        <v>33</v>
      </c>
      <c r="D89" s="5">
        <v>1</v>
      </c>
      <c r="E89" s="92" t="s">
        <v>45</v>
      </c>
      <c r="F89" s="282">
        <f t="shared" si="1"/>
        <v>33</v>
      </c>
      <c r="G89" s="281">
        <f t="shared" si="2"/>
        <v>3.4965075614664802</v>
      </c>
      <c r="H89" s="281"/>
      <c r="I89" s="289" t="str">
        <f t="shared" si="3"/>
        <v>L</v>
      </c>
    </row>
    <row r="90" spans="1:15" s="33" customFormat="1" x14ac:dyDescent="0.15">
      <c r="A90" s="376" t="s">
        <v>817</v>
      </c>
      <c r="B90" s="376"/>
      <c r="C90" s="5">
        <v>33</v>
      </c>
      <c r="D90" s="5">
        <v>1</v>
      </c>
      <c r="E90" s="92" t="s">
        <v>45</v>
      </c>
      <c r="F90" s="282">
        <f t="shared" si="1"/>
        <v>33</v>
      </c>
      <c r="G90" s="281">
        <f t="shared" si="2"/>
        <v>3.4965075614664802</v>
      </c>
      <c r="H90" s="281"/>
      <c r="I90" s="289" t="str">
        <f t="shared" si="3"/>
        <v>L</v>
      </c>
    </row>
    <row r="91" spans="1:15" s="33" customFormat="1" x14ac:dyDescent="0.15">
      <c r="A91" s="376" t="s">
        <v>818</v>
      </c>
      <c r="B91" s="376"/>
      <c r="C91" s="5">
        <v>12</v>
      </c>
      <c r="D91" s="5">
        <v>1</v>
      </c>
      <c r="E91" s="92" t="s">
        <v>45</v>
      </c>
      <c r="F91" s="282">
        <f t="shared" si="1"/>
        <v>12</v>
      </c>
      <c r="G91" s="281">
        <f t="shared" si="2"/>
        <v>2.4849066497880004</v>
      </c>
      <c r="H91" s="281"/>
      <c r="I91" s="289" t="str">
        <f t="shared" si="3"/>
        <v>VS</v>
      </c>
    </row>
    <row r="92" spans="1:15" s="33" customFormat="1" x14ac:dyDescent="0.15">
      <c r="A92" s="376" t="s">
        <v>819</v>
      </c>
      <c r="B92" s="376"/>
      <c r="C92" s="5">
        <v>24</v>
      </c>
      <c r="D92" s="5">
        <v>1</v>
      </c>
      <c r="E92" s="92" t="s">
        <v>45</v>
      </c>
      <c r="F92" s="282">
        <f t="shared" si="1"/>
        <v>24</v>
      </c>
      <c r="G92" s="281">
        <f t="shared" si="2"/>
        <v>3.1780538303479458</v>
      </c>
      <c r="H92" s="281"/>
      <c r="I92" s="289" t="str">
        <f t="shared" si="3"/>
        <v>M</v>
      </c>
    </row>
    <row r="93" spans="1:15" s="33" customFormat="1" x14ac:dyDescent="0.15">
      <c r="A93" s="376"/>
      <c r="B93" s="376"/>
      <c r="C93" s="5"/>
      <c r="D93" s="5"/>
      <c r="E93" s="92" t="s">
        <v>333</v>
      </c>
      <c r="F93" s="282" t="str">
        <f t="shared" si="1"/>
        <v/>
      </c>
      <c r="G93" s="281" t="str">
        <f t="shared" si="2"/>
        <v/>
      </c>
      <c r="H93" s="281"/>
      <c r="I93" s="289" t="str">
        <f t="shared" si="3"/>
        <v/>
      </c>
    </row>
    <row r="94" spans="1:15" s="33" customFormat="1" x14ac:dyDescent="0.15">
      <c r="A94" s="376"/>
      <c r="B94" s="376"/>
      <c r="C94" s="5"/>
      <c r="D94" s="5"/>
      <c r="E94" s="92" t="s">
        <v>333</v>
      </c>
      <c r="F94" s="282" t="str">
        <f t="shared" si="1"/>
        <v/>
      </c>
      <c r="G94" s="281" t="str">
        <f t="shared" si="2"/>
        <v/>
      </c>
      <c r="H94" s="281"/>
      <c r="I94" s="289" t="str">
        <f t="shared" si="3"/>
        <v/>
      </c>
    </row>
    <row r="95" spans="1:15" s="33" customFormat="1" x14ac:dyDescent="0.15">
      <c r="A95" s="376"/>
      <c r="B95" s="376"/>
      <c r="C95" s="5"/>
      <c r="D95" s="5"/>
      <c r="E95" s="92" t="s">
        <v>333</v>
      </c>
      <c r="F95" s="282" t="str">
        <f t="shared" si="1"/>
        <v/>
      </c>
      <c r="G95" s="281" t="str">
        <f t="shared" si="2"/>
        <v/>
      </c>
      <c r="H95" s="281"/>
      <c r="I95" s="289" t="str">
        <f t="shared" si="3"/>
        <v/>
      </c>
    </row>
    <row r="96" spans="1:15" s="33" customFormat="1" x14ac:dyDescent="0.15">
      <c r="A96" s="376"/>
      <c r="B96" s="376"/>
      <c r="C96" s="5"/>
      <c r="D96" s="5"/>
      <c r="E96" s="92" t="s">
        <v>333</v>
      </c>
      <c r="F96" s="282" t="str">
        <f t="shared" si="1"/>
        <v/>
      </c>
      <c r="G96" s="281" t="str">
        <f t="shared" si="2"/>
        <v/>
      </c>
      <c r="H96" s="281"/>
      <c r="I96" s="289" t="str">
        <f t="shared" si="3"/>
        <v/>
      </c>
    </row>
    <row r="97" spans="1:18" s="33" customFormat="1" x14ac:dyDescent="0.15">
      <c r="A97" s="376"/>
      <c r="B97" s="376"/>
      <c r="C97" s="5"/>
      <c r="D97" s="5"/>
      <c r="E97" s="92" t="s">
        <v>333</v>
      </c>
      <c r="F97" s="282" t="str">
        <f t="shared" si="1"/>
        <v/>
      </c>
      <c r="G97" s="281" t="str">
        <f t="shared" si="2"/>
        <v/>
      </c>
      <c r="H97" s="281"/>
      <c r="I97" s="289" t="str">
        <f t="shared" si="3"/>
        <v/>
      </c>
    </row>
    <row r="98" spans="1:18" s="33" customFormat="1" x14ac:dyDescent="0.15">
      <c r="A98" s="376"/>
      <c r="B98" s="376"/>
      <c r="C98" s="5"/>
      <c r="D98" s="5"/>
      <c r="E98" s="92" t="s">
        <v>333</v>
      </c>
      <c r="F98" s="282" t="str">
        <f t="shared" si="1"/>
        <v/>
      </c>
      <c r="G98" s="281" t="str">
        <f t="shared" si="2"/>
        <v/>
      </c>
      <c r="H98" s="281"/>
      <c r="I98" s="289" t="str">
        <f t="shared" si="3"/>
        <v/>
      </c>
    </row>
    <row r="99" spans="1:18" s="33" customFormat="1" x14ac:dyDescent="0.15">
      <c r="A99" s="376"/>
      <c r="B99" s="376"/>
      <c r="C99" s="5"/>
      <c r="D99" s="5"/>
      <c r="E99" s="92" t="s">
        <v>333</v>
      </c>
      <c r="F99" s="282" t="str">
        <f t="shared" si="1"/>
        <v/>
      </c>
      <c r="G99" s="281" t="str">
        <f t="shared" si="2"/>
        <v/>
      </c>
      <c r="H99" s="281"/>
      <c r="I99" s="289" t="str">
        <f t="shared" si="3"/>
        <v/>
      </c>
    </row>
    <row r="100" spans="1:18" s="33" customFormat="1" x14ac:dyDescent="0.15">
      <c r="A100" s="376"/>
      <c r="B100" s="376"/>
      <c r="C100" s="5"/>
      <c r="D100" s="5"/>
      <c r="E100" s="92" t="s">
        <v>333</v>
      </c>
      <c r="F100" s="282" t="str">
        <f t="shared" si="1"/>
        <v/>
      </c>
      <c r="G100" s="281" t="str">
        <f t="shared" si="2"/>
        <v/>
      </c>
      <c r="H100" s="281"/>
      <c r="I100" s="289" t="str">
        <f t="shared" si="3"/>
        <v/>
      </c>
    </row>
    <row r="101" spans="1:18" s="33" customFormat="1" x14ac:dyDescent="0.15">
      <c r="A101" s="376"/>
      <c r="B101" s="376"/>
      <c r="C101" s="5"/>
      <c r="D101" s="5"/>
      <c r="E101" s="92" t="s">
        <v>333</v>
      </c>
      <c r="F101" s="282" t="str">
        <f t="shared" si="1"/>
        <v/>
      </c>
      <c r="G101" s="281" t="str">
        <f t="shared" si="2"/>
        <v/>
      </c>
      <c r="H101" s="281"/>
      <c r="I101" s="289" t="str">
        <f t="shared" si="3"/>
        <v/>
      </c>
    </row>
    <row r="102" spans="1:18" s="33" customFormat="1" x14ac:dyDescent="0.15">
      <c r="A102" s="376"/>
      <c r="B102" s="376"/>
      <c r="C102" s="5"/>
      <c r="D102" s="5"/>
      <c r="E102" s="92" t="s">
        <v>333</v>
      </c>
      <c r="F102" s="282" t="str">
        <f t="shared" si="1"/>
        <v/>
      </c>
      <c r="G102" s="281" t="str">
        <f t="shared" si="2"/>
        <v/>
      </c>
      <c r="H102" s="281"/>
      <c r="I102" s="289" t="str">
        <f t="shared" si="3"/>
        <v/>
      </c>
    </row>
    <row r="103" spans="1:18" s="33" customFormat="1" x14ac:dyDescent="0.15">
      <c r="A103" s="376"/>
      <c r="B103" s="376"/>
      <c r="C103" s="5"/>
      <c r="D103" s="5"/>
      <c r="E103" s="92" t="s">
        <v>333</v>
      </c>
      <c r="F103" s="282" t="str">
        <f t="shared" si="1"/>
        <v/>
      </c>
      <c r="G103" s="281" t="str">
        <f t="shared" si="2"/>
        <v/>
      </c>
      <c r="H103" s="281"/>
      <c r="I103" s="289" t="str">
        <f t="shared" si="3"/>
        <v/>
      </c>
    </row>
    <row r="104" spans="1:18" s="33" customFormat="1" x14ac:dyDescent="0.15">
      <c r="A104" s="376"/>
      <c r="B104" s="376"/>
      <c r="C104" s="5"/>
      <c r="D104" s="5"/>
      <c r="E104" s="92" t="s">
        <v>333</v>
      </c>
      <c r="F104" s="282" t="str">
        <f t="shared" si="1"/>
        <v/>
      </c>
      <c r="G104" s="281" t="str">
        <f t="shared" si="2"/>
        <v/>
      </c>
      <c r="H104" s="281"/>
      <c r="I104" s="289" t="str">
        <f t="shared" si="3"/>
        <v/>
      </c>
    </row>
    <row r="105" spans="1:18" s="33" customFormat="1" x14ac:dyDescent="0.15">
      <c r="A105" s="376"/>
      <c r="B105" s="376"/>
      <c r="C105" s="5"/>
      <c r="D105" s="5"/>
      <c r="E105" s="92" t="s">
        <v>333</v>
      </c>
      <c r="F105" s="282" t="str">
        <f t="shared" si="1"/>
        <v/>
      </c>
      <c r="G105" s="281" t="str">
        <f t="shared" si="2"/>
        <v/>
      </c>
      <c r="H105" s="281"/>
      <c r="I105" s="289" t="str">
        <f t="shared" si="3"/>
        <v/>
      </c>
    </row>
    <row r="106" spans="1:18" s="33" customFormat="1" x14ac:dyDescent="0.15">
      <c r="A106" s="376"/>
      <c r="B106" s="376"/>
      <c r="C106" s="5"/>
      <c r="D106" s="5"/>
      <c r="E106" s="92" t="s">
        <v>333</v>
      </c>
      <c r="F106" s="282" t="str">
        <f t="shared" si="1"/>
        <v/>
      </c>
      <c r="G106" s="281" t="str">
        <f t="shared" si="2"/>
        <v/>
      </c>
      <c r="H106" s="281"/>
      <c r="I106" s="289" t="str">
        <f t="shared" si="3"/>
        <v/>
      </c>
    </row>
    <row r="107" spans="1:18" s="33" customFormat="1" x14ac:dyDescent="0.15">
      <c r="A107" s="376"/>
      <c r="B107" s="376"/>
      <c r="C107" s="5"/>
      <c r="D107" s="5"/>
      <c r="E107" s="92" t="s">
        <v>333</v>
      </c>
      <c r="F107" s="282" t="str">
        <f t="shared" si="1"/>
        <v/>
      </c>
      <c r="G107" s="281" t="str">
        <f t="shared" si="2"/>
        <v/>
      </c>
      <c r="H107" s="281"/>
      <c r="I107" s="289" t="str">
        <f t="shared" si="3"/>
        <v/>
      </c>
    </row>
    <row r="108" spans="1:18" s="33" customFormat="1" x14ac:dyDescent="0.15">
      <c r="A108" s="376"/>
      <c r="B108" s="376"/>
      <c r="C108" s="5"/>
      <c r="D108" s="5"/>
      <c r="E108" s="92" t="s">
        <v>333</v>
      </c>
      <c r="F108" s="282" t="str">
        <f t="shared" si="1"/>
        <v/>
      </c>
      <c r="G108" s="281" t="str">
        <f t="shared" si="2"/>
        <v/>
      </c>
      <c r="H108" s="281"/>
      <c r="I108" s="289" t="str">
        <f t="shared" si="3"/>
        <v/>
      </c>
    </row>
    <row r="109" spans="1:18" x14ac:dyDescent="0.15">
      <c r="A109" s="288"/>
      <c r="B109" s="288"/>
      <c r="C109" s="288"/>
      <c r="D109" s="288"/>
      <c r="E109" s="288"/>
      <c r="F109" s="288" t="s">
        <v>750</v>
      </c>
      <c r="G109" s="290">
        <f>IFERROR(AVERAGE(G51:G108),"")</f>
        <v>3.2548920515895245</v>
      </c>
      <c r="H109" s="290"/>
      <c r="I109" s="288"/>
      <c r="J109" s="288"/>
      <c r="K109" s="288"/>
      <c r="L109" s="288"/>
      <c r="M109" s="288"/>
      <c r="N109" s="288"/>
      <c r="O109" s="288"/>
      <c r="P109" s="288"/>
      <c r="Q109" s="288"/>
      <c r="R109" s="288"/>
    </row>
    <row r="110" spans="1:18" x14ac:dyDescent="0.15">
      <c r="A110" s="288"/>
      <c r="B110" s="288"/>
      <c r="C110" s="288"/>
      <c r="D110" s="288"/>
      <c r="E110" s="288"/>
      <c r="F110" s="288" t="s">
        <v>751</v>
      </c>
      <c r="G110" s="291">
        <f>IFERROR(STDEV(G51:G108),"")</f>
        <v>0.35568156863918921</v>
      </c>
      <c r="H110" s="291"/>
      <c r="I110" s="288"/>
      <c r="J110" s="288"/>
      <c r="K110" s="288"/>
      <c r="L110" s="288"/>
      <c r="M110" s="288"/>
      <c r="N110" s="288"/>
      <c r="O110" s="288"/>
      <c r="P110" s="288"/>
      <c r="Q110" s="288"/>
      <c r="R110" s="288"/>
    </row>
    <row r="111" spans="1:18" s="33" customFormat="1" ht="16" x14ac:dyDescent="0.2">
      <c r="A111" s="38" t="s">
        <v>63</v>
      </c>
      <c r="B111"/>
      <c r="C111"/>
      <c r="D111"/>
      <c r="E111"/>
      <c r="F111"/>
    </row>
    <row r="112" spans="1:18" s="33" customFormat="1" ht="16" x14ac:dyDescent="0.2">
      <c r="A112" s="38"/>
      <c r="B112" s="33" t="s">
        <v>303</v>
      </c>
      <c r="C112" s="33" t="s">
        <v>302</v>
      </c>
      <c r="D112" s="33" t="s">
        <v>304</v>
      </c>
      <c r="E112"/>
      <c r="F112"/>
    </row>
    <row r="113" spans="1:10" s="33" customFormat="1" ht="16" x14ac:dyDescent="0.2">
      <c r="A113" s="179" t="s">
        <v>48</v>
      </c>
      <c r="B113" s="314">
        <v>1</v>
      </c>
      <c r="C113" s="314">
        <f>IFERROR(ROUND(EXP($G$10811*$G$110),1),"")</f>
        <v>1</v>
      </c>
      <c r="D113" s="314">
        <f>IFERROR(ROUND(EXP($G$109-1.5*$G$110),1),"")</f>
        <v>15.2</v>
      </c>
      <c r="E113"/>
      <c r="F113"/>
    </row>
    <row r="114" spans="1:10" s="33" customFormat="1" ht="16" x14ac:dyDescent="0.2">
      <c r="A114" s="179" t="s">
        <v>49</v>
      </c>
      <c r="B114" s="314">
        <f>D113</f>
        <v>15.2</v>
      </c>
      <c r="C114" s="314">
        <f>IFERROR(ROUND(EXP($G$109-$G$110),1),"")</f>
        <v>18.2</v>
      </c>
      <c r="D114" s="314">
        <f>IFERROR(ROUND(EXP($G$109-0.5*$G$110),1),"")</f>
        <v>21.7</v>
      </c>
      <c r="E114"/>
      <c r="F114"/>
    </row>
    <row r="115" spans="1:10" s="33" customFormat="1" ht="16" x14ac:dyDescent="0.2">
      <c r="A115" s="179" t="s">
        <v>50</v>
      </c>
      <c r="B115" s="314">
        <f>D114</f>
        <v>21.7</v>
      </c>
      <c r="C115" s="314">
        <f>IFERROR(ROUND(EXP($G$109),1),"")</f>
        <v>25.9</v>
      </c>
      <c r="D115" s="314">
        <f>IFERROR(ROUND(EXP($G$109+0.5*$G$110),1),"")</f>
        <v>31</v>
      </c>
      <c r="E115"/>
      <c r="F115"/>
    </row>
    <row r="116" spans="1:10" s="33" customFormat="1" ht="16" x14ac:dyDescent="0.2">
      <c r="A116" s="179" t="s">
        <v>51</v>
      </c>
      <c r="B116" s="314">
        <f>D115</f>
        <v>31</v>
      </c>
      <c r="C116" s="314">
        <f>IFERROR(ROUND(EXP($G$109+$G$110),1),"")</f>
        <v>37</v>
      </c>
      <c r="D116" s="314">
        <f>IFERROR(ROUND(EXP($G$109+1.5*$G$110),1),"")</f>
        <v>44.2</v>
      </c>
      <c r="E116"/>
      <c r="F116"/>
    </row>
    <row r="117" spans="1:10" s="33" customFormat="1" ht="16" x14ac:dyDescent="0.2">
      <c r="A117" s="179" t="s">
        <v>52</v>
      </c>
      <c r="B117" s="314">
        <f>D116</f>
        <v>44.2</v>
      </c>
      <c r="C117" s="314">
        <f>IFERROR(ROUND(EXP($G$109+2*$G$110),1),"")</f>
        <v>52.8</v>
      </c>
      <c r="D117" s="315" t="s">
        <v>752</v>
      </c>
      <c r="E117" s="31"/>
      <c r="F117" s="31"/>
    </row>
    <row r="118" spans="1:10" s="33" customFormat="1" ht="16" x14ac:dyDescent="0.2">
      <c r="A118" s="179"/>
      <c r="B118" s="16"/>
      <c r="C118" s="16"/>
      <c r="D118" s="16"/>
      <c r="E118" s="31"/>
      <c r="F118" s="31"/>
    </row>
    <row r="119" spans="1:10" s="33" customFormat="1" ht="18" x14ac:dyDescent="0.2">
      <c r="A119" s="40" t="s">
        <v>64</v>
      </c>
      <c r="B119"/>
      <c r="C119"/>
      <c r="D119"/>
      <c r="E119"/>
      <c r="F119"/>
      <c r="G119"/>
      <c r="H119"/>
      <c r="I119" s="31"/>
    </row>
    <row r="120" spans="1:10" s="33" customFormat="1" ht="18" x14ac:dyDescent="0.2">
      <c r="A120" s="40"/>
      <c r="B120" s="387" t="s">
        <v>65</v>
      </c>
      <c r="C120" s="388"/>
      <c r="D120" s="389"/>
      <c r="E120" s="387" t="s">
        <v>150</v>
      </c>
      <c r="F120" s="389"/>
      <c r="G120"/>
      <c r="H120"/>
      <c r="I120" s="31"/>
    </row>
    <row r="121" spans="1:10" s="33" customFormat="1" x14ac:dyDescent="0.15">
      <c r="A121" s="33" t="s">
        <v>690</v>
      </c>
      <c r="B121" s="41" t="s">
        <v>244</v>
      </c>
      <c r="C121" s="42" t="s">
        <v>31</v>
      </c>
      <c r="D121" s="43" t="s">
        <v>151</v>
      </c>
      <c r="E121" s="41" t="s">
        <v>152</v>
      </c>
      <c r="F121" s="43" t="s">
        <v>153</v>
      </c>
      <c r="G121" s="31" t="s">
        <v>248</v>
      </c>
      <c r="H121" s="31"/>
      <c r="I121" s="31" t="s">
        <v>249</v>
      </c>
    </row>
    <row r="122" spans="1:10" s="33" customFormat="1" x14ac:dyDescent="0.15">
      <c r="A122">
        <v>3</v>
      </c>
      <c r="B122" s="29">
        <f>C122</f>
        <v>300</v>
      </c>
      <c r="C122" s="5">
        <v>300</v>
      </c>
      <c r="D122" s="5">
        <v>200</v>
      </c>
      <c r="E122" s="5">
        <v>700</v>
      </c>
      <c r="F122" s="5">
        <v>1100</v>
      </c>
      <c r="G122" s="44">
        <f>IF(ISERR(D122/B122),0,D122/B122)</f>
        <v>0.66666666666666663</v>
      </c>
      <c r="H122" s="44"/>
      <c r="I122" s="44">
        <f>IF(ISERR(F122/D122),0,F122/D122)</f>
        <v>5.5</v>
      </c>
      <c r="J122" s="44"/>
    </row>
    <row r="123" spans="1:10" s="33" customFormat="1" x14ac:dyDescent="0.15">
      <c r="A123">
        <v>4</v>
      </c>
      <c r="B123" s="29">
        <f>C123</f>
        <v>200</v>
      </c>
      <c r="C123" s="5">
        <v>200</v>
      </c>
      <c r="D123" s="5">
        <v>167</v>
      </c>
      <c r="E123" s="5">
        <v>600</v>
      </c>
      <c r="F123" s="5">
        <v>565</v>
      </c>
      <c r="G123" s="44">
        <f>IF(ISERR(D123/B123),0,D123/B123)</f>
        <v>0.83499999999999996</v>
      </c>
      <c r="H123" s="44"/>
      <c r="I123" s="44">
        <f>IF(ISERR(F123/D123),0,F123/D123)</f>
        <v>3.3832335329341316</v>
      </c>
      <c r="J123" s="44"/>
    </row>
    <row r="124" spans="1:10" s="33" customFormat="1" ht="12" hidden="1" customHeight="1" x14ac:dyDescent="0.15">
      <c r="A124">
        <v>5</v>
      </c>
      <c r="B124" s="5"/>
      <c r="C124" s="5"/>
      <c r="D124" s="5"/>
      <c r="E124" s="5"/>
      <c r="F124" s="5"/>
      <c r="G124" s="44">
        <f>IF(ISERR(D124/B124),0,D124/B124)</f>
        <v>0</v>
      </c>
      <c r="H124" s="44"/>
      <c r="I124" s="44">
        <f>IF(ISERR(F124/D124),0,F124/D124)</f>
        <v>0</v>
      </c>
      <c r="J124" s="44"/>
    </row>
    <row r="125" spans="1:10" s="33" customFormat="1" ht="12" hidden="1" customHeight="1" x14ac:dyDescent="0.15">
      <c r="A125">
        <v>6</v>
      </c>
      <c r="B125" s="5"/>
      <c r="C125" s="5"/>
      <c r="D125" s="5"/>
      <c r="E125" s="5"/>
      <c r="F125" s="5"/>
      <c r="G125" s="44">
        <f>IF(ISERR(D125/B125),0,D125/B125)</f>
        <v>0</v>
      </c>
      <c r="H125" s="44"/>
      <c r="I125" s="44">
        <f>IF(ISERR(F125/D125),0,F125/D125)</f>
        <v>0</v>
      </c>
      <c r="J125" s="44"/>
    </row>
    <row r="126" spans="1:10" s="33" customFormat="1" ht="12" customHeight="1" x14ac:dyDescent="0.15">
      <c r="A126"/>
      <c r="B126" s="16"/>
      <c r="C126" s="16"/>
      <c r="D126" s="16"/>
      <c r="E126" s="16"/>
      <c r="F126" s="16"/>
      <c r="G126" s="44"/>
      <c r="H126" s="44"/>
      <c r="I126" s="44"/>
      <c r="J126" s="44"/>
    </row>
    <row r="127" spans="1:10" s="33" customFormat="1" ht="16" x14ac:dyDescent="0.2">
      <c r="A127" s="38" t="s">
        <v>91</v>
      </c>
      <c r="B127"/>
      <c r="C127"/>
      <c r="D127"/>
      <c r="E127"/>
      <c r="F127"/>
      <c r="G127"/>
      <c r="H127"/>
    </row>
    <row r="128" spans="1:10" s="33" customFormat="1" x14ac:dyDescent="0.15">
      <c r="A128" t="s">
        <v>92</v>
      </c>
      <c r="B128" s="16">
        <f>IF(ISERR(SUM(D122:D125)/SUM(F122:F125)),"",SUM(D122:D124)/SUM(F122:F124)*60)</f>
        <v>13.225225225225225</v>
      </c>
      <c r="C128" t="s">
        <v>93</v>
      </c>
      <c r="D128"/>
      <c r="E128"/>
      <c r="F128"/>
      <c r="G128"/>
      <c r="H128"/>
    </row>
    <row r="129" spans="1:23" s="33" customFormat="1" hidden="1" x14ac:dyDescent="0.15">
      <c r="A129" t="s">
        <v>246</v>
      </c>
      <c r="B129" t="str">
        <f>IF(ISERR(ROUNDUP(EXP(AVERAGE(H134:H162)),0)),"",ROUNDUP(EXP(AVERAGE(H134:H162)),0))</f>
        <v/>
      </c>
      <c r="C129" t="s">
        <v>96</v>
      </c>
      <c r="D129"/>
      <c r="E129"/>
      <c r="F129"/>
      <c r="G129"/>
      <c r="H129"/>
    </row>
    <row r="130" spans="1:23" s="33" customFormat="1" x14ac:dyDescent="0.15">
      <c r="A130"/>
      <c r="B130"/>
      <c r="C130"/>
      <c r="D130"/>
      <c r="E130"/>
      <c r="F130"/>
      <c r="G130"/>
      <c r="H130"/>
    </row>
    <row r="131" spans="1:23" s="33" customFormat="1" x14ac:dyDescent="0.15">
      <c r="A131"/>
      <c r="B131"/>
      <c r="C131"/>
      <c r="D131"/>
      <c r="E131"/>
      <c r="F131"/>
      <c r="G131"/>
    </row>
    <row r="132" spans="1:23" ht="20" x14ac:dyDescent="0.2">
      <c r="A132" s="1"/>
      <c r="B132" s="1"/>
      <c r="C132" s="1"/>
      <c r="D132" s="410" t="s">
        <v>225</v>
      </c>
      <c r="E132" s="411"/>
      <c r="F132" s="411"/>
      <c r="G132" s="411"/>
      <c r="H132" s="411"/>
      <c r="I132" s="411"/>
      <c r="J132" s="411"/>
      <c r="K132" s="411"/>
      <c r="L132" s="412"/>
      <c r="M132" s="31"/>
      <c r="N132" s="410" t="s">
        <v>70</v>
      </c>
      <c r="O132" s="411"/>
      <c r="P132" s="411"/>
      <c r="Q132" s="411"/>
      <c r="R132" s="411"/>
      <c r="S132" s="411"/>
      <c r="T132" s="411"/>
      <c r="U132" s="411"/>
      <c r="V132" s="411"/>
      <c r="W132" s="412"/>
    </row>
    <row r="133" spans="1:23" ht="20" customHeight="1" x14ac:dyDescent="0.2">
      <c r="A133" s="1"/>
      <c r="B133" s="1"/>
      <c r="C133" s="1"/>
      <c r="D133" s="402" t="s">
        <v>541</v>
      </c>
      <c r="E133" s="403"/>
      <c r="F133" s="403"/>
      <c r="G133" s="403"/>
      <c r="H133" s="31"/>
      <c r="I133" s="400" t="s">
        <v>542</v>
      </c>
      <c r="J133" s="400"/>
      <c r="K133" s="401"/>
      <c r="L133" s="292"/>
      <c r="M133" s="31"/>
      <c r="N133" s="404" t="str">
        <f>D133</f>
        <v>Changes to existing code</v>
      </c>
      <c r="O133" s="400"/>
      <c r="P133" s="400"/>
      <c r="Q133" s="400"/>
      <c r="R133" s="31"/>
      <c r="S133" s="400" t="str">
        <f>I133</f>
        <v>New code</v>
      </c>
      <c r="T133" s="400"/>
      <c r="U133" s="401"/>
      <c r="V133" s="293"/>
      <c r="W133" s="294"/>
    </row>
    <row r="134" spans="1:23" s="3" customFormat="1" ht="53" customHeight="1" x14ac:dyDescent="0.15">
      <c r="A134" s="33" t="s">
        <v>286</v>
      </c>
      <c r="B134" s="295" t="s">
        <v>74</v>
      </c>
      <c r="C134" s="295" t="s">
        <v>539</v>
      </c>
      <c r="D134" s="296" t="s">
        <v>544</v>
      </c>
      <c r="E134" s="297" t="s">
        <v>545</v>
      </c>
      <c r="F134" s="297" t="s">
        <v>546</v>
      </c>
      <c r="G134" s="297" t="s">
        <v>551</v>
      </c>
      <c r="H134" s="298"/>
      <c r="I134" s="296" t="s">
        <v>543</v>
      </c>
      <c r="J134" s="297" t="s">
        <v>540</v>
      </c>
      <c r="K134" s="297" t="s">
        <v>547</v>
      </c>
      <c r="L134" s="299" t="s">
        <v>549</v>
      </c>
      <c r="M134"/>
      <c r="N134" s="300" t="str">
        <f>D134</f>
        <v>Number of LOC modified in base</v>
      </c>
      <c r="O134" s="301" t="str">
        <f>E134</f>
        <v>Number of LOC added to base</v>
      </c>
      <c r="P134" s="301" t="str">
        <f>F134</f>
        <v>Number of LOC deleted from base</v>
      </c>
      <c r="Q134" s="302" t="str">
        <f>G134</f>
        <v>Number of base LOC contributing to effort</v>
      </c>
      <c r="R134" s="298"/>
      <c r="S134" s="300" t="str">
        <f>I134</f>
        <v>Number of new methods added</v>
      </c>
      <c r="T134" s="301" t="str">
        <f>J134</f>
        <v>LOC/Method</v>
      </c>
      <c r="U134" s="302" t="str">
        <f>K134</f>
        <v>Number of new LOC contributing to effort</v>
      </c>
      <c r="V134" s="297" t="s">
        <v>550</v>
      </c>
      <c r="W134" s="303" t="s">
        <v>548</v>
      </c>
    </row>
    <row r="135" spans="1:23" s="3" customFormat="1" x14ac:dyDescent="0.15">
      <c r="A135" s="4" t="str">
        <f>IF(ISBLANK('Architecture - Pre'!C43),"",'Architecture - Pre'!C43)</f>
        <v>_solve</v>
      </c>
      <c r="B135" s="4" t="s">
        <v>552</v>
      </c>
      <c r="C135" s="284" t="s">
        <v>50</v>
      </c>
      <c r="D135" s="77">
        <v>0</v>
      </c>
      <c r="E135" s="77">
        <v>5</v>
      </c>
      <c r="F135" s="77">
        <v>0</v>
      </c>
      <c r="G135" s="304">
        <f>D135+E135</f>
        <v>5</v>
      </c>
      <c r="H135" s="305"/>
      <c r="I135" s="77">
        <v>0</v>
      </c>
      <c r="J135" s="306">
        <f>IFERROR(VLOOKUP(C135,$A$113:$C$117,3,FALSE),"")</f>
        <v>25.9</v>
      </c>
      <c r="K135" s="307">
        <f>IFERROR(I135*J135,0)</f>
        <v>0</v>
      </c>
      <c r="L135" s="306">
        <f>G135+K135</f>
        <v>5</v>
      </c>
      <c r="N135" s="77">
        <v>0</v>
      </c>
      <c r="O135" s="77">
        <v>12</v>
      </c>
      <c r="P135" s="77">
        <v>0</v>
      </c>
      <c r="Q135" s="306">
        <f>N135+O135</f>
        <v>12</v>
      </c>
      <c r="R135" s="305"/>
      <c r="S135" s="77">
        <v>0</v>
      </c>
      <c r="T135" s="306" t="str">
        <f>IF(ISERROR(U135/S135),"",U135/S135)</f>
        <v/>
      </c>
      <c r="U135" s="77">
        <v>0</v>
      </c>
      <c r="V135" s="308">
        <f>Q135+U135</f>
        <v>12</v>
      </c>
      <c r="W135" s="77" t="s">
        <v>42</v>
      </c>
    </row>
    <row r="136" spans="1:23" s="3" customFormat="1" x14ac:dyDescent="0.15">
      <c r="A136" s="4" t="str">
        <f>IF(ISBLANK('Architecture - Pre'!C60),"",'Architecture - Pre'!C60)</f>
        <v>_solveUpFace</v>
      </c>
      <c r="B136" s="4" t="s">
        <v>553</v>
      </c>
      <c r="C136" s="284" t="s">
        <v>51</v>
      </c>
      <c r="D136" s="34">
        <v>0</v>
      </c>
      <c r="E136" s="76">
        <v>0</v>
      </c>
      <c r="F136" s="76">
        <v>0</v>
      </c>
      <c r="G136" s="309">
        <f t="shared" ref="G136:G143" si="4">D136+E136</f>
        <v>0</v>
      </c>
      <c r="H136" s="305"/>
      <c r="I136" s="76">
        <v>1</v>
      </c>
      <c r="J136" s="306">
        <f t="shared" ref="J136:J154" si="5">IFERROR(VLOOKUP(C136,$A$113:$C$117,3,FALSE),"")</f>
        <v>37</v>
      </c>
      <c r="K136" s="307">
        <f t="shared" ref="K136:K154" si="6">IFERROR(I136*J136,0)</f>
        <v>37</v>
      </c>
      <c r="L136" s="306">
        <f t="shared" ref="L136:L154" si="7">G136+K136</f>
        <v>37</v>
      </c>
      <c r="N136" s="76">
        <v>0</v>
      </c>
      <c r="O136" s="76">
        <v>0</v>
      </c>
      <c r="P136" s="76">
        <v>0</v>
      </c>
      <c r="Q136" s="311">
        <f t="shared" ref="Q136:Q143" si="8">N136+O136</f>
        <v>0</v>
      </c>
      <c r="R136" s="305"/>
      <c r="S136" s="76">
        <v>1</v>
      </c>
      <c r="T136" s="311">
        <f>IF(ISERROR(U136/S136),"",U136/S136)</f>
        <v>41</v>
      </c>
      <c r="U136" s="76">
        <v>41</v>
      </c>
      <c r="V136" s="310">
        <f t="shared" ref="V136:V143" si="9">Q136+U136</f>
        <v>41</v>
      </c>
      <c r="W136" s="76" t="s">
        <v>41</v>
      </c>
    </row>
    <row r="137" spans="1:23" s="3" customFormat="1" x14ac:dyDescent="0.15">
      <c r="A137" s="4" t="str">
        <f>IF(ISBLANK('Architecture - Pre'!C77),"",'Architecture - Pre'!C77)</f>
        <v>_solveUpCross</v>
      </c>
      <c r="B137" s="4" t="s">
        <v>553</v>
      </c>
      <c r="C137" s="284" t="s">
        <v>50</v>
      </c>
      <c r="D137" s="76">
        <v>0</v>
      </c>
      <c r="E137" s="76">
        <v>0</v>
      </c>
      <c r="F137" s="76">
        <v>0</v>
      </c>
      <c r="G137" s="309">
        <f t="shared" si="4"/>
        <v>0</v>
      </c>
      <c r="H137" s="305"/>
      <c r="I137" s="76">
        <v>1</v>
      </c>
      <c r="J137" s="306">
        <f t="shared" si="5"/>
        <v>25.9</v>
      </c>
      <c r="K137" s="307">
        <f t="shared" si="6"/>
        <v>25.9</v>
      </c>
      <c r="L137" s="306">
        <f t="shared" si="7"/>
        <v>25.9</v>
      </c>
      <c r="N137" s="76">
        <v>0</v>
      </c>
      <c r="O137" s="76">
        <v>0</v>
      </c>
      <c r="P137" s="76">
        <v>0</v>
      </c>
      <c r="Q137" s="311">
        <f t="shared" si="8"/>
        <v>0</v>
      </c>
      <c r="R137" s="305"/>
      <c r="S137" s="76">
        <v>1</v>
      </c>
      <c r="T137" s="311">
        <f t="shared" ref="T137:T154" si="10">IF(ISERROR(U137/S137),"",U137/S137)</f>
        <v>20</v>
      </c>
      <c r="U137" s="76">
        <v>20</v>
      </c>
      <c r="V137" s="310">
        <f t="shared" si="9"/>
        <v>20</v>
      </c>
      <c r="W137" s="76" t="s">
        <v>41</v>
      </c>
    </row>
    <row r="138" spans="1:23" s="3" customFormat="1" x14ac:dyDescent="0.15">
      <c r="A138" s="4" t="str">
        <f>IF(ISBLANK('Architecture - Pre'!C94),"",'Architecture - Pre'!C94)</f>
        <v/>
      </c>
      <c r="B138" s="4"/>
      <c r="C138" s="284"/>
      <c r="D138" s="76"/>
      <c r="E138" s="76"/>
      <c r="F138" s="76"/>
      <c r="G138" s="309">
        <f t="shared" si="4"/>
        <v>0</v>
      </c>
      <c r="H138" s="305"/>
      <c r="I138" s="76"/>
      <c r="J138" s="306" t="str">
        <f t="shared" si="5"/>
        <v/>
      </c>
      <c r="K138" s="307">
        <f t="shared" si="6"/>
        <v>0</v>
      </c>
      <c r="L138" s="306">
        <f t="shared" si="7"/>
        <v>0</v>
      </c>
      <c r="N138" s="76"/>
      <c r="O138" s="76"/>
      <c r="P138" s="76"/>
      <c r="Q138" s="311">
        <f t="shared" si="8"/>
        <v>0</v>
      </c>
      <c r="R138" s="305"/>
      <c r="S138" s="76"/>
      <c r="T138" s="311" t="str">
        <f t="shared" si="10"/>
        <v/>
      </c>
      <c r="U138" s="76"/>
      <c r="V138" s="310">
        <f t="shared" si="9"/>
        <v>0</v>
      </c>
      <c r="W138" s="76"/>
    </row>
    <row r="139" spans="1:23" s="3" customFormat="1" x14ac:dyDescent="0.15">
      <c r="A139" s="4" t="str">
        <f>IF(ISBLANK('Architecture - Pre'!C111),"",'Architecture - Pre'!C111)</f>
        <v/>
      </c>
      <c r="B139" s="4"/>
      <c r="C139" s="284"/>
      <c r="D139" s="76"/>
      <c r="E139" s="76"/>
      <c r="F139" s="76"/>
      <c r="G139" s="309">
        <f t="shared" si="4"/>
        <v>0</v>
      </c>
      <c r="H139" s="305"/>
      <c r="I139" s="76"/>
      <c r="J139" s="306" t="str">
        <f t="shared" si="5"/>
        <v/>
      </c>
      <c r="K139" s="307">
        <f t="shared" si="6"/>
        <v>0</v>
      </c>
      <c r="L139" s="306">
        <f t="shared" si="7"/>
        <v>0</v>
      </c>
      <c r="N139" s="76"/>
      <c r="O139" s="76"/>
      <c r="P139" s="76"/>
      <c r="Q139" s="311">
        <f t="shared" si="8"/>
        <v>0</v>
      </c>
      <c r="R139" s="305"/>
      <c r="S139" s="76"/>
      <c r="T139" s="311" t="str">
        <f t="shared" si="10"/>
        <v/>
      </c>
      <c r="U139" s="76"/>
      <c r="V139" s="310">
        <f t="shared" si="9"/>
        <v>0</v>
      </c>
      <c r="W139" s="76"/>
    </row>
    <row r="140" spans="1:23" s="3" customFormat="1" x14ac:dyDescent="0.15">
      <c r="A140" s="4" t="str">
        <f>IF(ISBLANK('Architecture - Pre'!C128),"",'Architecture - Pre'!C128)</f>
        <v/>
      </c>
      <c r="B140" s="4"/>
      <c r="C140" s="284"/>
      <c r="D140" s="76"/>
      <c r="E140" s="76"/>
      <c r="F140" s="76"/>
      <c r="G140" s="309">
        <f t="shared" si="4"/>
        <v>0</v>
      </c>
      <c r="H140" s="305"/>
      <c r="I140" s="76"/>
      <c r="J140" s="306" t="str">
        <f t="shared" si="5"/>
        <v/>
      </c>
      <c r="K140" s="307">
        <f t="shared" si="6"/>
        <v>0</v>
      </c>
      <c r="L140" s="306">
        <f t="shared" si="7"/>
        <v>0</v>
      </c>
      <c r="N140" s="76"/>
      <c r="O140" s="76"/>
      <c r="P140" s="76"/>
      <c r="Q140" s="311">
        <f t="shared" si="8"/>
        <v>0</v>
      </c>
      <c r="R140" s="305"/>
      <c r="S140" s="76"/>
      <c r="T140" s="311" t="str">
        <f t="shared" si="10"/>
        <v/>
      </c>
      <c r="U140" s="76"/>
      <c r="V140" s="310">
        <f t="shared" si="9"/>
        <v>0</v>
      </c>
      <c r="W140" s="76"/>
    </row>
    <row r="141" spans="1:23" s="3" customFormat="1" x14ac:dyDescent="0.15">
      <c r="A141" s="4" t="str">
        <f>IF(ISBLANK('Architecture - Pre'!C145),"",'Architecture - Pre'!C145)</f>
        <v/>
      </c>
      <c r="B141" s="4"/>
      <c r="C141" s="284"/>
      <c r="D141" s="76"/>
      <c r="E141" s="76"/>
      <c r="F141" s="76"/>
      <c r="G141" s="309">
        <f t="shared" si="4"/>
        <v>0</v>
      </c>
      <c r="H141" s="305"/>
      <c r="I141" s="76"/>
      <c r="J141" s="306" t="str">
        <f t="shared" si="5"/>
        <v/>
      </c>
      <c r="K141" s="307">
        <f t="shared" si="6"/>
        <v>0</v>
      </c>
      <c r="L141" s="306">
        <f t="shared" si="7"/>
        <v>0</v>
      </c>
      <c r="N141" s="76"/>
      <c r="O141" s="76"/>
      <c r="P141" s="76"/>
      <c r="Q141" s="311">
        <f t="shared" si="8"/>
        <v>0</v>
      </c>
      <c r="R141" s="305"/>
      <c r="S141" s="76"/>
      <c r="T141" s="311" t="str">
        <f t="shared" si="10"/>
        <v/>
      </c>
      <c r="U141" s="76"/>
      <c r="V141" s="310">
        <f t="shared" si="9"/>
        <v>0</v>
      </c>
      <c r="W141" s="76"/>
    </row>
    <row r="142" spans="1:23" s="3" customFormat="1" x14ac:dyDescent="0.15">
      <c r="A142" s="4" t="str">
        <f>IF(ISBLANK('Architecture - Pre'!C162),"",'Architecture - Pre'!C162)</f>
        <v/>
      </c>
      <c r="B142" s="4"/>
      <c r="C142" s="284"/>
      <c r="D142" s="5"/>
      <c r="E142" s="5"/>
      <c r="F142" s="5"/>
      <c r="G142" s="309">
        <f t="shared" si="4"/>
        <v>0</v>
      </c>
      <c r="H142" s="312"/>
      <c r="I142" s="5"/>
      <c r="J142" s="306" t="str">
        <f t="shared" si="5"/>
        <v/>
      </c>
      <c r="K142" s="307">
        <f t="shared" si="6"/>
        <v>0</v>
      </c>
      <c r="L142" s="306">
        <f t="shared" si="7"/>
        <v>0</v>
      </c>
      <c r="M142"/>
      <c r="N142" s="5"/>
      <c r="O142" s="5"/>
      <c r="P142" s="5"/>
      <c r="Q142" s="311">
        <f t="shared" si="8"/>
        <v>0</v>
      </c>
      <c r="R142" s="312"/>
      <c r="S142" s="5"/>
      <c r="T142" s="311" t="str">
        <f t="shared" si="10"/>
        <v/>
      </c>
      <c r="U142" s="5"/>
      <c r="V142" s="310">
        <f t="shared" si="9"/>
        <v>0</v>
      </c>
      <c r="W142" s="76"/>
    </row>
    <row r="143" spans="1:23" s="3" customFormat="1" x14ac:dyDescent="0.15">
      <c r="A143" s="4" t="str">
        <f>IF(ISBLANK('Architecture - Pre'!C179),"",'Architecture - Pre'!C179)</f>
        <v/>
      </c>
      <c r="B143" s="4"/>
      <c r="C143" s="284"/>
      <c r="D143" s="5"/>
      <c r="E143" s="5"/>
      <c r="F143" s="5"/>
      <c r="G143" s="309">
        <f t="shared" si="4"/>
        <v>0</v>
      </c>
      <c r="H143" s="312"/>
      <c r="I143" s="5"/>
      <c r="J143" s="306" t="str">
        <f t="shared" si="5"/>
        <v/>
      </c>
      <c r="K143" s="307">
        <f t="shared" si="6"/>
        <v>0</v>
      </c>
      <c r="L143" s="306">
        <f t="shared" si="7"/>
        <v>0</v>
      </c>
      <c r="M143"/>
      <c r="N143" s="5"/>
      <c r="O143" s="5"/>
      <c r="P143" s="5"/>
      <c r="Q143" s="311">
        <f t="shared" si="8"/>
        <v>0</v>
      </c>
      <c r="R143" s="312"/>
      <c r="S143" s="5"/>
      <c r="T143" s="311" t="str">
        <f t="shared" si="10"/>
        <v/>
      </c>
      <c r="U143" s="5"/>
      <c r="V143" s="310">
        <f t="shared" si="9"/>
        <v>0</v>
      </c>
      <c r="W143" s="76"/>
    </row>
    <row r="144" spans="1:23" s="3" customFormat="1" x14ac:dyDescent="0.15">
      <c r="A144" s="4" t="str">
        <f>IF(ISBLANK('Architecture - Pre'!C196),"",'Architecture - Pre'!C196)</f>
        <v/>
      </c>
      <c r="B144" s="4"/>
      <c r="C144" s="284"/>
      <c r="D144" s="5"/>
      <c r="E144" s="5"/>
      <c r="F144" s="5"/>
      <c r="G144" s="309">
        <f>D144+E144</f>
        <v>0</v>
      </c>
      <c r="H144" s="312"/>
      <c r="I144" s="5"/>
      <c r="J144" s="306" t="str">
        <f t="shared" si="5"/>
        <v/>
      </c>
      <c r="K144" s="307">
        <f t="shared" si="6"/>
        <v>0</v>
      </c>
      <c r="L144" s="306">
        <f t="shared" si="7"/>
        <v>0</v>
      </c>
      <c r="M144"/>
      <c r="N144" s="5"/>
      <c r="O144" s="5"/>
      <c r="P144" s="5"/>
      <c r="Q144" s="311">
        <f>N144+O144</f>
        <v>0</v>
      </c>
      <c r="R144" s="312"/>
      <c r="S144" s="5"/>
      <c r="T144" s="311" t="str">
        <f t="shared" si="10"/>
        <v/>
      </c>
      <c r="U144" s="5"/>
      <c r="V144" s="310">
        <f>Q144+U144</f>
        <v>0</v>
      </c>
      <c r="W144" s="76"/>
    </row>
    <row r="145" spans="1:24" s="3" customFormat="1" x14ac:dyDescent="0.15">
      <c r="A145" s="4" t="str">
        <f>IF(ISBLANK('Architecture - Pre'!C213),"",'Architecture - Pre'!C213)</f>
        <v/>
      </c>
      <c r="B145" s="4"/>
      <c r="C145" s="284"/>
      <c r="D145" s="76"/>
      <c r="E145" s="76"/>
      <c r="F145" s="76"/>
      <c r="G145" s="309">
        <f>D145+E145</f>
        <v>0</v>
      </c>
      <c r="H145" s="305"/>
      <c r="I145" s="76"/>
      <c r="J145" s="306" t="str">
        <f t="shared" si="5"/>
        <v/>
      </c>
      <c r="K145" s="307">
        <f t="shared" si="6"/>
        <v>0</v>
      </c>
      <c r="L145" s="306">
        <f t="shared" si="7"/>
        <v>0</v>
      </c>
      <c r="N145" s="76"/>
      <c r="O145" s="76"/>
      <c r="P145" s="76"/>
      <c r="Q145" s="311">
        <f>N145+O145</f>
        <v>0</v>
      </c>
      <c r="R145" s="305"/>
      <c r="S145" s="76"/>
      <c r="T145" s="311" t="str">
        <f>IF(ISERROR(U145/S145),"",U145/S145)</f>
        <v/>
      </c>
      <c r="U145" s="76"/>
      <c r="V145" s="310">
        <f>Q145+U145</f>
        <v>0</v>
      </c>
      <c r="W145" s="76"/>
    </row>
    <row r="146" spans="1:24" s="3" customFormat="1" x14ac:dyDescent="0.15">
      <c r="A146" s="4" t="str">
        <f>IF(ISBLANK('Architecture - Pre'!C221),"",'Architecture - Pre'!C221)</f>
        <v/>
      </c>
      <c r="B146" s="4"/>
      <c r="C146" s="284"/>
      <c r="D146" s="76"/>
      <c r="E146" s="76"/>
      <c r="F146" s="76"/>
      <c r="G146" s="309">
        <f t="shared" ref="G146:G154" si="11">D146+E146</f>
        <v>0</v>
      </c>
      <c r="H146" s="305"/>
      <c r="I146" s="76"/>
      <c r="J146" s="306" t="str">
        <f t="shared" si="5"/>
        <v/>
      </c>
      <c r="K146" s="307">
        <f t="shared" si="6"/>
        <v>0</v>
      </c>
      <c r="L146" s="306">
        <f t="shared" si="7"/>
        <v>0</v>
      </c>
      <c r="N146" s="76"/>
      <c r="O146" s="76"/>
      <c r="P146" s="76"/>
      <c r="Q146" s="311">
        <f t="shared" ref="Q146:Q154" si="12">N146+O146</f>
        <v>0</v>
      </c>
      <c r="R146" s="305"/>
      <c r="S146" s="76"/>
      <c r="T146" s="311" t="str">
        <f t="shared" si="10"/>
        <v/>
      </c>
      <c r="U146" s="76"/>
      <c r="V146" s="310">
        <f t="shared" ref="V146:V154" si="13">Q146+U146</f>
        <v>0</v>
      </c>
      <c r="W146" s="76"/>
    </row>
    <row r="147" spans="1:24" s="3" customFormat="1" x14ac:dyDescent="0.15">
      <c r="A147" s="4" t="str">
        <f>IF(ISBLANK('Architecture - Pre'!C229),"",'Architecture - Pre'!C229)</f>
        <v/>
      </c>
      <c r="B147" s="4"/>
      <c r="C147" s="284"/>
      <c r="D147" s="76"/>
      <c r="E147" s="76"/>
      <c r="F147" s="76"/>
      <c r="G147" s="309">
        <f t="shared" si="11"/>
        <v>0</v>
      </c>
      <c r="H147" s="305"/>
      <c r="I147" s="76"/>
      <c r="J147" s="306" t="str">
        <f t="shared" si="5"/>
        <v/>
      </c>
      <c r="K147" s="307">
        <f t="shared" si="6"/>
        <v>0</v>
      </c>
      <c r="L147" s="306">
        <f t="shared" si="7"/>
        <v>0</v>
      </c>
      <c r="N147" s="76"/>
      <c r="O147" s="76"/>
      <c r="P147" s="76"/>
      <c r="Q147" s="311">
        <f t="shared" si="12"/>
        <v>0</v>
      </c>
      <c r="R147" s="305"/>
      <c r="S147" s="76"/>
      <c r="T147" s="311" t="str">
        <f t="shared" si="10"/>
        <v/>
      </c>
      <c r="U147" s="76"/>
      <c r="V147" s="310">
        <f t="shared" si="13"/>
        <v>0</v>
      </c>
      <c r="W147" s="76"/>
    </row>
    <row r="148" spans="1:24" s="3" customFormat="1" x14ac:dyDescent="0.15">
      <c r="A148" s="4" t="str">
        <f>IF(ISBLANK('Architecture - Pre'!C237),"",'Architecture - Pre'!C237)</f>
        <v/>
      </c>
      <c r="B148" s="4"/>
      <c r="C148" s="284"/>
      <c r="D148" s="76"/>
      <c r="E148" s="76"/>
      <c r="F148" s="76"/>
      <c r="G148" s="309">
        <f t="shared" si="11"/>
        <v>0</v>
      </c>
      <c r="H148" s="305"/>
      <c r="I148" s="76"/>
      <c r="J148" s="306" t="str">
        <f t="shared" si="5"/>
        <v/>
      </c>
      <c r="K148" s="307">
        <f t="shared" si="6"/>
        <v>0</v>
      </c>
      <c r="L148" s="306">
        <f t="shared" si="7"/>
        <v>0</v>
      </c>
      <c r="N148" s="76"/>
      <c r="O148" s="76"/>
      <c r="P148" s="76"/>
      <c r="Q148" s="311">
        <f t="shared" si="12"/>
        <v>0</v>
      </c>
      <c r="R148" s="305"/>
      <c r="S148" s="76"/>
      <c r="T148" s="311" t="str">
        <f t="shared" si="10"/>
        <v/>
      </c>
      <c r="U148" s="76"/>
      <c r="V148" s="310">
        <f t="shared" si="13"/>
        <v>0</v>
      </c>
      <c r="W148" s="76"/>
    </row>
    <row r="149" spans="1:24" s="3" customFormat="1" x14ac:dyDescent="0.15">
      <c r="A149" s="4" t="str">
        <f>IF(ISBLANK('Architecture - Pre'!C245),"",'Architecture - Pre'!C245)</f>
        <v/>
      </c>
      <c r="B149" s="4"/>
      <c r="C149" s="284"/>
      <c r="D149" s="76"/>
      <c r="E149" s="76"/>
      <c r="F149" s="76"/>
      <c r="G149" s="309">
        <f t="shared" si="11"/>
        <v>0</v>
      </c>
      <c r="H149" s="305"/>
      <c r="I149" s="76"/>
      <c r="J149" s="306" t="str">
        <f t="shared" si="5"/>
        <v/>
      </c>
      <c r="K149" s="307">
        <f t="shared" si="6"/>
        <v>0</v>
      </c>
      <c r="L149" s="306">
        <f t="shared" si="7"/>
        <v>0</v>
      </c>
      <c r="N149" s="76"/>
      <c r="O149" s="76"/>
      <c r="P149" s="76"/>
      <c r="Q149" s="311">
        <f t="shared" si="12"/>
        <v>0</v>
      </c>
      <c r="R149" s="305"/>
      <c r="S149" s="76"/>
      <c r="T149" s="311" t="str">
        <f t="shared" si="10"/>
        <v/>
      </c>
      <c r="U149" s="76"/>
      <c r="V149" s="310">
        <f t="shared" si="13"/>
        <v>0</v>
      </c>
      <c r="W149" s="76"/>
    </row>
    <row r="150" spans="1:24" s="3" customFormat="1" x14ac:dyDescent="0.15">
      <c r="A150" s="4" t="str">
        <f>IF(ISBLANK('Architecture - Pre'!C253),"",'Architecture - Pre'!C253)</f>
        <v/>
      </c>
      <c r="B150" s="4"/>
      <c r="C150" s="284"/>
      <c r="D150" s="76"/>
      <c r="E150" s="76"/>
      <c r="F150" s="76"/>
      <c r="G150" s="309">
        <f t="shared" si="11"/>
        <v>0</v>
      </c>
      <c r="H150" s="305"/>
      <c r="I150" s="76"/>
      <c r="J150" s="306" t="str">
        <f t="shared" si="5"/>
        <v/>
      </c>
      <c r="K150" s="307">
        <f t="shared" si="6"/>
        <v>0</v>
      </c>
      <c r="L150" s="306">
        <f t="shared" si="7"/>
        <v>0</v>
      </c>
      <c r="N150" s="76"/>
      <c r="O150" s="76"/>
      <c r="P150" s="76"/>
      <c r="Q150" s="311">
        <f t="shared" si="12"/>
        <v>0</v>
      </c>
      <c r="R150" s="305"/>
      <c r="S150" s="76"/>
      <c r="T150" s="311" t="str">
        <f t="shared" si="10"/>
        <v/>
      </c>
      <c r="U150" s="76"/>
      <c r="V150" s="310">
        <f t="shared" si="13"/>
        <v>0</v>
      </c>
      <c r="W150" s="76"/>
    </row>
    <row r="151" spans="1:24" s="3" customFormat="1" x14ac:dyDescent="0.15">
      <c r="A151" s="4" t="str">
        <f>IF(ISBLANK('Architecture - Pre'!C261),"",'Architecture - Pre'!C261)</f>
        <v/>
      </c>
      <c r="B151" s="4"/>
      <c r="C151" s="284"/>
      <c r="D151" s="76"/>
      <c r="E151" s="76"/>
      <c r="F151" s="76"/>
      <c r="G151" s="309">
        <f t="shared" si="11"/>
        <v>0</v>
      </c>
      <c r="H151" s="305"/>
      <c r="I151" s="76"/>
      <c r="J151" s="306" t="str">
        <f t="shared" si="5"/>
        <v/>
      </c>
      <c r="K151" s="307">
        <f t="shared" si="6"/>
        <v>0</v>
      </c>
      <c r="L151" s="306">
        <f t="shared" si="7"/>
        <v>0</v>
      </c>
      <c r="N151" s="76"/>
      <c r="O151" s="76"/>
      <c r="P151" s="76"/>
      <c r="Q151" s="311">
        <f t="shared" si="12"/>
        <v>0</v>
      </c>
      <c r="R151" s="305"/>
      <c r="S151" s="76"/>
      <c r="T151" s="311" t="str">
        <f t="shared" si="10"/>
        <v/>
      </c>
      <c r="U151" s="76"/>
      <c r="V151" s="310">
        <f t="shared" si="13"/>
        <v>0</v>
      </c>
      <c r="W151" s="76"/>
    </row>
    <row r="152" spans="1:24" s="3" customFormat="1" x14ac:dyDescent="0.15">
      <c r="A152" s="4" t="str">
        <f>IF(ISBLANK('Architecture - Pre'!C269),"",'Architecture - Pre'!C269)</f>
        <v/>
      </c>
      <c r="B152" s="4"/>
      <c r="C152" s="284"/>
      <c r="D152" s="5"/>
      <c r="E152" s="5"/>
      <c r="F152" s="5"/>
      <c r="G152" s="309">
        <f t="shared" si="11"/>
        <v>0</v>
      </c>
      <c r="H152" s="312"/>
      <c r="I152" s="5"/>
      <c r="J152" s="306" t="str">
        <f t="shared" si="5"/>
        <v/>
      </c>
      <c r="K152" s="307">
        <f t="shared" si="6"/>
        <v>0</v>
      </c>
      <c r="L152" s="306">
        <f t="shared" si="7"/>
        <v>0</v>
      </c>
      <c r="M152"/>
      <c r="N152" s="5"/>
      <c r="O152" s="5"/>
      <c r="P152" s="5"/>
      <c r="Q152" s="311">
        <f t="shared" si="12"/>
        <v>0</v>
      </c>
      <c r="R152" s="312"/>
      <c r="S152" s="5"/>
      <c r="T152" s="311" t="str">
        <f t="shared" si="10"/>
        <v/>
      </c>
      <c r="U152" s="5"/>
      <c r="V152" s="310">
        <f t="shared" si="13"/>
        <v>0</v>
      </c>
      <c r="W152" s="76"/>
    </row>
    <row r="153" spans="1:24" s="3" customFormat="1" x14ac:dyDescent="0.15">
      <c r="A153" s="4" t="str">
        <f>IF(ISBLANK('Architecture - Pre'!C277),"",'Architecture - Pre'!C277)</f>
        <v/>
      </c>
      <c r="B153" s="4"/>
      <c r="C153" s="284"/>
      <c r="D153" s="5"/>
      <c r="E153" s="5"/>
      <c r="F153" s="5"/>
      <c r="G153" s="309">
        <f t="shared" si="11"/>
        <v>0</v>
      </c>
      <c r="H153" s="312"/>
      <c r="I153" s="5"/>
      <c r="J153" s="306" t="str">
        <f t="shared" si="5"/>
        <v/>
      </c>
      <c r="K153" s="307">
        <f t="shared" si="6"/>
        <v>0</v>
      </c>
      <c r="L153" s="306">
        <f t="shared" si="7"/>
        <v>0</v>
      </c>
      <c r="M153"/>
      <c r="N153" s="5"/>
      <c r="O153" s="5"/>
      <c r="P153" s="5"/>
      <c r="Q153" s="311">
        <f t="shared" si="12"/>
        <v>0</v>
      </c>
      <c r="R153" s="312"/>
      <c r="S153" s="5"/>
      <c r="T153" s="311" t="str">
        <f t="shared" si="10"/>
        <v/>
      </c>
      <c r="U153" s="5"/>
      <c r="V153" s="310">
        <f t="shared" si="13"/>
        <v>0</v>
      </c>
      <c r="W153" s="76"/>
    </row>
    <row r="154" spans="1:24" s="3" customFormat="1" x14ac:dyDescent="0.15">
      <c r="A154" s="4" t="str">
        <f>IF(ISBLANK('Architecture - Pre'!C285),"",'Architecture - Pre'!C285)</f>
        <v/>
      </c>
      <c r="B154" s="4"/>
      <c r="C154" s="284"/>
      <c r="D154" s="5"/>
      <c r="E154" s="5"/>
      <c r="F154" s="5"/>
      <c r="G154" s="309">
        <f t="shared" si="11"/>
        <v>0</v>
      </c>
      <c r="H154" s="312"/>
      <c r="I154" s="5"/>
      <c r="J154" s="306" t="str">
        <f t="shared" si="5"/>
        <v/>
      </c>
      <c r="K154" s="307">
        <f t="shared" si="6"/>
        <v>0</v>
      </c>
      <c r="L154" s="306">
        <f t="shared" si="7"/>
        <v>0</v>
      </c>
      <c r="M154"/>
      <c r="N154" s="5"/>
      <c r="O154" s="5"/>
      <c r="P154" s="5"/>
      <c r="Q154" s="311">
        <f t="shared" si="12"/>
        <v>0</v>
      </c>
      <c r="R154" s="312"/>
      <c r="S154" s="5"/>
      <c r="T154" s="311" t="str">
        <f t="shared" si="10"/>
        <v/>
      </c>
      <c r="U154" s="5"/>
      <c r="V154" s="310">
        <f t="shared" si="13"/>
        <v>0</v>
      </c>
      <c r="W154" s="76"/>
    </row>
    <row r="155" spans="1:24" s="3" customFormat="1" x14ac:dyDescent="0.15">
      <c r="A155" s="25" t="s">
        <v>230</v>
      </c>
      <c r="B155" s="25"/>
      <c r="C155" s="25"/>
      <c r="D155" s="16">
        <f>SUM(D135:D154)</f>
        <v>0</v>
      </c>
      <c r="E155" s="16">
        <f>SUM(E135:E154)</f>
        <v>5</v>
      </c>
      <c r="F155" s="16">
        <f>SUM(F135:F154)</f>
        <v>0</v>
      </c>
      <c r="G155" s="16">
        <f>SUM(G135:G154)</f>
        <v>5</v>
      </c>
      <c r="H155" s="16"/>
      <c r="I155" s="16">
        <f>SUM(I135:I154)</f>
        <v>2</v>
      </c>
      <c r="J155" s="16"/>
      <c r="K155" s="16">
        <f>SUM(K135:K154)</f>
        <v>62.9</v>
      </c>
      <c r="L155" s="16">
        <f>SUM(L135:L154)</f>
        <v>67.900000000000006</v>
      </c>
      <c r="M155"/>
      <c r="N155" s="16">
        <f t="shared" ref="N155:R155" si="14">SUM(N135:N154)</f>
        <v>0</v>
      </c>
      <c r="O155" s="16">
        <f t="shared" si="14"/>
        <v>12</v>
      </c>
      <c r="P155" s="16">
        <f t="shared" si="14"/>
        <v>0</v>
      </c>
      <c r="Q155" s="16">
        <f t="shared" si="14"/>
        <v>12</v>
      </c>
      <c r="R155" s="16">
        <f t="shared" si="14"/>
        <v>0</v>
      </c>
      <c r="S155" s="16">
        <f>SUM(S135:S154)</f>
        <v>2</v>
      </c>
      <c r="T155" s="16"/>
      <c r="U155" s="16">
        <f>SUM(U135:U154)</f>
        <v>61</v>
      </c>
      <c r="V155" s="16">
        <f>SUM(V135:V154)</f>
        <v>73</v>
      </c>
      <c r="W155" s="16"/>
      <c r="X155" s="16"/>
    </row>
    <row r="156" spans="1:24" s="3" customFormat="1" x14ac:dyDescent="0.15">
      <c r="A156" s="2"/>
      <c r="B156" s="2"/>
      <c r="C156" s="2"/>
      <c r="D156"/>
      <c r="E156"/>
      <c r="F156"/>
      <c r="G156"/>
      <c r="H156"/>
      <c r="I156"/>
      <c r="J156"/>
      <c r="K156"/>
      <c r="L156"/>
      <c r="M156"/>
    </row>
    <row r="157" spans="1:24" s="3" customFormat="1" x14ac:dyDescent="0.15">
      <c r="A157" s="2"/>
      <c r="L157"/>
      <c r="M157"/>
    </row>
    <row r="158" spans="1:24" x14ac:dyDescent="0.15">
      <c r="A158" s="2" t="s">
        <v>238</v>
      </c>
      <c r="O158" s="33" t="s">
        <v>555</v>
      </c>
      <c r="P158" s="33" t="s">
        <v>528</v>
      </c>
      <c r="Q158" s="16">
        <f>V155</f>
        <v>73</v>
      </c>
    </row>
    <row r="159" spans="1:24" x14ac:dyDescent="0.15">
      <c r="B159" s="33" t="s">
        <v>754</v>
      </c>
      <c r="C159" s="16">
        <f>L155</f>
        <v>67.900000000000006</v>
      </c>
    </row>
    <row r="160" spans="1:24" x14ac:dyDescent="0.15">
      <c r="B160" s="33" t="s">
        <v>755</v>
      </c>
      <c r="C160" s="313">
        <f>IFERROR(SUM(D122:D125)/SUM(B122:B125),"")</f>
        <v>0.73399999999999999</v>
      </c>
    </row>
    <row r="161" spans="1:13" x14ac:dyDescent="0.15">
      <c r="B161" s="33" t="s">
        <v>756</v>
      </c>
      <c r="C161" s="16">
        <f>IFERROR(CEILING(C159*C160,1),"")</f>
        <v>50</v>
      </c>
    </row>
    <row r="162" spans="1:13" hidden="1" x14ac:dyDescent="0.15">
      <c r="C162">
        <f>CORREL(B122:B125,D122:D125)^2</f>
        <v>1</v>
      </c>
      <c r="D162" t="str">
        <f>IF(C162&gt;=0.75,"High",IF(C162&gt;=0.5,"Medium","Low"))</f>
        <v>High</v>
      </c>
      <c r="K162" s="86"/>
    </row>
    <row r="164" spans="1:13" x14ac:dyDescent="0.15">
      <c r="A164" s="2" t="s">
        <v>262</v>
      </c>
    </row>
    <row r="165" spans="1:13" x14ac:dyDescent="0.15">
      <c r="B165" s="33" t="s">
        <v>757</v>
      </c>
      <c r="C165" s="86">
        <f>IFERROR(SUM(F122:F125)/SUM(D122:D125),"")</f>
        <v>4.5367847411444142</v>
      </c>
    </row>
    <row r="166" spans="1:13" x14ac:dyDescent="0.15">
      <c r="B166" s="33" t="s">
        <v>758</v>
      </c>
      <c r="C166" s="16">
        <f>IFERROR(ROUND(1/C165*60,0),"")</f>
        <v>13</v>
      </c>
    </row>
    <row r="167" spans="1:13" x14ac:dyDescent="0.15">
      <c r="B167" s="33" t="s">
        <v>759</v>
      </c>
      <c r="C167" s="16">
        <f>IFERROR(C161*C165,"")</f>
        <v>226.83923705722071</v>
      </c>
    </row>
    <row r="168" spans="1:13" hidden="1" x14ac:dyDescent="0.15">
      <c r="C168" s="16">
        <f>CEILING(C161*MAX('Historical Data'!$H$121:$H$124),1)</f>
        <v>0</v>
      </c>
    </row>
    <row r="169" spans="1:13" hidden="1" x14ac:dyDescent="0.15">
      <c r="C169" s="86">
        <f>IF(ISERR(CORREL('Historical Data'!F121:F125,'Historical Data'!D121:D125)^2),0,CORREL('Historical Data'!F121:F125,'Historical Data'!D121:D125)^2)</f>
        <v>0</v>
      </c>
      <c r="D169" t="str">
        <f>IF(MIN(C169,C162)&gt;=0.75,"High",IF(MIN(C169,C162)&gt;=0.5,"Medium","Low"))</f>
        <v>Low</v>
      </c>
    </row>
    <row r="172" spans="1:13" x14ac:dyDescent="0.15">
      <c r="A172" s="33" t="s">
        <v>556</v>
      </c>
      <c r="B172" s="33" t="s">
        <v>527</v>
      </c>
      <c r="D172" s="16">
        <f>L155</f>
        <v>67.900000000000006</v>
      </c>
      <c r="E172" s="16"/>
      <c r="F172" s="16"/>
      <c r="G172" s="16"/>
      <c r="H172" s="16"/>
      <c r="I172" s="16"/>
      <c r="J172" s="16"/>
    </row>
    <row r="173" spans="1:13" x14ac:dyDescent="0.15">
      <c r="A173" s="2"/>
      <c r="B173" t="s">
        <v>239</v>
      </c>
      <c r="D173" s="5">
        <v>50</v>
      </c>
      <c r="E173" s="16"/>
      <c r="F173" s="16"/>
      <c r="G173" s="16"/>
      <c r="H173" s="16"/>
      <c r="I173" s="16"/>
      <c r="J173" s="16"/>
    </row>
    <row r="174" spans="1:13" x14ac:dyDescent="0.15">
      <c r="B174" t="s">
        <v>240</v>
      </c>
      <c r="D174" s="5">
        <v>227</v>
      </c>
      <c r="E174" s="16"/>
      <c r="F174" s="16"/>
      <c r="G174" s="16"/>
      <c r="H174" s="16"/>
      <c r="I174" s="16"/>
      <c r="J174" s="16"/>
    </row>
    <row r="175" spans="1:13" ht="83" customHeight="1" x14ac:dyDescent="0.15">
      <c r="B175" s="47" t="s">
        <v>241</v>
      </c>
      <c r="D175" s="405" t="s">
        <v>307</v>
      </c>
      <c r="E175" s="406"/>
      <c r="F175" s="406"/>
      <c r="G175" s="406"/>
      <c r="H175" s="406"/>
      <c r="I175" s="406"/>
      <c r="J175" s="406"/>
      <c r="K175" s="406"/>
      <c r="L175" s="406"/>
      <c r="M175" s="407"/>
    </row>
  </sheetData>
  <sheetProtection sheet="1" objects="1" scenarios="1"/>
  <mergeCells count="75">
    <mergeCell ref="B120:D120"/>
    <mergeCell ref="E120:F120"/>
    <mergeCell ref="A102:B102"/>
    <mergeCell ref="A103:B103"/>
    <mergeCell ref="A104:B104"/>
    <mergeCell ref="A105:B105"/>
    <mergeCell ref="A106:B106"/>
    <mergeCell ref="A99:B99"/>
    <mergeCell ref="A100:B100"/>
    <mergeCell ref="A101:B101"/>
    <mergeCell ref="A107:B107"/>
    <mergeCell ref="A108:B108"/>
    <mergeCell ref="A94:B94"/>
    <mergeCell ref="A95:B95"/>
    <mergeCell ref="A96:B96"/>
    <mergeCell ref="A97:B97"/>
    <mergeCell ref="A98:B98"/>
    <mergeCell ref="A89:B89"/>
    <mergeCell ref="A90:B90"/>
    <mergeCell ref="A91:B91"/>
    <mergeCell ref="A92:B92"/>
    <mergeCell ref="A93:B93"/>
    <mergeCell ref="A85:B85"/>
    <mergeCell ref="L85:O85"/>
    <mergeCell ref="A86:B86"/>
    <mergeCell ref="A87:B87"/>
    <mergeCell ref="A88:B88"/>
    <mergeCell ref="A81:B81"/>
    <mergeCell ref="A82:B82"/>
    <mergeCell ref="A83:B83"/>
    <mergeCell ref="L83:O83"/>
    <mergeCell ref="A84:B84"/>
    <mergeCell ref="L84:O84"/>
    <mergeCell ref="A76:B76"/>
    <mergeCell ref="A77:B77"/>
    <mergeCell ref="A78:B78"/>
    <mergeCell ref="A79:B79"/>
    <mergeCell ref="A80:B80"/>
    <mergeCell ref="A71:B71"/>
    <mergeCell ref="A72:B72"/>
    <mergeCell ref="A73:B73"/>
    <mergeCell ref="A74:B74"/>
    <mergeCell ref="A75:B75"/>
    <mergeCell ref="S133:U133"/>
    <mergeCell ref="D132:L132"/>
    <mergeCell ref="N132:W132"/>
    <mergeCell ref="A53:B53"/>
    <mergeCell ref="A54:B54"/>
    <mergeCell ref="L54:O54"/>
    <mergeCell ref="A55:B55"/>
    <mergeCell ref="L55:O55"/>
    <mergeCell ref="A56:B56"/>
    <mergeCell ref="L56:O56"/>
    <mergeCell ref="A57:B57"/>
    <mergeCell ref="A58:B58"/>
    <mergeCell ref="A59:B59"/>
    <mergeCell ref="A60:B60"/>
    <mergeCell ref="A61:B61"/>
    <mergeCell ref="A62:B62"/>
    <mergeCell ref="A2:M2"/>
    <mergeCell ref="I133:K133"/>
    <mergeCell ref="D133:G133"/>
    <mergeCell ref="N133:Q133"/>
    <mergeCell ref="D175:M175"/>
    <mergeCell ref="A50:B50"/>
    <mergeCell ref="A51:B51"/>
    <mergeCell ref="A52:B52"/>
    <mergeCell ref="A63:B63"/>
    <mergeCell ref="A64:B64"/>
    <mergeCell ref="A65:B65"/>
    <mergeCell ref="A66:B66"/>
    <mergeCell ref="A67:B67"/>
    <mergeCell ref="A68:B68"/>
    <mergeCell ref="A69:B69"/>
    <mergeCell ref="A70:B70"/>
  </mergeCells>
  <dataValidations count="4">
    <dataValidation type="list" allowBlank="1" showInputMessage="1" showErrorMessage="1" sqref="E51:E108" xr:uid="{3D906FE3-BC2C-6845-B30B-7004DEB01B07}">
      <formula1>$B$35:$B$39</formula1>
    </dataValidation>
    <dataValidation type="list" allowBlank="1" showInputMessage="1" showErrorMessage="1" sqref="C135:C154" xr:uid="{9F2145C7-4282-9342-A9C1-9E88A7FDB445}">
      <formula1>$G$41:$G$45</formula1>
    </dataValidation>
    <dataValidation type="list" allowBlank="1" showInputMessage="1" showErrorMessage="1" sqref="W135:W154" xr:uid="{58582EFC-ED94-7246-9A88-31BA9B31AEC9}">
      <formula1>$B$33:$B$34</formula1>
    </dataValidation>
    <dataValidation type="list" allowBlank="1" showInputMessage="1" showErrorMessage="1" sqref="B135:B154" xr:uid="{A0E04102-0C89-1C48-A687-15A2D72FDC50}">
      <formula1>$F$35:$F$36</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87" t="s">
        <v>225</v>
      </c>
      <c r="C42" s="388"/>
      <c r="D42" s="388"/>
      <c r="E42" s="389"/>
      <c r="F42" s="31"/>
      <c r="G42" s="387" t="s">
        <v>70</v>
      </c>
      <c r="H42" s="388"/>
      <c r="I42" s="388"/>
      <c r="J42" s="389"/>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87" t="s">
        <v>231</v>
      </c>
      <c r="C66" s="388"/>
      <c r="D66" s="389"/>
      <c r="E66" s="3"/>
      <c r="G66" s="387" t="s">
        <v>70</v>
      </c>
      <c r="H66" s="388"/>
      <c r="I66" s="389"/>
    </row>
    <row r="67" spans="1:10" s="3" customFormat="1" x14ac:dyDescent="0.15">
      <c r="A67" s="2" t="s">
        <v>243</v>
      </c>
      <c r="B67" s="41" t="s">
        <v>232</v>
      </c>
      <c r="C67" s="182" t="s">
        <v>525</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262</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521</v>
      </c>
      <c r="B114" s="33" t="s">
        <v>527</v>
      </c>
      <c r="D114" s="16">
        <f>D64+E64+C88</f>
        <v>0</v>
      </c>
    </row>
    <row r="115" spans="1:10" x14ac:dyDescent="0.15">
      <c r="A115" s="2"/>
      <c r="B115" t="s">
        <v>239</v>
      </c>
      <c r="D115" s="5">
        <v>0</v>
      </c>
      <c r="G115" s="33" t="s">
        <v>528</v>
      </c>
      <c r="H115" s="16">
        <f>H88+J64+I64</f>
        <v>0</v>
      </c>
    </row>
    <row r="116" spans="1:10" x14ac:dyDescent="0.15">
      <c r="B116" t="s">
        <v>240</v>
      </c>
      <c r="D116" s="5">
        <v>0</v>
      </c>
    </row>
    <row r="117" spans="1:10" ht="83" hidden="1" customHeight="1" x14ac:dyDescent="0.15">
      <c r="B117" s="47" t="s">
        <v>241</v>
      </c>
      <c r="D117" s="413"/>
      <c r="E117" s="414"/>
      <c r="F117" s="414"/>
      <c r="G117" s="414"/>
      <c r="H117" s="414"/>
      <c r="I117" s="414"/>
      <c r="J117" s="415"/>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7022-1A25-7141-8F38-321A2F2C11CC}">
  <sheetPr>
    <pageSetUpPr fitToPage="1"/>
  </sheetPr>
  <dimension ref="A1:F291"/>
  <sheetViews>
    <sheetView showGridLines="0" topLeftCell="B1" zoomScaleNormal="100" workbookViewId="0">
      <selection activeCell="C81" sqref="C81"/>
    </sheetView>
  </sheetViews>
  <sheetFormatPr baseColWidth="10" defaultColWidth="6.33203125" defaultRowHeight="13" x14ac:dyDescent="0.15"/>
  <cols>
    <col min="1" max="1" width="0" style="320" hidden="1" customWidth="1"/>
    <col min="2" max="2" width="22.5" style="320" customWidth="1"/>
    <col min="3" max="3" width="77.83203125" style="320" customWidth="1"/>
    <col min="4" max="16384" width="6.33203125" style="320"/>
  </cols>
  <sheetData>
    <row r="1" spans="1:6" ht="20" x14ac:dyDescent="0.2">
      <c r="B1" s="316" t="s">
        <v>145</v>
      </c>
    </row>
    <row r="2" spans="1:6" ht="43" customHeight="1" x14ac:dyDescent="0.2">
      <c r="A2" s="319" t="s">
        <v>341</v>
      </c>
      <c r="B2" s="326" t="s">
        <v>341</v>
      </c>
      <c r="C2" s="324"/>
      <c r="D2" s="319"/>
      <c r="E2" s="319"/>
      <c r="F2" s="316"/>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9">
        <v>1</v>
      </c>
      <c r="B43" s="320" t="s">
        <v>194</v>
      </c>
      <c r="C43" s="178" t="s">
        <v>753</v>
      </c>
    </row>
    <row r="44" spans="1:6" x14ac:dyDescent="0.15">
      <c r="A44" s="399"/>
      <c r="B44" s="320" t="s">
        <v>188</v>
      </c>
      <c r="C44" s="6" t="s">
        <v>187</v>
      </c>
    </row>
    <row r="45" spans="1:6" x14ac:dyDescent="0.15">
      <c r="A45" s="399"/>
      <c r="B45" s="320" t="s">
        <v>195</v>
      </c>
      <c r="C45" s="6" t="s">
        <v>397</v>
      </c>
    </row>
    <row r="46" spans="1:6" ht="12" hidden="1" customHeight="1" x14ac:dyDescent="0.15">
      <c r="A46" s="399"/>
      <c r="B46" s="320" t="s">
        <v>189</v>
      </c>
      <c r="C46" s="6"/>
    </row>
    <row r="47" spans="1:6" x14ac:dyDescent="0.15">
      <c r="A47" s="399"/>
      <c r="B47" s="320" t="s">
        <v>190</v>
      </c>
      <c r="C47" s="6" t="s">
        <v>45</v>
      </c>
    </row>
    <row r="48" spans="1:6" ht="26" customHeight="1" x14ac:dyDescent="0.15">
      <c r="A48" s="399"/>
      <c r="B48" s="318" t="s">
        <v>191</v>
      </c>
      <c r="C48" s="28" t="s">
        <v>827</v>
      </c>
    </row>
    <row r="49" spans="1:3" ht="26" customHeight="1" x14ac:dyDescent="0.15">
      <c r="A49" s="399"/>
      <c r="B49" s="318" t="s">
        <v>192</v>
      </c>
      <c r="C49" s="28" t="s">
        <v>778</v>
      </c>
    </row>
    <row r="50" spans="1:3" ht="12" hidden="1" customHeight="1" x14ac:dyDescent="0.15">
      <c r="A50" s="399"/>
      <c r="C50" s="6"/>
    </row>
    <row r="51" spans="1:3" ht="12" hidden="1" customHeight="1" x14ac:dyDescent="0.15">
      <c r="A51" s="399"/>
      <c r="C51" s="6"/>
    </row>
    <row r="52" spans="1:3" ht="12" hidden="1" customHeight="1" x14ac:dyDescent="0.15">
      <c r="A52" s="399"/>
      <c r="C52" s="6"/>
    </row>
    <row r="53" spans="1:3" ht="12" hidden="1" customHeight="1" x14ac:dyDescent="0.15">
      <c r="A53" s="399"/>
      <c r="C53" s="6"/>
    </row>
    <row r="54" spans="1:3" ht="12" hidden="1" customHeight="1" x14ac:dyDescent="0.15">
      <c r="A54" s="399"/>
      <c r="C54" s="6"/>
    </row>
    <row r="55" spans="1:3" ht="12" hidden="1" customHeight="1" x14ac:dyDescent="0.15">
      <c r="A55" s="399"/>
      <c r="C55" s="6"/>
    </row>
    <row r="56" spans="1:3" ht="12" hidden="1" customHeight="1" x14ac:dyDescent="0.15">
      <c r="A56" s="399"/>
      <c r="C56" s="6"/>
    </row>
    <row r="57" spans="1:3" ht="12" hidden="1" customHeight="1" x14ac:dyDescent="0.15">
      <c r="A57" s="399"/>
      <c r="C57" s="6"/>
    </row>
    <row r="58" spans="1:3" ht="12" hidden="1" customHeight="1" x14ac:dyDescent="0.15">
      <c r="A58" s="399"/>
      <c r="C58" s="6"/>
    </row>
    <row r="59" spans="1:3" x14ac:dyDescent="0.15">
      <c r="A59" s="399"/>
    </row>
    <row r="60" spans="1:3" x14ac:dyDescent="0.15">
      <c r="A60" s="399">
        <f>A43+1</f>
        <v>2</v>
      </c>
      <c r="B60" s="320" t="s">
        <v>194</v>
      </c>
      <c r="C60" s="178" t="s">
        <v>821</v>
      </c>
    </row>
    <row r="61" spans="1:3" x14ac:dyDescent="0.15">
      <c r="A61" s="399"/>
      <c r="B61" s="320" t="s">
        <v>188</v>
      </c>
      <c r="C61" s="6" t="s">
        <v>187</v>
      </c>
    </row>
    <row r="62" spans="1:3" x14ac:dyDescent="0.15">
      <c r="A62" s="399"/>
      <c r="B62" s="320" t="s">
        <v>195</v>
      </c>
      <c r="C62" s="6" t="s">
        <v>397</v>
      </c>
    </row>
    <row r="63" spans="1:3" ht="12" hidden="1" customHeight="1" x14ac:dyDescent="0.15">
      <c r="A63" s="399"/>
      <c r="B63" s="320" t="s">
        <v>189</v>
      </c>
      <c r="C63" s="6"/>
    </row>
    <row r="64" spans="1:3" x14ac:dyDescent="0.15">
      <c r="A64" s="399"/>
      <c r="B64" s="320" t="s">
        <v>190</v>
      </c>
      <c r="C64" s="6" t="s">
        <v>45</v>
      </c>
    </row>
    <row r="65" spans="1:3" ht="26" customHeight="1" x14ac:dyDescent="0.15">
      <c r="A65" s="399"/>
      <c r="B65" s="318" t="s">
        <v>191</v>
      </c>
      <c r="C65" s="28" t="s">
        <v>826</v>
      </c>
    </row>
    <row r="66" spans="1:3" ht="26" customHeight="1" x14ac:dyDescent="0.15">
      <c r="A66" s="399"/>
      <c r="B66" s="318" t="s">
        <v>192</v>
      </c>
      <c r="C66" s="269" t="s">
        <v>823</v>
      </c>
    </row>
    <row r="67" spans="1:3" ht="12" hidden="1" customHeight="1" x14ac:dyDescent="0.15">
      <c r="A67" s="399"/>
      <c r="C67" s="6"/>
    </row>
    <row r="68" spans="1:3" ht="12" hidden="1" customHeight="1" x14ac:dyDescent="0.15">
      <c r="A68" s="399"/>
      <c r="C68" s="6"/>
    </row>
    <row r="69" spans="1:3" ht="12" hidden="1" customHeight="1" x14ac:dyDescent="0.15">
      <c r="A69" s="399"/>
      <c r="C69" s="6"/>
    </row>
    <row r="70" spans="1:3" ht="12" hidden="1" customHeight="1" x14ac:dyDescent="0.15">
      <c r="A70" s="399"/>
      <c r="C70" s="6"/>
    </row>
    <row r="71" spans="1:3" ht="12" hidden="1" customHeight="1" x14ac:dyDescent="0.15">
      <c r="A71" s="399"/>
      <c r="C71" s="6"/>
    </row>
    <row r="72" spans="1:3" ht="12" hidden="1" customHeight="1" x14ac:dyDescent="0.15">
      <c r="A72" s="399"/>
      <c r="C72" s="6"/>
    </row>
    <row r="73" spans="1:3" ht="12" hidden="1" customHeight="1" x14ac:dyDescent="0.15">
      <c r="A73" s="399"/>
      <c r="C73" s="6"/>
    </row>
    <row r="74" spans="1:3" ht="12" hidden="1" customHeight="1" x14ac:dyDescent="0.15">
      <c r="A74" s="399"/>
      <c r="C74" s="6"/>
    </row>
    <row r="75" spans="1:3" ht="12" hidden="1" customHeight="1" x14ac:dyDescent="0.15">
      <c r="A75" s="399"/>
      <c r="C75" s="6"/>
    </row>
    <row r="76" spans="1:3" x14ac:dyDescent="0.15">
      <c r="A76" s="399"/>
    </row>
    <row r="77" spans="1:3" ht="14" x14ac:dyDescent="0.15">
      <c r="A77" s="399">
        <f>A60+1</f>
        <v>3</v>
      </c>
      <c r="B77" s="320" t="s">
        <v>194</v>
      </c>
      <c r="C77" s="269" t="s">
        <v>824</v>
      </c>
    </row>
    <row r="78" spans="1:3" x14ac:dyDescent="0.15">
      <c r="A78" s="399"/>
      <c r="B78" s="320" t="s">
        <v>188</v>
      </c>
      <c r="C78" s="6" t="s">
        <v>187</v>
      </c>
    </row>
    <row r="79" spans="1:3" x14ac:dyDescent="0.15">
      <c r="A79" s="399"/>
      <c r="B79" s="320" t="s">
        <v>195</v>
      </c>
      <c r="C79" s="6" t="s">
        <v>397</v>
      </c>
    </row>
    <row r="80" spans="1:3" ht="12" hidden="1" customHeight="1" x14ac:dyDescent="0.15">
      <c r="A80" s="399"/>
      <c r="B80" s="320" t="s">
        <v>189</v>
      </c>
      <c r="C80" s="6"/>
    </row>
    <row r="81" spans="1:3" x14ac:dyDescent="0.15">
      <c r="A81" s="399"/>
      <c r="B81" s="320" t="s">
        <v>190</v>
      </c>
      <c r="C81" s="6" t="s">
        <v>45</v>
      </c>
    </row>
    <row r="82" spans="1:3" ht="26" customHeight="1" x14ac:dyDescent="0.15">
      <c r="A82" s="399"/>
      <c r="B82" s="317" t="s">
        <v>191</v>
      </c>
      <c r="C82" s="28" t="s">
        <v>749</v>
      </c>
    </row>
    <row r="83" spans="1:3" ht="26" customHeight="1" x14ac:dyDescent="0.15">
      <c r="A83" s="399"/>
      <c r="B83" s="318" t="s">
        <v>192</v>
      </c>
      <c r="C83" s="178" t="s">
        <v>825</v>
      </c>
    </row>
    <row r="84" spans="1:3" ht="12" hidden="1" customHeight="1" x14ac:dyDescent="0.15">
      <c r="A84" s="399"/>
      <c r="C84" s="6"/>
    </row>
    <row r="85" spans="1:3" ht="12" hidden="1" customHeight="1" x14ac:dyDescent="0.15">
      <c r="A85" s="399"/>
      <c r="C85" s="6"/>
    </row>
    <row r="86" spans="1:3" ht="12" hidden="1" customHeight="1" x14ac:dyDescent="0.15">
      <c r="A86" s="399"/>
      <c r="C86" s="6"/>
    </row>
    <row r="87" spans="1:3" ht="12" hidden="1" customHeight="1" x14ac:dyDescent="0.15">
      <c r="A87" s="399"/>
      <c r="C87" s="6"/>
    </row>
    <row r="88" spans="1:3" ht="12" hidden="1" customHeight="1" x14ac:dyDescent="0.15">
      <c r="A88" s="399"/>
      <c r="C88" s="6"/>
    </row>
    <row r="89" spans="1:3" ht="12" hidden="1" customHeight="1" x14ac:dyDescent="0.15">
      <c r="A89" s="399"/>
      <c r="C89" s="6"/>
    </row>
    <row r="90" spans="1:3" ht="12" hidden="1" customHeight="1" x14ac:dyDescent="0.15">
      <c r="A90" s="399"/>
      <c r="C90" s="6"/>
    </row>
    <row r="91" spans="1:3" ht="12" hidden="1" customHeight="1" x14ac:dyDescent="0.15">
      <c r="A91" s="399"/>
      <c r="C91" s="6"/>
    </row>
    <row r="92" spans="1:3" ht="12" hidden="1" customHeight="1" x14ac:dyDescent="0.15">
      <c r="A92" s="399"/>
      <c r="C92" s="6"/>
    </row>
    <row r="93" spans="1:3" x14ac:dyDescent="0.15">
      <c r="A93" s="399"/>
    </row>
    <row r="94" spans="1:3" x14ac:dyDescent="0.15">
      <c r="A94" s="399">
        <f>A77+1</f>
        <v>4</v>
      </c>
      <c r="B94" s="320" t="s">
        <v>194</v>
      </c>
      <c r="C94" s="178"/>
    </row>
    <row r="95" spans="1:3" x14ac:dyDescent="0.15">
      <c r="A95" s="399"/>
      <c r="B95" s="320" t="s">
        <v>188</v>
      </c>
      <c r="C95" s="6"/>
    </row>
    <row r="96" spans="1:3" x14ac:dyDescent="0.15">
      <c r="A96" s="399"/>
      <c r="B96" s="320" t="s">
        <v>195</v>
      </c>
      <c r="C96" s="6"/>
    </row>
    <row r="97" spans="1:3" ht="12" hidden="1" customHeight="1" x14ac:dyDescent="0.15">
      <c r="A97" s="399"/>
      <c r="B97" s="320" t="s">
        <v>189</v>
      </c>
      <c r="C97" s="6"/>
    </row>
    <row r="98" spans="1:3" x14ac:dyDescent="0.15">
      <c r="A98" s="399"/>
      <c r="B98" s="320" t="s">
        <v>190</v>
      </c>
      <c r="C98" s="6"/>
    </row>
    <row r="99" spans="1:3" ht="26" customHeight="1" x14ac:dyDescent="0.15">
      <c r="A99" s="399"/>
      <c r="B99" s="317" t="s">
        <v>191</v>
      </c>
      <c r="C99" s="28"/>
    </row>
    <row r="100" spans="1:3" ht="26" customHeight="1" x14ac:dyDescent="0.15">
      <c r="A100" s="399"/>
      <c r="B100" s="318" t="s">
        <v>192</v>
      </c>
      <c r="C100" s="269"/>
    </row>
    <row r="101" spans="1:3" ht="12" hidden="1" customHeight="1" x14ac:dyDescent="0.15">
      <c r="A101" s="399"/>
      <c r="C101" s="6"/>
    </row>
    <row r="102" spans="1:3" ht="12" hidden="1" customHeight="1" x14ac:dyDescent="0.15">
      <c r="A102" s="399"/>
      <c r="C102" s="6"/>
    </row>
    <row r="103" spans="1:3" ht="12" hidden="1" customHeight="1" x14ac:dyDescent="0.15">
      <c r="A103" s="399"/>
      <c r="C103" s="6"/>
    </row>
    <row r="104" spans="1:3" ht="12" hidden="1" customHeight="1" x14ac:dyDescent="0.15">
      <c r="A104" s="399"/>
      <c r="C104" s="6"/>
    </row>
    <row r="105" spans="1:3" ht="12" hidden="1" customHeight="1" x14ac:dyDescent="0.15">
      <c r="A105" s="399"/>
      <c r="C105" s="6"/>
    </row>
    <row r="106" spans="1:3" ht="12" hidden="1" customHeight="1" x14ac:dyDescent="0.15">
      <c r="A106" s="399"/>
      <c r="C106" s="6"/>
    </row>
    <row r="107" spans="1:3" ht="12" hidden="1" customHeight="1" x14ac:dyDescent="0.15">
      <c r="A107" s="399"/>
      <c r="C107" s="6"/>
    </row>
    <row r="108" spans="1:3" ht="12" hidden="1" customHeight="1" x14ac:dyDescent="0.15">
      <c r="A108" s="399"/>
      <c r="C108" s="6"/>
    </row>
    <row r="109" spans="1:3" ht="12" hidden="1" customHeight="1" x14ac:dyDescent="0.15">
      <c r="A109" s="399"/>
      <c r="C109" s="6"/>
    </row>
    <row r="110" spans="1:3" x14ac:dyDescent="0.15">
      <c r="A110" s="399"/>
    </row>
    <row r="111" spans="1:3" x14ac:dyDescent="0.15">
      <c r="A111" s="399">
        <f>A94+1</f>
        <v>5</v>
      </c>
      <c r="B111" s="320" t="s">
        <v>194</v>
      </c>
      <c r="C111" s="178"/>
    </row>
    <row r="112" spans="1:3" x14ac:dyDescent="0.15">
      <c r="A112" s="399"/>
      <c r="B112" s="320" t="s">
        <v>188</v>
      </c>
      <c r="C112" s="6"/>
    </row>
    <row r="113" spans="1:3" x14ac:dyDescent="0.15">
      <c r="A113" s="399"/>
      <c r="B113" s="320" t="s">
        <v>195</v>
      </c>
      <c r="C113" s="6"/>
    </row>
    <row r="114" spans="1:3" ht="12" hidden="1" customHeight="1" x14ac:dyDescent="0.15">
      <c r="A114" s="399"/>
      <c r="B114" s="320" t="s">
        <v>189</v>
      </c>
      <c r="C114" s="6"/>
    </row>
    <row r="115" spans="1:3" x14ac:dyDescent="0.15">
      <c r="A115" s="399"/>
      <c r="B115" s="320" t="s">
        <v>190</v>
      </c>
      <c r="C115" s="6"/>
    </row>
    <row r="116" spans="1:3" ht="26" customHeight="1" x14ac:dyDescent="0.15">
      <c r="A116" s="399"/>
      <c r="B116" s="317" t="s">
        <v>191</v>
      </c>
      <c r="C116" s="28"/>
    </row>
    <row r="117" spans="1:3" ht="26" customHeight="1" x14ac:dyDescent="0.15">
      <c r="A117" s="399"/>
      <c r="B117" s="318" t="s">
        <v>192</v>
      </c>
      <c r="C117" s="28"/>
    </row>
    <row r="118" spans="1:3" ht="12" hidden="1" customHeight="1" x14ac:dyDescent="0.15">
      <c r="A118" s="399"/>
      <c r="C118" s="6"/>
    </row>
    <row r="119" spans="1:3" ht="12" hidden="1" customHeight="1" x14ac:dyDescent="0.15">
      <c r="A119" s="399"/>
      <c r="C119" s="6"/>
    </row>
    <row r="120" spans="1:3" ht="12" hidden="1" customHeight="1" x14ac:dyDescent="0.15">
      <c r="A120" s="399"/>
      <c r="C120" s="6"/>
    </row>
    <row r="121" spans="1:3" ht="12" hidden="1" customHeight="1" x14ac:dyDescent="0.15">
      <c r="A121" s="399"/>
      <c r="C121" s="6"/>
    </row>
    <row r="122" spans="1:3" ht="12" hidden="1" customHeight="1" x14ac:dyDescent="0.15">
      <c r="A122" s="399"/>
      <c r="C122" s="6"/>
    </row>
    <row r="123" spans="1:3" ht="12" hidden="1" customHeight="1" x14ac:dyDescent="0.15">
      <c r="A123" s="399"/>
      <c r="C123" s="6"/>
    </row>
    <row r="124" spans="1:3" ht="12" hidden="1" customHeight="1" x14ac:dyDescent="0.15">
      <c r="A124" s="399"/>
      <c r="C124" s="6"/>
    </row>
    <row r="125" spans="1:3" ht="12" hidden="1" customHeight="1" x14ac:dyDescent="0.15">
      <c r="A125" s="399"/>
      <c r="C125" s="6"/>
    </row>
    <row r="126" spans="1:3" ht="12" hidden="1" customHeight="1" x14ac:dyDescent="0.15">
      <c r="A126" s="399"/>
      <c r="C126" s="6"/>
    </row>
    <row r="127" spans="1:3" x14ac:dyDescent="0.15">
      <c r="A127" s="399"/>
    </row>
    <row r="128" spans="1:3" x14ac:dyDescent="0.15">
      <c r="A128" s="399">
        <f>A111+1</f>
        <v>6</v>
      </c>
      <c r="B128" s="320" t="s">
        <v>194</v>
      </c>
      <c r="C128" s="178"/>
    </row>
    <row r="129" spans="1:3" x14ac:dyDescent="0.15">
      <c r="A129" s="399"/>
      <c r="B129" s="320" t="s">
        <v>188</v>
      </c>
      <c r="C129" s="6"/>
    </row>
    <row r="130" spans="1:3" x14ac:dyDescent="0.15">
      <c r="A130" s="399"/>
      <c r="B130" s="320" t="s">
        <v>195</v>
      </c>
      <c r="C130" s="6"/>
    </row>
    <row r="131" spans="1:3" ht="12" hidden="1" customHeight="1" x14ac:dyDescent="0.15">
      <c r="A131" s="399"/>
      <c r="B131" s="320" t="s">
        <v>189</v>
      </c>
      <c r="C131" s="6"/>
    </row>
    <row r="132" spans="1:3" x14ac:dyDescent="0.15">
      <c r="A132" s="399"/>
      <c r="B132" s="320" t="s">
        <v>190</v>
      </c>
      <c r="C132" s="6"/>
    </row>
    <row r="133" spans="1:3" ht="26" customHeight="1" x14ac:dyDescent="0.15">
      <c r="A133" s="399"/>
      <c r="B133" s="317" t="s">
        <v>191</v>
      </c>
      <c r="C133" s="28"/>
    </row>
    <row r="134" spans="1:3" ht="26" customHeight="1" x14ac:dyDescent="0.15">
      <c r="A134" s="399"/>
      <c r="B134" s="318" t="s">
        <v>192</v>
      </c>
      <c r="C134" s="28"/>
    </row>
    <row r="135" spans="1:3" ht="12" hidden="1" customHeight="1" x14ac:dyDescent="0.15">
      <c r="A135" s="399"/>
      <c r="C135" s="6"/>
    </row>
    <row r="136" spans="1:3" ht="12" hidden="1" customHeight="1" x14ac:dyDescent="0.15">
      <c r="A136" s="399"/>
      <c r="C136" s="6"/>
    </row>
    <row r="137" spans="1:3" ht="12" hidden="1" customHeight="1" x14ac:dyDescent="0.15">
      <c r="A137" s="399"/>
      <c r="C137" s="6"/>
    </row>
    <row r="138" spans="1:3" ht="12" hidden="1" customHeight="1" x14ac:dyDescent="0.15">
      <c r="A138" s="399"/>
      <c r="C138" s="6"/>
    </row>
    <row r="139" spans="1:3" ht="12" hidden="1" customHeight="1" x14ac:dyDescent="0.15">
      <c r="A139" s="399"/>
      <c r="C139" s="6"/>
    </row>
    <row r="140" spans="1:3" ht="12" hidden="1" customHeight="1" x14ac:dyDescent="0.15">
      <c r="A140" s="399"/>
      <c r="C140" s="6"/>
    </row>
    <row r="141" spans="1:3" ht="12" hidden="1" customHeight="1" x14ac:dyDescent="0.15">
      <c r="A141" s="399"/>
      <c r="C141" s="6"/>
    </row>
    <row r="142" spans="1:3" ht="12" hidden="1" customHeight="1" x14ac:dyDescent="0.15">
      <c r="A142" s="399"/>
      <c r="C142" s="6"/>
    </row>
    <row r="143" spans="1:3" ht="12" hidden="1" customHeight="1" x14ac:dyDescent="0.15">
      <c r="A143" s="399"/>
      <c r="C143" s="6"/>
    </row>
    <row r="144" spans="1:3" x14ac:dyDescent="0.15">
      <c r="A144" s="399"/>
    </row>
    <row r="145" spans="1:3" x14ac:dyDescent="0.15">
      <c r="A145" s="399">
        <f>A128+1</f>
        <v>7</v>
      </c>
      <c r="B145" s="320" t="s">
        <v>194</v>
      </c>
      <c r="C145" s="6"/>
    </row>
    <row r="146" spans="1:3" x14ac:dyDescent="0.15">
      <c r="A146" s="399"/>
      <c r="B146" s="320" t="s">
        <v>188</v>
      </c>
      <c r="C146" s="6"/>
    </row>
    <row r="147" spans="1:3" x14ac:dyDescent="0.15">
      <c r="A147" s="399"/>
      <c r="B147" s="320" t="s">
        <v>195</v>
      </c>
      <c r="C147" s="6"/>
    </row>
    <row r="148" spans="1:3" ht="12" hidden="1" customHeight="1" x14ac:dyDescent="0.15">
      <c r="A148" s="399"/>
      <c r="B148" s="320" t="s">
        <v>189</v>
      </c>
      <c r="C148" s="6"/>
    </row>
    <row r="149" spans="1:3" x14ac:dyDescent="0.15">
      <c r="A149" s="399"/>
      <c r="B149" s="320" t="s">
        <v>190</v>
      </c>
      <c r="C149" s="6"/>
    </row>
    <row r="150" spans="1:3" ht="26" customHeight="1" x14ac:dyDescent="0.15">
      <c r="A150" s="399"/>
      <c r="B150" s="317" t="s">
        <v>191</v>
      </c>
      <c r="C150" s="6"/>
    </row>
    <row r="151" spans="1:3" ht="26" customHeight="1" x14ac:dyDescent="0.15">
      <c r="A151" s="399"/>
      <c r="B151" s="318" t="s">
        <v>192</v>
      </c>
      <c r="C151" s="6"/>
    </row>
    <row r="152" spans="1:3" ht="12" hidden="1" customHeight="1" x14ac:dyDescent="0.15">
      <c r="A152" s="399"/>
      <c r="C152" s="6"/>
    </row>
    <row r="153" spans="1:3" ht="12" hidden="1" customHeight="1" x14ac:dyDescent="0.15">
      <c r="A153" s="399"/>
      <c r="C153" s="6"/>
    </row>
    <row r="154" spans="1:3" ht="12" hidden="1" customHeight="1" x14ac:dyDescent="0.15">
      <c r="A154" s="399"/>
      <c r="C154" s="6"/>
    </row>
    <row r="155" spans="1:3" ht="12" hidden="1" customHeight="1" x14ac:dyDescent="0.15">
      <c r="A155" s="399"/>
      <c r="C155" s="6"/>
    </row>
    <row r="156" spans="1:3" ht="12" hidden="1" customHeight="1" x14ac:dyDescent="0.15">
      <c r="A156" s="399"/>
      <c r="C156" s="6"/>
    </row>
    <row r="157" spans="1:3" ht="12" hidden="1" customHeight="1" x14ac:dyDescent="0.15">
      <c r="A157" s="399"/>
      <c r="C157" s="6"/>
    </row>
    <row r="158" spans="1:3" ht="12" hidden="1" customHeight="1" x14ac:dyDescent="0.15">
      <c r="A158" s="399"/>
      <c r="C158" s="6"/>
    </row>
    <row r="159" spans="1:3" ht="12" hidden="1" customHeight="1" x14ac:dyDescent="0.15">
      <c r="A159" s="399"/>
      <c r="C159" s="6"/>
    </row>
    <row r="160" spans="1:3" ht="12" hidden="1" customHeight="1" x14ac:dyDescent="0.15">
      <c r="A160" s="399"/>
      <c r="C160" s="6"/>
    </row>
    <row r="161" spans="1:3" x14ac:dyDescent="0.15">
      <c r="A161" s="399"/>
    </row>
    <row r="162" spans="1:3" x14ac:dyDescent="0.15">
      <c r="A162" s="399">
        <f>A145+1</f>
        <v>8</v>
      </c>
      <c r="B162" s="320" t="s">
        <v>194</v>
      </c>
      <c r="C162" s="6"/>
    </row>
    <row r="163" spans="1:3" x14ac:dyDescent="0.15">
      <c r="A163" s="399"/>
      <c r="B163" s="320" t="s">
        <v>188</v>
      </c>
      <c r="C163" s="6"/>
    </row>
    <row r="164" spans="1:3" x14ac:dyDescent="0.15">
      <c r="A164" s="399"/>
      <c r="B164" s="320" t="s">
        <v>195</v>
      </c>
      <c r="C164" s="6"/>
    </row>
    <row r="165" spans="1:3" ht="12" hidden="1" customHeight="1" x14ac:dyDescent="0.15">
      <c r="A165" s="399"/>
      <c r="B165" s="320" t="s">
        <v>189</v>
      </c>
      <c r="C165" s="6"/>
    </row>
    <row r="166" spans="1:3" x14ac:dyDescent="0.15">
      <c r="A166" s="399"/>
      <c r="B166" s="320" t="s">
        <v>190</v>
      </c>
      <c r="C166" s="6"/>
    </row>
    <row r="167" spans="1:3" ht="26" customHeight="1" x14ac:dyDescent="0.15">
      <c r="A167" s="399"/>
      <c r="B167" s="317" t="s">
        <v>191</v>
      </c>
      <c r="C167" s="28"/>
    </row>
    <row r="168" spans="1:3" ht="26" customHeight="1" x14ac:dyDescent="0.15">
      <c r="A168" s="399"/>
      <c r="B168" s="318" t="s">
        <v>192</v>
      </c>
      <c r="C168" s="28"/>
    </row>
    <row r="169" spans="1:3" ht="12" hidden="1" customHeight="1" x14ac:dyDescent="0.15">
      <c r="A169" s="399"/>
      <c r="C169" s="6"/>
    </row>
    <row r="170" spans="1:3" ht="12" hidden="1" customHeight="1" x14ac:dyDescent="0.15">
      <c r="A170" s="399"/>
      <c r="C170" s="6"/>
    </row>
    <row r="171" spans="1:3" ht="12" hidden="1" customHeight="1" x14ac:dyDescent="0.15">
      <c r="A171" s="399"/>
      <c r="C171" s="6"/>
    </row>
    <row r="172" spans="1:3" ht="12" hidden="1" customHeight="1" x14ac:dyDescent="0.15">
      <c r="A172" s="399"/>
      <c r="C172" s="6"/>
    </row>
    <row r="173" spans="1:3" ht="12" hidden="1" customHeight="1" x14ac:dyDescent="0.15">
      <c r="A173" s="399"/>
      <c r="C173" s="6"/>
    </row>
    <row r="174" spans="1:3" ht="12" hidden="1" customHeight="1" x14ac:dyDescent="0.15">
      <c r="A174" s="399"/>
      <c r="C174" s="6"/>
    </row>
    <row r="175" spans="1:3" ht="12" hidden="1" customHeight="1" x14ac:dyDescent="0.15">
      <c r="A175" s="399"/>
      <c r="C175" s="6"/>
    </row>
    <row r="176" spans="1:3" ht="12" hidden="1" customHeight="1" x14ac:dyDescent="0.15">
      <c r="A176" s="399"/>
      <c r="C176" s="6"/>
    </row>
    <row r="177" spans="1:3" ht="12" hidden="1" customHeight="1" x14ac:dyDescent="0.15">
      <c r="A177" s="399"/>
      <c r="C177" s="6"/>
    </row>
    <row r="178" spans="1:3" x14ac:dyDescent="0.15">
      <c r="A178" s="399"/>
    </row>
    <row r="179" spans="1:3" x14ac:dyDescent="0.15">
      <c r="A179" s="399">
        <f>A162+1</f>
        <v>9</v>
      </c>
      <c r="B179" s="320" t="s">
        <v>194</v>
      </c>
      <c r="C179" s="6"/>
    </row>
    <row r="180" spans="1:3" x14ac:dyDescent="0.15">
      <c r="A180" s="399"/>
      <c r="B180" s="320" t="s">
        <v>188</v>
      </c>
      <c r="C180" s="6"/>
    </row>
    <row r="181" spans="1:3" x14ac:dyDescent="0.15">
      <c r="A181" s="399"/>
      <c r="B181" s="320" t="s">
        <v>195</v>
      </c>
      <c r="C181" s="6"/>
    </row>
    <row r="182" spans="1:3" ht="12" hidden="1" customHeight="1" x14ac:dyDescent="0.15">
      <c r="A182" s="399"/>
      <c r="B182" s="320" t="s">
        <v>189</v>
      </c>
      <c r="C182" s="6"/>
    </row>
    <row r="183" spans="1:3" x14ac:dyDescent="0.15">
      <c r="A183" s="399"/>
      <c r="B183" s="320" t="s">
        <v>190</v>
      </c>
      <c r="C183" s="6"/>
    </row>
    <row r="184" spans="1:3" ht="26" customHeight="1" x14ac:dyDescent="0.15">
      <c r="A184" s="399"/>
      <c r="B184" s="317" t="s">
        <v>191</v>
      </c>
      <c r="C184" s="28"/>
    </row>
    <row r="185" spans="1:3" ht="26" customHeight="1" x14ac:dyDescent="0.15">
      <c r="A185" s="399"/>
      <c r="B185" s="318" t="s">
        <v>192</v>
      </c>
      <c r="C185" s="28"/>
    </row>
    <row r="186" spans="1:3" ht="12" hidden="1" customHeight="1" x14ac:dyDescent="0.15">
      <c r="A186" s="399"/>
      <c r="C186" s="6"/>
    </row>
    <row r="187" spans="1:3" ht="12" hidden="1" customHeight="1" x14ac:dyDescent="0.15">
      <c r="A187" s="399"/>
      <c r="C187" s="6"/>
    </row>
    <row r="188" spans="1:3" ht="12" hidden="1" customHeight="1" x14ac:dyDescent="0.15">
      <c r="A188" s="399"/>
      <c r="C188" s="6"/>
    </row>
    <row r="189" spans="1:3" ht="12" hidden="1" customHeight="1" x14ac:dyDescent="0.15">
      <c r="A189" s="399"/>
      <c r="C189" s="6"/>
    </row>
    <row r="190" spans="1:3" ht="12" hidden="1" customHeight="1" x14ac:dyDescent="0.15">
      <c r="A190" s="399"/>
      <c r="C190" s="6"/>
    </row>
    <row r="191" spans="1:3" ht="12" hidden="1" customHeight="1" x14ac:dyDescent="0.15">
      <c r="A191" s="399"/>
      <c r="C191" s="6"/>
    </row>
    <row r="192" spans="1:3" ht="12" hidden="1" customHeight="1" x14ac:dyDescent="0.15">
      <c r="A192" s="399"/>
      <c r="C192" s="6"/>
    </row>
    <row r="193" spans="1:3" ht="12" hidden="1" customHeight="1" x14ac:dyDescent="0.15">
      <c r="A193" s="399"/>
      <c r="C193" s="6"/>
    </row>
    <row r="194" spans="1:3" ht="12" hidden="1" customHeight="1" x14ac:dyDescent="0.15">
      <c r="A194" s="399"/>
      <c r="C194" s="6"/>
    </row>
    <row r="195" spans="1:3" x14ac:dyDescent="0.15">
      <c r="A195" s="399"/>
    </row>
    <row r="196" spans="1:3" x14ac:dyDescent="0.15">
      <c r="A196" s="399">
        <f>A179+1</f>
        <v>10</v>
      </c>
      <c r="B196" s="320" t="s">
        <v>194</v>
      </c>
      <c r="C196" s="6"/>
    </row>
    <row r="197" spans="1:3" x14ac:dyDescent="0.15">
      <c r="A197" s="399"/>
      <c r="B197" s="320" t="s">
        <v>188</v>
      </c>
      <c r="C197" s="6"/>
    </row>
    <row r="198" spans="1:3" x14ac:dyDescent="0.15">
      <c r="A198" s="399"/>
      <c r="B198" s="320" t="s">
        <v>195</v>
      </c>
      <c r="C198" s="6"/>
    </row>
    <row r="199" spans="1:3" ht="12" hidden="1" customHeight="1" x14ac:dyDescent="0.15">
      <c r="A199" s="399"/>
      <c r="B199" s="320" t="s">
        <v>189</v>
      </c>
      <c r="C199" s="6"/>
    </row>
    <row r="200" spans="1:3" x14ac:dyDescent="0.15">
      <c r="A200" s="399"/>
      <c r="B200" s="320" t="s">
        <v>190</v>
      </c>
      <c r="C200" s="6"/>
    </row>
    <row r="201" spans="1:3" ht="26" customHeight="1" x14ac:dyDescent="0.15">
      <c r="A201" s="399"/>
      <c r="B201" s="317" t="s">
        <v>191</v>
      </c>
      <c r="C201" s="28"/>
    </row>
    <row r="202" spans="1:3" ht="26" customHeight="1" x14ac:dyDescent="0.15">
      <c r="A202" s="399"/>
      <c r="B202" s="318" t="s">
        <v>192</v>
      </c>
      <c r="C202" s="28"/>
    </row>
    <row r="203" spans="1:3" ht="12" hidden="1" customHeight="1" x14ac:dyDescent="0.15">
      <c r="A203" s="399"/>
      <c r="C203" s="6"/>
    </row>
    <row r="204" spans="1:3" ht="12" hidden="1" customHeight="1" x14ac:dyDescent="0.15">
      <c r="A204" s="399"/>
      <c r="C204" s="6"/>
    </row>
    <row r="205" spans="1:3" ht="12" hidden="1" customHeight="1" x14ac:dyDescent="0.15">
      <c r="A205" s="399"/>
      <c r="C205" s="6"/>
    </row>
    <row r="206" spans="1:3" ht="12" hidden="1" customHeight="1" x14ac:dyDescent="0.15">
      <c r="A206" s="399"/>
      <c r="C206" s="6"/>
    </row>
    <row r="207" spans="1:3" ht="12" hidden="1" customHeight="1" x14ac:dyDescent="0.15">
      <c r="A207" s="399"/>
      <c r="C207" s="6"/>
    </row>
    <row r="208" spans="1:3" ht="12" hidden="1" customHeight="1" x14ac:dyDescent="0.15">
      <c r="A208" s="399"/>
      <c r="C208" s="6"/>
    </row>
    <row r="209" spans="1:3" ht="12" hidden="1" customHeight="1" x14ac:dyDescent="0.15">
      <c r="A209" s="399"/>
      <c r="C209" s="6"/>
    </row>
    <row r="210" spans="1:3" ht="12" hidden="1" customHeight="1" x14ac:dyDescent="0.15">
      <c r="A210" s="399"/>
      <c r="C210" s="6"/>
    </row>
    <row r="211" spans="1:3" ht="12" hidden="1" customHeight="1" x14ac:dyDescent="0.15">
      <c r="A211" s="399"/>
      <c r="C211" s="6"/>
    </row>
    <row r="212" spans="1:3" x14ac:dyDescent="0.15">
      <c r="A212" s="399"/>
    </row>
    <row r="213" spans="1:3" x14ac:dyDescent="0.15">
      <c r="B213" s="320" t="s">
        <v>194</v>
      </c>
      <c r="C213" s="6"/>
    </row>
    <row r="214" spans="1:3" x14ac:dyDescent="0.15">
      <c r="B214" s="320" t="s">
        <v>188</v>
      </c>
      <c r="C214" s="6"/>
    </row>
    <row r="215" spans="1:3" x14ac:dyDescent="0.15">
      <c r="B215" s="320" t="s">
        <v>195</v>
      </c>
      <c r="C215" s="6"/>
    </row>
    <row r="216" spans="1:3" ht="12" hidden="1" customHeight="1" x14ac:dyDescent="0.15">
      <c r="B216" s="320" t="s">
        <v>189</v>
      </c>
      <c r="C216" s="6"/>
    </row>
    <row r="217" spans="1:3" x14ac:dyDescent="0.15">
      <c r="B217" s="320" t="s">
        <v>190</v>
      </c>
      <c r="C217" s="6"/>
    </row>
    <row r="218" spans="1:3" ht="26" customHeight="1" x14ac:dyDescent="0.15">
      <c r="B218" s="317" t="s">
        <v>191</v>
      </c>
      <c r="C218" s="28"/>
    </row>
    <row r="219" spans="1:3" ht="26" customHeight="1" x14ac:dyDescent="0.15">
      <c r="B219" s="318" t="s">
        <v>192</v>
      </c>
      <c r="C219" s="28"/>
    </row>
    <row r="221" spans="1:3" x14ac:dyDescent="0.15">
      <c r="B221" s="320" t="s">
        <v>194</v>
      </c>
      <c r="C221" s="6"/>
    </row>
    <row r="222" spans="1:3" x14ac:dyDescent="0.15">
      <c r="B222" s="320" t="s">
        <v>188</v>
      </c>
      <c r="C222" s="6"/>
    </row>
    <row r="223" spans="1:3" x14ac:dyDescent="0.15">
      <c r="B223" s="320" t="s">
        <v>195</v>
      </c>
      <c r="C223" s="6"/>
    </row>
    <row r="224" spans="1:3" ht="12" hidden="1" customHeight="1" x14ac:dyDescent="0.15">
      <c r="B224" s="320" t="s">
        <v>189</v>
      </c>
      <c r="C224" s="6"/>
    </row>
    <row r="225" spans="2:3" x14ac:dyDescent="0.15">
      <c r="B225" s="320" t="s">
        <v>190</v>
      </c>
      <c r="C225" s="6"/>
    </row>
    <row r="226" spans="2:3" ht="26" customHeight="1" x14ac:dyDescent="0.15">
      <c r="B226" s="317" t="s">
        <v>191</v>
      </c>
      <c r="C226" s="28"/>
    </row>
    <row r="227" spans="2:3" ht="26" customHeight="1" x14ac:dyDescent="0.15">
      <c r="B227" s="318" t="s">
        <v>192</v>
      </c>
      <c r="C227" s="28"/>
    </row>
    <row r="229" spans="2:3" x14ac:dyDescent="0.15">
      <c r="B229" s="320" t="s">
        <v>194</v>
      </c>
      <c r="C229" s="6"/>
    </row>
    <row r="230" spans="2:3" x14ac:dyDescent="0.15">
      <c r="B230" s="320" t="s">
        <v>188</v>
      </c>
      <c r="C230" s="6"/>
    </row>
    <row r="231" spans="2:3" x14ac:dyDescent="0.15">
      <c r="B231" s="320" t="s">
        <v>195</v>
      </c>
      <c r="C231" s="6"/>
    </row>
    <row r="232" spans="2:3" ht="12" hidden="1" customHeight="1" x14ac:dyDescent="0.15">
      <c r="B232" s="320" t="s">
        <v>189</v>
      </c>
      <c r="C232" s="6"/>
    </row>
    <row r="233" spans="2:3" x14ac:dyDescent="0.15">
      <c r="B233" s="320" t="s">
        <v>190</v>
      </c>
      <c r="C233" s="6"/>
    </row>
    <row r="234" spans="2:3" ht="26" customHeight="1" x14ac:dyDescent="0.15">
      <c r="B234" s="317" t="s">
        <v>191</v>
      </c>
      <c r="C234" s="28"/>
    </row>
    <row r="235" spans="2:3" ht="26" customHeight="1" x14ac:dyDescent="0.15">
      <c r="B235" s="318" t="s">
        <v>192</v>
      </c>
      <c r="C235" s="28"/>
    </row>
    <row r="237" spans="2:3" x14ac:dyDescent="0.15">
      <c r="B237" s="320" t="s">
        <v>194</v>
      </c>
      <c r="C237" s="6"/>
    </row>
    <row r="238" spans="2:3" x14ac:dyDescent="0.15">
      <c r="B238" s="320" t="s">
        <v>188</v>
      </c>
      <c r="C238" s="6"/>
    </row>
    <row r="239" spans="2:3" x14ac:dyDescent="0.15">
      <c r="B239" s="320" t="s">
        <v>195</v>
      </c>
      <c r="C239" s="6"/>
    </row>
    <row r="240" spans="2:3" ht="12" hidden="1" customHeight="1" x14ac:dyDescent="0.15">
      <c r="B240" s="320" t="s">
        <v>189</v>
      </c>
      <c r="C240" s="6"/>
    </row>
    <row r="241" spans="2:3" x14ac:dyDescent="0.15">
      <c r="B241" s="320" t="s">
        <v>190</v>
      </c>
      <c r="C241" s="6"/>
    </row>
    <row r="242" spans="2:3" ht="26" customHeight="1" x14ac:dyDescent="0.15">
      <c r="B242" s="317" t="s">
        <v>191</v>
      </c>
      <c r="C242" s="28"/>
    </row>
    <row r="243" spans="2:3" ht="26" customHeight="1" x14ac:dyDescent="0.15">
      <c r="B243" s="318" t="s">
        <v>192</v>
      </c>
      <c r="C243" s="28"/>
    </row>
    <row r="245" spans="2:3" x14ac:dyDescent="0.15">
      <c r="B245" s="320" t="s">
        <v>194</v>
      </c>
      <c r="C245" s="6"/>
    </row>
    <row r="246" spans="2:3" x14ac:dyDescent="0.15">
      <c r="B246" s="320" t="s">
        <v>188</v>
      </c>
      <c r="C246" s="6"/>
    </row>
    <row r="247" spans="2:3" x14ac:dyDescent="0.15">
      <c r="B247" s="320" t="s">
        <v>195</v>
      </c>
      <c r="C247" s="6"/>
    </row>
    <row r="248" spans="2:3" ht="12" hidden="1" customHeight="1" x14ac:dyDescent="0.15">
      <c r="B248" s="320" t="s">
        <v>189</v>
      </c>
      <c r="C248" s="6"/>
    </row>
    <row r="249" spans="2:3" x14ac:dyDescent="0.15">
      <c r="B249" s="320" t="s">
        <v>190</v>
      </c>
      <c r="C249" s="6"/>
    </row>
    <row r="250" spans="2:3" ht="26" customHeight="1" x14ac:dyDescent="0.15">
      <c r="B250" s="317" t="s">
        <v>191</v>
      </c>
      <c r="C250" s="28"/>
    </row>
    <row r="251" spans="2:3" ht="26" customHeight="1" x14ac:dyDescent="0.15">
      <c r="B251" s="318" t="s">
        <v>192</v>
      </c>
      <c r="C251" s="28"/>
    </row>
    <row r="253" spans="2:3" x14ac:dyDescent="0.15">
      <c r="B253" s="320" t="s">
        <v>194</v>
      </c>
      <c r="C253" s="6"/>
    </row>
    <row r="254" spans="2:3" x14ac:dyDescent="0.15">
      <c r="B254" s="320" t="s">
        <v>188</v>
      </c>
      <c r="C254" s="6"/>
    </row>
    <row r="255" spans="2:3" x14ac:dyDescent="0.15">
      <c r="B255" s="320" t="s">
        <v>195</v>
      </c>
      <c r="C255" s="6"/>
    </row>
    <row r="256" spans="2:3" ht="12" hidden="1" customHeight="1" x14ac:dyDescent="0.15">
      <c r="B256" s="320" t="s">
        <v>189</v>
      </c>
      <c r="C256" s="6"/>
    </row>
    <row r="257" spans="2:3" x14ac:dyDescent="0.15">
      <c r="B257" s="320" t="s">
        <v>190</v>
      </c>
      <c r="C257" s="6"/>
    </row>
    <row r="258" spans="2:3" ht="26" customHeight="1" x14ac:dyDescent="0.15">
      <c r="B258" s="317" t="s">
        <v>191</v>
      </c>
      <c r="C258" s="28"/>
    </row>
    <row r="259" spans="2:3" ht="26" customHeight="1" x14ac:dyDescent="0.15">
      <c r="B259" s="318" t="s">
        <v>192</v>
      </c>
      <c r="C259" s="28"/>
    </row>
    <row r="261" spans="2:3" x14ac:dyDescent="0.15">
      <c r="B261" s="320" t="s">
        <v>194</v>
      </c>
      <c r="C261" s="6"/>
    </row>
    <row r="262" spans="2:3" x14ac:dyDescent="0.15">
      <c r="B262" s="320" t="s">
        <v>188</v>
      </c>
      <c r="C262" s="6"/>
    </row>
    <row r="263" spans="2:3" x14ac:dyDescent="0.15">
      <c r="B263" s="320" t="s">
        <v>195</v>
      </c>
      <c r="C263" s="6"/>
    </row>
    <row r="264" spans="2:3" ht="12" hidden="1" customHeight="1" x14ac:dyDescent="0.15">
      <c r="B264" s="320" t="s">
        <v>189</v>
      </c>
      <c r="C264" s="6"/>
    </row>
    <row r="265" spans="2:3" x14ac:dyDescent="0.15">
      <c r="B265" s="320" t="s">
        <v>190</v>
      </c>
      <c r="C265" s="6"/>
    </row>
    <row r="266" spans="2:3" ht="26" customHeight="1" x14ac:dyDescent="0.15">
      <c r="B266" s="317" t="s">
        <v>191</v>
      </c>
      <c r="C266" s="28"/>
    </row>
    <row r="267" spans="2:3" ht="26" customHeight="1" x14ac:dyDescent="0.15">
      <c r="B267" s="318" t="s">
        <v>192</v>
      </c>
      <c r="C267" s="28"/>
    </row>
    <row r="269" spans="2:3" x14ac:dyDescent="0.15">
      <c r="B269" s="320" t="s">
        <v>194</v>
      </c>
      <c r="C269" s="6"/>
    </row>
    <row r="270" spans="2:3" x14ac:dyDescent="0.15">
      <c r="B270" s="320" t="s">
        <v>188</v>
      </c>
      <c r="C270" s="6"/>
    </row>
    <row r="271" spans="2:3" x14ac:dyDescent="0.15">
      <c r="B271" s="320" t="s">
        <v>195</v>
      </c>
      <c r="C271" s="6"/>
    </row>
    <row r="272" spans="2:3" ht="12" hidden="1" customHeight="1" x14ac:dyDescent="0.15">
      <c r="B272" s="320" t="s">
        <v>189</v>
      </c>
      <c r="C272" s="6"/>
    </row>
    <row r="273" spans="2:3" x14ac:dyDescent="0.15">
      <c r="B273" s="320" t="s">
        <v>190</v>
      </c>
      <c r="C273" s="6"/>
    </row>
    <row r="274" spans="2:3" ht="26" customHeight="1" x14ac:dyDescent="0.15">
      <c r="B274" s="317" t="s">
        <v>191</v>
      </c>
      <c r="C274" s="28"/>
    </row>
    <row r="275" spans="2:3" ht="26" customHeight="1" x14ac:dyDescent="0.15">
      <c r="B275" s="318" t="s">
        <v>192</v>
      </c>
      <c r="C275" s="28"/>
    </row>
    <row r="277" spans="2:3" x14ac:dyDescent="0.15">
      <c r="B277" s="320" t="s">
        <v>194</v>
      </c>
      <c r="C277" s="6"/>
    </row>
    <row r="278" spans="2:3" x14ac:dyDescent="0.15">
      <c r="B278" s="320" t="s">
        <v>188</v>
      </c>
      <c r="C278" s="6"/>
    </row>
    <row r="279" spans="2:3" x14ac:dyDescent="0.15">
      <c r="B279" s="320" t="s">
        <v>195</v>
      </c>
      <c r="C279" s="6"/>
    </row>
    <row r="280" spans="2:3" ht="12" hidden="1" customHeight="1" x14ac:dyDescent="0.15">
      <c r="B280" s="320" t="s">
        <v>189</v>
      </c>
      <c r="C280" s="6"/>
    </row>
    <row r="281" spans="2:3" x14ac:dyDescent="0.15">
      <c r="B281" s="320" t="s">
        <v>190</v>
      </c>
      <c r="C281" s="6"/>
    </row>
    <row r="282" spans="2:3" ht="26" customHeight="1" x14ac:dyDescent="0.15">
      <c r="B282" s="317" t="s">
        <v>191</v>
      </c>
      <c r="C282" s="28"/>
    </row>
    <row r="283" spans="2:3" ht="26" customHeight="1" x14ac:dyDescent="0.15">
      <c r="B283" s="318" t="s">
        <v>192</v>
      </c>
      <c r="C283" s="28"/>
    </row>
    <row r="285" spans="2:3" x14ac:dyDescent="0.15">
      <c r="B285" s="320" t="s">
        <v>194</v>
      </c>
      <c r="C285" s="6"/>
    </row>
    <row r="286" spans="2:3" x14ac:dyDescent="0.15">
      <c r="B286" s="320" t="s">
        <v>188</v>
      </c>
      <c r="C286" s="6"/>
    </row>
    <row r="287" spans="2:3" x14ac:dyDescent="0.15">
      <c r="B287" s="320" t="s">
        <v>195</v>
      </c>
      <c r="C287" s="6"/>
    </row>
    <row r="288" spans="2:3" ht="12" hidden="1" customHeight="1" x14ac:dyDescent="0.15">
      <c r="B288" s="320" t="s">
        <v>189</v>
      </c>
      <c r="C288" s="6"/>
    </row>
    <row r="289" spans="2:3" x14ac:dyDescent="0.15">
      <c r="B289" s="320" t="s">
        <v>190</v>
      </c>
      <c r="C289" s="6"/>
    </row>
    <row r="290" spans="2:3" ht="26" customHeight="1" x14ac:dyDescent="0.15">
      <c r="B290" s="317" t="s">
        <v>191</v>
      </c>
      <c r="C290" s="28"/>
    </row>
    <row r="291" spans="2:3" ht="26" customHeight="1" x14ac:dyDescent="0.15">
      <c r="B291" s="318" t="s">
        <v>192</v>
      </c>
      <c r="C291" s="28"/>
    </row>
  </sheetData>
  <sheetProtection sheet="1" objects="1" scenarios="1"/>
  <mergeCells count="11">
    <mergeCell ref="A128:A144"/>
    <mergeCell ref="A145:A161"/>
    <mergeCell ref="A162:A178"/>
    <mergeCell ref="A179:A195"/>
    <mergeCell ref="A196:A212"/>
    <mergeCell ref="A111:A127"/>
    <mergeCell ref="B2:C2"/>
    <mergeCell ref="A43:A59"/>
    <mergeCell ref="A60:A76"/>
    <mergeCell ref="A77:A93"/>
    <mergeCell ref="A94:A110"/>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39B617DB-E53D-6D4A-8626-3F0DB11F3841}">
      <formula1>$C$31:$C$32</formula1>
    </dataValidation>
    <dataValidation type="list" allowBlank="1" showInputMessage="1" showErrorMessage="1" sqref="C47 C64 C81 C98 C115 C132 C149 C166 C183 C200 C217 C225 C233 C241 C249 C257 C265 C273 C281 C289" xr:uid="{C6EEE6F9-F672-1D41-BDE8-BE6174A9BA5B}">
      <formula1>$C$27:$C$30</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C53" sqref="C53"/>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2" t="s">
        <v>111</v>
      </c>
      <c r="B45" s="322"/>
      <c r="C45" s="322"/>
      <c r="D45" s="1"/>
      <c r="E45" s="1"/>
      <c r="F45" s="1"/>
      <c r="G45" s="1"/>
      <c r="H45" s="1"/>
    </row>
    <row r="46" spans="1:10" ht="73" customHeight="1" x14ac:dyDescent="0.15">
      <c r="A46" s="324" t="s">
        <v>426</v>
      </c>
      <c r="B46" s="324"/>
      <c r="C46" s="324"/>
      <c r="D46" s="324"/>
      <c r="E46" s="324"/>
      <c r="F46" s="324"/>
      <c r="G46" s="146"/>
      <c r="H46" s="146"/>
      <c r="I46" s="146"/>
      <c r="J46" s="146"/>
    </row>
    <row r="47" spans="1:10" x14ac:dyDescent="0.15">
      <c r="A47" s="2" t="s">
        <v>166</v>
      </c>
      <c r="B47" s="2"/>
      <c r="C47" s="32" t="s">
        <v>69</v>
      </c>
      <c r="D47" s="32" t="s">
        <v>70</v>
      </c>
      <c r="E47" s="271" t="s">
        <v>71</v>
      </c>
      <c r="F47" s="228"/>
      <c r="G47" s="2"/>
      <c r="H47" s="2"/>
    </row>
    <row r="48" spans="1:10" hidden="1" x14ac:dyDescent="0.15">
      <c r="A48" s="33" t="str">
        <f>'Historical Data'!A53</f>
        <v>Base code LOC count</v>
      </c>
      <c r="B48" s="2"/>
      <c r="C48" s="34"/>
      <c r="D48" s="76"/>
      <c r="E48" s="272">
        <f>D48+'Historical Data'!E53</f>
        <v>0</v>
      </c>
      <c r="F48" s="228"/>
      <c r="G48" s="2"/>
      <c r="H48" s="2"/>
    </row>
    <row r="49" spans="1:8" hidden="1" x14ac:dyDescent="0.15">
      <c r="A49" s="33" t="str">
        <f>'Historical Data'!A54</f>
        <v xml:space="preserve">   Lines deleted from Base</v>
      </c>
      <c r="B49" s="2"/>
      <c r="C49" s="34"/>
      <c r="D49" s="76"/>
      <c r="E49" s="272">
        <f>D49+'Historical Data'!E54</f>
        <v>0</v>
      </c>
      <c r="F49" s="228"/>
      <c r="G49" s="2"/>
      <c r="H49" s="2"/>
    </row>
    <row r="50" spans="1:8" hidden="1" x14ac:dyDescent="0.15">
      <c r="A50" s="33" t="str">
        <f>'Historical Data'!A55</f>
        <v xml:space="preserve">   Lines modified from Base</v>
      </c>
      <c r="B50" s="2"/>
      <c r="C50" s="34"/>
      <c r="D50" s="76"/>
      <c r="E50" s="272">
        <f>D50+'Historical Data'!E55</f>
        <v>0</v>
      </c>
      <c r="F50" s="228"/>
      <c r="G50" s="2"/>
      <c r="H50" s="2"/>
    </row>
    <row r="51" spans="1:8" hidden="1" x14ac:dyDescent="0.15">
      <c r="A51" s="33" t="str">
        <f>'Historical Data'!A56</f>
        <v xml:space="preserve">   Lines added to Base</v>
      </c>
      <c r="B51" s="2"/>
      <c r="C51" s="34"/>
      <c r="D51" s="76"/>
      <c r="E51" s="272">
        <f>D51+'Historical Data'!E56</f>
        <v>0</v>
      </c>
      <c r="F51" s="228"/>
      <c r="G51" s="2"/>
      <c r="H51" s="2"/>
    </row>
    <row r="52" spans="1:8" hidden="1" x14ac:dyDescent="0.15">
      <c r="A52" s="33" t="str">
        <f>'Historical Data'!A57</f>
        <v>Reused lines</v>
      </c>
      <c r="B52" s="2"/>
      <c r="C52" s="34"/>
      <c r="D52" s="76"/>
      <c r="E52" s="272">
        <f>D52+'Historical Data'!E57</f>
        <v>0</v>
      </c>
      <c r="F52" s="228"/>
      <c r="G52" s="2"/>
      <c r="H52" s="2"/>
    </row>
    <row r="53" spans="1:8" x14ac:dyDescent="0.15">
      <c r="A53" s="33" t="str">
        <f>'Historical Data'!A58</f>
        <v>New lines of production code</v>
      </c>
      <c r="B53" s="33"/>
      <c r="C53" s="34"/>
      <c r="D53" s="76"/>
      <c r="E53" s="272">
        <f>D53+'Historical Data'!E58</f>
        <v>0</v>
      </c>
      <c r="F53" s="228"/>
      <c r="G53" s="33"/>
      <c r="H53" s="33"/>
    </row>
    <row r="54" spans="1:8" hidden="1" x14ac:dyDescent="0.15">
      <c r="C54" s="2"/>
      <c r="D54" s="2"/>
      <c r="E54" s="273"/>
      <c r="F54" s="228"/>
    </row>
    <row r="55" spans="1:8" hidden="1" x14ac:dyDescent="0.15">
      <c r="A55" s="2" t="s">
        <v>265</v>
      </c>
      <c r="B55" s="2"/>
      <c r="C55" s="2" t="s">
        <v>69</v>
      </c>
      <c r="D55" s="2" t="s">
        <v>70</v>
      </c>
      <c r="E55" s="273" t="s">
        <v>71</v>
      </c>
      <c r="F55" s="228"/>
      <c r="G55" s="2"/>
      <c r="H55" s="2"/>
    </row>
    <row r="56" spans="1:8" hidden="1" x14ac:dyDescent="0.15">
      <c r="A56" t="str">
        <f>'Historical Data'!A61</f>
        <v>Reused components</v>
      </c>
      <c r="B56" s="2"/>
      <c r="C56" s="34"/>
      <c r="D56" s="76"/>
      <c r="E56" s="272">
        <f>D56+'Historical Data'!E61</f>
        <v>0</v>
      </c>
      <c r="F56" s="228"/>
      <c r="G56" s="2"/>
      <c r="H56" s="2"/>
    </row>
    <row r="57" spans="1:8" hidden="1" x14ac:dyDescent="0.15">
      <c r="A57" t="str">
        <f>'Historical Data'!A62</f>
        <v>Modified components</v>
      </c>
      <c r="B57" s="33"/>
      <c r="C57" s="34"/>
      <c r="D57" s="76"/>
      <c r="E57" s="272">
        <f>D57+'Historical Data'!E62</f>
        <v>0</v>
      </c>
      <c r="F57" s="228"/>
      <c r="G57" s="33"/>
      <c r="H57" s="33"/>
    </row>
    <row r="58" spans="1:8" hidden="1" x14ac:dyDescent="0.15">
      <c r="A58" t="str">
        <f>'Historical Data'!A63</f>
        <v>New components</v>
      </c>
      <c r="B58" s="33"/>
      <c r="C58" s="34"/>
      <c r="D58" s="76"/>
      <c r="E58" s="272">
        <f>D58+'Historical Data'!E63</f>
        <v>0</v>
      </c>
      <c r="F58" s="228"/>
      <c r="G58" s="33"/>
      <c r="H58" s="33"/>
    </row>
    <row r="59" spans="1:8" s="2" customFormat="1" x14ac:dyDescent="0.15">
      <c r="C59" s="88"/>
      <c r="D59" s="88"/>
      <c r="E59" s="273"/>
      <c r="F59" s="273"/>
    </row>
    <row r="60" spans="1:8" x14ac:dyDescent="0.15">
      <c r="A60" s="2" t="s">
        <v>168</v>
      </c>
      <c r="B60" s="2"/>
      <c r="C60" s="155" t="s">
        <v>69</v>
      </c>
      <c r="D60" s="155" t="s">
        <v>70</v>
      </c>
      <c r="E60" s="271" t="s">
        <v>334</v>
      </c>
      <c r="F60" s="271" t="s">
        <v>335</v>
      </c>
      <c r="G60" s="31"/>
      <c r="H60" s="2"/>
    </row>
    <row r="61" spans="1:8" x14ac:dyDescent="0.15">
      <c r="A61" t="str">
        <f t="shared" ref="A61:A71" si="0">B4</f>
        <v>Analyze</v>
      </c>
      <c r="C61" s="89" t="str">
        <f>IF(ISBLANK($F$1),$C$72*'Historical Data'!F67,"")</f>
        <v/>
      </c>
      <c r="D61" s="89">
        <f>SUMIF('Time Log'!$H$63:$H$152,A61,'Time Log'!$G$63:$G$152)</f>
        <v>16.999999999999929</v>
      </c>
      <c r="E61" s="272">
        <f>D61+'Historical Data'!E67</f>
        <v>16.999999999999929</v>
      </c>
      <c r="F61" s="274">
        <f>IF($E$72=0,0,E61/$E$72)</f>
        <v>7.1729957805906755E-2</v>
      </c>
    </row>
    <row r="62" spans="1:8" x14ac:dyDescent="0.15">
      <c r="A62" t="str">
        <f t="shared" si="0"/>
        <v>Architect</v>
      </c>
      <c r="C62" s="89" t="str">
        <f>IF(ISBLANK($F$1),$C$72*'Historical Data'!F68,"")</f>
        <v/>
      </c>
      <c r="D62" s="89">
        <f>SUMIF('Time Log'!$H$63:$H$152,A62,'Time Log'!$G$63:$G$152)</f>
        <v>15.000000000000107</v>
      </c>
      <c r="E62" s="272">
        <f>D62+'Historical Data'!E68</f>
        <v>15.000000000000107</v>
      </c>
      <c r="F62" s="274">
        <f t="shared" ref="F62:F70" si="1">IF($E$72=0,0,E62/$E$72)</f>
        <v>6.329113924050668E-2</v>
      </c>
    </row>
    <row r="63" spans="1:8" x14ac:dyDescent="0.15">
      <c r="A63" t="str">
        <f t="shared" si="0"/>
        <v>Plan project</v>
      </c>
      <c r="C63" s="89" t="str">
        <f>IF(ISBLANK($F$1),$C$72*'Historical Data'!F69,"")</f>
        <v/>
      </c>
      <c r="D63" s="89">
        <f>SUMIF('Time Log'!$H$63:$H$152,A63,'Time Log'!$G$63:$G$152)</f>
        <v>35.000000000000028</v>
      </c>
      <c r="E63" s="272">
        <f>D63+'Historical Data'!E69</f>
        <v>35.000000000000028</v>
      </c>
      <c r="F63" s="274">
        <f t="shared" si="1"/>
        <v>0.14767932489451466</v>
      </c>
    </row>
    <row r="64" spans="1:8" x14ac:dyDescent="0.15">
      <c r="A64" t="str">
        <f t="shared" si="0"/>
        <v>Plan iteration</v>
      </c>
      <c r="C64" s="89" t="str">
        <f>IF(ISBLANK($F$1),$C$72*'Historical Data'!F70,"")</f>
        <v/>
      </c>
      <c r="D64" s="89">
        <f>SUMIF('Time Log'!$H$63:$H$152,A64,'Time Log'!$G$63:$G$152)</f>
        <v>0</v>
      </c>
      <c r="E64" s="272">
        <f>D64+'Historical Data'!E70</f>
        <v>0</v>
      </c>
      <c r="F64" s="274">
        <f t="shared" si="1"/>
        <v>0</v>
      </c>
    </row>
    <row r="65" spans="1:8" x14ac:dyDescent="0.15">
      <c r="A65" t="str">
        <f t="shared" si="0"/>
        <v>Construct</v>
      </c>
      <c r="C65" s="89" t="str">
        <f>IF(ISBLANK($F$1),$C$72*'Historical Data'!F71,"")</f>
        <v/>
      </c>
      <c r="D65" s="89">
        <f>SUMIF('Time Log'!$H$63:$H$152,A65,'Time Log'!$G$63:$G$152)</f>
        <v>100.00000000000026</v>
      </c>
      <c r="E65" s="272">
        <f>D65+'Historical Data'!E71</f>
        <v>100.00000000000026</v>
      </c>
      <c r="F65" s="274">
        <f t="shared" si="1"/>
        <v>0.42194092827004259</v>
      </c>
    </row>
    <row r="66" spans="1:8" x14ac:dyDescent="0.15">
      <c r="A66" t="str">
        <f t="shared" si="0"/>
        <v>Refactor</v>
      </c>
      <c r="C66" s="89" t="str">
        <f>IF(ISBLANK($F$1),$C$72*'Historical Data'!F72,"")</f>
        <v/>
      </c>
      <c r="D66" s="89">
        <f>SUMIF('Time Log'!$H$63:$H$152,A66,'Time Log'!$G$63:$G$152)</f>
        <v>39.999999999999858</v>
      </c>
      <c r="E66" s="272">
        <f>D66+'Historical Data'!E72</f>
        <v>39.999999999999858</v>
      </c>
      <c r="F66" s="274">
        <f t="shared" si="1"/>
        <v>0.16877637130801601</v>
      </c>
    </row>
    <row r="67" spans="1:8" x14ac:dyDescent="0.15">
      <c r="A67" t="str">
        <f t="shared" si="0"/>
        <v>Review</v>
      </c>
      <c r="C67" s="89" t="str">
        <f>IF(ISBLANK($F$1),$C$72*'Historical Data'!F73,"")</f>
        <v/>
      </c>
      <c r="D67" s="89">
        <f>SUMIF('Time Log'!$H$63:$H$152,A67,'Time Log'!$G$63:$G$152)</f>
        <v>14.999999999999947</v>
      </c>
      <c r="E67" s="272">
        <f>D67+'Historical Data'!E73</f>
        <v>14.999999999999947</v>
      </c>
      <c r="F67" s="274">
        <f t="shared" si="1"/>
        <v>6.3291139240506E-2</v>
      </c>
    </row>
    <row r="68" spans="1:8" x14ac:dyDescent="0.15">
      <c r="A68" t="str">
        <f t="shared" si="0"/>
        <v>Integration test</v>
      </c>
      <c r="C68" s="89" t="str">
        <f>IF(ISBLANK($F$1),$C$72*'Historical Data'!F74,"")</f>
        <v/>
      </c>
      <c r="D68" s="89">
        <f>SUMIF('Time Log'!$H$63:$H$152,A68,'Time Log'!$G$63:$G$152)</f>
        <v>0</v>
      </c>
      <c r="E68" s="272">
        <f>D68+'Historical Data'!E74</f>
        <v>0</v>
      </c>
      <c r="F68" s="274">
        <f t="shared" si="1"/>
        <v>0</v>
      </c>
    </row>
    <row r="69" spans="1:8" x14ac:dyDescent="0.15">
      <c r="A69" t="str">
        <f t="shared" si="0"/>
        <v>Repattern</v>
      </c>
      <c r="C69" s="89" t="str">
        <f>IF(ISBLANK($F$1),$C$72*'Historical Data'!F75,"")</f>
        <v/>
      </c>
      <c r="D69" s="89">
        <f>SUMIF('Time Log'!$H$63:$H$152,A69,'Time Log'!$G$63:$G$152)</f>
        <v>0</v>
      </c>
      <c r="E69" s="272">
        <f>D69+'Historical Data'!E75</f>
        <v>0</v>
      </c>
      <c r="F69" s="274">
        <f t="shared" si="1"/>
        <v>0</v>
      </c>
    </row>
    <row r="70" spans="1:8" x14ac:dyDescent="0.15">
      <c r="A70" t="str">
        <f t="shared" si="0"/>
        <v>Postmortem</v>
      </c>
      <c r="C70" s="89" t="str">
        <f>IF(ISBLANK($F$1),$C$72*'Historical Data'!F76,"")</f>
        <v/>
      </c>
      <c r="D70" s="89">
        <f>SUMIF('Time Log'!$H$63:$H$152,A70,'Time Log'!$G$63:$G$152)</f>
        <v>15.000000000000266</v>
      </c>
      <c r="E70" s="272">
        <f>D70+'Historical Data'!E76</f>
        <v>15.000000000000266</v>
      </c>
      <c r="F70" s="274">
        <f t="shared" si="1"/>
        <v>6.329113924050736E-2</v>
      </c>
    </row>
    <row r="71" spans="1:8" x14ac:dyDescent="0.15">
      <c r="A71" t="str">
        <f t="shared" si="0"/>
        <v>Sandbox</v>
      </c>
      <c r="C71" s="89" t="str">
        <f>IF(ISBLANK($F$1),$C$72*'Historical Data'!F77,"")</f>
        <v/>
      </c>
      <c r="D71" s="89">
        <f>SUMIF('Time Log'!$H$63:$H$152,A71,'Time Log'!$G$63:$G$152)</f>
        <v>0</v>
      </c>
      <c r="E71" s="272">
        <f>D71+'Historical Data'!E77</f>
        <v>0</v>
      </c>
      <c r="F71" s="274">
        <f>IF($E$72=0,0,E71/$E$72)</f>
        <v>0</v>
      </c>
    </row>
    <row r="72" spans="1:8" x14ac:dyDescent="0.15">
      <c r="A72" t="s">
        <v>170</v>
      </c>
      <c r="C72" s="76"/>
      <c r="D72" s="89">
        <f>SUM(D61:D71)</f>
        <v>237.00000000000037</v>
      </c>
      <c r="E72" s="272">
        <f>D72+'Historical Data'!E78</f>
        <v>237.00000000000037</v>
      </c>
      <c r="F72" s="274">
        <f>IF($E$72=0,0,E72/$E$72)</f>
        <v>1</v>
      </c>
    </row>
    <row r="73" spans="1:8" x14ac:dyDescent="0.15">
      <c r="C73" s="90"/>
      <c r="D73" s="90"/>
      <c r="E73" s="228"/>
      <c r="F73" s="228"/>
    </row>
    <row r="74" spans="1:8" hidden="1" x14ac:dyDescent="0.15">
      <c r="A74" s="2" t="s">
        <v>493</v>
      </c>
      <c r="B74" s="2"/>
      <c r="C74" s="111"/>
      <c r="D74" s="157" t="s">
        <v>70</v>
      </c>
      <c r="E74" s="271" t="s">
        <v>334</v>
      </c>
      <c r="F74" s="271" t="s">
        <v>335</v>
      </c>
      <c r="H74" s="2"/>
    </row>
    <row r="75" spans="1:8" hidden="1" x14ac:dyDescent="0.15">
      <c r="A75" t="str">
        <f>B4</f>
        <v>Analyze</v>
      </c>
      <c r="D75" s="16">
        <f>COUNTIF('Change Log'!$D$61:$D$135,A75)</f>
        <v>0</v>
      </c>
      <c r="E75" s="272">
        <f>D75+'Historical Data'!E82</f>
        <v>0</v>
      </c>
      <c r="F75" s="274">
        <f>IF(E75=0,0,E75/$E$86)</f>
        <v>0</v>
      </c>
    </row>
    <row r="76" spans="1:8" hidden="1" x14ac:dyDescent="0.15">
      <c r="A76" t="str">
        <f t="shared" ref="A76:A85" si="2">B5</f>
        <v>Architect</v>
      </c>
      <c r="D76" s="16">
        <f>COUNTIF('Change Log'!$D$61:$D$135,A76)</f>
        <v>0</v>
      </c>
      <c r="E76" s="272">
        <f>D76+'Historical Data'!E83</f>
        <v>0</v>
      </c>
      <c r="F76" s="274">
        <f t="shared" ref="F76:F86" si="3">IF(E76=0,0,E76/$E$86)</f>
        <v>0</v>
      </c>
    </row>
    <row r="77" spans="1:8" hidden="1" x14ac:dyDescent="0.15">
      <c r="A77" t="str">
        <f t="shared" si="2"/>
        <v>Plan project</v>
      </c>
      <c r="D77" s="16">
        <f>COUNTIF('Change Log'!$D$61:$D$135,A77)</f>
        <v>0</v>
      </c>
      <c r="E77" s="272">
        <f>D77+'Historical Data'!E84</f>
        <v>0</v>
      </c>
      <c r="F77" s="274">
        <f t="shared" si="3"/>
        <v>0</v>
      </c>
    </row>
    <row r="78" spans="1:8" hidden="1" x14ac:dyDescent="0.15">
      <c r="A78" t="str">
        <f t="shared" si="2"/>
        <v>Plan iteration</v>
      </c>
      <c r="D78" s="16">
        <f>COUNTIF('Change Log'!$D$61:$D$135,A78)</f>
        <v>0</v>
      </c>
      <c r="E78" s="272">
        <f>D78+'Historical Data'!E85</f>
        <v>0</v>
      </c>
      <c r="F78" s="274">
        <f t="shared" si="3"/>
        <v>0</v>
      </c>
    </row>
    <row r="79" spans="1:8" hidden="1" x14ac:dyDescent="0.15">
      <c r="A79" t="str">
        <f t="shared" si="2"/>
        <v>Construct</v>
      </c>
      <c r="D79" s="16">
        <f>COUNTIF('Change Log'!$D$61:$D$135,A79)</f>
        <v>0</v>
      </c>
      <c r="E79" s="272">
        <f>D79+'Historical Data'!E86</f>
        <v>0</v>
      </c>
      <c r="F79" s="274">
        <f t="shared" si="3"/>
        <v>0</v>
      </c>
    </row>
    <row r="80" spans="1:8" hidden="1" x14ac:dyDescent="0.15">
      <c r="A80" t="str">
        <f t="shared" si="2"/>
        <v>Refactor</v>
      </c>
      <c r="D80" s="16">
        <f>COUNTIF('Change Log'!$D$61:$D$135,A80)</f>
        <v>0</v>
      </c>
      <c r="E80" s="272">
        <f>D80+'Historical Data'!E87</f>
        <v>0</v>
      </c>
      <c r="F80" s="274">
        <f t="shared" si="3"/>
        <v>0</v>
      </c>
    </row>
    <row r="81" spans="1:8" hidden="1" x14ac:dyDescent="0.15">
      <c r="A81" t="str">
        <f t="shared" si="2"/>
        <v>Review</v>
      </c>
      <c r="D81" s="16">
        <f>COUNTIF('Change Log'!$D$61:$D$135,A81)</f>
        <v>0</v>
      </c>
      <c r="E81" s="272">
        <f>D81+'Historical Data'!E88</f>
        <v>0</v>
      </c>
      <c r="F81" s="274">
        <f t="shared" si="3"/>
        <v>0</v>
      </c>
    </row>
    <row r="82" spans="1:8" hidden="1" x14ac:dyDescent="0.15">
      <c r="A82" t="str">
        <f t="shared" si="2"/>
        <v>Integration test</v>
      </c>
      <c r="D82" s="16">
        <f>COUNTIF('Change Log'!$D$61:$D$135,A82)</f>
        <v>0</v>
      </c>
      <c r="E82" s="272">
        <f>D82+'Historical Data'!E89</f>
        <v>0</v>
      </c>
      <c r="F82" s="274">
        <f t="shared" si="3"/>
        <v>0</v>
      </c>
    </row>
    <row r="83" spans="1:8" hidden="1" x14ac:dyDescent="0.15">
      <c r="A83" t="str">
        <f t="shared" si="2"/>
        <v>Repattern</v>
      </c>
      <c r="D83" s="16">
        <f>COUNTIF('Change Log'!$D$61:$D$135,A83)</f>
        <v>0</v>
      </c>
      <c r="E83" s="272">
        <f>D83+'Historical Data'!E90</f>
        <v>0</v>
      </c>
      <c r="F83" s="274">
        <f t="shared" si="3"/>
        <v>0</v>
      </c>
    </row>
    <row r="84" spans="1:8" hidden="1" x14ac:dyDescent="0.15">
      <c r="A84" t="str">
        <f t="shared" si="2"/>
        <v>Postmortem</v>
      </c>
      <c r="D84" s="16">
        <f>COUNTIF('Change Log'!$D$61:$D$135,A84)</f>
        <v>0</v>
      </c>
      <c r="E84" s="272">
        <f>D84+'Historical Data'!E91</f>
        <v>0</v>
      </c>
      <c r="F84" s="274">
        <f t="shared" si="3"/>
        <v>0</v>
      </c>
    </row>
    <row r="85" spans="1:8" hidden="1" x14ac:dyDescent="0.15">
      <c r="A85" t="str">
        <f t="shared" si="2"/>
        <v>Sandbox</v>
      </c>
      <c r="D85" s="16">
        <f>COUNTIF('Change Log'!$D$61:$D$135,A85)</f>
        <v>0</v>
      </c>
      <c r="E85" s="272">
        <f>D85+'Historical Data'!E92</f>
        <v>0</v>
      </c>
      <c r="F85" s="274">
        <f t="shared" si="3"/>
        <v>0</v>
      </c>
    </row>
    <row r="86" spans="1:8" hidden="1" x14ac:dyDescent="0.15">
      <c r="A86" t="s">
        <v>170</v>
      </c>
      <c r="D86" s="16">
        <f>SUM(D75:D85)</f>
        <v>0</v>
      </c>
      <c r="E86" s="272">
        <f>D86+'Historical Data'!E93</f>
        <v>0</v>
      </c>
      <c r="F86" s="274">
        <f t="shared" si="3"/>
        <v>0</v>
      </c>
    </row>
    <row r="87" spans="1:8" hidden="1" x14ac:dyDescent="0.15">
      <c r="E87" s="272"/>
      <c r="F87" s="228"/>
    </row>
    <row r="88" spans="1:8" hidden="1" x14ac:dyDescent="0.15">
      <c r="A88" s="2" t="s">
        <v>322</v>
      </c>
      <c r="B88" s="2"/>
      <c r="C88" s="111"/>
      <c r="D88" s="157" t="s">
        <v>70</v>
      </c>
      <c r="E88" s="271" t="s">
        <v>334</v>
      </c>
      <c r="F88" s="271" t="s">
        <v>335</v>
      </c>
      <c r="H88" s="2"/>
    </row>
    <row r="89" spans="1:8" hidden="1" x14ac:dyDescent="0.15">
      <c r="A89" t="str">
        <f>B4</f>
        <v>Analyze</v>
      </c>
      <c r="D89" s="16">
        <f>COUNTIF('Change Log'!$F$61:$F$135,A89)</f>
        <v>0</v>
      </c>
      <c r="E89" s="272">
        <f>D89+'Historical Data'!E97</f>
        <v>0</v>
      </c>
      <c r="F89" s="274">
        <f>IF(E89=0,0,E89/$E$100)</f>
        <v>0</v>
      </c>
    </row>
    <row r="90" spans="1:8" hidden="1" x14ac:dyDescent="0.15">
      <c r="A90" t="str">
        <f t="shared" ref="A90:A99" si="4">B5</f>
        <v>Architect</v>
      </c>
      <c r="D90" s="16">
        <f>COUNTIF('Change Log'!$F$61:$F$135,A90)</f>
        <v>0</v>
      </c>
      <c r="E90" s="272">
        <f>D90+'Historical Data'!E98</f>
        <v>0</v>
      </c>
      <c r="F90" s="274">
        <f t="shared" ref="F90:F100" si="5">IF(E90=0,0,E90/$E$100)</f>
        <v>0</v>
      </c>
    </row>
    <row r="91" spans="1:8" hidden="1" x14ac:dyDescent="0.15">
      <c r="A91" t="str">
        <f t="shared" si="4"/>
        <v>Plan project</v>
      </c>
      <c r="D91" s="16">
        <f>COUNTIF('Change Log'!$F$61:$F$135,A91)</f>
        <v>0</v>
      </c>
      <c r="E91" s="272">
        <f>D91+'Historical Data'!E99</f>
        <v>0</v>
      </c>
      <c r="F91" s="274">
        <f t="shared" si="5"/>
        <v>0</v>
      </c>
    </row>
    <row r="92" spans="1:8" hidden="1" x14ac:dyDescent="0.15">
      <c r="A92" t="str">
        <f t="shared" si="4"/>
        <v>Plan iteration</v>
      </c>
      <c r="D92" s="16">
        <f>COUNTIF('Change Log'!$F$61:$F$135,A92)</f>
        <v>0</v>
      </c>
      <c r="E92" s="272">
        <f>D92+'Historical Data'!E100</f>
        <v>0</v>
      </c>
      <c r="F92" s="274">
        <f t="shared" si="5"/>
        <v>0</v>
      </c>
    </row>
    <row r="93" spans="1:8" hidden="1" x14ac:dyDescent="0.15">
      <c r="A93" t="str">
        <f t="shared" si="4"/>
        <v>Construct</v>
      </c>
      <c r="D93" s="16">
        <f>COUNTIF('Change Log'!$F$61:$F$135,A93)</f>
        <v>0</v>
      </c>
      <c r="E93" s="272">
        <f>D93+'Historical Data'!E101</f>
        <v>0</v>
      </c>
      <c r="F93" s="274">
        <f t="shared" si="5"/>
        <v>0</v>
      </c>
    </row>
    <row r="94" spans="1:8" hidden="1" x14ac:dyDescent="0.15">
      <c r="A94" t="str">
        <f t="shared" si="4"/>
        <v>Refactor</v>
      </c>
      <c r="D94" s="16">
        <f>COUNTIF('Change Log'!$F$61:$F$135,A94)</f>
        <v>0</v>
      </c>
      <c r="E94" s="272">
        <f>D94+'Historical Data'!E102</f>
        <v>0</v>
      </c>
      <c r="F94" s="274">
        <f t="shared" si="5"/>
        <v>0</v>
      </c>
    </row>
    <row r="95" spans="1:8" hidden="1" x14ac:dyDescent="0.15">
      <c r="A95" t="str">
        <f t="shared" si="4"/>
        <v>Review</v>
      </c>
      <c r="D95" s="16">
        <f>COUNTIF('Change Log'!$F$61:$F$135,A95)</f>
        <v>0</v>
      </c>
      <c r="E95" s="272">
        <f>D95+'Historical Data'!E103</f>
        <v>0</v>
      </c>
      <c r="F95" s="274">
        <f t="shared" si="5"/>
        <v>0</v>
      </c>
    </row>
    <row r="96" spans="1:8" hidden="1" x14ac:dyDescent="0.15">
      <c r="A96" t="str">
        <f t="shared" si="4"/>
        <v>Integration test</v>
      </c>
      <c r="D96" s="16">
        <f>COUNTIF('Change Log'!$F$61:$F$135,A96)</f>
        <v>0</v>
      </c>
      <c r="E96" s="272">
        <f>D96+'Historical Data'!E104</f>
        <v>0</v>
      </c>
      <c r="F96" s="274">
        <f t="shared" si="5"/>
        <v>0</v>
      </c>
    </row>
    <row r="97" spans="1:6" hidden="1" x14ac:dyDescent="0.15">
      <c r="A97" t="str">
        <f t="shared" si="4"/>
        <v>Repattern</v>
      </c>
      <c r="D97" s="16">
        <f>COUNTIF('Change Log'!$F$61:$F$135,A97)</f>
        <v>0</v>
      </c>
      <c r="E97" s="272">
        <f>D97+'Historical Data'!E105</f>
        <v>0</v>
      </c>
      <c r="F97" s="274">
        <f t="shared" si="5"/>
        <v>0</v>
      </c>
    </row>
    <row r="98" spans="1:6" hidden="1" x14ac:dyDescent="0.15">
      <c r="A98" t="str">
        <f t="shared" si="4"/>
        <v>Postmortem</v>
      </c>
      <c r="D98" s="16">
        <f>COUNTIF('Change Log'!$F$61:$F$135,A98)</f>
        <v>0</v>
      </c>
      <c r="E98" s="272">
        <f>D98+'Historical Data'!E106</f>
        <v>0</v>
      </c>
      <c r="F98" s="274">
        <f t="shared" si="5"/>
        <v>0</v>
      </c>
    </row>
    <row r="99" spans="1:6" hidden="1" x14ac:dyDescent="0.15">
      <c r="A99" t="str">
        <f t="shared" si="4"/>
        <v>Sandbox</v>
      </c>
      <c r="D99" s="16">
        <f>COUNTIF('Change Log'!$F$61:$F$135,A99)</f>
        <v>0</v>
      </c>
      <c r="E99" s="272">
        <f>D99+'Historical Data'!E107</f>
        <v>0</v>
      </c>
      <c r="F99" s="274">
        <f t="shared" si="5"/>
        <v>0</v>
      </c>
    </row>
    <row r="100" spans="1:6" hidden="1" x14ac:dyDescent="0.15">
      <c r="A100" t="s">
        <v>170</v>
      </c>
      <c r="D100" s="16">
        <f>SUM(D89:D99)</f>
        <v>0</v>
      </c>
      <c r="E100" s="272">
        <f>D100+'Historical Data'!E108</f>
        <v>0</v>
      </c>
      <c r="F100" s="274">
        <f t="shared" si="5"/>
        <v>0</v>
      </c>
    </row>
    <row r="101" spans="1:6" hidden="1" x14ac:dyDescent="0.15">
      <c r="E101" s="228"/>
      <c r="F101" s="228"/>
    </row>
    <row r="102" spans="1:6" x14ac:dyDescent="0.15">
      <c r="E102" s="228"/>
      <c r="F102" s="228"/>
    </row>
    <row r="103" spans="1:6" x14ac:dyDescent="0.15">
      <c r="E103" s="228"/>
      <c r="F103" s="228"/>
    </row>
    <row r="104" spans="1:6" x14ac:dyDescent="0.15">
      <c r="E104" s="228"/>
      <c r="F104" s="228"/>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300</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285</v>
      </c>
      <c r="B43" s="1"/>
      <c r="C43" s="1"/>
    </row>
    <row r="44" spans="1:13" s="90" customFormat="1" ht="14" thickBot="1" x14ac:dyDescent="0.2">
      <c r="B44" s="90" t="s">
        <v>286</v>
      </c>
      <c r="C44" s="98" t="s">
        <v>287</v>
      </c>
      <c r="D44" s="98" t="s">
        <v>288</v>
      </c>
      <c r="E44" s="98" t="s">
        <v>289</v>
      </c>
      <c r="F44" s="98" t="s">
        <v>290</v>
      </c>
      <c r="G44" s="98" t="s">
        <v>291</v>
      </c>
      <c r="H44" s="98" t="s">
        <v>292</v>
      </c>
      <c r="I44" s="98" t="s">
        <v>293</v>
      </c>
      <c r="J44" s="98" t="s">
        <v>294</v>
      </c>
      <c r="K44" s="98" t="s">
        <v>295</v>
      </c>
      <c r="L44" s="98" t="s">
        <v>296</v>
      </c>
    </row>
    <row r="45" spans="1:13" s="90" customFormat="1" ht="15" customHeight="1" x14ac:dyDescent="0.15">
      <c r="A45" s="416" t="s">
        <v>242</v>
      </c>
      <c r="B45" s="99" t="str">
        <f>IF(ISBLANK(ArcEstimation!A44),"",ArcEstimation!A44)</f>
        <v/>
      </c>
      <c r="C45" s="125"/>
      <c r="D45" s="100"/>
      <c r="E45" s="100"/>
      <c r="F45" s="100"/>
      <c r="G45" s="100"/>
      <c r="H45" s="100"/>
      <c r="I45" s="100"/>
      <c r="J45" s="100"/>
      <c r="K45" s="100"/>
      <c r="L45" s="101"/>
      <c r="M45" s="90">
        <f>SUM(C45:L45)</f>
        <v>0</v>
      </c>
    </row>
    <row r="46" spans="1:13" s="90" customFormat="1" ht="15" customHeight="1" x14ac:dyDescent="0.15">
      <c r="A46" s="416"/>
      <c r="B46" s="102" t="str">
        <f>IF(ISBLANK(ArcEstimation!A45),"",ArcEstimation!A45)</f>
        <v/>
      </c>
      <c r="C46" s="126"/>
      <c r="D46" s="28"/>
      <c r="E46" s="28"/>
      <c r="F46" s="28"/>
      <c r="G46" s="28"/>
      <c r="H46" s="28"/>
      <c r="I46" s="28"/>
      <c r="J46" s="28"/>
      <c r="K46" s="28"/>
      <c r="L46" s="103"/>
      <c r="M46" s="90">
        <f t="shared" ref="M46:M75" si="0">SUM(C46:L46)</f>
        <v>0</v>
      </c>
    </row>
    <row r="47" spans="1:13" s="90" customFormat="1" ht="15" customHeight="1" x14ac:dyDescent="0.15">
      <c r="A47" s="416"/>
      <c r="B47" s="102" t="str">
        <f>IF(ISBLANK(ArcEstimation!A46),"",ArcEstimation!A46)</f>
        <v/>
      </c>
      <c r="C47" s="126"/>
      <c r="D47" s="28"/>
      <c r="E47" s="28"/>
      <c r="F47" s="28"/>
      <c r="G47" s="28"/>
      <c r="H47" s="28"/>
      <c r="I47" s="28"/>
      <c r="J47" s="28"/>
      <c r="K47" s="28"/>
      <c r="L47" s="103"/>
      <c r="M47" s="90">
        <f t="shared" si="0"/>
        <v>0</v>
      </c>
    </row>
    <row r="48" spans="1:13" s="90" customFormat="1" ht="15" customHeight="1" x14ac:dyDescent="0.15">
      <c r="A48" s="416"/>
      <c r="B48" s="102" t="str">
        <f>IF(ISBLANK(ArcEstimation!A47),"",ArcEstimation!A47)</f>
        <v/>
      </c>
      <c r="C48" s="126"/>
      <c r="D48" s="28"/>
      <c r="E48" s="28"/>
      <c r="F48" s="28"/>
      <c r="G48" s="28"/>
      <c r="H48" s="28"/>
      <c r="I48" s="28"/>
      <c r="J48" s="28"/>
      <c r="K48" s="28"/>
      <c r="L48" s="103"/>
      <c r="M48" s="90">
        <f t="shared" si="0"/>
        <v>0</v>
      </c>
    </row>
    <row r="49" spans="1:15" s="90" customFormat="1" ht="15" customHeight="1" x14ac:dyDescent="0.15">
      <c r="A49" s="416"/>
      <c r="B49" s="102" t="str">
        <f>IF(ISBLANK(ArcEstimation!A48),"",ArcEstimation!A48)</f>
        <v/>
      </c>
      <c r="C49" s="126"/>
      <c r="D49" s="28"/>
      <c r="E49" s="28"/>
      <c r="F49" s="28"/>
      <c r="G49" s="28"/>
      <c r="H49" s="28"/>
      <c r="I49" s="28"/>
      <c r="J49" s="28"/>
      <c r="K49" s="28"/>
      <c r="L49" s="103"/>
      <c r="M49" s="90">
        <f t="shared" si="0"/>
        <v>0</v>
      </c>
    </row>
    <row r="50" spans="1:15" s="90" customFormat="1" ht="15" customHeight="1" x14ac:dyDescent="0.15">
      <c r="A50" s="416"/>
      <c r="B50" s="102" t="str">
        <f>IF(ISBLANK(ArcEstimation!A49),"",ArcEstimation!A49)</f>
        <v/>
      </c>
      <c r="C50" s="126"/>
      <c r="D50" s="28"/>
      <c r="E50" s="28"/>
      <c r="F50" s="28"/>
      <c r="G50" s="28"/>
      <c r="H50" s="28"/>
      <c r="I50" s="28"/>
      <c r="J50" s="28"/>
      <c r="K50" s="28"/>
      <c r="L50" s="103"/>
      <c r="M50" s="90">
        <f t="shared" si="0"/>
        <v>0</v>
      </c>
    </row>
    <row r="51" spans="1:15" s="90" customFormat="1" ht="15" customHeight="1" x14ac:dyDescent="0.15">
      <c r="A51" s="416"/>
      <c r="B51" s="102" t="str">
        <f>IF(ISBLANK(ArcEstimation!A50),"",ArcEstimation!A50)</f>
        <v/>
      </c>
      <c r="C51" s="126"/>
      <c r="D51" s="28"/>
      <c r="E51" s="28"/>
      <c r="F51" s="28"/>
      <c r="G51" s="28"/>
      <c r="H51" s="28"/>
      <c r="I51" s="28"/>
      <c r="J51" s="28"/>
      <c r="K51" s="28"/>
      <c r="L51" s="103"/>
      <c r="M51" s="90">
        <f t="shared" si="0"/>
        <v>0</v>
      </c>
    </row>
    <row r="52" spans="1:15" s="90" customFormat="1" ht="15" customHeight="1" x14ac:dyDescent="0.15">
      <c r="A52" s="416"/>
      <c r="B52" s="102" t="str">
        <f>IF(ISBLANK(ArcEstimation!A51),"",ArcEstimation!A51)</f>
        <v/>
      </c>
      <c r="C52" s="126"/>
      <c r="D52" s="28"/>
      <c r="E52" s="28"/>
      <c r="F52" s="28"/>
      <c r="G52" s="28"/>
      <c r="H52" s="28"/>
      <c r="I52" s="28"/>
      <c r="J52" s="28"/>
      <c r="K52" s="28"/>
      <c r="L52" s="103"/>
      <c r="M52" s="90">
        <f t="shared" si="0"/>
        <v>0</v>
      </c>
    </row>
    <row r="53" spans="1:15" s="90" customFormat="1" ht="15" customHeight="1" x14ac:dyDescent="0.15">
      <c r="A53" s="416"/>
      <c r="B53" s="102" t="str">
        <f>IF(ISBLANK(ArcEstimation!A52),"",ArcEstimation!A52)</f>
        <v/>
      </c>
      <c r="C53" s="126"/>
      <c r="D53" s="28"/>
      <c r="E53" s="28"/>
      <c r="F53" s="28"/>
      <c r="G53" s="28"/>
      <c r="H53" s="28"/>
      <c r="I53" s="28"/>
      <c r="J53" s="28"/>
      <c r="K53" s="28"/>
      <c r="L53" s="103"/>
      <c r="M53" s="90">
        <f t="shared" si="0"/>
        <v>0</v>
      </c>
    </row>
    <row r="54" spans="1:15" s="90" customFormat="1" ht="15" customHeight="1" thickBot="1" x14ac:dyDescent="0.2">
      <c r="A54" s="416"/>
      <c r="B54" s="104" t="str">
        <f>IF(ISBLANK(ArcEstimation!A53),"",ArcEstimation!A53)</f>
        <v/>
      </c>
      <c r="C54" s="127"/>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416"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416"/>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416"/>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416"/>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416"/>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416"/>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416"/>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416"/>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416"/>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416"/>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416"/>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416"/>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416"/>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416"/>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416"/>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416"/>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416"/>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416"/>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416"/>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416"/>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297</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298</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299</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383</v>
      </c>
      <c r="D94" s="59"/>
      <c r="E94" s="57">
        <f>D94</f>
        <v>0</v>
      </c>
      <c r="F94" s="71"/>
      <c r="G94" s="72">
        <f>F94</f>
        <v>0</v>
      </c>
    </row>
    <row r="95" spans="1:7" s="47" customFormat="1" x14ac:dyDescent="0.15">
      <c r="B95" s="70">
        <v>2</v>
      </c>
      <c r="C95" s="58" t="s">
        <v>360</v>
      </c>
      <c r="D95" s="59"/>
      <c r="E95" s="57">
        <f t="shared" ref="E95:E135" si="4">D95+E94</f>
        <v>0</v>
      </c>
      <c r="F95" s="71"/>
      <c r="G95" s="72">
        <f t="shared" ref="G95:G135" si="5">F95+G94</f>
        <v>0</v>
      </c>
    </row>
    <row r="96" spans="1:7" s="47" customFormat="1" x14ac:dyDescent="0.15">
      <c r="B96" s="70">
        <v>3</v>
      </c>
      <c r="C96" s="58" t="s">
        <v>361</v>
      </c>
      <c r="D96" s="59"/>
      <c r="E96" s="57">
        <f t="shared" si="4"/>
        <v>0</v>
      </c>
      <c r="F96" s="71"/>
      <c r="G96" s="72">
        <f t="shared" si="5"/>
        <v>0</v>
      </c>
    </row>
    <row r="97" spans="2:7" s="47" customFormat="1" x14ac:dyDescent="0.15">
      <c r="B97" s="70">
        <v>4</v>
      </c>
      <c r="C97" s="58" t="s">
        <v>362</v>
      </c>
      <c r="D97" s="59"/>
      <c r="E97" s="57">
        <f t="shared" si="4"/>
        <v>0</v>
      </c>
      <c r="F97" s="71"/>
      <c r="G97" s="72">
        <f t="shared" si="5"/>
        <v>0</v>
      </c>
    </row>
    <row r="98" spans="2:7" s="47" customFormat="1" x14ac:dyDescent="0.15">
      <c r="B98" s="70">
        <v>5</v>
      </c>
      <c r="C98" s="58" t="s">
        <v>363</v>
      </c>
      <c r="D98" s="59"/>
      <c r="E98" s="57">
        <f t="shared" si="4"/>
        <v>0</v>
      </c>
      <c r="F98" s="71"/>
      <c r="G98" s="72">
        <f t="shared" si="5"/>
        <v>0</v>
      </c>
    </row>
    <row r="99" spans="2:7" s="47" customFormat="1" x14ac:dyDescent="0.15">
      <c r="B99" s="70">
        <v>6</v>
      </c>
      <c r="C99" s="58" t="s">
        <v>364</v>
      </c>
      <c r="D99" s="59"/>
      <c r="E99" s="57">
        <f t="shared" si="4"/>
        <v>0</v>
      </c>
      <c r="F99" s="71"/>
      <c r="G99" s="72">
        <f t="shared" si="5"/>
        <v>0</v>
      </c>
    </row>
    <row r="100" spans="2:7" s="47" customFormat="1" x14ac:dyDescent="0.15">
      <c r="B100" s="70">
        <v>7</v>
      </c>
      <c r="C100" s="58" t="s">
        <v>365</v>
      </c>
      <c r="D100" s="59"/>
      <c r="E100" s="57">
        <f t="shared" si="4"/>
        <v>0</v>
      </c>
      <c r="F100" s="71"/>
      <c r="G100" s="72">
        <f t="shared" si="5"/>
        <v>0</v>
      </c>
    </row>
    <row r="101" spans="2:7" s="47" customFormat="1" x14ac:dyDescent="0.15">
      <c r="B101" s="70">
        <v>8</v>
      </c>
      <c r="C101" s="58" t="s">
        <v>366</v>
      </c>
      <c r="D101" s="59"/>
      <c r="E101" s="57">
        <f t="shared" si="4"/>
        <v>0</v>
      </c>
      <c r="F101" s="71"/>
      <c r="G101" s="72">
        <f t="shared" si="5"/>
        <v>0</v>
      </c>
    </row>
    <row r="102" spans="2:7" s="47" customFormat="1" x14ac:dyDescent="0.15">
      <c r="B102" s="70">
        <v>9</v>
      </c>
      <c r="C102" s="58" t="s">
        <v>367</v>
      </c>
      <c r="D102" s="59"/>
      <c r="E102" s="57">
        <f t="shared" si="4"/>
        <v>0</v>
      </c>
      <c r="F102" s="71"/>
      <c r="G102" s="72">
        <f t="shared" si="5"/>
        <v>0</v>
      </c>
    </row>
    <row r="103" spans="2:7" s="47" customFormat="1" x14ac:dyDescent="0.15">
      <c r="B103" s="70">
        <v>10</v>
      </c>
      <c r="C103" s="58" t="s">
        <v>368</v>
      </c>
      <c r="D103" s="59"/>
      <c r="E103" s="57">
        <f t="shared" si="4"/>
        <v>0</v>
      </c>
      <c r="F103" s="71"/>
      <c r="G103" s="72">
        <f t="shared" si="5"/>
        <v>0</v>
      </c>
    </row>
    <row r="104" spans="2:7" s="47" customFormat="1" x14ac:dyDescent="0.15">
      <c r="B104" s="70">
        <v>11</v>
      </c>
      <c r="C104" s="58" t="s">
        <v>369</v>
      </c>
      <c r="D104" s="59"/>
      <c r="E104" s="57">
        <f t="shared" si="4"/>
        <v>0</v>
      </c>
      <c r="F104" s="71"/>
      <c r="G104" s="72">
        <f t="shared" si="5"/>
        <v>0</v>
      </c>
    </row>
    <row r="105" spans="2:7" s="47" customFormat="1" x14ac:dyDescent="0.15">
      <c r="B105" s="70">
        <v>12</v>
      </c>
      <c r="C105" s="58" t="s">
        <v>370</v>
      </c>
      <c r="D105" s="59"/>
      <c r="E105" s="57">
        <f t="shared" si="4"/>
        <v>0</v>
      </c>
      <c r="F105" s="71"/>
      <c r="G105" s="72">
        <f t="shared" si="5"/>
        <v>0</v>
      </c>
    </row>
    <row r="106" spans="2:7" s="47" customFormat="1" x14ac:dyDescent="0.15">
      <c r="B106" s="70">
        <v>13</v>
      </c>
      <c r="C106" s="58" t="s">
        <v>371</v>
      </c>
      <c r="D106" s="59"/>
      <c r="E106" s="57">
        <f t="shared" si="4"/>
        <v>0</v>
      </c>
      <c r="F106" s="71"/>
      <c r="G106" s="72">
        <f t="shared" si="5"/>
        <v>0</v>
      </c>
    </row>
    <row r="107" spans="2:7" s="47" customFormat="1" x14ac:dyDescent="0.15">
      <c r="B107" s="70">
        <v>14</v>
      </c>
      <c r="C107" s="58" t="s">
        <v>372</v>
      </c>
      <c r="D107" s="59"/>
      <c r="E107" s="57">
        <f t="shared" si="4"/>
        <v>0</v>
      </c>
      <c r="F107" s="71"/>
      <c r="G107" s="72">
        <f t="shared" si="5"/>
        <v>0</v>
      </c>
    </row>
    <row r="108" spans="2:7" s="47" customFormat="1" x14ac:dyDescent="0.15">
      <c r="B108" s="70">
        <v>15</v>
      </c>
      <c r="C108" s="58" t="s">
        <v>373</v>
      </c>
      <c r="D108" s="59"/>
      <c r="E108" s="57">
        <f t="shared" si="4"/>
        <v>0</v>
      </c>
      <c r="F108" s="71"/>
      <c r="G108" s="72">
        <f t="shared" si="5"/>
        <v>0</v>
      </c>
    </row>
    <row r="109" spans="2:7" s="47" customFormat="1" x14ac:dyDescent="0.15">
      <c r="B109" s="70">
        <v>16</v>
      </c>
      <c r="C109" s="58" t="s">
        <v>374</v>
      </c>
      <c r="D109" s="59"/>
      <c r="E109" s="57">
        <f t="shared" si="4"/>
        <v>0</v>
      </c>
      <c r="F109" s="71"/>
      <c r="G109" s="72">
        <f t="shared" si="5"/>
        <v>0</v>
      </c>
    </row>
    <row r="110" spans="2:7" s="47" customFormat="1" x14ac:dyDescent="0.15">
      <c r="B110" s="70">
        <v>17</v>
      </c>
      <c r="C110" s="58" t="s">
        <v>375</v>
      </c>
      <c r="D110" s="59"/>
      <c r="E110" s="57">
        <f t="shared" si="4"/>
        <v>0</v>
      </c>
      <c r="F110" s="71"/>
      <c r="G110" s="72">
        <f t="shared" si="5"/>
        <v>0</v>
      </c>
    </row>
    <row r="111" spans="2:7" s="47" customFormat="1" x14ac:dyDescent="0.15">
      <c r="B111" s="70">
        <v>18</v>
      </c>
      <c r="C111" s="58" t="s">
        <v>376</v>
      </c>
      <c r="D111" s="59"/>
      <c r="E111" s="57">
        <f t="shared" si="4"/>
        <v>0</v>
      </c>
      <c r="F111" s="71"/>
      <c r="G111" s="72">
        <f t="shared" si="5"/>
        <v>0</v>
      </c>
    </row>
    <row r="112" spans="2:7" s="47" customFormat="1" x14ac:dyDescent="0.15">
      <c r="B112" s="70">
        <v>19</v>
      </c>
      <c r="C112" s="58" t="s">
        <v>377</v>
      </c>
      <c r="D112" s="59"/>
      <c r="E112" s="57">
        <f t="shared" si="4"/>
        <v>0</v>
      </c>
      <c r="F112" s="71"/>
      <c r="G112" s="72">
        <f t="shared" si="5"/>
        <v>0</v>
      </c>
    </row>
    <row r="113" spans="2:7" s="47" customFormat="1" x14ac:dyDescent="0.15">
      <c r="B113" s="70">
        <v>20</v>
      </c>
      <c r="C113" s="58" t="s">
        <v>378</v>
      </c>
      <c r="D113" s="59"/>
      <c r="E113" s="57">
        <f t="shared" si="4"/>
        <v>0</v>
      </c>
      <c r="F113" s="71"/>
      <c r="G113" s="72">
        <f t="shared" si="5"/>
        <v>0</v>
      </c>
    </row>
    <row r="114" spans="2:7" s="47" customFormat="1" x14ac:dyDescent="0.15">
      <c r="B114" s="70">
        <v>21</v>
      </c>
      <c r="C114" s="58" t="s">
        <v>379</v>
      </c>
      <c r="D114" s="59"/>
      <c r="E114" s="57">
        <f t="shared" si="4"/>
        <v>0</v>
      </c>
      <c r="F114" s="71"/>
      <c r="G114" s="72">
        <f t="shared" si="5"/>
        <v>0</v>
      </c>
    </row>
    <row r="115" spans="2:7" s="47" customFormat="1" x14ac:dyDescent="0.15">
      <c r="B115" s="70">
        <v>22</v>
      </c>
      <c r="C115" s="58" t="s">
        <v>380</v>
      </c>
      <c r="D115" s="59"/>
      <c r="E115" s="57">
        <f t="shared" si="4"/>
        <v>0</v>
      </c>
      <c r="F115" s="71"/>
      <c r="G115" s="72">
        <f t="shared" si="5"/>
        <v>0</v>
      </c>
    </row>
    <row r="116" spans="2:7" s="47" customFormat="1" x14ac:dyDescent="0.15">
      <c r="B116" s="70">
        <v>23</v>
      </c>
      <c r="C116" s="58" t="s">
        <v>381</v>
      </c>
      <c r="D116" s="59"/>
      <c r="E116" s="57">
        <f t="shared" si="4"/>
        <v>0</v>
      </c>
      <c r="F116" s="71"/>
      <c r="G116" s="72">
        <f t="shared" si="5"/>
        <v>0</v>
      </c>
    </row>
    <row r="117" spans="2:7" s="47" customFormat="1" x14ac:dyDescent="0.15">
      <c r="B117" s="70">
        <v>24</v>
      </c>
      <c r="C117" s="58" t="s">
        <v>382</v>
      </c>
      <c r="D117" s="59"/>
      <c r="E117" s="57">
        <f t="shared" si="4"/>
        <v>0</v>
      </c>
      <c r="F117" s="71"/>
      <c r="G117" s="72">
        <f t="shared" si="5"/>
        <v>0</v>
      </c>
    </row>
    <row r="118" spans="2:7" s="47" customFormat="1" x14ac:dyDescent="0.15">
      <c r="B118" s="70">
        <v>25</v>
      </c>
      <c r="C118" s="58" t="s">
        <v>342</v>
      </c>
      <c r="D118" s="59"/>
      <c r="E118" s="57">
        <f t="shared" si="4"/>
        <v>0</v>
      </c>
      <c r="F118" s="71"/>
      <c r="G118" s="72">
        <f t="shared" si="5"/>
        <v>0</v>
      </c>
    </row>
    <row r="119" spans="2:7" s="47" customFormat="1" x14ac:dyDescent="0.15">
      <c r="B119" s="70">
        <v>26</v>
      </c>
      <c r="C119" s="58" t="s">
        <v>343</v>
      </c>
      <c r="D119" s="59"/>
      <c r="E119" s="57">
        <f t="shared" si="4"/>
        <v>0</v>
      </c>
      <c r="F119" s="71"/>
      <c r="G119" s="72">
        <f t="shared" si="5"/>
        <v>0</v>
      </c>
    </row>
    <row r="120" spans="2:7" s="47" customFormat="1" x14ac:dyDescent="0.15">
      <c r="B120" s="70">
        <v>27</v>
      </c>
      <c r="C120" s="58" t="s">
        <v>344</v>
      </c>
      <c r="D120" s="59"/>
      <c r="E120" s="57">
        <f t="shared" si="4"/>
        <v>0</v>
      </c>
      <c r="F120" s="71"/>
      <c r="G120" s="72">
        <f t="shared" si="5"/>
        <v>0</v>
      </c>
    </row>
    <row r="121" spans="2:7" s="47" customFormat="1" x14ac:dyDescent="0.15">
      <c r="B121" s="70">
        <v>28</v>
      </c>
      <c r="C121" s="58" t="s">
        <v>345</v>
      </c>
      <c r="D121" s="59"/>
      <c r="E121" s="57">
        <f t="shared" si="4"/>
        <v>0</v>
      </c>
      <c r="F121" s="71"/>
      <c r="G121" s="72">
        <f t="shared" si="5"/>
        <v>0</v>
      </c>
    </row>
    <row r="122" spans="2:7" s="47" customFormat="1" x14ac:dyDescent="0.15">
      <c r="B122" s="70">
        <v>29</v>
      </c>
      <c r="C122" s="58" t="s">
        <v>346</v>
      </c>
      <c r="D122" s="59"/>
      <c r="E122" s="57">
        <f t="shared" si="4"/>
        <v>0</v>
      </c>
      <c r="F122" s="71"/>
      <c r="G122" s="72">
        <f t="shared" si="5"/>
        <v>0</v>
      </c>
    </row>
    <row r="123" spans="2:7" s="47" customFormat="1" x14ac:dyDescent="0.15">
      <c r="B123" s="70">
        <v>30</v>
      </c>
      <c r="C123" s="58" t="s">
        <v>347</v>
      </c>
      <c r="D123" s="59"/>
      <c r="E123" s="57">
        <f t="shared" si="4"/>
        <v>0</v>
      </c>
      <c r="F123" s="71"/>
      <c r="G123" s="72">
        <f t="shared" si="5"/>
        <v>0</v>
      </c>
    </row>
    <row r="124" spans="2:7" s="47" customFormat="1" x14ac:dyDescent="0.15">
      <c r="B124" s="70">
        <v>31</v>
      </c>
      <c r="C124" s="58" t="s">
        <v>348</v>
      </c>
      <c r="D124" s="59"/>
      <c r="E124" s="57">
        <f t="shared" si="4"/>
        <v>0</v>
      </c>
      <c r="F124" s="71"/>
      <c r="G124" s="72">
        <f t="shared" si="5"/>
        <v>0</v>
      </c>
    </row>
    <row r="125" spans="2:7" s="47" customFormat="1" x14ac:dyDescent="0.15">
      <c r="B125" s="70">
        <v>32</v>
      </c>
      <c r="C125" s="58" t="s">
        <v>349</v>
      </c>
      <c r="D125" s="59"/>
      <c r="E125" s="57">
        <f t="shared" si="4"/>
        <v>0</v>
      </c>
      <c r="F125" s="71"/>
      <c r="G125" s="72">
        <f t="shared" si="5"/>
        <v>0</v>
      </c>
    </row>
    <row r="126" spans="2:7" s="47" customFormat="1" x14ac:dyDescent="0.15">
      <c r="B126" s="70">
        <v>33</v>
      </c>
      <c r="C126" s="58" t="s">
        <v>350</v>
      </c>
      <c r="D126" s="59"/>
      <c r="E126" s="57">
        <f t="shared" si="4"/>
        <v>0</v>
      </c>
      <c r="F126" s="71"/>
      <c r="G126" s="72">
        <f t="shared" si="5"/>
        <v>0</v>
      </c>
    </row>
    <row r="127" spans="2:7" s="47" customFormat="1" x14ac:dyDescent="0.15">
      <c r="B127" s="70">
        <v>34</v>
      </c>
      <c r="C127" s="58" t="s">
        <v>351</v>
      </c>
      <c r="D127" s="59"/>
      <c r="E127" s="57">
        <f t="shared" si="4"/>
        <v>0</v>
      </c>
      <c r="F127" s="71"/>
      <c r="G127" s="72">
        <f t="shared" si="5"/>
        <v>0</v>
      </c>
    </row>
    <row r="128" spans="2:7" s="47" customFormat="1" x14ac:dyDescent="0.15">
      <c r="B128" s="70">
        <v>35</v>
      </c>
      <c r="C128" s="58" t="s">
        <v>352</v>
      </c>
      <c r="D128" s="59"/>
      <c r="E128" s="57">
        <f t="shared" si="4"/>
        <v>0</v>
      </c>
      <c r="F128" s="71"/>
      <c r="G128" s="72">
        <f t="shared" si="5"/>
        <v>0</v>
      </c>
    </row>
    <row r="129" spans="2:7" s="47" customFormat="1" x14ac:dyDescent="0.15">
      <c r="B129" s="70">
        <v>36</v>
      </c>
      <c r="C129" s="58" t="s">
        <v>353</v>
      </c>
      <c r="D129" s="59"/>
      <c r="E129" s="57">
        <f t="shared" si="4"/>
        <v>0</v>
      </c>
      <c r="F129" s="71"/>
      <c r="G129" s="72">
        <f t="shared" si="5"/>
        <v>0</v>
      </c>
    </row>
    <row r="130" spans="2:7" s="47" customFormat="1" x14ac:dyDescent="0.15">
      <c r="B130" s="70">
        <v>37</v>
      </c>
      <c r="C130" s="58" t="s">
        <v>354</v>
      </c>
      <c r="D130" s="59"/>
      <c r="E130" s="57">
        <f t="shared" si="4"/>
        <v>0</v>
      </c>
      <c r="F130" s="71"/>
      <c r="G130" s="72">
        <f t="shared" si="5"/>
        <v>0</v>
      </c>
    </row>
    <row r="131" spans="2:7" s="47" customFormat="1" x14ac:dyDescent="0.15">
      <c r="B131" s="70">
        <v>38</v>
      </c>
      <c r="C131" s="58" t="s">
        <v>355</v>
      </c>
      <c r="D131" s="59"/>
      <c r="E131" s="57">
        <f t="shared" si="4"/>
        <v>0</v>
      </c>
      <c r="F131" s="71"/>
      <c r="G131" s="72">
        <f t="shared" si="5"/>
        <v>0</v>
      </c>
    </row>
    <row r="132" spans="2:7" s="47" customFormat="1" x14ac:dyDescent="0.15">
      <c r="B132" s="70">
        <v>39</v>
      </c>
      <c r="C132" s="58" t="s">
        <v>356</v>
      </c>
      <c r="D132" s="59"/>
      <c r="E132" s="57">
        <f t="shared" si="4"/>
        <v>0</v>
      </c>
      <c r="F132" s="71"/>
      <c r="G132" s="72">
        <f t="shared" si="5"/>
        <v>0</v>
      </c>
    </row>
    <row r="133" spans="2:7" s="47" customFormat="1" x14ac:dyDescent="0.15">
      <c r="B133" s="70">
        <v>40</v>
      </c>
      <c r="C133" s="58" t="s">
        <v>357</v>
      </c>
      <c r="D133" s="59"/>
      <c r="E133" s="57">
        <f t="shared" si="4"/>
        <v>0</v>
      </c>
      <c r="F133" s="71"/>
      <c r="G133" s="72">
        <f t="shared" si="5"/>
        <v>0</v>
      </c>
    </row>
    <row r="134" spans="2:7" s="47" customFormat="1" x14ac:dyDescent="0.15">
      <c r="B134" s="70">
        <v>41</v>
      </c>
      <c r="C134" s="58" t="s">
        <v>358</v>
      </c>
      <c r="D134" s="59"/>
      <c r="E134" s="57">
        <f t="shared" si="4"/>
        <v>0</v>
      </c>
      <c r="F134" s="71"/>
      <c r="G134" s="72">
        <f t="shared" si="5"/>
        <v>0</v>
      </c>
    </row>
    <row r="135" spans="2:7" s="47" customFormat="1" ht="14" thickBot="1" x14ac:dyDescent="0.2">
      <c r="B135" s="75">
        <v>42</v>
      </c>
      <c r="C135" s="58" t="s">
        <v>359</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22" t="s">
        <v>111</v>
      </c>
      <c r="B45" s="322"/>
      <c r="C45" s="322"/>
      <c r="D45" s="1"/>
      <c r="E45" s="1"/>
      <c r="F45" s="1"/>
      <c r="G45" s="1"/>
      <c r="H45" s="1"/>
    </row>
    <row r="46" spans="1:10" ht="36" customHeight="1" x14ac:dyDescent="0.15">
      <c r="A46" s="326" t="s">
        <v>531</v>
      </c>
      <c r="B46" s="324"/>
      <c r="C46" s="324"/>
      <c r="D46" s="324"/>
      <c r="E46" s="324"/>
      <c r="F46" s="324"/>
      <c r="G46" s="146"/>
      <c r="H46" s="146"/>
      <c r="I46" s="146"/>
      <c r="J46" s="146"/>
    </row>
    <row r="47" spans="1:10" x14ac:dyDescent="0.15">
      <c r="A47" s="2" t="s">
        <v>166</v>
      </c>
      <c r="B47" s="2"/>
      <c r="C47" s="32" t="s">
        <v>69</v>
      </c>
      <c r="D47" s="32" t="s">
        <v>70</v>
      </c>
      <c r="E47" s="32" t="s">
        <v>71</v>
      </c>
      <c r="G47" s="2"/>
      <c r="H47" s="2"/>
    </row>
    <row r="48" spans="1:10" x14ac:dyDescent="0.15">
      <c r="A48" s="33" t="s">
        <v>526</v>
      </c>
      <c r="B48" s="2"/>
      <c r="C48" s="87">
        <f>Estimation!D173</f>
        <v>50</v>
      </c>
      <c r="D48" s="16">
        <f>Estimation!Q158</f>
        <v>73</v>
      </c>
      <c r="E48" s="87">
        <f>D48+SUM('Historical Data'!E55:E58)</f>
        <v>73</v>
      </c>
      <c r="G48" s="2"/>
      <c r="H48" s="2"/>
    </row>
    <row r="49" spans="1:8" hidden="1" x14ac:dyDescent="0.15">
      <c r="A49" s="33" t="s">
        <v>530</v>
      </c>
      <c r="B49" s="2"/>
      <c r="C49" s="2"/>
      <c r="D49" s="79"/>
      <c r="E49" s="87">
        <f>D49+'Historical Data'!E55</f>
        <v>0</v>
      </c>
      <c r="G49" s="2"/>
      <c r="H49" s="2"/>
    </row>
    <row r="50" spans="1:8" hidden="1" x14ac:dyDescent="0.15">
      <c r="A50" s="33" t="str">
        <f>'Historical Data'!A56</f>
        <v xml:space="preserve">   Lines added to Base</v>
      </c>
      <c r="B50" s="2"/>
      <c r="C50" s="183">
        <f>ArcEstimation!E64</f>
        <v>0</v>
      </c>
      <c r="D50" s="79"/>
      <c r="E50" s="87">
        <f>D50+'Historical Data'!E56</f>
        <v>0</v>
      </c>
      <c r="G50" s="2"/>
      <c r="H50" s="2"/>
    </row>
    <row r="51" spans="1:8" hidden="1" x14ac:dyDescent="0.15">
      <c r="A51" s="33" t="str">
        <f>'Historical Data'!A57</f>
        <v>Reused lines</v>
      </c>
      <c r="B51" s="2"/>
      <c r="C51" s="183"/>
      <c r="D51" s="79"/>
      <c r="E51" s="87">
        <f>D51+'Historical Data'!E57</f>
        <v>0</v>
      </c>
      <c r="G51" s="2"/>
      <c r="H51" s="2"/>
    </row>
    <row r="52" spans="1:8" hidden="1" x14ac:dyDescent="0.15">
      <c r="A52" s="33" t="str">
        <f>'Historical Data'!A58</f>
        <v>New lines of production code</v>
      </c>
      <c r="B52" s="33"/>
      <c r="C52" s="183">
        <f>ArcEstimation!C88</f>
        <v>0</v>
      </c>
      <c r="D52" s="79"/>
      <c r="E52" s="87">
        <f>D52+'Historical Data'!E58</f>
        <v>0</v>
      </c>
      <c r="G52" s="33"/>
      <c r="H52" s="33"/>
    </row>
    <row r="53" spans="1:8" hidden="1" x14ac:dyDescent="0.15">
      <c r="C53" s="2"/>
      <c r="D53" s="2"/>
      <c r="E53" s="2"/>
    </row>
    <row r="54" spans="1:8" hidden="1" x14ac:dyDescent="0.15">
      <c r="A54" s="2" t="s">
        <v>265</v>
      </c>
      <c r="B54" s="2"/>
      <c r="C54" s="2" t="s">
        <v>69</v>
      </c>
      <c r="D54" s="2" t="s">
        <v>70</v>
      </c>
      <c r="E54" s="2" t="s">
        <v>71</v>
      </c>
      <c r="G54" s="2"/>
      <c r="H54" s="2"/>
    </row>
    <row r="55" spans="1:8" hidden="1" x14ac:dyDescent="0.15">
      <c r="A55" t="str">
        <f>'Historical Data'!A61</f>
        <v>Reused components</v>
      </c>
      <c r="B55" s="2"/>
      <c r="C55" s="183"/>
      <c r="D55" s="79"/>
      <c r="E55" s="87">
        <f>D55+'Historical Data'!E61</f>
        <v>0</v>
      </c>
      <c r="G55" s="2"/>
      <c r="H55" s="2"/>
    </row>
    <row r="56" spans="1:8" hidden="1" x14ac:dyDescent="0.15">
      <c r="A56" t="str">
        <f>'Historical Data'!A62</f>
        <v>Modified components</v>
      </c>
      <c r="B56" s="33"/>
      <c r="C56" s="183"/>
      <c r="D56" s="79"/>
      <c r="E56" s="87">
        <f>D56+'Historical Data'!E62</f>
        <v>0</v>
      </c>
      <c r="G56" s="33"/>
      <c r="H56" s="33"/>
    </row>
    <row r="57" spans="1:8" hidden="1" x14ac:dyDescent="0.15">
      <c r="A57" t="str">
        <f>'Historical Data'!A63</f>
        <v>New components</v>
      </c>
      <c r="B57" s="33"/>
      <c r="C57" s="183"/>
      <c r="D57" s="79"/>
      <c r="E57" s="87">
        <f>D57+'Historical Data'!E63</f>
        <v>0</v>
      </c>
      <c r="G57" s="33"/>
      <c r="H57" s="33"/>
    </row>
    <row r="58" spans="1:8" s="2" customFormat="1" x14ac:dyDescent="0.15">
      <c r="C58" s="88"/>
      <c r="D58" s="88"/>
    </row>
    <row r="59" spans="1:8" x14ac:dyDescent="0.15">
      <c r="A59" s="2" t="s">
        <v>168</v>
      </c>
      <c r="B59" s="2"/>
      <c r="C59" s="155" t="s">
        <v>69</v>
      </c>
      <c r="D59" s="155" t="s">
        <v>70</v>
      </c>
      <c r="E59" s="32" t="s">
        <v>334</v>
      </c>
      <c r="F59" s="32" t="s">
        <v>335</v>
      </c>
      <c r="G59" s="31"/>
      <c r="H59" s="2"/>
    </row>
    <row r="60" spans="1:8" x14ac:dyDescent="0.15">
      <c r="A60" t="str">
        <f t="shared" ref="A60:A70" si="0">B4</f>
        <v>Analyze</v>
      </c>
      <c r="C60" s="89">
        <f>IF($F$1="CA01","",$C$71*'Historical Data'!F67)</f>
        <v>0</v>
      </c>
      <c r="D60" s="89">
        <f>SUMIF('Time Log'!$H$63:$H$152,A60,'Time Log'!$G$63:$G$152)</f>
        <v>16.999999999999929</v>
      </c>
      <c r="E60" s="16">
        <f>D60+'Historical Data'!E67</f>
        <v>16.999999999999929</v>
      </c>
      <c r="F60" s="18">
        <f>IF($E$71=0,0,E60/$E$71)</f>
        <v>7.1729957805906755E-2</v>
      </c>
    </row>
    <row r="61" spans="1:8" x14ac:dyDescent="0.15">
      <c r="A61" t="str">
        <f t="shared" si="0"/>
        <v>Architect</v>
      </c>
      <c r="C61" s="89">
        <f>IF($F$1="CA01","",$C$71*'Historical Data'!F68)</f>
        <v>0</v>
      </c>
      <c r="D61" s="89">
        <f>SUMIF('Time Log'!$H$63:$H$152,A61,'Time Log'!$G$63:$G$152)</f>
        <v>15.000000000000107</v>
      </c>
      <c r="E61" s="16">
        <f>D61+'Historical Data'!E68</f>
        <v>15.000000000000107</v>
      </c>
      <c r="F61" s="18">
        <f t="shared" ref="F61:F69" si="1">IF($E$71=0,0,E61/$E$71)</f>
        <v>6.329113924050668E-2</v>
      </c>
    </row>
    <row r="62" spans="1:8" x14ac:dyDescent="0.15">
      <c r="A62" t="str">
        <f t="shared" si="0"/>
        <v>Plan project</v>
      </c>
      <c r="C62" s="89">
        <f>IF($F$1="CA01","",$C$71*'Historical Data'!F69)</f>
        <v>0</v>
      </c>
      <c r="D62" s="89">
        <f>SUMIF('Time Log'!$H$63:$H$152,A62,'Time Log'!$G$63:$G$152)</f>
        <v>35.000000000000028</v>
      </c>
      <c r="E62" s="16">
        <f>D62+'Historical Data'!E69</f>
        <v>35.000000000000028</v>
      </c>
      <c r="F62" s="18">
        <f t="shared" si="1"/>
        <v>0.14767932489451466</v>
      </c>
    </row>
    <row r="63" spans="1:8" x14ac:dyDescent="0.15">
      <c r="A63" t="str">
        <f t="shared" si="0"/>
        <v>Plan iteration</v>
      </c>
      <c r="C63" s="89">
        <f>IF($F$1="CA01","",$C$71*'Historical Data'!F70)</f>
        <v>0</v>
      </c>
      <c r="D63" s="89">
        <f>SUMIF('Time Log'!$H$63:$H$152,A63,'Time Log'!$G$63:$G$152)</f>
        <v>0</v>
      </c>
      <c r="E63" s="16">
        <f>D63+'Historical Data'!E70</f>
        <v>0</v>
      </c>
      <c r="F63" s="18">
        <f t="shared" si="1"/>
        <v>0</v>
      </c>
    </row>
    <row r="64" spans="1:8" x14ac:dyDescent="0.15">
      <c r="A64" t="str">
        <f t="shared" si="0"/>
        <v>Construct</v>
      </c>
      <c r="C64" s="89">
        <f>IF($F$1="CA01","",$C$71*'Historical Data'!F71)</f>
        <v>0</v>
      </c>
      <c r="D64" s="89">
        <f>SUMIF('Time Log'!$H$63:$H$152,A64,'Time Log'!$G$63:$G$152)</f>
        <v>100.00000000000026</v>
      </c>
      <c r="E64" s="16">
        <f>D64+'Historical Data'!E71</f>
        <v>100.00000000000026</v>
      </c>
      <c r="F64" s="18">
        <f t="shared" si="1"/>
        <v>0.42194092827004259</v>
      </c>
    </row>
    <row r="65" spans="1:8" x14ac:dyDescent="0.15">
      <c r="A65" t="str">
        <f t="shared" si="0"/>
        <v>Refactor</v>
      </c>
      <c r="C65" s="89">
        <f>IF($F$1="CA01","",$C$71*'Historical Data'!F72)</f>
        <v>0</v>
      </c>
      <c r="D65" s="89">
        <f>SUMIF('Time Log'!$H$63:$H$152,A65,'Time Log'!$G$63:$G$152)</f>
        <v>39.999999999999858</v>
      </c>
      <c r="E65" s="16">
        <f>D65+'Historical Data'!E72</f>
        <v>39.999999999999858</v>
      </c>
      <c r="F65" s="18">
        <f t="shared" si="1"/>
        <v>0.16877637130801601</v>
      </c>
    </row>
    <row r="66" spans="1:8" x14ac:dyDescent="0.15">
      <c r="A66" t="str">
        <f t="shared" si="0"/>
        <v>Review</v>
      </c>
      <c r="C66" s="89">
        <f>IF($F$1="CA01","",$C$71*'Historical Data'!F73)</f>
        <v>0</v>
      </c>
      <c r="D66" s="89">
        <f>SUMIF('Time Log'!$H$63:$H$152,A66,'Time Log'!$G$63:$G$152)</f>
        <v>14.999999999999947</v>
      </c>
      <c r="E66" s="16">
        <f>D66+'Historical Data'!E73</f>
        <v>14.999999999999947</v>
      </c>
      <c r="F66" s="18">
        <f t="shared" si="1"/>
        <v>6.3291139240506E-2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15.000000000000266</v>
      </c>
      <c r="E69" s="16">
        <f>D69+'Historical Data'!E76</f>
        <v>15.000000000000266</v>
      </c>
      <c r="F69" s="18">
        <f t="shared" si="1"/>
        <v>6.329113924050736E-2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237.00000000000037</v>
      </c>
      <c r="E71" s="16">
        <f>D71+'Historical Data'!E78</f>
        <v>237.00000000000037</v>
      </c>
      <c r="F71" s="18">
        <f>IF($E$71=0,0,E71/$E$71)</f>
        <v>1</v>
      </c>
    </row>
    <row r="72" spans="1:8" x14ac:dyDescent="0.15">
      <c r="C72" s="90"/>
      <c r="D72" s="90"/>
    </row>
    <row r="73" spans="1:8" x14ac:dyDescent="0.15">
      <c r="A73" s="2" t="s">
        <v>493</v>
      </c>
      <c r="B73" s="2"/>
      <c r="C73" s="111"/>
      <c r="D73" s="157" t="s">
        <v>70</v>
      </c>
      <c r="E73" s="32" t="s">
        <v>334</v>
      </c>
      <c r="F73" s="32" t="s">
        <v>335</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322</v>
      </c>
      <c r="B87" s="2"/>
      <c r="C87" s="111"/>
      <c r="D87" s="157" t="s">
        <v>70</v>
      </c>
      <c r="E87" s="32" t="s">
        <v>334</v>
      </c>
      <c r="F87" s="32" t="s">
        <v>335</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22" t="s">
        <v>111</v>
      </c>
      <c r="B1" s="322"/>
      <c r="C1" s="322"/>
      <c r="D1" s="1"/>
      <c r="E1" s="1"/>
      <c r="F1" s="1"/>
      <c r="G1" s="1"/>
      <c r="H1" s="1"/>
    </row>
    <row r="2" spans="1:8" ht="14" hidden="1" thickBot="1" x14ac:dyDescent="0.2">
      <c r="A2" s="19"/>
      <c r="B2" s="19"/>
      <c r="C2" s="19"/>
      <c r="D2" s="19"/>
      <c r="E2" s="19"/>
      <c r="F2" s="19"/>
      <c r="G2" s="19"/>
      <c r="H2" s="19"/>
    </row>
    <row r="3" spans="1:8" ht="20" hidden="1" x14ac:dyDescent="0.2">
      <c r="A3" s="394" t="s">
        <v>113</v>
      </c>
      <c r="B3" s="394"/>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16.999999999999929</v>
      </c>
      <c r="E50" s="16">
        <f>D50+'Historical Data'!E67</f>
        <v>16.999999999999929</v>
      </c>
      <c r="F50" s="18">
        <f>IF($E$59=0,0,E50/$E$59)</f>
        <v>1.1333333333333084</v>
      </c>
    </row>
    <row r="51" spans="1:8" x14ac:dyDescent="0.15">
      <c r="A51" t="str">
        <f>'Historical Data'!A68</f>
        <v>Architect</v>
      </c>
      <c r="C51" s="89">
        <f>$C$61*'Historical Data'!F68</f>
        <v>0</v>
      </c>
      <c r="D51" s="89">
        <f>SUMIF('Time Log'!$H$63:$H$152,A51,'Time Log'!$G$63:$G$152)</f>
        <v>15.000000000000107</v>
      </c>
      <c r="E51" s="16">
        <f>D51+'Historical Data'!E68</f>
        <v>15.000000000000107</v>
      </c>
      <c r="F51" s="18">
        <f t="shared" ref="F51:F61" si="0">IF($E$59=0,0,E51/$E$59)</f>
        <v>0.99999999999998934</v>
      </c>
    </row>
    <row r="52" spans="1:8" x14ac:dyDescent="0.15">
      <c r="A52" t="str">
        <f>'Historical Data'!A69</f>
        <v>Plan project</v>
      </c>
      <c r="C52" s="89">
        <f>$C$61*'Historical Data'!F69</f>
        <v>0</v>
      </c>
      <c r="D52" s="89">
        <f>SUMIF('Time Log'!$H$63:$H$152,A52,'Time Log'!$G$63:$G$152)</f>
        <v>35.000000000000028</v>
      </c>
      <c r="E52" s="16">
        <f>D52+'Historical Data'!E69</f>
        <v>35.000000000000028</v>
      </c>
      <c r="F52" s="18">
        <f t="shared" si="0"/>
        <v>2.333333333333294</v>
      </c>
    </row>
    <row r="53" spans="1:8" x14ac:dyDescent="0.15">
      <c r="A53" t="str">
        <f>'Historical Data'!A70</f>
        <v>Plan iteration</v>
      </c>
      <c r="C53" s="89">
        <f>$C$61*'Historical Data'!F70</f>
        <v>0</v>
      </c>
      <c r="D53" s="89">
        <f>SUMIF('Time Log'!$H$63:$H$152,A53,'Time Log'!$G$63:$G$152)</f>
        <v>0</v>
      </c>
      <c r="E53" s="16">
        <f>D53+'Historical Data'!E70</f>
        <v>0</v>
      </c>
      <c r="F53" s="18">
        <f t="shared" si="0"/>
        <v>0</v>
      </c>
    </row>
    <row r="54" spans="1:8" x14ac:dyDescent="0.15">
      <c r="A54" t="str">
        <f>'Historical Data'!A71</f>
        <v>Construct</v>
      </c>
      <c r="C54" s="89">
        <f>$C$61*'Historical Data'!F71</f>
        <v>0</v>
      </c>
      <c r="D54" s="89">
        <f>SUMIF('Time Log'!$H$63:$H$152,A54,'Time Log'!$G$63:$G$152)</f>
        <v>100.00000000000026</v>
      </c>
      <c r="E54" s="16">
        <f>D54+'Historical Data'!E71</f>
        <v>100.00000000000026</v>
      </c>
      <c r="F54" s="18">
        <f t="shared" si="0"/>
        <v>6.6666666666665657</v>
      </c>
    </row>
    <row r="55" spans="1:8" x14ac:dyDescent="0.15">
      <c r="A55" t="str">
        <f>'Historical Data'!A72</f>
        <v>Refactor</v>
      </c>
      <c r="C55" s="89">
        <f>$C$61*'Historical Data'!F72</f>
        <v>0</v>
      </c>
      <c r="D55" s="89">
        <f>SUMIF('Time Log'!$H$63:$H$152,A55,'Time Log'!$G$63:$G$152)</f>
        <v>39.999999999999858</v>
      </c>
      <c r="E55" s="16">
        <f>D55+'Historical Data'!E72</f>
        <v>39.999999999999858</v>
      </c>
      <c r="F55" s="18">
        <f t="shared" si="0"/>
        <v>2.6666666666666097</v>
      </c>
    </row>
    <row r="56" spans="1:8" x14ac:dyDescent="0.15">
      <c r="A56" t="str">
        <f>'Historical Data'!A73</f>
        <v>Review</v>
      </c>
      <c r="C56" s="89">
        <f>$C$61*'Historical Data'!F73</f>
        <v>0</v>
      </c>
      <c r="D56" s="89">
        <f>SUMIF('Time Log'!$H$63:$H$152,A56,'Time Log'!$G$63:$G$152)</f>
        <v>14.999999999999947</v>
      </c>
      <c r="E56" s="16">
        <f>D56+'Historical Data'!E73</f>
        <v>14.999999999999947</v>
      </c>
      <c r="F56" s="18">
        <f t="shared" si="0"/>
        <v>0.99999999999997868</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15.000000000000266</v>
      </c>
      <c r="E59" s="16">
        <f>D59+'Historical Data'!E76</f>
        <v>15.000000000000266</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237.00000000000037</v>
      </c>
      <c r="E61" s="89">
        <f>D61+'Historical Data'!E78</f>
        <v>237.00000000000037</v>
      </c>
      <c r="F61" s="18">
        <f t="shared" si="0"/>
        <v>15.799999999999743</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44864</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44855</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44856</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44857</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44858</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44859</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44860</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44861</v>
      </c>
      <c r="H14">
        <f>Constants!I15</f>
        <v>7</v>
      </c>
      <c r="I14">
        <f>Constants!J14</f>
        <v>30</v>
      </c>
    </row>
    <row r="15" spans="1:9" ht="11" hidden="1" customHeight="1" x14ac:dyDescent="0.15">
      <c r="A15" t="str">
        <f>Constants!A15</f>
        <v xml:space="preserve"> </v>
      </c>
      <c r="B15" t="s">
        <v>491</v>
      </c>
      <c r="C15" t="str">
        <f>Constants!C15</f>
        <v xml:space="preserve"> </v>
      </c>
      <c r="D15" t="str">
        <f>Constants!D15</f>
        <v xml:space="preserve"> </v>
      </c>
      <c r="E15" t="str">
        <f>Constants!E15</f>
        <v xml:space="preserve"> </v>
      </c>
      <c r="F15" t="str">
        <f>Constants!F15</f>
        <v xml:space="preserve"> </v>
      </c>
      <c r="G15">
        <f ca="1">Constants!H15</f>
        <v>44862</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44863</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44864</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44865</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44866</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44867</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44868</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44869</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44870</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44871</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44872</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44873</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44874</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44875</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44876</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44877</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44878</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44879</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44880</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44881</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44882</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44883</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44884</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22" t="s">
        <v>120</v>
      </c>
      <c r="B45" s="322"/>
      <c r="C45" s="322"/>
    </row>
    <row r="46" spans="1:10" ht="25" customHeight="1" x14ac:dyDescent="0.15">
      <c r="A46" s="324" t="s">
        <v>423</v>
      </c>
      <c r="B46" s="324"/>
      <c r="C46" s="324"/>
      <c r="D46" s="324"/>
      <c r="E46" s="324"/>
      <c r="F46" s="324"/>
      <c r="G46" s="324"/>
      <c r="H46" s="324"/>
      <c r="I46" s="324"/>
      <c r="J46" s="324"/>
    </row>
    <row r="47" spans="1:10" ht="13" customHeight="1" x14ac:dyDescent="0.15">
      <c r="A47" s="35"/>
      <c r="B47" s="149"/>
      <c r="C47" s="150" t="s">
        <v>432</v>
      </c>
      <c r="D47" s="417" t="s">
        <v>76</v>
      </c>
      <c r="E47" s="417"/>
      <c r="F47" s="417"/>
      <c r="G47" s="417"/>
      <c r="H47" s="417"/>
      <c r="I47" s="417"/>
      <c r="J47" s="417"/>
    </row>
    <row r="48" spans="1:10" ht="12" customHeight="1" x14ac:dyDescent="0.15">
      <c r="A48" s="35"/>
      <c r="B48" s="146"/>
      <c r="C48" s="146" t="str">
        <f>B19</f>
        <v>Requirements Change</v>
      </c>
      <c r="D48" s="324" t="str">
        <f>C19</f>
        <v>Changes to requirements</v>
      </c>
      <c r="E48" s="324"/>
      <c r="F48" s="324"/>
      <c r="G48" s="324"/>
      <c r="H48" s="324"/>
      <c r="I48" s="324"/>
      <c r="J48" s="324"/>
    </row>
    <row r="49" spans="1:13" ht="11" customHeight="1" x14ac:dyDescent="0.15">
      <c r="B49" s="146"/>
      <c r="C49" s="146" t="str">
        <f t="shared" ref="C49:C58" si="0">B20</f>
        <v>Requirements Clarification</v>
      </c>
      <c r="D49" s="324" t="str">
        <f t="shared" ref="D49:D58" si="1">C20</f>
        <v>Clarifications to requirements</v>
      </c>
      <c r="E49" s="324"/>
      <c r="F49" s="324"/>
      <c r="G49" s="324"/>
      <c r="H49" s="324"/>
      <c r="I49" s="324"/>
      <c r="J49" s="324"/>
    </row>
    <row r="50" spans="1:13" ht="11" customHeight="1" x14ac:dyDescent="0.15">
      <c r="B50" s="146"/>
      <c r="C50" s="146" t="str">
        <f t="shared" si="0"/>
        <v>Product syntax</v>
      </c>
      <c r="D50" s="324" t="str">
        <f t="shared" si="1"/>
        <v>Syntax flaws in the deliverable product</v>
      </c>
      <c r="E50" s="324"/>
      <c r="F50" s="324"/>
      <c r="G50" s="324"/>
      <c r="H50" s="324"/>
      <c r="I50" s="324"/>
      <c r="J50" s="324"/>
    </row>
    <row r="51" spans="1:13" ht="11" customHeight="1" x14ac:dyDescent="0.15">
      <c r="B51" s="146"/>
      <c r="C51" s="146" t="str">
        <f t="shared" si="0"/>
        <v>Product logic</v>
      </c>
      <c r="D51" s="324" t="str">
        <f t="shared" si="1"/>
        <v>Logic flaws in the deliverable product</v>
      </c>
      <c r="E51" s="324"/>
      <c r="F51" s="324"/>
      <c r="G51" s="324"/>
      <c r="H51" s="324"/>
      <c r="I51" s="324"/>
      <c r="J51" s="324"/>
    </row>
    <row r="52" spans="1:13" ht="11" customHeight="1" x14ac:dyDescent="0.15">
      <c r="B52" s="146"/>
      <c r="C52" s="146" t="str">
        <f t="shared" si="0"/>
        <v>Product interface</v>
      </c>
      <c r="D52" s="324" t="str">
        <f t="shared" si="1"/>
        <v>Flaws in the interface of a component of the deliverable product</v>
      </c>
      <c r="E52" s="324"/>
      <c r="F52" s="324"/>
      <c r="G52" s="324"/>
      <c r="H52" s="324"/>
      <c r="I52" s="324"/>
      <c r="J52" s="324"/>
    </row>
    <row r="53" spans="1:13" ht="11" customHeight="1" x14ac:dyDescent="0.15">
      <c r="B53" s="146"/>
      <c r="C53" s="146" t="str">
        <f t="shared" si="0"/>
        <v>Product checking</v>
      </c>
      <c r="D53" s="324" t="str">
        <f t="shared" si="1"/>
        <v>Flaws with boundary/type checking within a component of the deliverable product</v>
      </c>
      <c r="E53" s="324"/>
      <c r="F53" s="324"/>
      <c r="G53" s="324"/>
      <c r="H53" s="324"/>
      <c r="I53" s="324"/>
      <c r="J53" s="324"/>
    </row>
    <row r="54" spans="1:13" ht="11" customHeight="1" x14ac:dyDescent="0.15">
      <c r="B54" s="146"/>
      <c r="C54" s="146" t="str">
        <f t="shared" si="0"/>
        <v>Test syntax</v>
      </c>
      <c r="D54" s="324" t="str">
        <f t="shared" si="1"/>
        <v xml:space="preserve">Syntax flaws in the test code </v>
      </c>
      <c r="E54" s="324"/>
      <c r="F54" s="324"/>
      <c r="G54" s="324"/>
      <c r="H54" s="324"/>
      <c r="I54" s="324"/>
      <c r="J54" s="324"/>
    </row>
    <row r="55" spans="1:13" ht="11" customHeight="1" x14ac:dyDescent="0.15">
      <c r="B55" s="146"/>
      <c r="C55" s="146" t="str">
        <f t="shared" si="0"/>
        <v>Test logic</v>
      </c>
      <c r="D55" s="324" t="str">
        <f t="shared" si="1"/>
        <v>Logic flaws in the test code</v>
      </c>
      <c r="E55" s="324"/>
      <c r="F55" s="324"/>
      <c r="G55" s="324"/>
      <c r="H55" s="324"/>
      <c r="I55" s="324"/>
      <c r="J55" s="324"/>
    </row>
    <row r="56" spans="1:13" ht="11" customHeight="1" x14ac:dyDescent="0.15">
      <c r="B56" s="146"/>
      <c r="C56" s="146" t="str">
        <f t="shared" si="0"/>
        <v>Test interface</v>
      </c>
      <c r="D56" s="324" t="str">
        <f t="shared" si="1"/>
        <v>Flaws in the interface of a component of the test code</v>
      </c>
      <c r="E56" s="324"/>
      <c r="F56" s="324"/>
      <c r="G56" s="324"/>
      <c r="H56" s="324"/>
      <c r="I56" s="324"/>
      <c r="J56" s="324"/>
    </row>
    <row r="57" spans="1:13" ht="11" customHeight="1" x14ac:dyDescent="0.15">
      <c r="B57" s="146"/>
      <c r="C57" s="146" t="str">
        <f t="shared" si="0"/>
        <v>Test checking</v>
      </c>
      <c r="D57" s="324" t="str">
        <f t="shared" si="1"/>
        <v>Flaws with boundary/type checking within a component of the test code</v>
      </c>
      <c r="E57" s="324"/>
      <c r="F57" s="324"/>
      <c r="G57" s="324"/>
      <c r="H57" s="324"/>
      <c r="I57" s="324"/>
      <c r="J57" s="324"/>
    </row>
    <row r="58" spans="1:13" ht="11" customHeight="1" x14ac:dyDescent="0.15">
      <c r="B58" s="146"/>
      <c r="C58" s="146" t="str">
        <f t="shared" si="0"/>
        <v>Bad Smell</v>
      </c>
      <c r="D58" s="324" t="str">
        <f t="shared" si="1"/>
        <v>Refactoring changes (please note the bad smell in the defect description)</v>
      </c>
      <c r="E58" s="324"/>
      <c r="F58" s="324"/>
      <c r="G58" s="324"/>
      <c r="H58" s="324"/>
      <c r="I58" s="324"/>
      <c r="J58" s="324"/>
    </row>
    <row r="59" spans="1:13" ht="11" customHeight="1" x14ac:dyDescent="0.15">
      <c r="B59" s="146"/>
      <c r="C59" s="146"/>
      <c r="D59" s="35"/>
      <c r="E59" s="35"/>
      <c r="F59" s="35"/>
      <c r="G59" s="35"/>
      <c r="H59" s="35"/>
      <c r="I59" s="35"/>
      <c r="J59" s="35"/>
    </row>
    <row r="60" spans="1:13" s="3" customFormat="1" ht="32" customHeight="1" x14ac:dyDescent="0.15">
      <c r="A60" s="162" t="s">
        <v>503</v>
      </c>
      <c r="B60" s="162" t="s">
        <v>511</v>
      </c>
      <c r="C60" s="162" t="s">
        <v>502</v>
      </c>
      <c r="D60" s="162" t="s">
        <v>499</v>
      </c>
      <c r="E60" s="162" t="s">
        <v>613</v>
      </c>
      <c r="F60" s="162" t="s">
        <v>500</v>
      </c>
      <c r="G60" s="162" t="s">
        <v>501</v>
      </c>
      <c r="H60" s="162" t="s">
        <v>75</v>
      </c>
      <c r="I60" s="162" t="s">
        <v>510</v>
      </c>
      <c r="J60" s="162"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dimension ref="A1:AF8"/>
  <sheetViews>
    <sheetView showGridLines="0" workbookViewId="0">
      <selection activeCell="C4" sqref="C4:K4"/>
    </sheetView>
  </sheetViews>
  <sheetFormatPr baseColWidth="10" defaultRowHeight="13" x14ac:dyDescent="0.15"/>
  <cols>
    <col min="2" max="2" width="21.5" customWidth="1"/>
  </cols>
  <sheetData>
    <row r="1" spans="1:32" s="3" customFormat="1" ht="20" x14ac:dyDescent="0.2">
      <c r="A1" s="322" t="s">
        <v>743</v>
      </c>
      <c r="B1" s="322"/>
      <c r="C1" s="322"/>
    </row>
    <row r="2" spans="1:32" s="3" customFormat="1" ht="20" x14ac:dyDescent="0.2">
      <c r="A2" s="184" t="s">
        <v>742</v>
      </c>
      <c r="B2" s="23"/>
    </row>
    <row r="3" spans="1:32" s="3" customFormat="1" ht="25" customHeight="1" thickBot="1" x14ac:dyDescent="0.25">
      <c r="A3" s="276"/>
      <c r="B3" s="277" t="s">
        <v>740</v>
      </c>
      <c r="C3" s="418" t="s">
        <v>744</v>
      </c>
      <c r="D3" s="418"/>
      <c r="E3" s="418"/>
      <c r="F3" s="418"/>
      <c r="G3" s="418"/>
      <c r="H3" s="418"/>
      <c r="I3" s="418"/>
      <c r="J3" s="418"/>
      <c r="K3" s="418"/>
      <c r="L3" s="418" t="s">
        <v>741</v>
      </c>
      <c r="M3" s="418"/>
      <c r="N3" s="418"/>
      <c r="O3" s="418"/>
      <c r="P3" s="418"/>
      <c r="Q3" s="418"/>
      <c r="R3" s="418"/>
      <c r="S3" s="418"/>
    </row>
    <row r="4" spans="1:32" ht="313" customHeight="1" thickBot="1" x14ac:dyDescent="0.2">
      <c r="A4" s="33"/>
      <c r="B4" s="278" t="s">
        <v>739</v>
      </c>
      <c r="C4" s="421"/>
      <c r="D4" s="419"/>
      <c r="E4" s="419"/>
      <c r="F4" s="419"/>
      <c r="G4" s="419"/>
      <c r="H4" s="419"/>
      <c r="I4" s="419"/>
      <c r="J4" s="419"/>
      <c r="K4" s="419"/>
      <c r="L4" s="419"/>
      <c r="M4" s="419"/>
      <c r="N4" s="419"/>
      <c r="O4" s="419"/>
      <c r="P4" s="419"/>
      <c r="Q4" s="419"/>
      <c r="R4" s="419"/>
      <c r="S4" s="420"/>
      <c r="X4" s="418"/>
      <c r="Y4" s="418"/>
      <c r="Z4" s="418"/>
      <c r="AA4" s="418"/>
      <c r="AB4" s="418"/>
      <c r="AC4" s="418"/>
      <c r="AD4" s="418"/>
      <c r="AE4" s="418"/>
      <c r="AF4" s="418"/>
    </row>
    <row r="5" spans="1:32" ht="313" customHeight="1" thickBot="1" x14ac:dyDescent="0.2">
      <c r="B5" s="278" t="s">
        <v>736</v>
      </c>
      <c r="C5" s="421"/>
      <c r="D5" s="419"/>
      <c r="E5" s="419"/>
      <c r="F5" s="419"/>
      <c r="G5" s="419"/>
      <c r="H5" s="419"/>
      <c r="I5" s="419"/>
      <c r="J5" s="419"/>
      <c r="K5" s="419"/>
      <c r="L5" s="419"/>
      <c r="M5" s="419"/>
      <c r="N5" s="419"/>
      <c r="O5" s="419"/>
      <c r="P5" s="419"/>
      <c r="Q5" s="419"/>
      <c r="R5" s="419"/>
      <c r="S5" s="420"/>
    </row>
    <row r="6" spans="1:32" ht="313" customHeight="1" thickBot="1" x14ac:dyDescent="0.2">
      <c r="B6" s="278" t="s">
        <v>737</v>
      </c>
      <c r="C6" s="421"/>
      <c r="D6" s="419"/>
      <c r="E6" s="419"/>
      <c r="F6" s="419"/>
      <c r="G6" s="419"/>
      <c r="H6" s="419"/>
      <c r="I6" s="419"/>
      <c r="J6" s="419"/>
      <c r="K6" s="419"/>
      <c r="L6" s="419"/>
      <c r="M6" s="419"/>
      <c r="N6" s="419"/>
      <c r="O6" s="419"/>
      <c r="P6" s="419"/>
      <c r="Q6" s="419"/>
      <c r="R6" s="419"/>
      <c r="S6" s="420"/>
    </row>
    <row r="7" spans="1:32" ht="313" customHeight="1" thickBot="1" x14ac:dyDescent="0.2">
      <c r="B7" s="278" t="s">
        <v>738</v>
      </c>
      <c r="C7" s="421"/>
      <c r="D7" s="419"/>
      <c r="E7" s="419"/>
      <c r="F7" s="419"/>
      <c r="G7" s="419"/>
      <c r="H7" s="419"/>
      <c r="I7" s="419"/>
      <c r="J7" s="419"/>
      <c r="K7" s="419"/>
      <c r="L7" s="419"/>
      <c r="M7" s="419"/>
      <c r="N7" s="419"/>
      <c r="O7" s="419"/>
      <c r="P7" s="419"/>
      <c r="Q7" s="419"/>
      <c r="R7" s="419"/>
      <c r="S7" s="420"/>
    </row>
    <row r="8" spans="1:32" ht="313" customHeight="1" thickBot="1" x14ac:dyDescent="0.2">
      <c r="B8" s="278" t="s">
        <v>736</v>
      </c>
      <c r="C8" s="421"/>
      <c r="D8" s="419"/>
      <c r="E8" s="419"/>
      <c r="F8" s="419"/>
      <c r="G8" s="419"/>
      <c r="H8" s="419"/>
      <c r="I8" s="419"/>
      <c r="J8" s="419"/>
      <c r="K8" s="419"/>
      <c r="L8" s="419"/>
      <c r="M8" s="419"/>
      <c r="N8" s="419"/>
      <c r="O8" s="419"/>
      <c r="P8" s="419"/>
      <c r="Q8" s="419"/>
      <c r="R8" s="419"/>
      <c r="S8" s="420"/>
    </row>
  </sheetData>
  <sheetProtection sheet="1" objects="1" scenarios="1"/>
  <mergeCells count="14">
    <mergeCell ref="L7:S7"/>
    <mergeCell ref="L8:S8"/>
    <mergeCell ref="A1:C1"/>
    <mergeCell ref="C4:K4"/>
    <mergeCell ref="C5:K5"/>
    <mergeCell ref="C6:K6"/>
    <mergeCell ref="C7:K7"/>
    <mergeCell ref="C8:K8"/>
    <mergeCell ref="C3:K3"/>
    <mergeCell ref="X4:AF4"/>
    <mergeCell ref="L3:S3"/>
    <mergeCell ref="L4:S4"/>
    <mergeCell ref="L5:S5"/>
    <mergeCell ref="L6:S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13"/>
  <sheetViews>
    <sheetView showGridLines="0" topLeftCell="A45" zoomScaleNormal="100" workbookViewId="0">
      <selection activeCell="J109" sqref="J109"/>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22" t="s">
        <v>103</v>
      </c>
      <c r="B45" s="322"/>
      <c r="C45" s="322"/>
    </row>
    <row r="47" spans="1:6" ht="18" hidden="1" x14ac:dyDescent="0.2">
      <c r="A47" s="40" t="s">
        <v>393</v>
      </c>
      <c r="D47" s="40"/>
      <c r="E47" s="140" t="s">
        <v>403</v>
      </c>
    </row>
    <row r="48" spans="1:6" ht="16" hidden="1" thickBot="1" x14ac:dyDescent="0.2">
      <c r="B48" t="s">
        <v>394</v>
      </c>
      <c r="C48" t="s">
        <v>395</v>
      </c>
      <c r="F48" s="142" t="s">
        <v>404</v>
      </c>
    </row>
    <row r="49" spans="1:8" ht="16" hidden="1" x14ac:dyDescent="0.15">
      <c r="B49" s="128" t="s">
        <v>396</v>
      </c>
      <c r="C49" s="129" t="s">
        <v>397</v>
      </c>
      <c r="F49" s="141" t="s">
        <v>405</v>
      </c>
      <c r="G49" s="143"/>
    </row>
    <row r="50" spans="1:8" ht="16" hidden="1" x14ac:dyDescent="0.15">
      <c r="B50" s="130" t="s">
        <v>398</v>
      </c>
      <c r="C50" s="132" t="s">
        <v>399</v>
      </c>
      <c r="F50" s="144" t="s">
        <v>406</v>
      </c>
      <c r="G50" s="133"/>
    </row>
    <row r="51" spans="1:8" ht="16" hidden="1" x14ac:dyDescent="0.15">
      <c r="B51" s="130" t="s">
        <v>400</v>
      </c>
      <c r="C51" s="131"/>
      <c r="F51" s="141" t="s">
        <v>407</v>
      </c>
      <c r="G51" s="134"/>
    </row>
    <row r="52" spans="1:8" ht="16" hidden="1" x14ac:dyDescent="0.15">
      <c r="B52" s="147" t="s">
        <v>401</v>
      </c>
      <c r="C52" s="131"/>
      <c r="F52" s="144" t="s">
        <v>145</v>
      </c>
      <c r="G52" s="133"/>
    </row>
    <row r="53" spans="1:8" ht="16" hidden="1" x14ac:dyDescent="0.15">
      <c r="B53" s="148" t="s">
        <v>429</v>
      </c>
      <c r="C53" s="131" t="s">
        <v>397</v>
      </c>
      <c r="F53" s="141" t="s">
        <v>408</v>
      </c>
      <c r="G53" s="134"/>
    </row>
    <row r="54" spans="1:8" ht="16" hidden="1" x14ac:dyDescent="0.15">
      <c r="B54" s="148" t="s">
        <v>430</v>
      </c>
      <c r="C54" s="132" t="s">
        <v>431</v>
      </c>
      <c r="F54" s="144" t="s">
        <v>282</v>
      </c>
      <c r="G54" s="133"/>
    </row>
    <row r="55" spans="1:8" ht="16" hidden="1" x14ac:dyDescent="0.15">
      <c r="B55" s="147" t="s">
        <v>402</v>
      </c>
      <c r="C55" s="132" t="s">
        <v>448</v>
      </c>
      <c r="F55" s="141" t="s">
        <v>409</v>
      </c>
      <c r="G55" s="134"/>
    </row>
    <row r="56" spans="1:8" ht="15" hidden="1" x14ac:dyDescent="0.15">
      <c r="F56" s="144" t="s">
        <v>144</v>
      </c>
      <c r="G56" s="133"/>
    </row>
    <row r="57" spans="1:8" ht="18" hidden="1" x14ac:dyDescent="0.15">
      <c r="A57" s="140"/>
      <c r="F57" s="142" t="s">
        <v>410</v>
      </c>
      <c r="G57" s="134"/>
    </row>
    <row r="58" spans="1:8" ht="15" hidden="1" x14ac:dyDescent="0.15">
      <c r="F58" s="141" t="s">
        <v>69</v>
      </c>
    </row>
    <row r="59" spans="1:8" ht="15" hidden="1" x14ac:dyDescent="0.15">
      <c r="B59" s="142"/>
      <c r="C59" s="143"/>
      <c r="F59" s="144" t="s">
        <v>411</v>
      </c>
      <c r="G59" s="133"/>
    </row>
    <row r="60" spans="1:8" ht="15" hidden="1" x14ac:dyDescent="0.15">
      <c r="B60" s="141"/>
      <c r="C60" s="133"/>
      <c r="D60" s="133"/>
      <c r="F60" s="141" t="s">
        <v>412</v>
      </c>
      <c r="G60" s="134"/>
    </row>
    <row r="61" spans="1:8" ht="15" hidden="1" x14ac:dyDescent="0.15">
      <c r="B61" s="144"/>
      <c r="C61" s="134"/>
      <c r="F61" s="141" t="s">
        <v>281</v>
      </c>
      <c r="G61" s="133"/>
    </row>
    <row r="62" spans="1:8" ht="15" hidden="1" x14ac:dyDescent="0.15">
      <c r="B62" s="141"/>
      <c r="C62" s="133"/>
      <c r="D62" s="133"/>
      <c r="F62" s="136" t="s">
        <v>413</v>
      </c>
      <c r="G62" s="133"/>
    </row>
    <row r="63" spans="1:8" ht="18" x14ac:dyDescent="0.2">
      <c r="A63" s="40" t="s">
        <v>414</v>
      </c>
      <c r="E63" s="40" t="s">
        <v>417</v>
      </c>
      <c r="F63" s="40"/>
      <c r="G63" s="33"/>
      <c r="H63" s="33"/>
    </row>
    <row r="64" spans="1:8" ht="15" thickBot="1" x14ac:dyDescent="0.2">
      <c r="B64" s="135"/>
      <c r="E64" s="188" t="s">
        <v>415</v>
      </c>
      <c r="F64" s="188" t="s">
        <v>416</v>
      </c>
      <c r="G64" s="33"/>
      <c r="H64" s="189" t="s">
        <v>558</v>
      </c>
    </row>
    <row r="65" spans="2:8" ht="15" thickBot="1" x14ac:dyDescent="0.2">
      <c r="B65" s="135"/>
      <c r="E65" s="190" t="s">
        <v>557</v>
      </c>
      <c r="F65" s="195" t="s">
        <v>693</v>
      </c>
      <c r="G65" s="33"/>
      <c r="H65" s="196"/>
    </row>
    <row r="66" spans="2:8" ht="15" thickBot="1" x14ac:dyDescent="0.2">
      <c r="B66" s="135"/>
      <c r="E66" s="197" t="s">
        <v>642</v>
      </c>
      <c r="F66" s="195" t="s">
        <v>629</v>
      </c>
      <c r="G66" s="33"/>
      <c r="H66" s="196" t="s">
        <v>310</v>
      </c>
    </row>
    <row r="67" spans="2:8" ht="15" thickBot="1" x14ac:dyDescent="0.2">
      <c r="B67" s="135"/>
      <c r="E67" s="197" t="s">
        <v>608</v>
      </c>
      <c r="F67" s="195" t="s">
        <v>732</v>
      </c>
      <c r="G67" s="33"/>
      <c r="H67" s="196" t="s">
        <v>733</v>
      </c>
    </row>
    <row r="68" spans="2:8" ht="14" x14ac:dyDescent="0.15">
      <c r="B68" s="136"/>
      <c r="E68" s="197" t="s">
        <v>484</v>
      </c>
      <c r="F68" s="199" t="s">
        <v>748</v>
      </c>
      <c r="G68" s="33"/>
      <c r="H68" s="209" t="s">
        <v>521</v>
      </c>
    </row>
    <row r="69" spans="2:8" ht="14" x14ac:dyDescent="0.15">
      <c r="B69" s="137"/>
      <c r="E69" s="201"/>
      <c r="F69" s="199" t="s">
        <v>747</v>
      </c>
      <c r="G69" s="33"/>
      <c r="H69" s="209" t="s">
        <v>521</v>
      </c>
    </row>
    <row r="70" spans="2:8" ht="14" thickBot="1" x14ac:dyDescent="0.2">
      <c r="B70" s="138"/>
      <c r="E70" s="193"/>
      <c r="F70" s="195" t="s">
        <v>692</v>
      </c>
      <c r="G70" s="33"/>
      <c r="H70" s="196" t="s">
        <v>123</v>
      </c>
    </row>
    <row r="71" spans="2:8" ht="14" x14ac:dyDescent="0.15">
      <c r="B71" s="138"/>
      <c r="E71" s="197" t="s">
        <v>108</v>
      </c>
      <c r="F71" s="191" t="s">
        <v>560</v>
      </c>
      <c r="G71" s="33"/>
      <c r="H71" s="200"/>
    </row>
    <row r="72" spans="2:8" ht="14" x14ac:dyDescent="0.15">
      <c r="B72" s="139"/>
      <c r="E72" s="201"/>
      <c r="F72" s="202" t="s">
        <v>561</v>
      </c>
      <c r="G72" s="33"/>
      <c r="H72" s="208"/>
    </row>
    <row r="73" spans="2:8" ht="14" x14ac:dyDescent="0.15">
      <c r="B73" s="139"/>
      <c r="E73" s="201"/>
      <c r="F73" s="202" t="s">
        <v>731</v>
      </c>
      <c r="G73" s="33"/>
      <c r="H73" s="33" t="s">
        <v>559</v>
      </c>
    </row>
    <row r="74" spans="2:8" ht="14" x14ac:dyDescent="0.15">
      <c r="E74" s="193"/>
      <c r="F74" s="202" t="s">
        <v>562</v>
      </c>
      <c r="G74" s="33"/>
      <c r="H74" s="33"/>
    </row>
    <row r="75" spans="2:8" ht="14" x14ac:dyDescent="0.15">
      <c r="E75" s="193"/>
      <c r="F75" s="203" t="s">
        <v>563</v>
      </c>
      <c r="G75" s="33"/>
      <c r="H75" s="33"/>
    </row>
    <row r="76" spans="2:8" ht="14" x14ac:dyDescent="0.15">
      <c r="E76" s="193"/>
      <c r="F76" s="203" t="s">
        <v>564</v>
      </c>
      <c r="G76" s="33"/>
      <c r="H76" s="33"/>
    </row>
    <row r="77" spans="2:8" ht="14" x14ac:dyDescent="0.15">
      <c r="E77" s="193"/>
      <c r="F77" s="204" t="s">
        <v>729</v>
      </c>
      <c r="G77" s="33"/>
      <c r="H77" s="192"/>
    </row>
    <row r="78" spans="2:8" ht="14" x14ac:dyDescent="0.15">
      <c r="E78" s="193"/>
      <c r="F78" s="204" t="s">
        <v>565</v>
      </c>
      <c r="G78" s="33"/>
      <c r="H78" s="192"/>
    </row>
    <row r="79" spans="2:8" ht="14" x14ac:dyDescent="0.15">
      <c r="E79" s="193"/>
      <c r="F79" s="203" t="s">
        <v>566</v>
      </c>
      <c r="G79" s="33"/>
      <c r="H79" s="192"/>
    </row>
    <row r="80" spans="2:8" ht="14" x14ac:dyDescent="0.15">
      <c r="E80" s="193"/>
      <c r="F80" s="204" t="s">
        <v>567</v>
      </c>
      <c r="G80" s="33"/>
      <c r="H80" s="192"/>
    </row>
    <row r="81" spans="5:10" ht="14" x14ac:dyDescent="0.15">
      <c r="E81" s="193"/>
      <c r="F81" s="202" t="s">
        <v>568</v>
      </c>
      <c r="G81" s="33"/>
      <c r="H81" s="192"/>
    </row>
    <row r="82" spans="5:10" ht="14" x14ac:dyDescent="0.15">
      <c r="E82" s="193"/>
      <c r="F82" s="202" t="s">
        <v>569</v>
      </c>
      <c r="G82" s="33"/>
      <c r="H82" s="192"/>
    </row>
    <row r="83" spans="5:10" ht="14" x14ac:dyDescent="0.15">
      <c r="E83" s="193"/>
      <c r="F83" s="202" t="s">
        <v>570</v>
      </c>
      <c r="G83" s="33"/>
      <c r="H83" s="192"/>
    </row>
    <row r="84" spans="5:10" ht="14" x14ac:dyDescent="0.15">
      <c r="E84" s="193"/>
      <c r="F84" s="205" t="s">
        <v>730</v>
      </c>
      <c r="G84" s="33"/>
      <c r="H84" s="192"/>
    </row>
    <row r="85" spans="5:10" ht="14" x14ac:dyDescent="0.15">
      <c r="E85" s="193"/>
      <c r="F85" s="205" t="s">
        <v>571</v>
      </c>
      <c r="G85" s="33"/>
      <c r="H85" s="192"/>
    </row>
    <row r="86" spans="5:10" ht="14" x14ac:dyDescent="0.15">
      <c r="E86" s="193"/>
      <c r="F86" s="202" t="s">
        <v>572</v>
      </c>
      <c r="G86" s="33"/>
      <c r="H86" s="33"/>
    </row>
    <row r="87" spans="5:10" ht="15" thickBot="1" x14ac:dyDescent="0.2">
      <c r="E87" s="193"/>
      <c r="F87" s="206" t="s">
        <v>573</v>
      </c>
      <c r="G87" s="33"/>
      <c r="H87" s="33"/>
    </row>
    <row r="88" spans="5:10" ht="15" thickBot="1" x14ac:dyDescent="0.2">
      <c r="E88" s="197" t="s">
        <v>123</v>
      </c>
      <c r="F88" s="207" t="s">
        <v>628</v>
      </c>
      <c r="G88" s="33"/>
      <c r="H88" s="198" t="s">
        <v>123</v>
      </c>
    </row>
    <row r="89" spans="5:10" ht="15" thickBot="1" x14ac:dyDescent="0.2">
      <c r="E89" s="197" t="s">
        <v>610</v>
      </c>
      <c r="F89" s="207" t="s">
        <v>728</v>
      </c>
      <c r="G89" s="33"/>
      <c r="H89" s="198"/>
    </row>
    <row r="90" spans="5:10" ht="14" x14ac:dyDescent="0.15">
      <c r="E90" s="197" t="s">
        <v>281</v>
      </c>
      <c r="F90" s="207" t="s">
        <v>485</v>
      </c>
      <c r="G90" s="33"/>
      <c r="H90" s="198" t="s">
        <v>310</v>
      </c>
    </row>
    <row r="91" spans="5:10" ht="14" x14ac:dyDescent="0.15">
      <c r="E91" s="201"/>
      <c r="F91" s="194" t="s">
        <v>486</v>
      </c>
      <c r="G91" s="33"/>
      <c r="H91" s="192" t="s">
        <v>521</v>
      </c>
      <c r="J91" s="33"/>
    </row>
    <row r="92" spans="5:10" ht="14" x14ac:dyDescent="0.15">
      <c r="E92" s="201"/>
      <c r="F92" s="194" t="s">
        <v>734</v>
      </c>
      <c r="G92" s="33"/>
      <c r="H92" s="192" t="s">
        <v>735</v>
      </c>
    </row>
    <row r="93" spans="5:10" ht="15" thickBot="1" x14ac:dyDescent="0.2">
      <c r="E93" s="193"/>
      <c r="F93" s="194" t="s">
        <v>495</v>
      </c>
      <c r="G93" s="33"/>
      <c r="H93" s="192" t="s">
        <v>496</v>
      </c>
    </row>
    <row r="94" spans="5:10" ht="14" x14ac:dyDescent="0.15">
      <c r="E94" s="197" t="s">
        <v>413</v>
      </c>
      <c r="F94" s="207" t="s">
        <v>492</v>
      </c>
      <c r="G94" s="33"/>
      <c r="H94" s="200"/>
    </row>
    <row r="95" spans="5:10" ht="14" x14ac:dyDescent="0.15">
      <c r="E95" s="201"/>
      <c r="F95" s="194" t="s">
        <v>643</v>
      </c>
      <c r="G95" s="33"/>
      <c r="H95" s="208"/>
    </row>
    <row r="96" spans="5:10" ht="14" x14ac:dyDescent="0.15">
      <c r="E96" s="201"/>
      <c r="F96" s="194" t="s">
        <v>644</v>
      </c>
      <c r="G96" s="33"/>
      <c r="H96" s="208"/>
    </row>
    <row r="97" spans="1:8" ht="14" x14ac:dyDescent="0.15">
      <c r="E97" s="193"/>
      <c r="F97" s="194" t="s">
        <v>645</v>
      </c>
      <c r="G97" s="33"/>
      <c r="H97" s="33"/>
    </row>
    <row r="98" spans="1:8" ht="15" thickBot="1" x14ac:dyDescent="0.2">
      <c r="E98" s="193"/>
      <c r="F98" s="194" t="s">
        <v>517</v>
      </c>
      <c r="G98" s="33"/>
      <c r="H98" s="33"/>
    </row>
    <row r="99" spans="1:8" ht="14" x14ac:dyDescent="0.15">
      <c r="E99" s="197" t="s">
        <v>487</v>
      </c>
      <c r="F99" s="207" t="s">
        <v>455</v>
      </c>
      <c r="G99" s="33"/>
      <c r="H99" s="198" t="s">
        <v>447</v>
      </c>
    </row>
    <row r="100" spans="1:8" ht="18" x14ac:dyDescent="0.2">
      <c r="A100" s="40" t="s">
        <v>393</v>
      </c>
      <c r="E100" s="187"/>
      <c r="F100" s="187"/>
      <c r="G100" s="33"/>
      <c r="H100" s="209"/>
    </row>
    <row r="101" spans="1:8" ht="14" x14ac:dyDescent="0.15">
      <c r="A101" t="s">
        <v>396</v>
      </c>
      <c r="C101" t="s">
        <v>457</v>
      </c>
      <c r="G101" s="187"/>
      <c r="H101" s="187"/>
    </row>
    <row r="102" spans="1:8" x14ac:dyDescent="0.15">
      <c r="A102" t="s">
        <v>398</v>
      </c>
      <c r="C102" t="s">
        <v>458</v>
      </c>
    </row>
    <row r="103" spans="1:8" x14ac:dyDescent="0.15">
      <c r="A103" t="s">
        <v>400</v>
      </c>
    </row>
    <row r="104" spans="1:8" x14ac:dyDescent="0.15">
      <c r="B104" t="s">
        <v>401</v>
      </c>
    </row>
    <row r="105" spans="1:8" x14ac:dyDescent="0.15">
      <c r="B105" s="135" t="s">
        <v>429</v>
      </c>
      <c r="C105" t="s">
        <v>459</v>
      </c>
    </row>
    <row r="106" spans="1:8" x14ac:dyDescent="0.15">
      <c r="B106" s="135" t="s">
        <v>430</v>
      </c>
      <c r="C106" t="s">
        <v>460</v>
      </c>
    </row>
    <row r="107" spans="1:8" x14ac:dyDescent="0.15">
      <c r="B107" t="s">
        <v>402</v>
      </c>
      <c r="C107" t="s">
        <v>461</v>
      </c>
    </row>
    <row r="112" spans="1:8" ht="16" customHeight="1" x14ac:dyDescent="0.15"/>
    <row r="113"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6" zoomScale="117" zoomScaleNormal="100" workbookViewId="0">
      <selection activeCell="I77" sqref="I77"/>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44855</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44856</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44857</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44858</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44859</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44860</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44861</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22" t="s">
        <v>131</v>
      </c>
      <c r="B45" s="322"/>
      <c r="C45" s="322"/>
      <c r="D45" s="322"/>
      <c r="E45" s="322"/>
      <c r="F45" s="1"/>
      <c r="G45" s="1"/>
      <c r="H45" s="1"/>
      <c r="I45" s="1"/>
      <c r="J45" s="27"/>
    </row>
    <row r="46" spans="1:12" x14ac:dyDescent="0.15">
      <c r="A46" s="324" t="s">
        <v>425</v>
      </c>
      <c r="B46" s="324"/>
      <c r="C46" s="324"/>
      <c r="D46" s="324"/>
      <c r="E46" s="324"/>
      <c r="F46" s="324"/>
      <c r="G46" s="324"/>
      <c r="H46" s="324"/>
      <c r="I46" s="324"/>
      <c r="J46" s="324"/>
      <c r="K46" s="146"/>
      <c r="L46" s="146"/>
    </row>
    <row r="47" spans="1:12" x14ac:dyDescent="0.15">
      <c r="A47" s="35"/>
      <c r="B47" s="35"/>
      <c r="C47" s="35"/>
      <c r="D47" s="35"/>
      <c r="E47" s="35"/>
      <c r="F47" s="35"/>
      <c r="G47" s="35"/>
      <c r="H47" s="35"/>
      <c r="I47" s="35"/>
      <c r="J47" s="35"/>
      <c r="K47" s="146"/>
      <c r="L47" s="146"/>
    </row>
    <row r="48" spans="1:12" ht="18" customHeight="1" x14ac:dyDescent="0.15">
      <c r="A48" s="35"/>
      <c r="B48" s="35"/>
      <c r="C48" s="160" t="s">
        <v>505</v>
      </c>
      <c r="D48" s="35"/>
      <c r="E48" s="217" t="s">
        <v>612</v>
      </c>
      <c r="F48" s="218"/>
      <c r="G48" s="218"/>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6"/>
      <c r="G60" s="146"/>
    </row>
    <row r="61" spans="1:15" x14ac:dyDescent="0.15">
      <c r="A61" s="35"/>
      <c r="B61" s="422" t="s">
        <v>139</v>
      </c>
      <c r="C61" s="422"/>
      <c r="D61" s="422" t="s">
        <v>140</v>
      </c>
      <c r="E61" s="422"/>
      <c r="F61" s="35"/>
      <c r="G61" s="35"/>
      <c r="H61" s="35"/>
      <c r="I61" s="35"/>
      <c r="J61" s="35"/>
      <c r="K61" s="146"/>
      <c r="L61" s="146"/>
    </row>
    <row r="62" spans="1:15" x14ac:dyDescent="0.15">
      <c r="A62" s="32" t="s">
        <v>132</v>
      </c>
      <c r="B62" s="32" t="s">
        <v>507</v>
      </c>
      <c r="C62" s="32" t="s">
        <v>506</v>
      </c>
      <c r="D62" s="32" t="s">
        <v>507</v>
      </c>
      <c r="E62" s="32" t="s">
        <v>506</v>
      </c>
      <c r="F62" s="32" t="s">
        <v>133</v>
      </c>
      <c r="G62" s="32" t="s">
        <v>134</v>
      </c>
      <c r="H62" s="32" t="s">
        <v>32</v>
      </c>
      <c r="I62" s="32" t="s">
        <v>57</v>
      </c>
      <c r="J62" s="2" t="s">
        <v>100</v>
      </c>
      <c r="M62" s="3"/>
      <c r="N62" s="3"/>
      <c r="O62" s="3"/>
    </row>
    <row r="63" spans="1:15" x14ac:dyDescent="0.15">
      <c r="A63" s="7">
        <v>44863</v>
      </c>
      <c r="B63" s="5">
        <v>16</v>
      </c>
      <c r="C63" s="5">
        <v>0</v>
      </c>
      <c r="D63" s="5">
        <v>16</v>
      </c>
      <c r="E63" s="5">
        <v>20</v>
      </c>
      <c r="F63" s="5">
        <v>3</v>
      </c>
      <c r="G63" s="29">
        <f>IF(OR(ISBLANK(B63),ISBLANK(C63),ISBLANK(D63),ISBLANK(E63)),"",((TIME(D63,E63,0)-TIME(B63,C63,0))*1440-F63))</f>
        <v>16.999999999999929</v>
      </c>
      <c r="H63" s="6" t="s">
        <v>406</v>
      </c>
      <c r="I63" s="6">
        <v>5</v>
      </c>
      <c r="J63" s="28"/>
      <c r="K63" t="str">
        <f>IF(G63&lt;0,"&lt;-- Invalid stop time","")</f>
        <v/>
      </c>
    </row>
    <row r="64" spans="1:15" x14ac:dyDescent="0.15">
      <c r="A64" s="7">
        <v>44863</v>
      </c>
      <c r="B64" s="5">
        <v>16</v>
      </c>
      <c r="C64" s="5">
        <v>20</v>
      </c>
      <c r="D64" s="5">
        <v>16</v>
      </c>
      <c r="E64" s="5">
        <v>35</v>
      </c>
      <c r="F64" s="5">
        <v>0</v>
      </c>
      <c r="G64" s="29">
        <f t="shared" ref="G64:G127" si="0">IF(OR(ISBLANK(B64),ISBLANK(C64),ISBLANK(D64),ISBLANK(E64)),"",((TIME(D64,E64,0)-TIME(B64,C64,0))*1440-F64))</f>
        <v>15.000000000000107</v>
      </c>
      <c r="H64" s="6" t="s">
        <v>608</v>
      </c>
      <c r="I64" s="6">
        <v>5</v>
      </c>
      <c r="J64" s="28"/>
      <c r="K64" t="str">
        <f t="shared" ref="K64:K94" si="1">IF(G64&lt;0,"&lt;-- Invalid stop time","")</f>
        <v/>
      </c>
    </row>
    <row r="65" spans="1:11" x14ac:dyDescent="0.15">
      <c r="A65" s="7">
        <v>44864</v>
      </c>
      <c r="B65" s="5">
        <v>11</v>
      </c>
      <c r="C65" s="5">
        <v>0</v>
      </c>
      <c r="D65" s="5">
        <v>12</v>
      </c>
      <c r="E65" s="5">
        <v>0</v>
      </c>
      <c r="F65" s="5">
        <v>25</v>
      </c>
      <c r="G65" s="29">
        <f t="shared" si="0"/>
        <v>35.000000000000028</v>
      </c>
      <c r="H65" s="6" t="s">
        <v>411</v>
      </c>
      <c r="I65" s="6">
        <v>5</v>
      </c>
      <c r="J65" s="28"/>
      <c r="K65" t="str">
        <f t="shared" si="1"/>
        <v/>
      </c>
    </row>
    <row r="66" spans="1:11" x14ac:dyDescent="0.15">
      <c r="A66" s="7">
        <v>44864</v>
      </c>
      <c r="B66" s="5">
        <v>14</v>
      </c>
      <c r="C66" s="5">
        <v>0</v>
      </c>
      <c r="D66" s="5">
        <v>14</v>
      </c>
      <c r="E66" s="5">
        <v>50</v>
      </c>
      <c r="F66" s="5">
        <v>20</v>
      </c>
      <c r="G66" s="29">
        <f t="shared" si="0"/>
        <v>29.999999999999986</v>
      </c>
      <c r="H66" s="6" t="s">
        <v>282</v>
      </c>
      <c r="I66" s="6">
        <v>5</v>
      </c>
      <c r="J66" s="28"/>
      <c r="K66" t="str">
        <f t="shared" si="1"/>
        <v/>
      </c>
    </row>
    <row r="67" spans="1:11" x14ac:dyDescent="0.15">
      <c r="A67" s="7">
        <v>44864</v>
      </c>
      <c r="B67" s="5">
        <v>16</v>
      </c>
      <c r="C67" s="5">
        <v>20</v>
      </c>
      <c r="D67" s="5">
        <v>17</v>
      </c>
      <c r="E67" s="5">
        <v>55</v>
      </c>
      <c r="F67" s="5">
        <v>35</v>
      </c>
      <c r="G67" s="29">
        <f t="shared" si="0"/>
        <v>60.000000000000142</v>
      </c>
      <c r="H67" s="6" t="s">
        <v>282</v>
      </c>
      <c r="I67" s="6">
        <v>5</v>
      </c>
      <c r="J67" s="28"/>
      <c r="K67" t="str">
        <f t="shared" si="1"/>
        <v/>
      </c>
    </row>
    <row r="68" spans="1:11" x14ac:dyDescent="0.15">
      <c r="A68" s="7">
        <v>44864</v>
      </c>
      <c r="B68" s="5">
        <v>18</v>
      </c>
      <c r="C68" s="5">
        <v>0</v>
      </c>
      <c r="D68" s="5">
        <v>18</v>
      </c>
      <c r="E68" s="5">
        <v>30</v>
      </c>
      <c r="F68" s="5">
        <v>0</v>
      </c>
      <c r="G68" s="29">
        <f t="shared" si="0"/>
        <v>30.000000000000053</v>
      </c>
      <c r="H68" s="6" t="s">
        <v>610</v>
      </c>
      <c r="I68" s="6">
        <v>5</v>
      </c>
      <c r="J68" s="28"/>
      <c r="K68" t="str">
        <f t="shared" si="1"/>
        <v/>
      </c>
    </row>
    <row r="69" spans="1:11" x14ac:dyDescent="0.15">
      <c r="A69" s="7">
        <v>44864</v>
      </c>
      <c r="B69" s="5">
        <v>18</v>
      </c>
      <c r="C69" s="5">
        <v>30</v>
      </c>
      <c r="D69" s="5">
        <v>18</v>
      </c>
      <c r="E69" s="5">
        <v>45</v>
      </c>
      <c r="F69" s="5">
        <v>0</v>
      </c>
      <c r="G69" s="29">
        <f t="shared" si="0"/>
        <v>14.999999999999947</v>
      </c>
      <c r="H69" s="6" t="s">
        <v>123</v>
      </c>
      <c r="I69" s="6">
        <v>5</v>
      </c>
      <c r="J69" s="28"/>
      <c r="K69" t="str">
        <f t="shared" si="1"/>
        <v/>
      </c>
    </row>
    <row r="70" spans="1:11" x14ac:dyDescent="0.15">
      <c r="A70" s="7">
        <v>44864</v>
      </c>
      <c r="B70" s="5">
        <v>18</v>
      </c>
      <c r="C70" s="5">
        <v>45</v>
      </c>
      <c r="D70" s="5">
        <v>18</v>
      </c>
      <c r="E70" s="5">
        <v>55</v>
      </c>
      <c r="F70" s="5">
        <v>0</v>
      </c>
      <c r="G70" s="29">
        <f t="shared" si="0"/>
        <v>10.000000000000124</v>
      </c>
      <c r="H70" s="6" t="s">
        <v>169</v>
      </c>
      <c r="I70" s="6">
        <v>5</v>
      </c>
      <c r="J70" s="28"/>
      <c r="K70" t="str">
        <f t="shared" si="1"/>
        <v/>
      </c>
    </row>
    <row r="71" spans="1:11" ht="14" x14ac:dyDescent="0.15">
      <c r="A71" s="7">
        <v>44864</v>
      </c>
      <c r="B71" s="5">
        <v>19</v>
      </c>
      <c r="C71" s="5">
        <v>0</v>
      </c>
      <c r="D71" s="5">
        <v>19</v>
      </c>
      <c r="E71" s="5">
        <v>10</v>
      </c>
      <c r="F71" s="5">
        <v>0</v>
      </c>
      <c r="G71" s="29">
        <f t="shared" si="0"/>
        <v>10.000000000000124</v>
      </c>
      <c r="H71" s="6" t="s">
        <v>282</v>
      </c>
      <c r="I71" s="6">
        <v>5</v>
      </c>
      <c r="J71" s="28" t="s">
        <v>830</v>
      </c>
      <c r="K71" t="str">
        <f t="shared" si="1"/>
        <v/>
      </c>
    </row>
    <row r="72" spans="1:11" ht="14" x14ac:dyDescent="0.15">
      <c r="A72" s="7">
        <v>44864</v>
      </c>
      <c r="B72" s="5">
        <v>19</v>
      </c>
      <c r="C72" s="5">
        <v>10</v>
      </c>
      <c r="D72" s="5">
        <v>19</v>
      </c>
      <c r="E72" s="5">
        <v>20</v>
      </c>
      <c r="F72" s="5">
        <v>0</v>
      </c>
      <c r="G72" s="29">
        <f t="shared" si="0"/>
        <v>9.9999999999998046</v>
      </c>
      <c r="H72" s="6" t="s">
        <v>610</v>
      </c>
      <c r="I72" s="6">
        <v>5</v>
      </c>
      <c r="J72" s="28" t="s">
        <v>830</v>
      </c>
      <c r="K72" t="str">
        <f t="shared" si="1"/>
        <v/>
      </c>
    </row>
    <row r="73" spans="1:11" ht="14" x14ac:dyDescent="0.15">
      <c r="A73" s="7">
        <v>44865</v>
      </c>
      <c r="B73" s="5">
        <v>19</v>
      </c>
      <c r="C73" s="5">
        <v>20</v>
      </c>
      <c r="D73" s="5">
        <v>19</v>
      </c>
      <c r="E73" s="5">
        <v>25</v>
      </c>
      <c r="F73" s="5">
        <v>0</v>
      </c>
      <c r="G73" s="29">
        <f t="shared" si="0"/>
        <v>5.0000000000001421</v>
      </c>
      <c r="H73" s="6" t="s">
        <v>169</v>
      </c>
      <c r="I73" s="6">
        <v>5</v>
      </c>
      <c r="J73" s="28" t="s">
        <v>830</v>
      </c>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zoomScaleNormal="100" workbookViewId="0">
      <selection activeCell="B17" sqref="B17"/>
    </sheetView>
  </sheetViews>
  <sheetFormatPr baseColWidth="10" defaultColWidth="6.33203125" defaultRowHeight="13" x14ac:dyDescent="0.15"/>
  <cols>
    <col min="1" max="1" width="8.6640625" customWidth="1"/>
    <col min="2" max="2" width="140.1640625" customWidth="1"/>
  </cols>
  <sheetData>
    <row r="1" spans="1:3" s="3" customFormat="1" ht="20" x14ac:dyDescent="0.2">
      <c r="A1" s="322" t="s">
        <v>68</v>
      </c>
      <c r="B1" s="322"/>
      <c r="C1" s="322"/>
    </row>
    <row r="2" spans="1:3" s="3" customFormat="1" ht="20" x14ac:dyDescent="0.2">
      <c r="A2" s="23"/>
      <c r="B2" s="23"/>
    </row>
    <row r="3" spans="1:3" s="3" customFormat="1" x14ac:dyDescent="0.15">
      <c r="A3" s="24" t="s">
        <v>26</v>
      </c>
      <c r="B3" s="2"/>
    </row>
    <row r="4" spans="1:3" s="3" customFormat="1" ht="44" customHeight="1" x14ac:dyDescent="0.15">
      <c r="A4" s="25">
        <v>1</v>
      </c>
      <c r="B4" s="22"/>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2"/>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321" t="s">
        <v>779</v>
      </c>
    </row>
    <row r="17" spans="1:2" s="3" customFormat="1" ht="44" customHeight="1" x14ac:dyDescent="0.15">
      <c r="A17" s="25">
        <v>2</v>
      </c>
      <c r="B17" s="321" t="s">
        <v>829</v>
      </c>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22" t="s">
        <v>112</v>
      </c>
      <c r="B1" s="322"/>
      <c r="C1" s="322"/>
    </row>
    <row r="2" spans="1:8" customFormat="1" ht="42" customHeight="1" x14ac:dyDescent="0.15">
      <c r="A2" s="423" t="s">
        <v>263</v>
      </c>
      <c r="B2" s="423"/>
      <c r="C2" s="423"/>
      <c r="D2" s="423"/>
      <c r="E2" s="423"/>
      <c r="F2" s="423"/>
      <c r="G2" s="423"/>
      <c r="H2" s="423"/>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311</v>
      </c>
      <c r="B1" s="113" t="s">
        <v>312</v>
      </c>
      <c r="C1" s="27"/>
      <c r="D1" t="s">
        <v>312</v>
      </c>
      <c r="E1" t="s">
        <v>312</v>
      </c>
      <c r="F1" t="s">
        <v>312</v>
      </c>
      <c r="G1">
        <f>Description!I5</f>
        <v>0</v>
      </c>
      <c r="I1" t="s">
        <v>312</v>
      </c>
      <c r="J1" t="s">
        <v>312</v>
      </c>
      <c r="K1" t="s">
        <v>312</v>
      </c>
    </row>
    <row r="2" spans="1:11" x14ac:dyDescent="0.15">
      <c r="A2" t="s">
        <v>72</v>
      </c>
      <c r="B2" s="97">
        <v>36526</v>
      </c>
      <c r="C2" s="97"/>
      <c r="D2" t="s">
        <v>312</v>
      </c>
      <c r="E2" t="s">
        <v>141</v>
      </c>
      <c r="F2" t="s">
        <v>135</v>
      </c>
      <c r="G2" s="112">
        <v>1</v>
      </c>
      <c r="H2" s="112"/>
      <c r="J2" s="163">
        <f ca="1">TODAY()</f>
        <v>44864</v>
      </c>
    </row>
    <row r="3" spans="1:11" x14ac:dyDescent="0.15">
      <c r="A3" t="s">
        <v>101</v>
      </c>
      <c r="B3" s="97">
        <v>73051</v>
      </c>
      <c r="C3" s="97"/>
      <c r="D3" t="s">
        <v>312</v>
      </c>
      <c r="E3" t="s">
        <v>312</v>
      </c>
      <c r="F3" t="s">
        <v>142</v>
      </c>
      <c r="G3" s="112">
        <v>0.95</v>
      </c>
      <c r="H3" s="112"/>
    </row>
    <row r="4" spans="1:11" x14ac:dyDescent="0.15">
      <c r="A4" t="s">
        <v>73</v>
      </c>
      <c r="B4" s="33" t="s">
        <v>406</v>
      </c>
      <c r="D4" s="33" t="s">
        <v>597</v>
      </c>
      <c r="E4" t="s">
        <v>312</v>
      </c>
      <c r="F4" t="s">
        <v>98</v>
      </c>
      <c r="G4" s="112">
        <v>0.9</v>
      </c>
      <c r="H4" s="112"/>
    </row>
    <row r="5" spans="1:11" x14ac:dyDescent="0.15">
      <c r="A5" t="s">
        <v>312</v>
      </c>
      <c r="B5" s="33" t="s">
        <v>608</v>
      </c>
      <c r="D5" s="33" t="s">
        <v>598</v>
      </c>
      <c r="E5" t="s">
        <v>312</v>
      </c>
      <c r="F5" t="s">
        <v>99</v>
      </c>
      <c r="G5" s="112">
        <v>0.85</v>
      </c>
      <c r="H5" s="112"/>
    </row>
    <row r="6" spans="1:11" x14ac:dyDescent="0.15">
      <c r="A6" t="s">
        <v>312</v>
      </c>
      <c r="B6" s="33" t="s">
        <v>411</v>
      </c>
      <c r="D6" s="33" t="s">
        <v>600</v>
      </c>
      <c r="E6" t="s">
        <v>312</v>
      </c>
      <c r="F6" t="s">
        <v>33</v>
      </c>
      <c r="G6" s="112">
        <v>0.8</v>
      </c>
      <c r="H6" s="112"/>
    </row>
    <row r="7" spans="1:11" x14ac:dyDescent="0.15">
      <c r="A7" t="s">
        <v>312</v>
      </c>
      <c r="B7" s="33" t="s">
        <v>609</v>
      </c>
      <c r="D7" s="33" t="s">
        <v>601</v>
      </c>
      <c r="E7" t="s">
        <v>312</v>
      </c>
      <c r="F7" t="s">
        <v>34</v>
      </c>
      <c r="G7" s="112">
        <v>0.75</v>
      </c>
      <c r="H7" s="112"/>
    </row>
    <row r="8" spans="1:11" x14ac:dyDescent="0.15">
      <c r="A8" t="s">
        <v>312</v>
      </c>
      <c r="B8" s="33" t="s">
        <v>282</v>
      </c>
      <c r="D8" s="33" t="s">
        <v>599</v>
      </c>
      <c r="E8" t="s">
        <v>312</v>
      </c>
      <c r="F8" t="s">
        <v>35</v>
      </c>
      <c r="G8" s="112">
        <v>0.7</v>
      </c>
      <c r="H8" s="97">
        <f t="shared" ref="H8:H16" ca="1" si="0">H9-1</f>
        <v>44855</v>
      </c>
      <c r="I8">
        <v>0</v>
      </c>
      <c r="J8">
        <v>0</v>
      </c>
      <c r="K8" s="3" t="s">
        <v>508</v>
      </c>
    </row>
    <row r="9" spans="1:11" x14ac:dyDescent="0.15">
      <c r="A9" t="s">
        <v>312</v>
      </c>
      <c r="B9" s="33" t="s">
        <v>610</v>
      </c>
      <c r="D9" s="33" t="s">
        <v>602</v>
      </c>
      <c r="E9" t="s">
        <v>312</v>
      </c>
      <c r="F9" t="s">
        <v>36</v>
      </c>
      <c r="G9" s="112">
        <v>0.65</v>
      </c>
      <c r="H9" s="97">
        <f t="shared" ca="1" si="0"/>
        <v>44856</v>
      </c>
      <c r="I9">
        <v>1</v>
      </c>
      <c r="J9">
        <f>J8+5</f>
        <v>5</v>
      </c>
      <c r="K9" s="3" t="s">
        <v>509</v>
      </c>
    </row>
    <row r="10" spans="1:11" x14ac:dyDescent="0.15">
      <c r="A10" t="s">
        <v>312</v>
      </c>
      <c r="B10" s="33" t="s">
        <v>123</v>
      </c>
      <c r="D10" s="33" t="s">
        <v>603</v>
      </c>
      <c r="E10" t="s">
        <v>312</v>
      </c>
      <c r="F10" t="s">
        <v>102</v>
      </c>
      <c r="G10" s="112">
        <v>0.5</v>
      </c>
      <c r="H10" s="97">
        <f t="shared" ca="1" si="0"/>
        <v>44857</v>
      </c>
      <c r="I10">
        <f>I9+1</f>
        <v>2</v>
      </c>
      <c r="J10">
        <f t="shared" ref="J10:J19" si="1">J9+5</f>
        <v>10</v>
      </c>
    </row>
    <row r="11" spans="1:11" x14ac:dyDescent="0.15">
      <c r="A11" t="s">
        <v>312</v>
      </c>
      <c r="B11" t="s">
        <v>308</v>
      </c>
      <c r="D11" s="33" t="s">
        <v>604</v>
      </c>
      <c r="E11" t="s">
        <v>312</v>
      </c>
      <c r="F11" t="s">
        <v>312</v>
      </c>
      <c r="G11" s="112" t="s">
        <v>312</v>
      </c>
      <c r="H11" s="97">
        <f t="shared" ca="1" si="0"/>
        <v>44858</v>
      </c>
      <c r="I11">
        <f t="shared" ref="I11:I31" si="2">I10+1</f>
        <v>3</v>
      </c>
      <c r="J11">
        <f t="shared" si="1"/>
        <v>15</v>
      </c>
    </row>
    <row r="12" spans="1:11" x14ac:dyDescent="0.15">
      <c r="A12" t="s">
        <v>312</v>
      </c>
      <c r="B12" s="33" t="s">
        <v>611</v>
      </c>
      <c r="D12" s="33" t="s">
        <v>605</v>
      </c>
      <c r="E12" t="s">
        <v>312</v>
      </c>
      <c r="F12" t="s">
        <v>312</v>
      </c>
      <c r="G12" t="s">
        <v>312</v>
      </c>
      <c r="H12" s="97">
        <f t="shared" ca="1" si="0"/>
        <v>44859</v>
      </c>
      <c r="I12">
        <f t="shared" si="2"/>
        <v>4</v>
      </c>
      <c r="J12">
        <f t="shared" si="1"/>
        <v>20</v>
      </c>
    </row>
    <row r="13" spans="1:11" x14ac:dyDescent="0.15">
      <c r="A13" t="s">
        <v>312</v>
      </c>
      <c r="B13" t="s">
        <v>169</v>
      </c>
      <c r="D13" s="33" t="s">
        <v>606</v>
      </c>
      <c r="E13" t="s">
        <v>312</v>
      </c>
      <c r="F13" t="s">
        <v>312</v>
      </c>
      <c r="G13" t="s">
        <v>312</v>
      </c>
      <c r="H13" s="97">
        <f t="shared" ca="1" si="0"/>
        <v>44860</v>
      </c>
      <c r="I13">
        <f t="shared" si="2"/>
        <v>5</v>
      </c>
      <c r="J13">
        <f t="shared" si="1"/>
        <v>25</v>
      </c>
    </row>
    <row r="14" spans="1:11" x14ac:dyDescent="0.15">
      <c r="A14" t="s">
        <v>312</v>
      </c>
      <c r="B14" t="s">
        <v>105</v>
      </c>
      <c r="D14" s="33" t="s">
        <v>607</v>
      </c>
      <c r="E14" t="s">
        <v>312</v>
      </c>
      <c r="F14" t="s">
        <v>312</v>
      </c>
      <c r="G14" s="112" t="s">
        <v>312</v>
      </c>
      <c r="H14" s="97">
        <f ca="1">H15-1</f>
        <v>44861</v>
      </c>
      <c r="I14">
        <f t="shared" si="2"/>
        <v>6</v>
      </c>
      <c r="J14">
        <f t="shared" si="1"/>
        <v>30</v>
      </c>
    </row>
    <row r="15" spans="1:11" x14ac:dyDescent="0.15">
      <c r="A15" t="s">
        <v>312</v>
      </c>
      <c r="B15" t="s">
        <v>312</v>
      </c>
      <c r="C15" t="s">
        <v>312</v>
      </c>
      <c r="D15" t="s">
        <v>312</v>
      </c>
      <c r="E15" t="s">
        <v>312</v>
      </c>
      <c r="F15" s="112" t="s">
        <v>312</v>
      </c>
      <c r="G15" s="112"/>
      <c r="H15" s="97">
        <f t="shared" ca="1" si="0"/>
        <v>44862</v>
      </c>
      <c r="I15">
        <f>I14+1</f>
        <v>7</v>
      </c>
      <c r="J15">
        <f>J14+5</f>
        <v>35</v>
      </c>
    </row>
    <row r="16" spans="1:11" x14ac:dyDescent="0.15">
      <c r="A16" t="s">
        <v>312</v>
      </c>
      <c r="B16" t="s">
        <v>312</v>
      </c>
      <c r="C16" t="s">
        <v>312</v>
      </c>
      <c r="D16" t="s">
        <v>312</v>
      </c>
      <c r="E16" t="s">
        <v>312</v>
      </c>
      <c r="F16" s="112" t="s">
        <v>312</v>
      </c>
      <c r="G16" s="112"/>
      <c r="H16" s="97">
        <f t="shared" ca="1" si="0"/>
        <v>44863</v>
      </c>
      <c r="I16">
        <f t="shared" si="2"/>
        <v>8</v>
      </c>
      <c r="J16">
        <f t="shared" si="1"/>
        <v>40</v>
      </c>
    </row>
    <row r="17" spans="1:10" x14ac:dyDescent="0.15">
      <c r="A17" t="s">
        <v>312</v>
      </c>
      <c r="B17" t="s">
        <v>312</v>
      </c>
      <c r="C17" t="s">
        <v>312</v>
      </c>
      <c r="D17" t="s">
        <v>312</v>
      </c>
      <c r="E17" t="s">
        <v>312</v>
      </c>
      <c r="F17" s="112" t="s">
        <v>312</v>
      </c>
      <c r="G17" s="112"/>
      <c r="H17" s="164">
        <f ca="1">TODAY()</f>
        <v>44864</v>
      </c>
      <c r="I17">
        <f t="shared" si="2"/>
        <v>9</v>
      </c>
      <c r="J17">
        <f t="shared" si="1"/>
        <v>45</v>
      </c>
    </row>
    <row r="18" spans="1:10" x14ac:dyDescent="0.15">
      <c r="A18" t="s">
        <v>312</v>
      </c>
      <c r="B18" t="s">
        <v>312</v>
      </c>
      <c r="C18" t="s">
        <v>312</v>
      </c>
      <c r="D18" t="s">
        <v>312</v>
      </c>
      <c r="E18" t="s">
        <v>312</v>
      </c>
      <c r="F18" s="112" t="s">
        <v>312</v>
      </c>
      <c r="G18" s="112"/>
      <c r="H18" s="97">
        <f ca="1">H17+1</f>
        <v>44865</v>
      </c>
      <c r="I18">
        <f t="shared" si="2"/>
        <v>10</v>
      </c>
      <c r="J18">
        <f t="shared" si="1"/>
        <v>50</v>
      </c>
    </row>
    <row r="19" spans="1:10" x14ac:dyDescent="0.15">
      <c r="A19" t="s">
        <v>77</v>
      </c>
      <c r="B19" t="s">
        <v>419</v>
      </c>
      <c r="C19" t="s">
        <v>421</v>
      </c>
      <c r="D19" t="s">
        <v>57</v>
      </c>
      <c r="E19" t="s">
        <v>58</v>
      </c>
      <c r="F19" s="112" t="s">
        <v>449</v>
      </c>
      <c r="G19" s="112"/>
      <c r="H19" s="97">
        <f t="shared" ref="H19:H37" ca="1" si="3">H18+1</f>
        <v>44866</v>
      </c>
      <c r="I19">
        <f t="shared" si="2"/>
        <v>11</v>
      </c>
      <c r="J19">
        <f t="shared" si="1"/>
        <v>55</v>
      </c>
    </row>
    <row r="20" spans="1:10" x14ac:dyDescent="0.15">
      <c r="A20" t="s">
        <v>312</v>
      </c>
      <c r="B20" t="s">
        <v>420</v>
      </c>
      <c r="C20" t="s">
        <v>422</v>
      </c>
      <c r="D20" t="s">
        <v>312</v>
      </c>
      <c r="E20">
        <v>1</v>
      </c>
      <c r="F20" s="112" t="s">
        <v>450</v>
      </c>
      <c r="G20" s="112"/>
      <c r="H20" s="97">
        <f t="shared" ca="1" si="3"/>
        <v>44867</v>
      </c>
      <c r="I20">
        <f t="shared" si="2"/>
        <v>12</v>
      </c>
    </row>
    <row r="21" spans="1:10" x14ac:dyDescent="0.15">
      <c r="A21" t="s">
        <v>312</v>
      </c>
      <c r="B21" t="s">
        <v>125</v>
      </c>
      <c r="C21" t="s">
        <v>90</v>
      </c>
      <c r="D21" t="s">
        <v>312</v>
      </c>
      <c r="E21">
        <v>2</v>
      </c>
      <c r="F21" s="112" t="s">
        <v>451</v>
      </c>
      <c r="G21" s="112"/>
      <c r="H21" s="97">
        <f t="shared" ca="1" si="3"/>
        <v>44868</v>
      </c>
      <c r="I21">
        <f t="shared" si="2"/>
        <v>13</v>
      </c>
    </row>
    <row r="22" spans="1:10" x14ac:dyDescent="0.15">
      <c r="A22" t="s">
        <v>312</v>
      </c>
      <c r="B22" t="s">
        <v>126</v>
      </c>
      <c r="C22" t="s">
        <v>148</v>
      </c>
      <c r="D22" t="s">
        <v>312</v>
      </c>
      <c r="E22">
        <v>3</v>
      </c>
      <c r="F22" s="112" t="s">
        <v>452</v>
      </c>
      <c r="G22" s="112"/>
      <c r="H22" s="97">
        <f t="shared" ca="1" si="3"/>
        <v>44869</v>
      </c>
      <c r="I22">
        <f t="shared" si="2"/>
        <v>14</v>
      </c>
    </row>
    <row r="23" spans="1:10" x14ac:dyDescent="0.15">
      <c r="A23" t="s">
        <v>312</v>
      </c>
      <c r="B23" t="s">
        <v>162</v>
      </c>
      <c r="C23" t="s">
        <v>16</v>
      </c>
      <c r="D23" t="s">
        <v>312</v>
      </c>
      <c r="E23">
        <v>4</v>
      </c>
      <c r="F23" s="112" t="s">
        <v>453</v>
      </c>
      <c r="G23" s="112"/>
      <c r="H23" s="97">
        <f t="shared" ca="1" si="3"/>
        <v>44870</v>
      </c>
      <c r="I23">
        <f t="shared" si="2"/>
        <v>15</v>
      </c>
    </row>
    <row r="24" spans="1:10" x14ac:dyDescent="0.15">
      <c r="A24" t="s">
        <v>312</v>
      </c>
      <c r="B24" t="s">
        <v>80</v>
      </c>
      <c r="C24" t="s">
        <v>149</v>
      </c>
      <c r="D24" t="s">
        <v>312</v>
      </c>
      <c r="E24">
        <v>5</v>
      </c>
      <c r="F24" s="112" t="s">
        <v>454</v>
      </c>
      <c r="G24" s="112"/>
      <c r="H24" s="97">
        <f t="shared" ca="1" si="3"/>
        <v>44871</v>
      </c>
      <c r="I24">
        <f t="shared" si="2"/>
        <v>16</v>
      </c>
    </row>
    <row r="25" spans="1:10" x14ac:dyDescent="0.15">
      <c r="A25" t="s">
        <v>312</v>
      </c>
      <c r="B25" t="s">
        <v>20</v>
      </c>
      <c r="C25" t="s">
        <v>127</v>
      </c>
      <c r="D25" t="s">
        <v>312</v>
      </c>
      <c r="E25">
        <v>6</v>
      </c>
      <c r="F25" s="112" t="s">
        <v>312</v>
      </c>
      <c r="G25" s="112"/>
      <c r="H25" s="97">
        <f t="shared" ca="1" si="3"/>
        <v>44872</v>
      </c>
      <c r="I25">
        <f t="shared" si="2"/>
        <v>17</v>
      </c>
    </row>
    <row r="26" spans="1:10" x14ac:dyDescent="0.15">
      <c r="A26" t="s">
        <v>312</v>
      </c>
      <c r="B26" t="s">
        <v>163</v>
      </c>
      <c r="C26" t="s">
        <v>128</v>
      </c>
      <c r="D26" t="s">
        <v>312</v>
      </c>
      <c r="E26">
        <v>7</v>
      </c>
      <c r="F26" s="112" t="s">
        <v>312</v>
      </c>
      <c r="G26" s="112"/>
      <c r="H26" s="97">
        <f t="shared" ca="1" si="3"/>
        <v>44873</v>
      </c>
      <c r="I26">
        <f t="shared" si="2"/>
        <v>18</v>
      </c>
    </row>
    <row r="27" spans="1:10" x14ac:dyDescent="0.15">
      <c r="A27" t="s">
        <v>312</v>
      </c>
      <c r="B27" t="s">
        <v>164</v>
      </c>
      <c r="C27" t="s">
        <v>129</v>
      </c>
      <c r="D27" t="s">
        <v>312</v>
      </c>
      <c r="E27">
        <v>8</v>
      </c>
      <c r="F27" s="112" t="s">
        <v>312</v>
      </c>
      <c r="G27" s="112"/>
      <c r="H27" s="97">
        <f t="shared" ca="1" si="3"/>
        <v>44874</v>
      </c>
      <c r="I27">
        <f t="shared" si="2"/>
        <v>19</v>
      </c>
    </row>
    <row r="28" spans="1:10" x14ac:dyDescent="0.15">
      <c r="A28" t="s">
        <v>312</v>
      </c>
      <c r="B28" t="s">
        <v>165</v>
      </c>
      <c r="C28" t="s">
        <v>130</v>
      </c>
      <c r="D28" t="s">
        <v>312</v>
      </c>
      <c r="E28">
        <v>9</v>
      </c>
      <c r="F28" s="112" t="s">
        <v>312</v>
      </c>
      <c r="G28" s="112"/>
      <c r="H28" s="97">
        <f t="shared" ca="1" si="3"/>
        <v>44875</v>
      </c>
      <c r="I28">
        <f t="shared" si="2"/>
        <v>20</v>
      </c>
    </row>
    <row r="29" spans="1:10" x14ac:dyDescent="0.15">
      <c r="A29" t="s">
        <v>312</v>
      </c>
      <c r="B29" t="s">
        <v>85</v>
      </c>
      <c r="C29" s="17" t="s">
        <v>86</v>
      </c>
      <c r="D29" t="s">
        <v>312</v>
      </c>
      <c r="E29">
        <v>10</v>
      </c>
      <c r="F29" s="112"/>
      <c r="G29" s="112"/>
      <c r="H29" s="97">
        <f t="shared" ca="1" si="3"/>
        <v>44876</v>
      </c>
      <c r="I29">
        <f t="shared" si="2"/>
        <v>21</v>
      </c>
    </row>
    <row r="30" spans="1:10" x14ac:dyDescent="0.15">
      <c r="A30" t="s">
        <v>40</v>
      </c>
      <c r="B30" t="s">
        <v>41</v>
      </c>
      <c r="C30" t="s">
        <v>312</v>
      </c>
      <c r="D30" t="s">
        <v>312</v>
      </c>
      <c r="E30" t="s">
        <v>121</v>
      </c>
      <c r="F30" s="112"/>
      <c r="G30" s="112"/>
      <c r="H30" s="97">
        <f t="shared" ca="1" si="3"/>
        <v>44877</v>
      </c>
      <c r="I30">
        <f t="shared" si="2"/>
        <v>22</v>
      </c>
    </row>
    <row r="31" spans="1:10" x14ac:dyDescent="0.15">
      <c r="A31" t="s">
        <v>312</v>
      </c>
      <c r="B31" t="s">
        <v>42</v>
      </c>
      <c r="C31" t="s">
        <v>312</v>
      </c>
      <c r="D31" t="s">
        <v>312</v>
      </c>
      <c r="E31" t="s">
        <v>306</v>
      </c>
      <c r="F31" s="112"/>
      <c r="G31" s="112"/>
      <c r="H31" s="97">
        <f t="shared" ca="1" si="3"/>
        <v>44878</v>
      </c>
      <c r="I31">
        <f t="shared" si="2"/>
        <v>23</v>
      </c>
    </row>
    <row r="32" spans="1:10" x14ac:dyDescent="0.15">
      <c r="A32" t="s">
        <v>43</v>
      </c>
      <c r="B32" t="s">
        <v>333</v>
      </c>
      <c r="C32" t="s">
        <v>312</v>
      </c>
      <c r="D32" t="s">
        <v>312</v>
      </c>
      <c r="E32" t="s">
        <v>59</v>
      </c>
      <c r="F32" s="185" t="s">
        <v>552</v>
      </c>
      <c r="G32" s="185"/>
      <c r="H32" s="97">
        <f t="shared" ca="1" si="3"/>
        <v>44879</v>
      </c>
    </row>
    <row r="33" spans="1:8" x14ac:dyDescent="0.15">
      <c r="A33" t="s">
        <v>312</v>
      </c>
      <c r="B33" t="s">
        <v>44</v>
      </c>
      <c r="C33" t="s">
        <v>312</v>
      </c>
      <c r="D33" t="s">
        <v>312</v>
      </c>
      <c r="E33" t="s">
        <v>60</v>
      </c>
      <c r="F33" s="185" t="s">
        <v>553</v>
      </c>
      <c r="G33" s="185"/>
      <c r="H33" s="97">
        <f t="shared" ca="1" si="3"/>
        <v>44880</v>
      </c>
    </row>
    <row r="34" spans="1:8" x14ac:dyDescent="0.15">
      <c r="A34" t="s">
        <v>312</v>
      </c>
      <c r="B34" t="s">
        <v>79</v>
      </c>
      <c r="C34" t="s">
        <v>312</v>
      </c>
      <c r="D34" t="s">
        <v>312</v>
      </c>
      <c r="E34" t="s">
        <v>307</v>
      </c>
      <c r="F34" s="185" t="s">
        <v>554</v>
      </c>
      <c r="G34" s="185"/>
      <c r="H34" s="97">
        <f t="shared" ca="1" si="3"/>
        <v>44881</v>
      </c>
    </row>
    <row r="35" spans="1:8" x14ac:dyDescent="0.15">
      <c r="A35" t="s">
        <v>312</v>
      </c>
      <c r="B35" t="s">
        <v>46</v>
      </c>
      <c r="C35" t="s">
        <v>312</v>
      </c>
      <c r="D35" t="s">
        <v>312</v>
      </c>
      <c r="E35" t="s">
        <v>312</v>
      </c>
      <c r="F35" s="112" t="s">
        <v>312</v>
      </c>
      <c r="G35" s="112"/>
      <c r="H35" s="97">
        <f t="shared" ca="1" si="3"/>
        <v>44882</v>
      </c>
    </row>
    <row r="36" spans="1:8" x14ac:dyDescent="0.15">
      <c r="A36" t="s">
        <v>312</v>
      </c>
      <c r="B36" t="s">
        <v>45</v>
      </c>
      <c r="C36" t="s">
        <v>312</v>
      </c>
      <c r="D36" t="s">
        <v>312</v>
      </c>
      <c r="E36" t="s">
        <v>312</v>
      </c>
      <c r="F36" s="112" t="s">
        <v>312</v>
      </c>
      <c r="G36" s="112"/>
      <c r="H36" s="97">
        <f t="shared" ca="1" si="3"/>
        <v>44883</v>
      </c>
    </row>
    <row r="37" spans="1:8" x14ac:dyDescent="0.15">
      <c r="A37" t="s">
        <v>312</v>
      </c>
      <c r="B37" t="s">
        <v>312</v>
      </c>
      <c r="C37" t="s">
        <v>312</v>
      </c>
      <c r="D37" t="s">
        <v>312</v>
      </c>
      <c r="E37" t="s">
        <v>312</v>
      </c>
      <c r="F37" s="112" t="s">
        <v>312</v>
      </c>
      <c r="G37" s="112"/>
      <c r="H37" s="97">
        <f t="shared" ca="1" si="3"/>
        <v>44884</v>
      </c>
    </row>
    <row r="38" spans="1:8" x14ac:dyDescent="0.15">
      <c r="A38" t="s">
        <v>47</v>
      </c>
      <c r="B38" t="s">
        <v>48</v>
      </c>
      <c r="C38" t="s">
        <v>49</v>
      </c>
      <c r="D38" t="s">
        <v>50</v>
      </c>
      <c r="E38" t="s">
        <v>51</v>
      </c>
      <c r="F38" s="112" t="s">
        <v>52</v>
      </c>
      <c r="G38" s="186" t="s">
        <v>48</v>
      </c>
    </row>
    <row r="39" spans="1:8" x14ac:dyDescent="0.15">
      <c r="A39" s="110" t="s">
        <v>337</v>
      </c>
      <c r="B39" s="119">
        <f t="shared" ref="B39:C41" si="4">C39-1</f>
        <v>-1.5</v>
      </c>
      <c r="C39" s="119">
        <f t="shared" si="4"/>
        <v>-0.5</v>
      </c>
      <c r="D39" s="119">
        <f>E39-1</f>
        <v>0.5</v>
      </c>
      <c r="E39" s="119">
        <f>F41</f>
        <v>1.5</v>
      </c>
      <c r="F39" s="119">
        <v>99999</v>
      </c>
      <c r="G39" s="186" t="s">
        <v>49</v>
      </c>
    </row>
    <row r="40" spans="1:8" x14ac:dyDescent="0.15">
      <c r="A40" s="110" t="s">
        <v>338</v>
      </c>
      <c r="B40" s="119">
        <f t="shared" si="4"/>
        <v>-2</v>
      </c>
      <c r="C40" s="119">
        <f t="shared" si="4"/>
        <v>-1</v>
      </c>
      <c r="D40" s="119">
        <f>E40-1</f>
        <v>0</v>
      </c>
      <c r="E40" s="119">
        <f>F40-1</f>
        <v>1</v>
      </c>
      <c r="F40" s="119">
        <v>2</v>
      </c>
      <c r="G40" s="186" t="s">
        <v>50</v>
      </c>
    </row>
    <row r="41" spans="1:8" x14ac:dyDescent="0.15">
      <c r="A41" s="110" t="s">
        <v>339</v>
      </c>
      <c r="B41" s="119">
        <v>0</v>
      </c>
      <c r="C41" s="119">
        <f t="shared" si="4"/>
        <v>-1.5</v>
      </c>
      <c r="D41" s="119">
        <f>E41-1</f>
        <v>-0.5</v>
      </c>
      <c r="E41" s="119">
        <f>F41-1</f>
        <v>0.5</v>
      </c>
      <c r="F41" s="119">
        <f>F40-0.5</f>
        <v>1.5</v>
      </c>
      <c r="G41" s="186" t="s">
        <v>51</v>
      </c>
    </row>
    <row r="42" spans="1:8" x14ac:dyDescent="0.15">
      <c r="A42" t="s">
        <v>312</v>
      </c>
      <c r="F42" s="112" t="s">
        <v>312</v>
      </c>
      <c r="G42" s="186" t="s">
        <v>52</v>
      </c>
    </row>
    <row r="43" spans="1:8" x14ac:dyDescent="0.15">
      <c r="A43" t="s">
        <v>312</v>
      </c>
      <c r="B43" t="s">
        <v>312</v>
      </c>
      <c r="C43" t="s">
        <v>312</v>
      </c>
      <c r="D43" t="s">
        <v>312</v>
      </c>
      <c r="E43" t="s">
        <v>312</v>
      </c>
      <c r="F43" s="112" t="s">
        <v>312</v>
      </c>
    </row>
    <row r="44" spans="1:8" ht="18" thickBot="1" x14ac:dyDescent="0.2">
      <c r="A44" s="10" t="s">
        <v>270</v>
      </c>
      <c r="B44" s="10" t="s">
        <v>312</v>
      </c>
      <c r="C44" s="114" t="s">
        <v>272</v>
      </c>
      <c r="D44" s="10" t="s">
        <v>312</v>
      </c>
      <c r="E44" s="10" t="s">
        <v>312</v>
      </c>
      <c r="F44" s="115" t="s">
        <v>312</v>
      </c>
    </row>
    <row r="45" spans="1:8" x14ac:dyDescent="0.15">
      <c r="F45" s="112" t="s">
        <v>312</v>
      </c>
    </row>
    <row r="46" spans="1:8" x14ac:dyDescent="0.15">
      <c r="F46" s="112" t="s">
        <v>312</v>
      </c>
    </row>
    <row r="47" spans="1:8" x14ac:dyDescent="0.15">
      <c r="F47" s="112" t="s">
        <v>312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22" t="s">
        <v>301</v>
      </c>
      <c r="B1" s="322"/>
      <c r="C1" s="322"/>
      <c r="D1" s="322"/>
      <c r="E1" s="322"/>
      <c r="F1" s="32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28" customWidth="1"/>
    <col min="11" max="11" width="10.83203125" customWidth="1"/>
    <col min="12" max="14" width="4" customWidth="1"/>
  </cols>
  <sheetData>
    <row r="1" spans="1:9" ht="27" customHeight="1" x14ac:dyDescent="0.2">
      <c r="A1" s="322" t="s">
        <v>617</v>
      </c>
      <c r="B1" s="322"/>
      <c r="C1" s="322"/>
      <c r="D1" s="322"/>
      <c r="E1" s="322"/>
      <c r="F1" s="322"/>
      <c r="G1" s="322"/>
    </row>
    <row r="2" spans="1:9" ht="25" customHeight="1" x14ac:dyDescent="0.15">
      <c r="A2" s="12" t="s">
        <v>418</v>
      </c>
      <c r="B2" s="333" t="s">
        <v>646</v>
      </c>
      <c r="C2" s="324"/>
      <c r="D2" s="324"/>
      <c r="E2" s="324"/>
      <c r="F2" s="324"/>
      <c r="G2" s="324"/>
      <c r="H2" s="324"/>
    </row>
    <row r="3" spans="1:9" ht="64" customHeight="1" x14ac:dyDescent="0.15">
      <c r="A3" s="12"/>
      <c r="B3" s="333" t="s">
        <v>670</v>
      </c>
      <c r="C3" s="326"/>
      <c r="D3" s="326"/>
      <c r="E3" s="326"/>
      <c r="F3" s="326"/>
      <c r="G3" s="326"/>
      <c r="H3" s="326"/>
    </row>
    <row r="4" spans="1:9" ht="36" customHeight="1" x14ac:dyDescent="0.15">
      <c r="A4" s="12"/>
      <c r="B4" s="334" t="s">
        <v>671</v>
      </c>
      <c r="C4" s="335"/>
      <c r="D4" s="335"/>
      <c r="E4" s="335"/>
      <c r="F4" s="335"/>
      <c r="G4" s="335"/>
      <c r="H4" s="335"/>
    </row>
    <row r="5" spans="1:9" ht="24" customHeight="1" x14ac:dyDescent="0.15">
      <c r="A5" s="12" t="s">
        <v>468</v>
      </c>
      <c r="B5" s="336" t="s">
        <v>647</v>
      </c>
      <c r="C5" s="336"/>
      <c r="D5" s="145"/>
      <c r="E5" s="145"/>
      <c r="F5" s="145"/>
      <c r="G5" s="145"/>
      <c r="H5" s="145"/>
    </row>
    <row r="6" spans="1:9" ht="17" customHeight="1" x14ac:dyDescent="0.15">
      <c r="A6" s="229"/>
      <c r="B6" s="35"/>
      <c r="C6" s="121" t="s">
        <v>386</v>
      </c>
      <c r="D6" s="337" t="s">
        <v>630</v>
      </c>
      <c r="E6" s="324"/>
      <c r="F6" s="324"/>
      <c r="G6" s="324"/>
      <c r="H6" s="324"/>
    </row>
    <row r="7" spans="1:9" ht="18" customHeight="1" x14ac:dyDescent="0.15">
      <c r="A7" s="229"/>
      <c r="B7" s="338" t="s">
        <v>466</v>
      </c>
      <c r="C7" s="339"/>
      <c r="D7" s="340" t="s">
        <v>387</v>
      </c>
      <c r="E7" s="340"/>
      <c r="F7" s="340"/>
      <c r="G7" s="340"/>
      <c r="H7" s="340"/>
    </row>
    <row r="8" spans="1:9" ht="28" customHeight="1" x14ac:dyDescent="0.15">
      <c r="A8" s="230" t="s">
        <v>626</v>
      </c>
      <c r="B8" s="231"/>
      <c r="C8" s="210" t="s">
        <v>659</v>
      </c>
      <c r="D8" s="326" t="s">
        <v>648</v>
      </c>
      <c r="E8" s="324"/>
      <c r="F8" s="324"/>
      <c r="G8" s="324"/>
      <c r="H8" s="324"/>
    </row>
    <row r="9" spans="1:9" s="47" customFormat="1" ht="14" customHeight="1" x14ac:dyDescent="0.15">
      <c r="A9" s="221"/>
      <c r="B9" s="35"/>
      <c r="C9" s="121"/>
      <c r="D9" s="214" t="s">
        <v>587</v>
      </c>
      <c r="E9" s="341" t="s">
        <v>672</v>
      </c>
      <c r="F9" s="341"/>
      <c r="G9" s="341"/>
      <c r="H9" s="341"/>
      <c r="I9" s="232"/>
    </row>
    <row r="10" spans="1:9" ht="15" customHeight="1" x14ac:dyDescent="0.15">
      <c r="A10" s="221"/>
      <c r="B10" s="35"/>
      <c r="C10" s="121"/>
      <c r="D10" s="214"/>
      <c r="E10" s="233" t="s">
        <v>579</v>
      </c>
      <c r="F10" s="233" t="s">
        <v>580</v>
      </c>
    </row>
    <row r="11" spans="1:9" ht="16" customHeight="1" x14ac:dyDescent="0.15">
      <c r="A11" s="221"/>
      <c r="B11" s="35"/>
      <c r="C11" s="121"/>
      <c r="D11" s="214"/>
      <c r="E11" s="136" t="s">
        <v>577</v>
      </c>
      <c r="F11" s="331" t="s">
        <v>581</v>
      </c>
      <c r="G11" s="332"/>
      <c r="H11" s="332"/>
      <c r="I11"/>
    </row>
    <row r="12" spans="1:9" ht="16" customHeight="1" x14ac:dyDescent="0.15">
      <c r="A12" s="221"/>
      <c r="B12" s="35"/>
      <c r="C12" s="121"/>
      <c r="D12" s="214"/>
      <c r="E12" s="224" t="s">
        <v>661</v>
      </c>
      <c r="F12" s="331" t="s">
        <v>578</v>
      </c>
      <c r="G12" s="332"/>
      <c r="H12" s="332"/>
    </row>
    <row r="13" spans="1:9" ht="16" customHeight="1" x14ac:dyDescent="0.15">
      <c r="A13" s="221"/>
      <c r="B13" s="35"/>
      <c r="C13" s="121"/>
      <c r="D13" s="214"/>
      <c r="E13" s="224" t="s">
        <v>586</v>
      </c>
      <c r="F13" s="331" t="s">
        <v>673</v>
      </c>
      <c r="G13" s="332"/>
      <c r="H13" s="332"/>
    </row>
    <row r="14" spans="1:9" ht="16" customHeight="1" x14ac:dyDescent="0.15">
      <c r="A14" s="221"/>
      <c r="B14" s="35"/>
      <c r="C14" s="121"/>
      <c r="D14" s="214"/>
      <c r="E14" s="224" t="s">
        <v>654</v>
      </c>
      <c r="F14" s="331" t="s">
        <v>674</v>
      </c>
      <c r="G14" s="332"/>
      <c r="H14" s="332"/>
    </row>
    <row r="15" spans="1:9" ht="35" customHeight="1" x14ac:dyDescent="0.15">
      <c r="A15" s="221"/>
      <c r="B15" s="35"/>
      <c r="C15" s="121"/>
      <c r="D15" s="152" t="s">
        <v>388</v>
      </c>
      <c r="E15" s="343" t="s">
        <v>618</v>
      </c>
      <c r="F15" s="327"/>
      <c r="G15" s="327"/>
      <c r="H15" s="327"/>
      <c r="I15"/>
    </row>
    <row r="16" spans="1:9" ht="19" customHeight="1" x14ac:dyDescent="0.15">
      <c r="A16" s="221"/>
      <c r="B16" s="35"/>
      <c r="C16" s="121"/>
      <c r="D16" s="152"/>
      <c r="E16" s="165" t="s">
        <v>615</v>
      </c>
      <c r="F16" s="326" t="s">
        <v>675</v>
      </c>
      <c r="G16" s="326"/>
      <c r="H16" s="326"/>
    </row>
    <row r="17" spans="1:10" ht="15" customHeight="1" x14ac:dyDescent="0.15">
      <c r="A17" s="221"/>
      <c r="B17" s="35"/>
      <c r="C17" s="121"/>
      <c r="D17" s="152"/>
      <c r="E17" s="166"/>
      <c r="F17" s="234" t="s">
        <v>515</v>
      </c>
      <c r="G17" s="211" t="s">
        <v>677</v>
      </c>
      <c r="H17" s="211"/>
      <c r="I17" s="211"/>
      <c r="J17" s="228"/>
    </row>
    <row r="18" spans="1:10" ht="15" customHeight="1" x14ac:dyDescent="0.15">
      <c r="A18" s="221"/>
      <c r="B18" s="35"/>
      <c r="C18" s="121"/>
      <c r="D18" s="152"/>
      <c r="E18" s="166"/>
      <c r="F18" s="234"/>
      <c r="G18" s="235" t="s">
        <v>676</v>
      </c>
      <c r="H18" s="211"/>
      <c r="I18" s="211"/>
      <c r="J18" s="228"/>
    </row>
    <row r="19" spans="1:10" ht="15" customHeight="1" x14ac:dyDescent="0.15">
      <c r="A19" s="221"/>
      <c r="B19" s="35"/>
      <c r="C19" s="121"/>
      <c r="D19" s="152"/>
      <c r="E19" s="166"/>
      <c r="F19" s="234"/>
      <c r="G19" s="344" t="s">
        <v>678</v>
      </c>
      <c r="H19" s="344"/>
      <c r="I19" s="211"/>
      <c r="J19" s="228"/>
    </row>
    <row r="20" spans="1:10" ht="19" customHeight="1" x14ac:dyDescent="0.15">
      <c r="A20" s="221"/>
      <c r="B20" s="35"/>
      <c r="C20" s="121"/>
      <c r="D20" s="152"/>
      <c r="E20" s="165" t="s">
        <v>615</v>
      </c>
      <c r="F20" s="326" t="s">
        <v>519</v>
      </c>
      <c r="G20" s="326"/>
      <c r="H20" s="326"/>
    </row>
    <row r="21" spans="1:10" ht="15" customHeight="1" x14ac:dyDescent="0.15">
      <c r="A21" s="221"/>
      <c r="B21" s="35"/>
      <c r="C21" s="121"/>
      <c r="D21" s="152"/>
      <c r="E21" s="166"/>
      <c r="F21" s="234" t="s">
        <v>515</v>
      </c>
      <c r="G21" s="211" t="s">
        <v>582</v>
      </c>
      <c r="H21" s="211"/>
      <c r="I21" s="211"/>
      <c r="J21" s="228"/>
    </row>
    <row r="22" spans="1:10" ht="15" customHeight="1" x14ac:dyDescent="0.15">
      <c r="A22" s="221"/>
      <c r="B22" s="35"/>
      <c r="C22" s="121"/>
      <c r="D22" s="152"/>
      <c r="E22" s="166"/>
      <c r="F22" s="234"/>
      <c r="G22" s="235" t="s">
        <v>516</v>
      </c>
      <c r="H22" s="211"/>
      <c r="I22" s="211"/>
      <c r="J22" s="228"/>
    </row>
    <row r="23" spans="1:10" ht="15" customHeight="1" x14ac:dyDescent="0.15">
      <c r="A23" s="221"/>
      <c r="B23" s="35"/>
      <c r="C23" s="121"/>
      <c r="D23" s="152"/>
      <c r="E23" s="166"/>
      <c r="F23" s="234"/>
      <c r="G23" s="344" t="s">
        <v>588</v>
      </c>
      <c r="H23" s="344"/>
      <c r="I23" s="211"/>
      <c r="J23" s="228"/>
    </row>
    <row r="24" spans="1:10" ht="32" customHeight="1" x14ac:dyDescent="0.15">
      <c r="A24" s="221"/>
      <c r="B24" s="35"/>
      <c r="C24" s="121"/>
      <c r="D24" s="152"/>
      <c r="E24" s="165" t="s">
        <v>615</v>
      </c>
      <c r="F24" s="326" t="s">
        <v>623</v>
      </c>
      <c r="G24" s="326"/>
      <c r="H24" s="326"/>
    </row>
    <row r="25" spans="1:10" ht="15" customHeight="1" x14ac:dyDescent="0.15">
      <c r="A25" s="221"/>
      <c r="B25" s="35"/>
      <c r="C25" s="121"/>
      <c r="D25" s="152"/>
      <c r="E25" s="166"/>
      <c r="F25" s="234" t="s">
        <v>515</v>
      </c>
      <c r="G25" s="211" t="s">
        <v>583</v>
      </c>
      <c r="H25" s="211"/>
      <c r="I25" s="211"/>
      <c r="J25" s="228"/>
    </row>
    <row r="26" spans="1:10" ht="15" customHeight="1" x14ac:dyDescent="0.15">
      <c r="A26" s="221"/>
      <c r="B26" s="35"/>
      <c r="C26" s="121"/>
      <c r="D26" s="152"/>
      <c r="E26" s="166"/>
      <c r="F26" s="234"/>
      <c r="G26" s="227" t="s">
        <v>516</v>
      </c>
      <c r="H26" s="211"/>
      <c r="I26" s="211"/>
      <c r="J26" s="228"/>
    </row>
    <row r="27" spans="1:10" ht="37" customHeight="1" x14ac:dyDescent="0.15">
      <c r="A27" s="221"/>
      <c r="B27" s="35"/>
      <c r="C27" s="121"/>
      <c r="D27" s="152"/>
      <c r="E27" s="167"/>
      <c r="F27" s="220"/>
      <c r="G27" s="345" t="s">
        <v>589</v>
      </c>
      <c r="H27" s="345"/>
      <c r="I27" s="236"/>
      <c r="J27" s="228"/>
    </row>
    <row r="28" spans="1:10" ht="32" customHeight="1" x14ac:dyDescent="0.15">
      <c r="A28" s="229"/>
      <c r="B28" s="35"/>
      <c r="C28" s="121"/>
      <c r="D28" s="152" t="s">
        <v>467</v>
      </c>
      <c r="E28" s="343" t="s">
        <v>619</v>
      </c>
      <c r="F28" s="346"/>
      <c r="G28" s="346"/>
      <c r="H28" s="346"/>
      <c r="I28" s="35"/>
    </row>
    <row r="29" spans="1:10" ht="13" customHeight="1" x14ac:dyDescent="0.15">
      <c r="A29" s="229"/>
      <c r="B29" s="35"/>
      <c r="C29" s="121"/>
      <c r="D29" s="237"/>
      <c r="E29" s="153" t="s">
        <v>470</v>
      </c>
      <c r="F29" s="347" t="s">
        <v>471</v>
      </c>
      <c r="G29" s="347"/>
      <c r="H29" s="347"/>
      <c r="I29" s="35"/>
    </row>
    <row r="30" spans="1:10" x14ac:dyDescent="0.15">
      <c r="A30" s="221"/>
      <c r="B30" s="123"/>
      <c r="C30" s="121"/>
      <c r="D30" s="110"/>
      <c r="E30" s="215" t="s">
        <v>649</v>
      </c>
      <c r="F30" s="335" t="s">
        <v>650</v>
      </c>
      <c r="G30" s="342"/>
      <c r="H30" s="342"/>
      <c r="I30"/>
      <c r="J30" s="33"/>
    </row>
    <row r="31" spans="1:10" x14ac:dyDescent="0.15">
      <c r="A31" s="221"/>
      <c r="B31" s="123"/>
      <c r="C31" s="121"/>
      <c r="D31" s="110"/>
      <c r="E31" s="215" t="s">
        <v>585</v>
      </c>
      <c r="F31" s="335" t="s">
        <v>651</v>
      </c>
      <c r="G31" s="342"/>
      <c r="H31" s="342"/>
      <c r="I31"/>
    </row>
    <row r="32" spans="1:10" x14ac:dyDescent="0.15">
      <c r="A32" s="221"/>
      <c r="B32" s="123"/>
      <c r="C32" s="121"/>
      <c r="D32" s="110"/>
      <c r="E32" s="215" t="s">
        <v>631</v>
      </c>
      <c r="F32" s="335" t="s">
        <v>632</v>
      </c>
      <c r="G32" s="342"/>
      <c r="H32" s="342"/>
      <c r="I32"/>
    </row>
    <row r="33" spans="1:9" ht="20" customHeight="1" x14ac:dyDescent="0.15">
      <c r="A33" s="229"/>
      <c r="B33" s="35"/>
      <c r="C33" s="121"/>
      <c r="D33" s="152"/>
      <c r="E33" s="349" t="s">
        <v>472</v>
      </c>
      <c r="F33" s="330"/>
      <c r="G33" s="330"/>
      <c r="H33" s="330"/>
      <c r="I33" s="35"/>
    </row>
    <row r="34" spans="1:9" ht="14" customHeight="1" x14ac:dyDescent="0.15">
      <c r="A34" s="221"/>
      <c r="B34" s="123"/>
      <c r="C34" s="121"/>
      <c r="D34" s="152" t="s">
        <v>473</v>
      </c>
      <c r="E34" s="238" t="s">
        <v>474</v>
      </c>
      <c r="F34" s="350" t="s">
        <v>590</v>
      </c>
      <c r="G34" s="350"/>
      <c r="H34" s="350"/>
      <c r="I34"/>
    </row>
    <row r="35" spans="1:9" ht="31" customHeight="1" x14ac:dyDescent="0.15">
      <c r="A35" s="221"/>
      <c r="B35" s="123"/>
      <c r="C35" s="121"/>
      <c r="D35" s="152"/>
      <c r="E35" s="238" t="s">
        <v>475</v>
      </c>
      <c r="F35" s="350" t="s">
        <v>652</v>
      </c>
      <c r="G35" s="350"/>
      <c r="H35" s="350"/>
      <c r="I35"/>
    </row>
    <row r="36" spans="1:9" ht="19" customHeight="1" x14ac:dyDescent="0.15">
      <c r="A36" s="221"/>
      <c r="B36" s="123"/>
      <c r="C36" s="121"/>
      <c r="D36" s="152"/>
      <c r="E36" s="239" t="s">
        <v>476</v>
      </c>
      <c r="F36" s="323" t="s">
        <v>477</v>
      </c>
      <c r="G36" s="323"/>
      <c r="H36" s="323"/>
      <c r="I36"/>
    </row>
    <row r="37" spans="1:9" ht="15" customHeight="1" x14ac:dyDescent="0.15">
      <c r="A37" s="229"/>
      <c r="B37" s="35"/>
      <c r="C37" s="121"/>
      <c r="D37" s="122" t="s">
        <v>389</v>
      </c>
      <c r="E37" s="351" t="s">
        <v>584</v>
      </c>
      <c r="F37" s="352"/>
      <c r="G37" s="352"/>
      <c r="H37" s="352"/>
      <c r="I37" s="35"/>
    </row>
    <row r="38" spans="1:9" ht="14" customHeight="1" x14ac:dyDescent="0.15">
      <c r="A38" s="221"/>
      <c r="B38" s="161"/>
      <c r="C38" s="121"/>
      <c r="D38" s="237" t="s">
        <v>478</v>
      </c>
      <c r="E38" s="240" t="s">
        <v>574</v>
      </c>
      <c r="F38" s="353"/>
      <c r="G38" s="354"/>
      <c r="H38" s="354"/>
      <c r="I38"/>
    </row>
    <row r="39" spans="1:9" ht="14" customHeight="1" x14ac:dyDescent="0.15">
      <c r="A39" s="221"/>
      <c r="B39" s="123"/>
      <c r="C39" s="121"/>
      <c r="D39" s="237"/>
      <c r="E39" s="241" t="s">
        <v>465</v>
      </c>
      <c r="F39" s="355" t="s">
        <v>665</v>
      </c>
      <c r="G39" s="356"/>
      <c r="H39" s="356"/>
      <c r="I39"/>
    </row>
    <row r="40" spans="1:9" ht="16" customHeight="1" x14ac:dyDescent="0.15">
      <c r="A40" s="221"/>
      <c r="B40" s="123"/>
      <c r="C40" s="121"/>
      <c r="D40" s="237"/>
      <c r="E40" s="242" t="s">
        <v>479</v>
      </c>
      <c r="F40" s="348" t="s">
        <v>679</v>
      </c>
      <c r="G40" s="348"/>
      <c r="H40" s="348"/>
      <c r="I40"/>
    </row>
    <row r="41" spans="1:9" ht="28" customHeight="1" x14ac:dyDescent="0.15">
      <c r="A41" s="221"/>
      <c r="B41" s="123"/>
      <c r="C41" s="121"/>
      <c r="D41" s="237"/>
      <c r="E41" s="241" t="s">
        <v>465</v>
      </c>
      <c r="F41" s="357" t="s">
        <v>680</v>
      </c>
      <c r="G41" s="358"/>
      <c r="H41" s="358"/>
      <c r="I41"/>
    </row>
    <row r="42" spans="1:9" ht="18" customHeight="1" x14ac:dyDescent="0.15">
      <c r="A42" s="221"/>
      <c r="B42" s="123"/>
      <c r="C42" s="121"/>
      <c r="D42" s="237"/>
      <c r="E42" s="242" t="s">
        <v>479</v>
      </c>
      <c r="F42" s="348" t="s">
        <v>681</v>
      </c>
      <c r="G42" s="348"/>
      <c r="H42" s="348"/>
      <c r="I42"/>
    </row>
    <row r="43" spans="1:9" ht="14" customHeight="1" x14ac:dyDescent="0.15">
      <c r="A43" s="221"/>
      <c r="B43" s="123"/>
      <c r="C43" s="121"/>
      <c r="D43" s="237"/>
      <c r="E43" s="240" t="s">
        <v>575</v>
      </c>
      <c r="F43" s="359"/>
      <c r="G43" s="350"/>
      <c r="H43" s="350"/>
      <c r="I43"/>
    </row>
    <row r="44" spans="1:9" ht="14" customHeight="1" x14ac:dyDescent="0.15">
      <c r="A44" s="221"/>
      <c r="B44" s="123"/>
      <c r="C44" s="121"/>
      <c r="D44" s="237"/>
      <c r="E44" s="241" t="s">
        <v>465</v>
      </c>
      <c r="F44" s="355" t="s">
        <v>662</v>
      </c>
      <c r="G44" s="356"/>
      <c r="H44" s="356"/>
      <c r="I44"/>
    </row>
    <row r="45" spans="1:9" ht="14" customHeight="1" x14ac:dyDescent="0.15">
      <c r="A45" s="221"/>
      <c r="B45" s="123"/>
      <c r="C45" s="121"/>
      <c r="D45" s="237"/>
      <c r="E45" s="242" t="s">
        <v>479</v>
      </c>
      <c r="F45" s="348" t="s">
        <v>591</v>
      </c>
      <c r="G45" s="348"/>
      <c r="H45" s="348"/>
      <c r="I45"/>
    </row>
    <row r="46" spans="1:9" ht="29" customHeight="1" x14ac:dyDescent="0.15">
      <c r="A46" s="221"/>
      <c r="B46" s="123"/>
      <c r="C46" s="121"/>
      <c r="D46" s="237"/>
      <c r="E46" s="241" t="s">
        <v>465</v>
      </c>
      <c r="F46" s="357" t="s">
        <v>682</v>
      </c>
      <c r="G46" s="358"/>
      <c r="H46" s="358"/>
      <c r="I46"/>
    </row>
    <row r="47" spans="1:9" ht="14" customHeight="1" x14ac:dyDescent="0.15">
      <c r="A47" s="221"/>
      <c r="B47" s="123"/>
      <c r="C47" s="121"/>
      <c r="D47" s="237"/>
      <c r="E47" s="242" t="s">
        <v>479</v>
      </c>
      <c r="F47" s="348" t="s">
        <v>591</v>
      </c>
      <c r="G47" s="348"/>
      <c r="H47" s="348"/>
      <c r="I47"/>
    </row>
    <row r="48" spans="1:9" ht="14" customHeight="1" x14ac:dyDescent="0.15">
      <c r="A48" s="221"/>
      <c r="B48" s="123"/>
      <c r="C48" s="121"/>
      <c r="D48" s="237"/>
      <c r="E48" s="241" t="s">
        <v>465</v>
      </c>
      <c r="F48" s="355" t="s">
        <v>663</v>
      </c>
      <c r="G48" s="356"/>
      <c r="H48" s="356"/>
      <c r="I48"/>
    </row>
    <row r="49" spans="1:9" ht="14" customHeight="1" x14ac:dyDescent="0.15">
      <c r="A49" s="221"/>
      <c r="B49" s="123"/>
      <c r="C49" s="121"/>
      <c r="D49" s="237"/>
      <c r="E49" s="242" t="s">
        <v>479</v>
      </c>
      <c r="F49" s="348" t="s">
        <v>592</v>
      </c>
      <c r="G49" s="348"/>
      <c r="H49" s="348"/>
      <c r="I49"/>
    </row>
    <row r="50" spans="1:9" ht="14" customHeight="1" x14ac:dyDescent="0.15">
      <c r="A50" s="221"/>
      <c r="B50" s="123"/>
      <c r="C50" s="121"/>
      <c r="D50" s="237"/>
      <c r="E50" s="241" t="s">
        <v>465</v>
      </c>
      <c r="F50" s="355" t="s">
        <v>664</v>
      </c>
      <c r="G50" s="356"/>
      <c r="H50" s="356"/>
      <c r="I50"/>
    </row>
    <row r="51" spans="1:9" ht="14" customHeight="1" x14ac:dyDescent="0.15">
      <c r="A51" s="221"/>
      <c r="B51" s="123"/>
      <c r="C51" s="121"/>
      <c r="D51" s="237"/>
      <c r="E51" s="242" t="s">
        <v>479</v>
      </c>
      <c r="F51" s="348" t="s">
        <v>591</v>
      </c>
      <c r="G51" s="348"/>
      <c r="H51" s="348"/>
      <c r="I51"/>
    </row>
    <row r="52" spans="1:9" ht="74" customHeight="1" x14ac:dyDescent="0.15">
      <c r="A52" s="229"/>
      <c r="B52" s="35"/>
      <c r="C52" s="121"/>
      <c r="D52" s="122" t="s">
        <v>483</v>
      </c>
      <c r="E52" s="351" t="s">
        <v>625</v>
      </c>
      <c r="F52" s="352"/>
      <c r="G52" s="352"/>
      <c r="H52" s="352"/>
    </row>
    <row r="53" spans="1:9" ht="18" customHeight="1" x14ac:dyDescent="0.15">
      <c r="A53" s="229"/>
      <c r="B53" s="338" t="s">
        <v>480</v>
      </c>
      <c r="C53" s="339"/>
      <c r="D53" s="340" t="s">
        <v>481</v>
      </c>
      <c r="E53" s="340"/>
      <c r="F53" s="340"/>
      <c r="G53" s="340"/>
      <c r="H53" s="340"/>
      <c r="I53"/>
    </row>
    <row r="54" spans="1:9" ht="14" customHeight="1" x14ac:dyDescent="0.15">
      <c r="A54" s="230" t="s">
        <v>614</v>
      </c>
      <c r="B54" s="243"/>
      <c r="C54" s="244" t="s">
        <v>585</v>
      </c>
      <c r="D54" s="362" t="str">
        <f>F31</f>
        <v>Creates a solved cube</v>
      </c>
      <c r="E54" s="363"/>
      <c r="F54" s="363"/>
      <c r="G54" s="363"/>
      <c r="H54" s="363"/>
      <c r="I54"/>
    </row>
    <row r="55" spans="1:9" s="47" customFormat="1" ht="14" customHeight="1" x14ac:dyDescent="0.15">
      <c r="A55" s="221"/>
      <c r="B55" s="35"/>
      <c r="C55" s="121"/>
      <c r="D55" s="214" t="s">
        <v>587</v>
      </c>
      <c r="E55" s="364" t="s">
        <v>660</v>
      </c>
      <c r="F55" s="365"/>
      <c r="G55" s="365"/>
      <c r="H55" s="365"/>
      <c r="I55" s="232"/>
    </row>
    <row r="56" spans="1:9" ht="16" customHeight="1" x14ac:dyDescent="0.15">
      <c r="A56" s="221"/>
      <c r="B56" s="123"/>
      <c r="C56" s="121"/>
      <c r="D56" s="154" t="s">
        <v>482</v>
      </c>
      <c r="E56" s="245" t="s">
        <v>593</v>
      </c>
      <c r="F56" s="371" t="s">
        <v>594</v>
      </c>
      <c r="G56" s="371"/>
      <c r="H56" s="371"/>
      <c r="I56"/>
    </row>
    <row r="57" spans="1:9" ht="125" customHeight="1" x14ac:dyDescent="0.15">
      <c r="A57" s="221"/>
      <c r="B57" s="123"/>
      <c r="C57" s="121"/>
      <c r="D57" s="154"/>
      <c r="E57" s="222" t="s">
        <v>654</v>
      </c>
      <c r="F57" s="360" t="s">
        <v>686</v>
      </c>
      <c r="G57" s="360"/>
      <c r="H57" s="360"/>
      <c r="I57"/>
    </row>
    <row r="58" spans="1:9" ht="20" customHeight="1" x14ac:dyDescent="0.15">
      <c r="A58" s="221"/>
      <c r="B58" s="123"/>
      <c r="C58" s="121"/>
      <c r="E58" s="372" t="s">
        <v>653</v>
      </c>
      <c r="F58" s="369"/>
      <c r="G58" s="369"/>
      <c r="H58" s="369"/>
      <c r="I58"/>
    </row>
    <row r="59" spans="1:9" ht="17" customHeight="1" x14ac:dyDescent="0.15">
      <c r="A59" s="221"/>
      <c r="D59" s="152" t="s">
        <v>467</v>
      </c>
      <c r="E59" s="343" t="s">
        <v>627</v>
      </c>
      <c r="F59" s="346"/>
      <c r="G59" s="346"/>
      <c r="H59" s="346"/>
      <c r="I59"/>
    </row>
    <row r="60" spans="1:9" ht="17" customHeight="1" x14ac:dyDescent="0.15">
      <c r="A60" s="221"/>
      <c r="D60" s="152"/>
      <c r="E60" s="216" t="s">
        <v>593</v>
      </c>
      <c r="F60" s="246" t="s">
        <v>594</v>
      </c>
      <c r="G60" s="35"/>
      <c r="H60" s="35"/>
      <c r="I60"/>
    </row>
    <row r="61" spans="1:9" ht="30" customHeight="1" x14ac:dyDescent="0.15">
      <c r="A61" s="221"/>
      <c r="B61" s="123"/>
      <c r="C61" s="121"/>
      <c r="D61" s="152"/>
      <c r="E61" s="247" t="s">
        <v>595</v>
      </c>
      <c r="F61" s="350" t="s">
        <v>683</v>
      </c>
      <c r="G61" s="350"/>
      <c r="H61" s="350"/>
      <c r="I61"/>
    </row>
    <row r="62" spans="1:9" ht="14" customHeight="1" x14ac:dyDescent="0.15">
      <c r="A62" s="221"/>
      <c r="B62" s="123"/>
      <c r="C62" s="121"/>
      <c r="D62" s="152" t="s">
        <v>473</v>
      </c>
      <c r="E62" s="248" t="s">
        <v>474</v>
      </c>
      <c r="F62" s="370" t="s">
        <v>685</v>
      </c>
      <c r="G62" s="370"/>
      <c r="H62" s="370"/>
      <c r="I62"/>
    </row>
    <row r="63" spans="1:9" ht="14" customHeight="1" x14ac:dyDescent="0.15">
      <c r="A63" s="221"/>
      <c r="B63" s="123"/>
      <c r="C63" s="121"/>
      <c r="D63" s="152"/>
      <c r="E63" s="238"/>
      <c r="F63" s="252" t="s">
        <v>684</v>
      </c>
      <c r="G63" s="252"/>
      <c r="H63" s="252"/>
      <c r="I63"/>
    </row>
    <row r="64" spans="1:9" ht="14" customHeight="1" x14ac:dyDescent="0.15">
      <c r="A64" s="221"/>
      <c r="B64" s="123"/>
      <c r="C64" s="121"/>
      <c r="D64" s="152"/>
      <c r="E64" s="238"/>
      <c r="F64" s="252"/>
      <c r="G64" s="252"/>
      <c r="H64" s="252"/>
      <c r="I64"/>
    </row>
    <row r="65" spans="1:9" ht="14" customHeight="1" x14ac:dyDescent="0.15">
      <c r="A65" s="221"/>
      <c r="B65" s="123"/>
      <c r="C65" s="121"/>
      <c r="D65" s="152"/>
      <c r="E65" s="238"/>
      <c r="F65" s="252"/>
      <c r="G65" s="252"/>
      <c r="H65" s="252"/>
      <c r="I65"/>
    </row>
    <row r="66" spans="1:9" ht="14" customHeight="1" x14ac:dyDescent="0.15">
      <c r="A66" s="221"/>
      <c r="B66" s="123"/>
      <c r="C66" s="121"/>
      <c r="D66" s="152"/>
      <c r="E66" s="238"/>
      <c r="F66" s="252"/>
      <c r="G66" s="252"/>
      <c r="H66" s="252"/>
      <c r="I66"/>
    </row>
    <row r="67" spans="1:9" ht="14" customHeight="1" x14ac:dyDescent="0.15">
      <c r="A67" s="221"/>
      <c r="B67" s="123"/>
      <c r="C67" s="121"/>
      <c r="D67" s="152"/>
      <c r="E67" s="238"/>
      <c r="F67" s="252"/>
      <c r="G67" s="252"/>
      <c r="H67" s="252"/>
      <c r="I67"/>
    </row>
    <row r="68" spans="1:9" ht="14" customHeight="1" x14ac:dyDescent="0.15">
      <c r="A68" s="221"/>
      <c r="B68" s="123"/>
      <c r="C68" s="121"/>
      <c r="D68" s="152"/>
      <c r="E68" s="238"/>
      <c r="F68" s="252"/>
      <c r="G68" s="252"/>
      <c r="H68" s="252"/>
      <c r="I68"/>
    </row>
    <row r="69" spans="1:9" ht="31" customHeight="1" x14ac:dyDescent="0.15">
      <c r="A69" s="221"/>
      <c r="B69" s="123"/>
      <c r="C69" s="121"/>
      <c r="D69" s="249" t="s">
        <v>655</v>
      </c>
      <c r="E69" s="238" t="s">
        <v>475</v>
      </c>
      <c r="F69" s="350" t="s">
        <v>656</v>
      </c>
      <c r="G69" s="350"/>
      <c r="H69" s="350"/>
      <c r="I69"/>
    </row>
    <row r="70" spans="1:9" ht="20" customHeight="1" x14ac:dyDescent="0.15">
      <c r="A70" s="221"/>
      <c r="B70" s="123"/>
      <c r="C70" s="121"/>
      <c r="D70" s="152"/>
      <c r="E70" s="250" t="s">
        <v>476</v>
      </c>
      <c r="F70" s="360" t="s">
        <v>657</v>
      </c>
      <c r="G70" s="360"/>
      <c r="H70" s="360"/>
      <c r="I70"/>
    </row>
    <row r="71" spans="1:9" ht="14" customHeight="1" x14ac:dyDescent="0.15">
      <c r="A71" s="230" t="s">
        <v>614</v>
      </c>
      <c r="B71" s="243"/>
      <c r="C71" s="243" t="str">
        <f>E32</f>
        <v>op=info</v>
      </c>
      <c r="D71" s="362" t="str">
        <f>F32</f>
        <v>Identifies the developer</v>
      </c>
      <c r="E71" s="363"/>
      <c r="F71" s="363"/>
      <c r="G71" s="363"/>
      <c r="H71" s="363"/>
      <c r="I71"/>
    </row>
    <row r="72" spans="1:9" s="47" customFormat="1" ht="14" customHeight="1" x14ac:dyDescent="0.15">
      <c r="A72" s="221"/>
      <c r="B72" s="35"/>
      <c r="C72" s="121"/>
      <c r="D72" s="214" t="s">
        <v>587</v>
      </c>
      <c r="E72" s="364" t="s">
        <v>665</v>
      </c>
      <c r="F72" s="365"/>
      <c r="G72" s="365"/>
      <c r="H72" s="365"/>
      <c r="I72" s="232"/>
    </row>
    <row r="73" spans="1:9" ht="16" customHeight="1" x14ac:dyDescent="0.15">
      <c r="A73" s="221"/>
      <c r="B73" s="123"/>
      <c r="C73" s="121"/>
      <c r="D73" s="154" t="s">
        <v>482</v>
      </c>
      <c r="E73" s="366" t="s">
        <v>658</v>
      </c>
      <c r="F73" s="367"/>
      <c r="G73" s="367"/>
      <c r="H73" s="367"/>
      <c r="I73"/>
    </row>
    <row r="74" spans="1:9" ht="20" customHeight="1" x14ac:dyDescent="0.15">
      <c r="A74" s="221"/>
      <c r="B74" s="123"/>
      <c r="C74" s="121"/>
      <c r="E74" s="368" t="s">
        <v>633</v>
      </c>
      <c r="F74" s="369"/>
      <c r="G74" s="369"/>
      <c r="H74" s="369"/>
      <c r="I74"/>
    </row>
    <row r="75" spans="1:9" ht="17" customHeight="1" x14ac:dyDescent="0.15">
      <c r="A75" s="221"/>
      <c r="D75" s="152" t="s">
        <v>467</v>
      </c>
      <c r="E75" s="343" t="s">
        <v>634</v>
      </c>
      <c r="F75" s="346"/>
      <c r="G75" s="346"/>
      <c r="H75" s="346"/>
      <c r="I75"/>
    </row>
    <row r="76" spans="1:9" ht="17" customHeight="1" x14ac:dyDescent="0.15">
      <c r="A76" s="221"/>
      <c r="D76" s="152"/>
      <c r="E76" s="216" t="s">
        <v>593</v>
      </c>
      <c r="F76" s="246" t="s">
        <v>594</v>
      </c>
      <c r="G76" s="35"/>
      <c r="H76" s="35"/>
      <c r="I76"/>
    </row>
    <row r="77" spans="1:9" ht="24" customHeight="1" x14ac:dyDescent="0.15">
      <c r="A77" s="221"/>
      <c r="D77" s="152"/>
      <c r="E77" s="222" t="s">
        <v>635</v>
      </c>
      <c r="F77" s="360" t="s">
        <v>636</v>
      </c>
      <c r="G77" s="360"/>
      <c r="H77" s="360"/>
      <c r="I77"/>
    </row>
    <row r="78" spans="1:9" ht="14" customHeight="1" x14ac:dyDescent="0.15">
      <c r="A78" s="221"/>
      <c r="B78" s="123"/>
      <c r="C78" s="121"/>
      <c r="D78" s="152" t="s">
        <v>473</v>
      </c>
      <c r="E78" s="251" t="s">
        <v>307</v>
      </c>
      <c r="F78" s="361"/>
      <c r="G78" s="361"/>
      <c r="H78" s="361"/>
      <c r="I78"/>
    </row>
    <row r="79" spans="1:9" ht="14" customHeight="1" x14ac:dyDescent="0.15">
      <c r="A79" s="230" t="s">
        <v>620</v>
      </c>
      <c r="B79" s="243"/>
      <c r="C79" s="243" t="str">
        <f>E30</f>
        <v>op=check</v>
      </c>
      <c r="D79" s="362" t="str">
        <f>F30</f>
        <v>Determines whether the cube has been solved or not</v>
      </c>
      <c r="E79" s="363"/>
      <c r="F79" s="363"/>
      <c r="G79" s="363"/>
      <c r="H79" s="363"/>
      <c r="I79"/>
    </row>
    <row r="80" spans="1:9" ht="27" customHeight="1" x14ac:dyDescent="0.15">
      <c r="A80" s="221"/>
      <c r="D80" s="152" t="s">
        <v>467</v>
      </c>
      <c r="E80" s="351" t="s">
        <v>596</v>
      </c>
      <c r="F80" s="352"/>
      <c r="G80" s="352"/>
      <c r="H80" s="352"/>
      <c r="I80"/>
    </row>
    <row r="81" spans="1:9" ht="14" customHeight="1" x14ac:dyDescent="0.15">
      <c r="A81" s="230" t="s">
        <v>620</v>
      </c>
      <c r="B81" s="243"/>
      <c r="C81" s="243" t="e">
        <f>#REF!</f>
        <v>#REF!</v>
      </c>
      <c r="D81" s="362" t="e">
        <f>#REF!</f>
        <v>#REF!</v>
      </c>
      <c r="E81" s="363"/>
      <c r="F81" s="363"/>
      <c r="G81" s="363"/>
      <c r="H81" s="363"/>
      <c r="I81"/>
    </row>
    <row r="82" spans="1:9" ht="26" customHeight="1" x14ac:dyDescent="0.15">
      <c r="A82" s="221"/>
      <c r="D82" s="152" t="s">
        <v>467</v>
      </c>
      <c r="E82" s="351" t="s">
        <v>596</v>
      </c>
      <c r="F82" s="352"/>
      <c r="G82" s="352"/>
      <c r="H82" s="352"/>
      <c r="I82"/>
    </row>
    <row r="83" spans="1:9" ht="14" customHeight="1" x14ac:dyDescent="0.15">
      <c r="A83" s="230" t="s">
        <v>620</v>
      </c>
      <c r="B83" s="243"/>
      <c r="C83" s="243" t="e">
        <f>#REF!</f>
        <v>#REF!</v>
      </c>
      <c r="D83" s="362" t="e">
        <f>#REF!</f>
        <v>#REF!</v>
      </c>
      <c r="E83" s="363"/>
      <c r="F83" s="363"/>
      <c r="G83" s="363"/>
      <c r="H83" s="363"/>
      <c r="I83"/>
    </row>
    <row r="84" spans="1:9" ht="26" customHeight="1" x14ac:dyDescent="0.15">
      <c r="A84" s="221"/>
      <c r="D84" s="152" t="s">
        <v>467</v>
      </c>
      <c r="E84" s="351" t="s">
        <v>596</v>
      </c>
      <c r="F84" s="352"/>
      <c r="G84" s="352"/>
      <c r="H84" s="352"/>
      <c r="I84"/>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5"/>
  <sheetViews>
    <sheetView showGridLines="0" topLeftCell="A46" zoomScaleNormal="100" workbookViewId="0">
      <selection activeCell="E50" sqref="E50"/>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312</v>
      </c>
      <c r="H1" t="s">
        <v>312</v>
      </c>
      <c r="I1" t="s">
        <v>312</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22" t="s">
        <v>138</v>
      </c>
      <c r="B46" s="322"/>
      <c r="C46" s="322"/>
    </row>
    <row r="47" spans="1:6" ht="18" x14ac:dyDescent="0.2">
      <c r="A47" s="26"/>
      <c r="B47" s="26"/>
      <c r="C47" s="26"/>
    </row>
    <row r="48" spans="1:6" x14ac:dyDescent="0.15">
      <c r="A48" t="s">
        <v>27</v>
      </c>
      <c r="B48" s="17"/>
      <c r="C48" s="375" t="s">
        <v>762</v>
      </c>
      <c r="D48" s="376"/>
    </row>
    <row r="49" spans="1:11" x14ac:dyDescent="0.15">
      <c r="A49" s="33" t="s">
        <v>687</v>
      </c>
      <c r="B49" s="17"/>
      <c r="C49" s="375" t="s">
        <v>763</v>
      </c>
      <c r="D49" s="376"/>
    </row>
    <row r="50" spans="1:11" x14ac:dyDescent="0.15">
      <c r="A50" t="s">
        <v>726</v>
      </c>
      <c r="B50" s="17"/>
      <c r="C50" s="375" t="s">
        <v>764</v>
      </c>
      <c r="D50" s="376"/>
    </row>
    <row r="51" spans="1:11" hidden="1" x14ac:dyDescent="0.15">
      <c r="A51" t="s">
        <v>512</v>
      </c>
      <c r="B51" s="17"/>
      <c r="C51" s="375"/>
      <c r="D51" s="376"/>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438</v>
      </c>
      <c r="B56" s="30"/>
    </row>
    <row r="57" spans="1:11" hidden="1" x14ac:dyDescent="0.15">
      <c r="A57" t="s">
        <v>437</v>
      </c>
      <c r="B57" s="30"/>
    </row>
    <row r="58" spans="1:11" ht="15" hidden="1" customHeight="1" x14ac:dyDescent="0.15">
      <c r="A58" t="s">
        <v>54</v>
      </c>
      <c r="B58" s="159" t="str">
        <f>IF(OR(ISBLANK(B56),ISBLANK(B57)),"",MIN(B56,B57))</f>
        <v/>
      </c>
      <c r="C58" s="31" t="s">
        <v>321</v>
      </c>
      <c r="D58" s="17">
        <v>100</v>
      </c>
    </row>
    <row r="59" spans="1:11" ht="18" hidden="1" x14ac:dyDescent="0.2">
      <c r="B59" s="158"/>
    </row>
    <row r="60" spans="1:11" hidden="1" x14ac:dyDescent="0.15"/>
    <row r="61" spans="1:11" hidden="1" x14ac:dyDescent="0.15">
      <c r="A61" t="s">
        <v>435</v>
      </c>
    </row>
    <row r="62" spans="1:11" hidden="1" x14ac:dyDescent="0.15">
      <c r="C62" s="31">
        <f>$D$58*F2</f>
        <v>100</v>
      </c>
      <c r="D62" s="377" t="s">
        <v>638</v>
      </c>
      <c r="E62" s="341"/>
      <c r="J62" s="341"/>
      <c r="K62" s="341"/>
    </row>
    <row r="63" spans="1:11" hidden="1" x14ac:dyDescent="0.15">
      <c r="C63" s="31">
        <f>$D$58*F4</f>
        <v>90</v>
      </c>
      <c r="D63" s="377" t="s">
        <v>666</v>
      </c>
      <c r="E63" s="377"/>
      <c r="J63" s="379"/>
      <c r="K63" s="379"/>
    </row>
    <row r="64" spans="1:11" hidden="1" x14ac:dyDescent="0.15">
      <c r="C64" s="31">
        <f>$D$58*F6</f>
        <v>80</v>
      </c>
      <c r="D64" s="377" t="s">
        <v>667</v>
      </c>
      <c r="E64" s="377"/>
      <c r="J64" s="379"/>
      <c r="K64" s="341"/>
    </row>
    <row r="65" spans="1:11" hidden="1" x14ac:dyDescent="0.15">
      <c r="C65" s="31">
        <f>$D$58*F8</f>
        <v>70</v>
      </c>
      <c r="D65" s="377" t="s">
        <v>668</v>
      </c>
      <c r="E65" s="377"/>
      <c r="J65" s="379"/>
      <c r="K65" s="341"/>
    </row>
    <row r="66" spans="1:11" hidden="1" x14ac:dyDescent="0.15">
      <c r="C66" s="31">
        <v>60</v>
      </c>
      <c r="D66" s="377" t="s">
        <v>669</v>
      </c>
      <c r="E66" s="377"/>
      <c r="J66" s="341"/>
      <c r="K66" s="341"/>
    </row>
    <row r="67" spans="1:11" hidden="1" x14ac:dyDescent="0.15">
      <c r="C67" s="31">
        <v>50</v>
      </c>
      <c r="D67" s="33" t="s">
        <v>440</v>
      </c>
    </row>
    <row r="68" spans="1:11" hidden="1" x14ac:dyDescent="0.15">
      <c r="A68" t="s">
        <v>436</v>
      </c>
    </row>
    <row r="69" spans="1:11" hidden="1" x14ac:dyDescent="0.15">
      <c r="C69" s="31">
        <f>$D$58*F2</f>
        <v>100</v>
      </c>
      <c r="D69" s="341" t="s">
        <v>81</v>
      </c>
      <c r="E69" s="341"/>
    </row>
    <row r="70" spans="1:11" hidden="1" x14ac:dyDescent="0.15">
      <c r="C70" s="31">
        <f t="shared" ref="C70:C76" si="0">$D$58*F3</f>
        <v>95</v>
      </c>
      <c r="D70" s="341" t="s">
        <v>439</v>
      </c>
      <c r="E70" s="341"/>
    </row>
    <row r="71" spans="1:11" hidden="1" x14ac:dyDescent="0.15">
      <c r="C71" s="31">
        <f t="shared" si="0"/>
        <v>90</v>
      </c>
      <c r="D71" s="341" t="s">
        <v>446</v>
      </c>
      <c r="E71" s="341"/>
    </row>
    <row r="72" spans="1:11" hidden="1" x14ac:dyDescent="0.15">
      <c r="C72" s="31">
        <f t="shared" si="0"/>
        <v>85</v>
      </c>
      <c r="D72" s="341" t="s">
        <v>443</v>
      </c>
      <c r="E72" s="341"/>
    </row>
    <row r="73" spans="1:11" hidden="1" x14ac:dyDescent="0.15">
      <c r="C73" s="31">
        <f t="shared" si="0"/>
        <v>80</v>
      </c>
      <c r="D73" s="377" t="s">
        <v>637</v>
      </c>
      <c r="E73" s="341"/>
    </row>
    <row r="74" spans="1:11" hidden="1" x14ac:dyDescent="0.15">
      <c r="C74" s="31">
        <f t="shared" si="0"/>
        <v>75</v>
      </c>
      <c r="D74" s="341" t="s">
        <v>444</v>
      </c>
      <c r="E74" s="341"/>
    </row>
    <row r="75" spans="1:11" hidden="1" x14ac:dyDescent="0.15">
      <c r="C75" s="31">
        <f t="shared" si="0"/>
        <v>70</v>
      </c>
      <c r="D75" s="341" t="s">
        <v>441</v>
      </c>
      <c r="E75" s="341"/>
    </row>
    <row r="76" spans="1:11" hidden="1" x14ac:dyDescent="0.15">
      <c r="C76" s="31">
        <f t="shared" si="0"/>
        <v>65</v>
      </c>
      <c r="D76" s="341" t="s">
        <v>445</v>
      </c>
      <c r="E76" s="341"/>
    </row>
    <row r="77" spans="1:11" hidden="1" x14ac:dyDescent="0.15">
      <c r="C77" s="31">
        <v>50</v>
      </c>
      <c r="D77" s="341" t="s">
        <v>442</v>
      </c>
      <c r="E77" s="341"/>
    </row>
    <row r="78" spans="1:11" hidden="1" x14ac:dyDescent="0.15"/>
    <row r="79" spans="1:11" hidden="1" x14ac:dyDescent="0.15"/>
    <row r="80" spans="1:11" ht="20" x14ac:dyDescent="0.2">
      <c r="A80" s="378" t="s">
        <v>110</v>
      </c>
      <c r="B80" s="378"/>
      <c r="C80" s="116"/>
      <c r="D80" s="226" t="s">
        <v>520</v>
      </c>
      <c r="E80" s="171"/>
    </row>
    <row r="81" spans="1:12" x14ac:dyDescent="0.15">
      <c r="A81" s="373" t="s">
        <v>55</v>
      </c>
      <c r="B81" s="373"/>
      <c r="C81" s="373"/>
      <c r="D81" s="373"/>
      <c r="E81" s="373"/>
      <c r="F81" s="373"/>
      <c r="G81" s="373"/>
      <c r="H81" s="373"/>
      <c r="I81" s="373"/>
      <c r="J81" s="373"/>
      <c r="K81" s="373"/>
      <c r="L81" s="373"/>
    </row>
    <row r="82" spans="1:12" x14ac:dyDescent="0.15">
      <c r="B82" s="374" t="s">
        <v>136</v>
      </c>
      <c r="C82" s="374"/>
      <c r="D82" s="374"/>
      <c r="E82" s="374"/>
      <c r="F82" s="374"/>
      <c r="G82" s="374"/>
      <c r="H82" s="374"/>
      <c r="I82" s="374"/>
      <c r="J82" s="374"/>
      <c r="K82" s="374"/>
      <c r="L82" s="374"/>
    </row>
    <row r="83" spans="1:12" x14ac:dyDescent="0.15">
      <c r="B83" s="374" t="s">
        <v>313</v>
      </c>
      <c r="C83" s="374"/>
      <c r="D83" s="374"/>
      <c r="E83" s="374"/>
      <c r="F83" s="374"/>
      <c r="G83" s="374"/>
      <c r="H83" s="374"/>
      <c r="I83" s="374"/>
      <c r="J83" s="374"/>
      <c r="K83" s="374"/>
      <c r="L83" s="374"/>
    </row>
    <row r="84" spans="1:12" x14ac:dyDescent="0.15">
      <c r="B84" s="374" t="s">
        <v>314</v>
      </c>
      <c r="C84" s="374"/>
      <c r="D84" s="374"/>
      <c r="E84" s="374"/>
      <c r="F84" s="374"/>
      <c r="G84" s="374"/>
      <c r="H84" s="374"/>
      <c r="I84" s="374"/>
      <c r="J84" s="374"/>
      <c r="K84" s="374"/>
      <c r="L84" s="374"/>
    </row>
    <row r="85" spans="1:12" x14ac:dyDescent="0.15">
      <c r="A85" s="373" t="s">
        <v>111</v>
      </c>
      <c r="B85" s="373"/>
      <c r="C85" s="373"/>
      <c r="D85" s="373"/>
      <c r="E85" s="373"/>
      <c r="F85" s="373"/>
      <c r="G85" s="373"/>
      <c r="H85" s="373"/>
      <c r="I85" s="373"/>
      <c r="J85" s="373"/>
      <c r="K85" s="373"/>
      <c r="L85" s="373"/>
    </row>
    <row r="86" spans="1:12" x14ac:dyDescent="0.15">
      <c r="B86" s="374" t="s">
        <v>268</v>
      </c>
      <c r="C86" s="374"/>
      <c r="D86" s="374"/>
      <c r="E86" s="374"/>
      <c r="F86" s="374"/>
      <c r="G86" s="374"/>
      <c r="H86" s="374"/>
      <c r="I86" s="374"/>
      <c r="J86" s="374"/>
      <c r="K86" s="374"/>
      <c r="L86" s="374"/>
    </row>
    <row r="87" spans="1:12" x14ac:dyDescent="0.15">
      <c r="B87" s="374" t="s">
        <v>433</v>
      </c>
      <c r="C87" s="374"/>
      <c r="D87" s="374"/>
      <c r="E87" s="374"/>
      <c r="F87" s="374"/>
      <c r="G87" s="374"/>
      <c r="H87" s="374"/>
      <c r="I87" s="374"/>
      <c r="J87" s="374"/>
      <c r="K87" s="374"/>
      <c r="L87" s="374"/>
    </row>
    <row r="88" spans="1:12" s="2" customFormat="1" x14ac:dyDescent="0.15">
      <c r="B88" s="374" t="s">
        <v>324</v>
      </c>
      <c r="C88" s="374"/>
      <c r="D88" s="374"/>
      <c r="E88" s="374"/>
      <c r="F88" s="374"/>
      <c r="G88" s="374"/>
      <c r="H88" s="374"/>
      <c r="I88" s="374"/>
      <c r="J88" s="374"/>
      <c r="K88" s="374"/>
      <c r="L88" s="374"/>
    </row>
    <row r="89" spans="1:12" x14ac:dyDescent="0.15">
      <c r="B89" s="374" t="s">
        <v>269</v>
      </c>
      <c r="C89" s="374"/>
      <c r="D89" s="374"/>
      <c r="E89" s="374"/>
      <c r="F89" s="374"/>
      <c r="G89" s="374"/>
      <c r="H89" s="374"/>
      <c r="I89" s="374"/>
      <c r="J89" s="374"/>
      <c r="K89" s="374"/>
      <c r="L89" s="374"/>
    </row>
    <row r="90" spans="1:12" x14ac:dyDescent="0.15">
      <c r="A90" s="373" t="s">
        <v>131</v>
      </c>
      <c r="B90" s="373"/>
      <c r="C90" s="373"/>
      <c r="D90" s="373"/>
      <c r="E90" s="373"/>
      <c r="F90" s="373"/>
      <c r="G90" s="373"/>
      <c r="H90" s="373"/>
      <c r="I90" s="373"/>
      <c r="J90" s="373"/>
      <c r="K90" s="373"/>
      <c r="L90" s="373"/>
    </row>
    <row r="91" spans="1:12" x14ac:dyDescent="0.15">
      <c r="B91" s="374" t="s">
        <v>106</v>
      </c>
      <c r="C91" s="374"/>
      <c r="D91" s="374"/>
      <c r="E91" s="374"/>
      <c r="F91" s="374"/>
      <c r="G91" s="374"/>
      <c r="H91" s="374"/>
      <c r="I91" s="374"/>
      <c r="J91" s="374"/>
      <c r="K91" s="374"/>
      <c r="L91" s="374"/>
    </row>
    <row r="92" spans="1:12" x14ac:dyDescent="0.15">
      <c r="B92" s="374" t="s">
        <v>107</v>
      </c>
      <c r="C92" s="374"/>
      <c r="D92" s="374"/>
      <c r="E92" s="374"/>
      <c r="F92" s="374"/>
      <c r="G92" s="374"/>
      <c r="H92" s="374"/>
      <c r="I92" s="374"/>
      <c r="J92" s="374"/>
      <c r="K92" s="374"/>
      <c r="L92" s="374"/>
    </row>
    <row r="93" spans="1:12" x14ac:dyDescent="0.15">
      <c r="B93" s="374" t="s">
        <v>434</v>
      </c>
      <c r="C93" s="374"/>
      <c r="D93" s="374"/>
      <c r="E93" s="374"/>
      <c r="F93" s="374"/>
      <c r="G93" s="374"/>
      <c r="H93" s="374"/>
      <c r="I93" s="374"/>
      <c r="J93" s="374"/>
      <c r="K93" s="374"/>
      <c r="L93" s="374"/>
    </row>
    <row r="94" spans="1:12" x14ac:dyDescent="0.15">
      <c r="B94" s="374" t="s">
        <v>147</v>
      </c>
      <c r="C94" s="374"/>
      <c r="D94" s="374"/>
      <c r="E94" s="374"/>
      <c r="F94" s="374"/>
      <c r="G94" s="374"/>
      <c r="H94" s="374"/>
      <c r="I94" s="374"/>
      <c r="J94" s="374"/>
      <c r="K94" s="374"/>
      <c r="L94" s="374"/>
    </row>
    <row r="95" spans="1:12" x14ac:dyDescent="0.15">
      <c r="B95" s="374" t="s">
        <v>315</v>
      </c>
      <c r="C95" s="374"/>
      <c r="D95" s="374"/>
      <c r="E95" s="374"/>
      <c r="F95" s="374"/>
      <c r="G95" s="374"/>
      <c r="H95" s="374"/>
      <c r="I95" s="374"/>
      <c r="J95" s="374"/>
      <c r="K95" s="374"/>
      <c r="L95" s="374"/>
    </row>
    <row r="96" spans="1:12" hidden="1" x14ac:dyDescent="0.15">
      <c r="A96" s="373" t="s">
        <v>200</v>
      </c>
      <c r="B96" s="373"/>
    </row>
    <row r="97" spans="1:12" hidden="1" x14ac:dyDescent="0.15">
      <c r="B97" s="374" t="s">
        <v>316</v>
      </c>
      <c r="C97" s="374"/>
      <c r="D97" s="374"/>
      <c r="E97" s="374"/>
      <c r="F97" s="374"/>
      <c r="G97" s="374"/>
      <c r="H97" s="374"/>
      <c r="I97" s="374"/>
      <c r="J97" s="374"/>
      <c r="K97" s="374"/>
      <c r="L97" s="374"/>
    </row>
    <row r="98" spans="1:12" hidden="1" x14ac:dyDescent="0.15">
      <c r="B98" s="374" t="s">
        <v>317</v>
      </c>
      <c r="C98" s="374"/>
      <c r="D98" s="374"/>
      <c r="E98" s="374"/>
      <c r="F98" s="374"/>
      <c r="G98" s="374"/>
      <c r="H98" s="374"/>
      <c r="I98" s="374"/>
      <c r="J98" s="374"/>
      <c r="K98" s="374"/>
      <c r="L98" s="374"/>
    </row>
    <row r="99" spans="1:12" hidden="1" x14ac:dyDescent="0.15">
      <c r="B99" s="374" t="s">
        <v>53</v>
      </c>
      <c r="C99" s="374"/>
      <c r="D99" s="374"/>
      <c r="E99" s="374"/>
      <c r="F99" s="374"/>
      <c r="G99" s="374"/>
      <c r="H99" s="374"/>
      <c r="I99" s="374"/>
      <c r="J99" s="374"/>
      <c r="K99" s="374"/>
      <c r="L99" s="374"/>
    </row>
    <row r="100" spans="1:12" hidden="1" x14ac:dyDescent="0.15">
      <c r="B100" s="374" t="s">
        <v>456</v>
      </c>
      <c r="C100" s="374"/>
      <c r="D100" s="374"/>
      <c r="E100" s="374"/>
      <c r="F100" s="374"/>
      <c r="G100" s="374"/>
      <c r="H100" s="374"/>
      <c r="I100" s="374"/>
      <c r="J100" s="374"/>
      <c r="K100" s="374"/>
      <c r="L100" s="374"/>
    </row>
    <row r="101" spans="1:12" x14ac:dyDescent="0.15">
      <c r="A101" s="373" t="s">
        <v>318</v>
      </c>
      <c r="B101" s="373"/>
    </row>
    <row r="102" spans="1:12" x14ac:dyDescent="0.15">
      <c r="B102" s="374" t="s">
        <v>83</v>
      </c>
      <c r="C102" s="374"/>
      <c r="D102" s="374"/>
      <c r="E102" s="374"/>
      <c r="F102" s="374"/>
      <c r="G102" s="374"/>
      <c r="H102" s="374"/>
      <c r="I102" s="374"/>
      <c r="J102" s="374"/>
      <c r="K102" s="374"/>
      <c r="L102" s="374"/>
    </row>
    <row r="103" spans="1:12" x14ac:dyDescent="0.15">
      <c r="B103" s="374" t="s">
        <v>319</v>
      </c>
      <c r="C103" s="374"/>
      <c r="D103" s="374"/>
      <c r="E103" s="374"/>
      <c r="F103" s="374"/>
      <c r="G103" s="374"/>
      <c r="H103" s="374"/>
      <c r="I103" s="374"/>
      <c r="J103" s="374"/>
      <c r="K103" s="374"/>
      <c r="L103" s="374"/>
    </row>
    <row r="104" spans="1:12" x14ac:dyDescent="0.15">
      <c r="A104" s="373" t="s">
        <v>112</v>
      </c>
      <c r="B104" s="373"/>
    </row>
    <row r="105" spans="1:12" x14ac:dyDescent="0.15">
      <c r="B105" s="374" t="s">
        <v>37</v>
      </c>
      <c r="C105" s="374"/>
      <c r="D105" s="374"/>
      <c r="E105" s="374"/>
      <c r="F105" s="374"/>
      <c r="G105" s="374"/>
      <c r="H105" s="374"/>
      <c r="I105" s="374"/>
      <c r="J105" s="374"/>
      <c r="K105" s="374"/>
      <c r="L105" s="374"/>
    </row>
    <row r="106" spans="1:12" x14ac:dyDescent="0.15">
      <c r="B106" s="374" t="s">
        <v>320</v>
      </c>
      <c r="C106" s="374"/>
      <c r="D106" s="374"/>
      <c r="E106" s="374"/>
      <c r="F106" s="374"/>
      <c r="G106" s="374"/>
      <c r="H106" s="374"/>
      <c r="I106" s="374"/>
      <c r="J106" s="374"/>
      <c r="K106" s="374"/>
      <c r="L106" s="374"/>
    </row>
    <row r="107" spans="1:12" x14ac:dyDescent="0.15">
      <c r="B107" s="380" t="s">
        <v>497</v>
      </c>
      <c r="C107" s="374"/>
      <c r="D107" s="374"/>
      <c r="E107" s="374"/>
      <c r="F107" s="374"/>
      <c r="G107" s="374"/>
      <c r="H107" s="374"/>
      <c r="I107" s="374"/>
      <c r="J107" s="374"/>
      <c r="K107" s="374"/>
      <c r="L107" s="374"/>
    </row>
    <row r="108" spans="1:12" x14ac:dyDescent="0.15">
      <c r="B108" s="374" t="s">
        <v>109</v>
      </c>
      <c r="C108" s="374"/>
      <c r="D108" s="374"/>
      <c r="E108" s="374"/>
      <c r="F108" s="374"/>
      <c r="G108" s="374"/>
      <c r="H108" s="374"/>
      <c r="I108" s="374"/>
      <c r="J108" s="374"/>
      <c r="K108" s="374"/>
      <c r="L108" s="374"/>
    </row>
    <row r="109" spans="1:12" x14ac:dyDescent="0.15">
      <c r="B109" s="374" t="s">
        <v>721</v>
      </c>
      <c r="C109" s="374"/>
      <c r="D109" s="374"/>
      <c r="E109" s="374"/>
      <c r="F109" s="374"/>
      <c r="G109" s="374"/>
      <c r="H109" s="374"/>
      <c r="I109" s="374"/>
      <c r="J109" s="374"/>
      <c r="K109" s="374"/>
      <c r="L109" s="374"/>
    </row>
    <row r="110" spans="1:12" x14ac:dyDescent="0.15">
      <c r="B110" s="381" t="s">
        <v>722</v>
      </c>
      <c r="C110" s="374"/>
      <c r="D110" s="374"/>
      <c r="E110" s="374"/>
      <c r="F110" s="374"/>
      <c r="G110" s="374"/>
      <c r="H110" s="374"/>
      <c r="I110" s="374"/>
      <c r="J110" s="374"/>
      <c r="K110" s="374"/>
      <c r="L110" s="374"/>
    </row>
    <row r="111" spans="1:12" s="33" customFormat="1" hidden="1" x14ac:dyDescent="0.15">
      <c r="A111" s="382" t="s">
        <v>28</v>
      </c>
      <c r="B111" s="382"/>
      <c r="C111" s="168"/>
      <c r="D111" s="168"/>
      <c r="E111" s="168"/>
      <c r="F111" s="168"/>
      <c r="G111" s="168"/>
      <c r="H111" s="168"/>
      <c r="I111" s="168"/>
      <c r="J111" s="168"/>
      <c r="K111" s="168"/>
      <c r="L111" s="168"/>
    </row>
    <row r="112" spans="1:12" s="33" customFormat="1" hidden="1" x14ac:dyDescent="0.15">
      <c r="A112" s="168"/>
      <c r="B112" s="383" t="s">
        <v>29</v>
      </c>
      <c r="C112" s="383"/>
      <c r="D112" s="383"/>
      <c r="E112" s="383"/>
      <c r="F112" s="383"/>
      <c r="G112" s="383"/>
      <c r="H112" s="383"/>
      <c r="I112" s="383"/>
      <c r="J112" s="383"/>
      <c r="K112" s="383"/>
      <c r="L112" s="383"/>
    </row>
    <row r="113" spans="1:12" s="33" customFormat="1" hidden="1" x14ac:dyDescent="0.15">
      <c r="A113" s="168"/>
      <c r="B113" s="383" t="s">
        <v>30</v>
      </c>
      <c r="C113" s="383"/>
      <c r="D113" s="383"/>
      <c r="E113" s="383"/>
      <c r="F113" s="383"/>
      <c r="G113" s="383"/>
      <c r="H113" s="383"/>
      <c r="I113" s="383"/>
      <c r="J113" s="383"/>
      <c r="K113" s="383"/>
      <c r="L113" s="383"/>
    </row>
    <row r="114" spans="1:12" x14ac:dyDescent="0.15">
      <c r="A114" s="91" t="s">
        <v>159</v>
      </c>
      <c r="B114" s="17"/>
      <c r="C114" s="17"/>
      <c r="D114" s="17"/>
      <c r="E114" s="17"/>
      <c r="F114" s="17"/>
      <c r="G114" s="17"/>
      <c r="H114" s="17"/>
      <c r="I114" s="17"/>
      <c r="J114" s="17"/>
      <c r="K114" s="17"/>
      <c r="L114" s="17"/>
    </row>
    <row r="115" spans="1:12" x14ac:dyDescent="0.15">
      <c r="B115" s="381" t="s">
        <v>576</v>
      </c>
      <c r="C115" s="374"/>
      <c r="D115" s="374"/>
      <c r="E115" s="374"/>
      <c r="F115" s="374"/>
      <c r="G115" s="374"/>
      <c r="H115" s="374"/>
      <c r="I115" s="374"/>
      <c r="J115" s="374"/>
      <c r="K115" s="374"/>
      <c r="L115" s="374"/>
    </row>
    <row r="116" spans="1:12" x14ac:dyDescent="0.15">
      <c r="B116" s="374" t="s">
        <v>464</v>
      </c>
      <c r="C116" s="374"/>
      <c r="D116" s="374"/>
      <c r="E116" s="374"/>
      <c r="F116" s="374"/>
      <c r="G116" s="374"/>
      <c r="H116" s="374"/>
      <c r="I116" s="374"/>
      <c r="J116" s="374"/>
      <c r="K116" s="374"/>
      <c r="L116" s="374"/>
    </row>
    <row r="117" spans="1:12" x14ac:dyDescent="0.15">
      <c r="B117" s="374" t="s">
        <v>488</v>
      </c>
      <c r="C117" s="374"/>
      <c r="D117" s="374"/>
      <c r="E117" s="374"/>
      <c r="F117" s="374"/>
      <c r="G117" s="374"/>
      <c r="H117" s="374"/>
      <c r="I117" s="374"/>
      <c r="J117" s="374"/>
      <c r="K117" s="374"/>
      <c r="L117" s="374"/>
    </row>
    <row r="118" spans="1:12" x14ac:dyDescent="0.15">
      <c r="B118" s="374" t="s">
        <v>160</v>
      </c>
      <c r="C118" s="374"/>
      <c r="D118" s="374"/>
      <c r="E118" s="374"/>
      <c r="F118" s="374"/>
      <c r="G118" s="374"/>
      <c r="H118" s="374"/>
      <c r="I118" s="374"/>
      <c r="J118" s="374"/>
      <c r="K118" s="374"/>
      <c r="L118" s="374"/>
    </row>
    <row r="119" spans="1:12" x14ac:dyDescent="0.15">
      <c r="B119" s="380" t="s">
        <v>498</v>
      </c>
      <c r="C119" s="374"/>
      <c r="D119" s="374"/>
      <c r="E119" s="374"/>
      <c r="F119" s="374"/>
      <c r="G119" s="374"/>
      <c r="H119" s="374"/>
      <c r="I119" s="374"/>
      <c r="J119" s="374"/>
      <c r="K119" s="374"/>
      <c r="L119" s="374"/>
    </row>
    <row r="120" spans="1:12" x14ac:dyDescent="0.15">
      <c r="B120" s="380" t="s">
        <v>514</v>
      </c>
      <c r="C120" s="374"/>
      <c r="D120" s="374"/>
      <c r="E120" s="374"/>
      <c r="F120" s="374"/>
      <c r="G120" s="374"/>
      <c r="H120" s="374"/>
      <c r="I120" s="374"/>
      <c r="J120" s="374"/>
      <c r="K120" s="374"/>
      <c r="L120" s="374"/>
    </row>
    <row r="121" spans="1:12" s="168" customFormat="1" x14ac:dyDescent="0.15">
      <c r="A121" s="169" t="s">
        <v>123</v>
      </c>
      <c r="B121" s="170"/>
      <c r="C121" s="170"/>
      <c r="D121" s="170"/>
      <c r="E121" s="170"/>
      <c r="F121" s="170"/>
      <c r="G121" s="170"/>
      <c r="H121" s="170"/>
      <c r="I121" s="170"/>
      <c r="J121" s="170"/>
      <c r="K121" s="170"/>
      <c r="L121" s="170"/>
    </row>
    <row r="122" spans="1:12" s="168" customFormat="1" x14ac:dyDescent="0.15">
      <c r="B122" s="383" t="s">
        <v>11</v>
      </c>
      <c r="C122" s="383"/>
      <c r="D122" s="383"/>
      <c r="E122" s="383"/>
      <c r="F122" s="383"/>
      <c r="G122" s="383"/>
      <c r="H122" s="383"/>
      <c r="I122" s="383"/>
      <c r="J122" s="383"/>
      <c r="K122" s="383"/>
      <c r="L122" s="383"/>
    </row>
    <row r="123" spans="1:12" s="168" customFormat="1" x14ac:dyDescent="0.15">
      <c r="B123" s="383" t="s">
        <v>723</v>
      </c>
      <c r="C123" s="383"/>
      <c r="D123" s="383"/>
      <c r="E123" s="383"/>
      <c r="F123" s="383"/>
      <c r="G123" s="383"/>
      <c r="H123" s="383"/>
      <c r="I123" s="383"/>
      <c r="J123" s="383"/>
      <c r="K123" s="383"/>
      <c r="L123" s="383"/>
    </row>
    <row r="124" spans="1:12" s="168" customFormat="1" x14ac:dyDescent="0.15">
      <c r="B124" s="383" t="s">
        <v>725</v>
      </c>
      <c r="C124" s="383"/>
      <c r="D124" s="383"/>
      <c r="E124" s="383"/>
      <c r="F124" s="383"/>
      <c r="G124" s="383"/>
      <c r="H124" s="383"/>
      <c r="I124" s="383"/>
      <c r="J124" s="383"/>
      <c r="K124" s="383"/>
      <c r="L124" s="383"/>
    </row>
    <row r="125" spans="1:12" s="168" customFormat="1" x14ac:dyDescent="0.15">
      <c r="B125" s="170" t="s">
        <v>724</v>
      </c>
      <c r="C125" s="170"/>
      <c r="D125" s="170"/>
      <c r="E125" s="170"/>
      <c r="F125" s="170"/>
      <c r="G125" s="170"/>
      <c r="H125" s="170"/>
      <c r="I125" s="170"/>
      <c r="J125" s="170"/>
      <c r="K125" s="170"/>
      <c r="L125" s="170"/>
    </row>
    <row r="126" spans="1:12" s="168" customFormat="1" x14ac:dyDescent="0.15">
      <c r="B126" s="383" t="s">
        <v>13</v>
      </c>
      <c r="C126" s="383"/>
      <c r="D126" s="383"/>
      <c r="E126" s="383"/>
      <c r="F126" s="383"/>
      <c r="G126" s="383"/>
      <c r="H126" s="383"/>
      <c r="I126" s="383"/>
      <c r="J126" s="383"/>
      <c r="K126" s="383"/>
      <c r="L126" s="383"/>
    </row>
    <row r="127" spans="1:12" s="168" customFormat="1" x14ac:dyDescent="0.15">
      <c r="B127" s="383" t="s">
        <v>12</v>
      </c>
      <c r="C127" s="383"/>
      <c r="D127" s="383"/>
      <c r="E127" s="383"/>
      <c r="F127" s="383"/>
      <c r="G127" s="383"/>
      <c r="H127" s="383"/>
      <c r="I127" s="383"/>
      <c r="J127" s="383"/>
      <c r="K127" s="383"/>
      <c r="L127" s="383"/>
    </row>
    <row r="128" spans="1:12" s="168" customFormat="1" x14ac:dyDescent="0.15">
      <c r="A128" s="169" t="s">
        <v>7</v>
      </c>
      <c r="B128" s="170"/>
      <c r="C128" s="170"/>
      <c r="D128" s="170"/>
      <c r="E128" s="170"/>
      <c r="F128" s="170"/>
      <c r="G128" s="170"/>
      <c r="H128" s="170"/>
      <c r="I128" s="170"/>
      <c r="J128" s="170"/>
      <c r="K128" s="170"/>
      <c r="L128" s="170"/>
    </row>
    <row r="129" spans="1:12" s="168" customFormat="1" x14ac:dyDescent="0.15">
      <c r="A129" s="169"/>
      <c r="B129" s="383" t="s">
        <v>6</v>
      </c>
      <c r="C129" s="383"/>
      <c r="D129" s="383"/>
      <c r="E129" s="383"/>
      <c r="F129" s="383"/>
      <c r="G129" s="383"/>
      <c r="H129" s="383"/>
      <c r="I129" s="383"/>
      <c r="J129" s="383"/>
      <c r="K129" s="383"/>
      <c r="L129" s="383"/>
    </row>
    <row r="130" spans="1:12" s="168" customFormat="1" x14ac:dyDescent="0.15">
      <c r="A130" s="169"/>
      <c r="B130" s="383" t="s">
        <v>277</v>
      </c>
      <c r="C130" s="383"/>
      <c r="D130" s="383"/>
      <c r="E130" s="383"/>
      <c r="F130" s="383"/>
      <c r="G130" s="383"/>
      <c r="H130" s="383"/>
      <c r="I130" s="383"/>
      <c r="J130" s="383"/>
      <c r="K130" s="383"/>
      <c r="L130" s="383"/>
    </row>
    <row r="131" spans="1:12" s="168" customFormat="1" hidden="1" x14ac:dyDescent="0.15">
      <c r="A131" s="169" t="s">
        <v>9</v>
      </c>
      <c r="B131" s="169"/>
    </row>
    <row r="132" spans="1:12" s="168" customFormat="1" hidden="1" x14ac:dyDescent="0.15">
      <c r="A132" s="169"/>
      <c r="B132" s="383" t="s">
        <v>1</v>
      </c>
      <c r="C132" s="383"/>
      <c r="D132" s="383"/>
      <c r="E132" s="383"/>
      <c r="F132" s="383"/>
      <c r="G132" s="383"/>
      <c r="H132" s="383"/>
      <c r="I132" s="383"/>
      <c r="J132" s="383"/>
      <c r="K132" s="383"/>
      <c r="L132" s="383"/>
    </row>
    <row r="133" spans="1:12" s="168" customFormat="1" hidden="1" x14ac:dyDescent="0.15">
      <c r="A133" s="169"/>
      <c r="B133" s="383" t="s">
        <v>2</v>
      </c>
      <c r="C133" s="383"/>
      <c r="D133" s="383"/>
      <c r="E133" s="383"/>
      <c r="F133" s="383"/>
      <c r="G133" s="383"/>
      <c r="H133" s="383"/>
      <c r="I133" s="383"/>
      <c r="J133" s="383"/>
      <c r="K133" s="383"/>
      <c r="L133" s="383"/>
    </row>
    <row r="134" spans="1:12" s="168" customFormat="1" hidden="1" x14ac:dyDescent="0.15">
      <c r="A134" s="169"/>
      <c r="B134" s="383" t="s">
        <v>3</v>
      </c>
      <c r="C134" s="383"/>
      <c r="D134" s="383"/>
      <c r="E134" s="383"/>
      <c r="F134" s="383"/>
      <c r="G134" s="383"/>
      <c r="H134" s="383"/>
      <c r="I134" s="383"/>
      <c r="J134" s="383"/>
      <c r="K134" s="383"/>
      <c r="L134" s="383"/>
    </row>
    <row r="135" spans="1:12" s="168" customFormat="1" hidden="1" x14ac:dyDescent="0.15">
      <c r="B135" s="383" t="s">
        <v>4</v>
      </c>
      <c r="C135" s="383"/>
      <c r="D135" s="383"/>
      <c r="E135" s="383"/>
      <c r="F135" s="383"/>
      <c r="G135" s="383"/>
      <c r="H135" s="383"/>
      <c r="I135" s="383"/>
      <c r="J135" s="383"/>
      <c r="K135" s="383"/>
      <c r="L135" s="383"/>
    </row>
    <row r="136" spans="1:12" s="168" customFormat="1" hidden="1" x14ac:dyDescent="0.15">
      <c r="B136" s="383" t="s">
        <v>5</v>
      </c>
      <c r="C136" s="383"/>
      <c r="D136" s="383"/>
      <c r="E136" s="383"/>
      <c r="F136" s="383"/>
      <c r="G136" s="383"/>
      <c r="H136" s="383"/>
      <c r="I136" s="383"/>
      <c r="J136" s="383"/>
      <c r="K136" s="383"/>
      <c r="L136" s="383"/>
    </row>
    <row r="137" spans="1:12" s="168" customFormat="1" x14ac:dyDescent="0.15">
      <c r="A137" s="382" t="s">
        <v>145</v>
      </c>
      <c r="B137" s="382"/>
    </row>
    <row r="138" spans="1:12" s="168" customFormat="1" x14ac:dyDescent="0.15">
      <c r="B138" s="383" t="s">
        <v>197</v>
      </c>
      <c r="C138" s="383"/>
      <c r="D138" s="383"/>
      <c r="E138" s="383"/>
      <c r="F138" s="383"/>
      <c r="G138" s="383"/>
      <c r="H138" s="383"/>
      <c r="I138" s="383"/>
      <c r="J138" s="383"/>
      <c r="K138" s="383"/>
      <c r="L138" s="383"/>
    </row>
    <row r="139" spans="1:12" s="168" customFormat="1" x14ac:dyDescent="0.15">
      <c r="B139" s="383" t="s">
        <v>199</v>
      </c>
      <c r="C139" s="383"/>
      <c r="D139" s="383"/>
      <c r="E139" s="383"/>
      <c r="F139" s="383"/>
      <c r="G139" s="383"/>
      <c r="H139" s="383"/>
      <c r="I139" s="383"/>
      <c r="J139" s="383"/>
      <c r="K139" s="383"/>
      <c r="L139" s="383"/>
    </row>
    <row r="140" spans="1:12" s="168" customFormat="1" x14ac:dyDescent="0.15">
      <c r="B140" s="383" t="s">
        <v>323</v>
      </c>
      <c r="C140" s="383"/>
      <c r="D140" s="383"/>
      <c r="E140" s="383"/>
      <c r="F140" s="383"/>
      <c r="G140" s="383"/>
      <c r="H140" s="383"/>
      <c r="I140" s="383"/>
      <c r="J140" s="383"/>
      <c r="K140" s="383"/>
      <c r="L140" s="383"/>
    </row>
    <row r="141" spans="1:12" s="168" customFormat="1" x14ac:dyDescent="0.15">
      <c r="B141" s="383" t="s">
        <v>325</v>
      </c>
      <c r="C141" s="383"/>
      <c r="D141" s="383"/>
      <c r="E141" s="383"/>
      <c r="F141" s="383"/>
      <c r="G141" s="383"/>
      <c r="H141" s="383"/>
      <c r="I141" s="383"/>
      <c r="J141" s="383"/>
      <c r="K141" s="383"/>
      <c r="L141" s="383"/>
    </row>
    <row r="142" spans="1:12" s="168" customFormat="1" x14ac:dyDescent="0.15">
      <c r="B142" s="383" t="s">
        <v>326</v>
      </c>
      <c r="C142" s="383"/>
      <c r="D142" s="383"/>
      <c r="E142" s="383"/>
      <c r="F142" s="383"/>
      <c r="G142" s="383"/>
      <c r="H142" s="383"/>
      <c r="I142" s="383"/>
      <c r="J142" s="383"/>
      <c r="K142" s="383"/>
      <c r="L142" s="383"/>
    </row>
    <row r="143" spans="1:12" s="168" customFormat="1" x14ac:dyDescent="0.15">
      <c r="B143" s="383" t="s">
        <v>327</v>
      </c>
      <c r="C143" s="383"/>
      <c r="D143" s="383"/>
      <c r="E143" s="383"/>
      <c r="F143" s="383"/>
      <c r="G143" s="383"/>
      <c r="H143" s="383"/>
      <c r="I143" s="383"/>
      <c r="J143" s="383"/>
      <c r="K143" s="383"/>
      <c r="L143" s="383"/>
    </row>
    <row r="144" spans="1:12" s="168" customFormat="1" x14ac:dyDescent="0.15">
      <c r="B144" s="383" t="s">
        <v>198</v>
      </c>
      <c r="C144" s="383"/>
      <c r="D144" s="383"/>
      <c r="E144" s="383"/>
      <c r="F144" s="383"/>
      <c r="G144" s="383"/>
      <c r="H144" s="383"/>
      <c r="I144" s="383"/>
      <c r="J144" s="383"/>
      <c r="K144" s="383"/>
      <c r="L144" s="383"/>
    </row>
    <row r="145" spans="1:12" s="168" customFormat="1" x14ac:dyDescent="0.15">
      <c r="A145" s="279" t="s">
        <v>250</v>
      </c>
      <c r="B145" s="279"/>
    </row>
    <row r="146" spans="1:12" s="168" customFormat="1" x14ac:dyDescent="0.15">
      <c r="B146" s="383" t="s">
        <v>761</v>
      </c>
      <c r="C146" s="383"/>
      <c r="D146" s="383"/>
      <c r="E146" s="383"/>
      <c r="F146" s="383"/>
      <c r="G146" s="383"/>
      <c r="H146" s="383"/>
      <c r="I146" s="383"/>
      <c r="J146" s="383"/>
      <c r="K146" s="383"/>
    </row>
    <row r="147" spans="1:12" s="168" customFormat="1" x14ac:dyDescent="0.15">
      <c r="B147" s="383" t="s">
        <v>253</v>
      </c>
      <c r="C147" s="383"/>
      <c r="D147" s="383"/>
      <c r="E147" s="383"/>
      <c r="F147" s="383"/>
      <c r="G147" s="383"/>
      <c r="H147" s="383"/>
      <c r="I147" s="383"/>
      <c r="J147" s="383"/>
      <c r="K147" s="383"/>
    </row>
    <row r="148" spans="1:12" s="168" customFormat="1" x14ac:dyDescent="0.15">
      <c r="B148" s="383" t="s">
        <v>254</v>
      </c>
      <c r="C148" s="383"/>
      <c r="D148" s="383"/>
      <c r="E148" s="383"/>
      <c r="F148" s="383"/>
      <c r="G148" s="383"/>
      <c r="H148" s="383"/>
      <c r="I148" s="383"/>
      <c r="J148" s="383"/>
      <c r="K148" s="383"/>
    </row>
    <row r="149" spans="1:12" s="168" customFormat="1" x14ac:dyDescent="0.15">
      <c r="B149" s="383" t="s">
        <v>251</v>
      </c>
      <c r="C149" s="383"/>
      <c r="D149" s="383"/>
      <c r="E149" s="383"/>
      <c r="F149" s="383"/>
      <c r="G149" s="383"/>
      <c r="H149" s="383"/>
      <c r="I149" s="383"/>
      <c r="J149" s="383"/>
      <c r="K149" s="383"/>
    </row>
    <row r="150" spans="1:12" s="168" customFormat="1" x14ac:dyDescent="0.15">
      <c r="B150" s="383" t="s">
        <v>532</v>
      </c>
      <c r="C150" s="383"/>
      <c r="D150" s="383"/>
      <c r="E150" s="383"/>
      <c r="F150" s="383"/>
      <c r="G150" s="383"/>
      <c r="H150" s="383"/>
      <c r="I150" s="383"/>
      <c r="J150" s="383"/>
      <c r="K150" s="383"/>
    </row>
    <row r="151" spans="1:12" s="168" customFormat="1" x14ac:dyDescent="0.15">
      <c r="B151" s="383" t="s">
        <v>252</v>
      </c>
      <c r="C151" s="383"/>
      <c r="D151" s="383"/>
      <c r="E151" s="383"/>
      <c r="F151" s="383"/>
      <c r="G151" s="383"/>
      <c r="H151" s="383"/>
      <c r="I151" s="383"/>
      <c r="J151" s="383"/>
      <c r="K151" s="383"/>
    </row>
    <row r="152" spans="1:12" s="168" customFormat="1" x14ac:dyDescent="0.15">
      <c r="A152" s="169" t="s">
        <v>300</v>
      </c>
      <c r="B152" s="170"/>
      <c r="C152" s="170"/>
      <c r="D152" s="170"/>
      <c r="E152" s="170"/>
      <c r="F152" s="170"/>
      <c r="G152" s="170"/>
      <c r="H152" s="170"/>
      <c r="I152" s="170"/>
      <c r="J152" s="170"/>
      <c r="K152" s="170"/>
      <c r="L152" s="170"/>
    </row>
    <row r="153" spans="1:12" s="168" customFormat="1" x14ac:dyDescent="0.15">
      <c r="B153" s="383" t="s">
        <v>385</v>
      </c>
      <c r="C153" s="383"/>
      <c r="D153" s="383"/>
      <c r="E153" s="383"/>
      <c r="F153" s="383"/>
      <c r="G153" s="383"/>
      <c r="H153" s="383"/>
      <c r="I153" s="383"/>
      <c r="J153" s="383"/>
      <c r="K153" s="383"/>
      <c r="L153" s="383"/>
    </row>
    <row r="154" spans="1:12" s="168" customFormat="1" x14ac:dyDescent="0.15">
      <c r="B154" s="383" t="s">
        <v>258</v>
      </c>
      <c r="C154" s="383"/>
      <c r="D154" s="383"/>
      <c r="E154" s="383"/>
      <c r="F154" s="383"/>
      <c r="G154" s="383"/>
      <c r="H154" s="383"/>
      <c r="I154" s="383"/>
      <c r="J154" s="383"/>
      <c r="K154" s="383"/>
      <c r="L154" s="383"/>
    </row>
    <row r="155" spans="1:12" s="168" customFormat="1" x14ac:dyDescent="0.15">
      <c r="B155" s="383" t="s">
        <v>259</v>
      </c>
      <c r="C155" s="383"/>
      <c r="D155" s="383"/>
      <c r="E155" s="383"/>
      <c r="F155" s="383"/>
      <c r="G155" s="383"/>
      <c r="H155" s="383"/>
      <c r="I155" s="383"/>
      <c r="J155" s="383"/>
      <c r="K155" s="383"/>
      <c r="L155" s="383"/>
    </row>
    <row r="156" spans="1:12" s="168" customFormat="1" x14ac:dyDescent="0.15">
      <c r="B156" s="383" t="s">
        <v>255</v>
      </c>
      <c r="C156" s="383"/>
      <c r="D156" s="383"/>
      <c r="E156" s="383"/>
      <c r="F156" s="383"/>
      <c r="G156" s="383"/>
      <c r="H156" s="383"/>
      <c r="I156" s="383"/>
      <c r="J156" s="383"/>
      <c r="K156" s="383"/>
      <c r="L156" s="383"/>
    </row>
    <row r="157" spans="1:12" s="168" customFormat="1" x14ac:dyDescent="0.15">
      <c r="B157" s="383" t="s">
        <v>256</v>
      </c>
      <c r="C157" s="383"/>
      <c r="D157" s="383"/>
      <c r="E157" s="383"/>
      <c r="F157" s="383"/>
      <c r="G157" s="383"/>
      <c r="H157" s="383"/>
      <c r="I157" s="383"/>
      <c r="J157" s="383"/>
      <c r="K157" s="383"/>
      <c r="L157" s="383"/>
    </row>
    <row r="158" spans="1:12" s="168" customFormat="1" x14ac:dyDescent="0.15">
      <c r="B158" s="383" t="s">
        <v>257</v>
      </c>
      <c r="C158" s="383"/>
      <c r="D158" s="383"/>
      <c r="E158" s="383"/>
      <c r="F158" s="383"/>
      <c r="G158" s="383"/>
      <c r="H158" s="383"/>
      <c r="I158" s="383"/>
      <c r="J158" s="383"/>
      <c r="K158" s="383"/>
      <c r="L158" s="383"/>
    </row>
    <row r="159" spans="1:12" s="168" customFormat="1" x14ac:dyDescent="0.15">
      <c r="B159" s="170"/>
      <c r="C159" s="170"/>
      <c r="D159" s="170"/>
      <c r="E159" s="170"/>
      <c r="F159" s="170"/>
      <c r="G159" s="170"/>
      <c r="H159" s="170"/>
      <c r="I159" s="170"/>
      <c r="J159" s="170"/>
      <c r="K159" s="170"/>
      <c r="L159" s="170"/>
    </row>
    <row r="160" spans="1:12" s="168" customFormat="1" x14ac:dyDescent="0.15">
      <c r="A160" s="169" t="s">
        <v>161</v>
      </c>
      <c r="B160" s="170"/>
      <c r="C160" s="170"/>
      <c r="D160" s="170"/>
      <c r="E160" s="170"/>
      <c r="F160" s="170"/>
      <c r="G160" s="170"/>
      <c r="H160" s="170"/>
      <c r="I160" s="170"/>
      <c r="J160" s="170"/>
      <c r="K160" s="170"/>
      <c r="L160" s="170"/>
    </row>
    <row r="161" spans="1:12" s="168" customFormat="1" x14ac:dyDescent="0.15">
      <c r="B161" s="383" t="s">
        <v>274</v>
      </c>
      <c r="C161" s="383"/>
      <c r="D161" s="383"/>
      <c r="E161" s="383"/>
      <c r="F161" s="383"/>
      <c r="G161" s="383"/>
      <c r="H161" s="383"/>
      <c r="I161" s="383"/>
      <c r="J161" s="383"/>
      <c r="K161" s="383"/>
      <c r="L161" s="383"/>
    </row>
    <row r="162" spans="1:12" s="168" customFormat="1" x14ac:dyDescent="0.15">
      <c r="B162" s="383" t="s">
        <v>154</v>
      </c>
      <c r="C162" s="383"/>
      <c r="D162" s="383"/>
      <c r="E162" s="383"/>
      <c r="F162" s="383"/>
      <c r="G162" s="383"/>
      <c r="H162" s="383"/>
      <c r="I162" s="383"/>
      <c r="J162" s="383"/>
      <c r="K162" s="383"/>
      <c r="L162" s="383"/>
    </row>
    <row r="163" spans="1:12" s="2" customFormat="1" x14ac:dyDescent="0.15">
      <c r="A163"/>
      <c r="B163" s="380" t="s">
        <v>504</v>
      </c>
      <c r="C163" s="374"/>
      <c r="D163" s="374"/>
      <c r="E163" s="374"/>
      <c r="F163" s="374"/>
      <c r="G163" s="374"/>
      <c r="H163" s="374"/>
      <c r="I163" s="374"/>
      <c r="J163" s="374"/>
      <c r="K163" s="374"/>
      <c r="L163" s="374"/>
    </row>
    <row r="164" spans="1:12" s="2" customFormat="1" x14ac:dyDescent="0.15">
      <c r="A164"/>
      <c r="B164" s="374" t="s">
        <v>114</v>
      </c>
      <c r="C164" s="374"/>
      <c r="D164" s="374"/>
      <c r="E164" s="374"/>
      <c r="F164" s="374"/>
      <c r="G164" s="374"/>
      <c r="H164" s="374"/>
      <c r="I164" s="374"/>
      <c r="J164" s="374"/>
      <c r="K164" s="374"/>
      <c r="L164" s="374"/>
    </row>
    <row r="165" spans="1:12" s="2" customFormat="1" x14ac:dyDescent="0.15">
      <c r="A165"/>
      <c r="B165" s="374" t="s">
        <v>115</v>
      </c>
      <c r="C165" s="374"/>
      <c r="D165" s="374"/>
      <c r="E165" s="374"/>
      <c r="F165" s="374"/>
      <c r="G165" s="374"/>
      <c r="H165" s="374"/>
      <c r="I165" s="374"/>
      <c r="J165" s="374"/>
      <c r="K165" s="374"/>
      <c r="L165" s="374"/>
    </row>
  </sheetData>
  <sheetProtection sheet="1" objects="1" scenarios="1"/>
  <mergeCells count="101">
    <mergeCell ref="B156:L156"/>
    <mergeCell ref="B157:L157"/>
    <mergeCell ref="B158:L158"/>
    <mergeCell ref="B149:K149"/>
    <mergeCell ref="B143:L143"/>
    <mergeCell ref="B127:L127"/>
    <mergeCell ref="B129:L129"/>
    <mergeCell ref="B130:L130"/>
    <mergeCell ref="B153:L153"/>
    <mergeCell ref="B142:L142"/>
    <mergeCell ref="B150:K150"/>
    <mergeCell ref="B141:L141"/>
    <mergeCell ref="B144:L144"/>
    <mergeCell ref="B139:L139"/>
    <mergeCell ref="B151:K151"/>
    <mergeCell ref="B126:L126"/>
    <mergeCell ref="B135:L135"/>
    <mergeCell ref="B136:L136"/>
    <mergeCell ref="A137:B137"/>
    <mergeCell ref="B138:L138"/>
    <mergeCell ref="B140:L140"/>
    <mergeCell ref="B146:K146"/>
    <mergeCell ref="B154:L154"/>
    <mergeCell ref="B155:L155"/>
    <mergeCell ref="B119:L119"/>
    <mergeCell ref="B109:L109"/>
    <mergeCell ref="B110:L110"/>
    <mergeCell ref="A111:B111"/>
    <mergeCell ref="B112:L112"/>
    <mergeCell ref="B113:L113"/>
    <mergeCell ref="B120:L120"/>
    <mergeCell ref="B165:L165"/>
    <mergeCell ref="B115:L115"/>
    <mergeCell ref="B117:L117"/>
    <mergeCell ref="B132:L132"/>
    <mergeCell ref="B133:L133"/>
    <mergeCell ref="B134:L134"/>
    <mergeCell ref="B118:L118"/>
    <mergeCell ref="B162:L162"/>
    <mergeCell ref="B147:K147"/>
    <mergeCell ref="B148:K148"/>
    <mergeCell ref="B163:L163"/>
    <mergeCell ref="B164:L164"/>
    <mergeCell ref="B116:L116"/>
    <mergeCell ref="B161:L161"/>
    <mergeCell ref="B122:L122"/>
    <mergeCell ref="B123:L123"/>
    <mergeCell ref="B124:L124"/>
    <mergeCell ref="B103:L103"/>
    <mergeCell ref="A104:B104"/>
    <mergeCell ref="B105:L105"/>
    <mergeCell ref="B106:L106"/>
    <mergeCell ref="B107:L107"/>
    <mergeCell ref="B108:L108"/>
    <mergeCell ref="B99:L99"/>
    <mergeCell ref="B100:L100"/>
    <mergeCell ref="A101:B101"/>
    <mergeCell ref="B102:L102"/>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106" zoomScaleNormal="100" workbookViewId="0">
      <selection activeCell="A110" sqref="A110:XFD162"/>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275</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22" t="s">
        <v>19</v>
      </c>
      <c r="B45" s="322"/>
      <c r="C45" s="322"/>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489</v>
      </c>
      <c r="D47" s="37" t="str">
        <f>CONCATENATE("CA",C47,".xls")</f>
        <v>CAAssignment 6.xls</v>
      </c>
      <c r="E47" s="37"/>
      <c r="F47" s="37"/>
      <c r="G47" s="37"/>
      <c r="H47" s="37"/>
    </row>
    <row r="48" spans="1:8" s="33" customFormat="1" hidden="1" x14ac:dyDescent="0.15">
      <c r="A48" s="37" t="s">
        <v>62</v>
      </c>
      <c r="B48" s="37"/>
      <c r="C48" s="37" t="s">
        <v>523</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85" t="s">
        <v>522</v>
      </c>
      <c r="B50" s="386"/>
      <c r="C50" s="386"/>
      <c r="D50" s="184" t="str">
        <f>D48</f>
        <v>Assignment6</v>
      </c>
      <c r="E50" s="26"/>
      <c r="F50" s="26"/>
      <c r="G50" s="26"/>
      <c r="H50" s="26"/>
    </row>
    <row r="51" spans="1:8" s="45" customFormat="1" ht="18" x14ac:dyDescent="0.2">
      <c r="A51" s="181"/>
      <c r="B51" s="181"/>
      <c r="C51" s="32" t="str">
        <f>D50</f>
        <v>Assignment6</v>
      </c>
      <c r="D51" s="32" t="str">
        <f>D50</f>
        <v>Assignment6</v>
      </c>
      <c r="E51" s="32" t="s">
        <v>524</v>
      </c>
      <c r="F51" s="26"/>
      <c r="G51" s="26"/>
      <c r="H51" s="26"/>
    </row>
    <row r="52" spans="1:8" x14ac:dyDescent="0.15">
      <c r="A52" s="2" t="s">
        <v>166</v>
      </c>
      <c r="C52" s="32" t="s">
        <v>529</v>
      </c>
      <c r="D52" s="32" t="s">
        <v>530</v>
      </c>
      <c r="E52" s="32" t="s">
        <v>530</v>
      </c>
    </row>
    <row r="53" spans="1:8" x14ac:dyDescent="0.15">
      <c r="A53" s="33" t="s">
        <v>328</v>
      </c>
      <c r="B53" s="33"/>
      <c r="C53" s="34"/>
      <c r="D53" s="34"/>
      <c r="E53" s="33"/>
      <c r="G53" s="33"/>
      <c r="H53" s="33"/>
    </row>
    <row r="54" spans="1:8" x14ac:dyDescent="0.15">
      <c r="A54" s="33" t="s">
        <v>329</v>
      </c>
      <c r="B54" s="33"/>
      <c r="C54" s="34"/>
      <c r="D54" s="34"/>
      <c r="E54" s="34"/>
      <c r="G54" s="33"/>
      <c r="H54" s="33"/>
    </row>
    <row r="55" spans="1:8" x14ac:dyDescent="0.15">
      <c r="A55" s="33" t="s">
        <v>330</v>
      </c>
      <c r="B55" s="33"/>
      <c r="C55" s="34"/>
      <c r="D55" s="34"/>
      <c r="E55" s="34"/>
      <c r="G55" s="33"/>
      <c r="H55" s="33"/>
    </row>
    <row r="56" spans="1:8" x14ac:dyDescent="0.15">
      <c r="A56" s="33" t="s">
        <v>331</v>
      </c>
      <c r="B56" s="33"/>
      <c r="C56" s="34"/>
      <c r="D56" s="34"/>
      <c r="E56" s="34"/>
      <c r="G56" s="33"/>
      <c r="H56" s="33"/>
    </row>
    <row r="57" spans="1:8" hidden="1" x14ac:dyDescent="0.15">
      <c r="A57" t="s">
        <v>332</v>
      </c>
      <c r="B57" s="33"/>
      <c r="C57" s="34"/>
      <c r="D57" s="34"/>
      <c r="E57" s="34"/>
      <c r="G57" s="33"/>
      <c r="H57" s="33"/>
    </row>
    <row r="58" spans="1:8" x14ac:dyDescent="0.15">
      <c r="A58" t="s">
        <v>490</v>
      </c>
      <c r="B58" s="33"/>
      <c r="C58" s="34"/>
      <c r="D58" s="34"/>
      <c r="E58" s="46"/>
      <c r="G58" s="33"/>
      <c r="H58" s="33"/>
    </row>
    <row r="59" spans="1:8" hidden="1" x14ac:dyDescent="0.15">
      <c r="C59" s="2"/>
      <c r="D59" s="2"/>
      <c r="E59" s="2"/>
    </row>
    <row r="60" spans="1:8" hidden="1" x14ac:dyDescent="0.15">
      <c r="A60" t="s">
        <v>265</v>
      </c>
      <c r="C60" s="2" t="s">
        <v>69</v>
      </c>
      <c r="D60" s="2" t="s">
        <v>70</v>
      </c>
      <c r="E60" s="2" t="s">
        <v>334</v>
      </c>
    </row>
    <row r="61" spans="1:8" hidden="1" x14ac:dyDescent="0.15">
      <c r="A61" t="s">
        <v>266</v>
      </c>
      <c r="B61" s="33"/>
      <c r="C61" s="34"/>
      <c r="D61" s="34"/>
      <c r="E61" s="34">
        <v>0</v>
      </c>
      <c r="G61" s="33"/>
      <c r="H61" s="33"/>
    </row>
    <row r="62" spans="1:8" hidden="1" x14ac:dyDescent="0.15">
      <c r="A62" t="s">
        <v>267</v>
      </c>
      <c r="B62" s="33"/>
      <c r="C62" s="34"/>
      <c r="D62" s="34"/>
      <c r="E62" s="34">
        <v>0</v>
      </c>
      <c r="G62" s="33"/>
      <c r="H62" s="33"/>
    </row>
    <row r="63" spans="1:8" hidden="1" x14ac:dyDescent="0.15">
      <c r="A63" t="s">
        <v>264</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533</v>
      </c>
      <c r="D66" s="32" t="s">
        <v>534</v>
      </c>
      <c r="E66" s="32" t="s">
        <v>534</v>
      </c>
      <c r="F66" s="32" t="s">
        <v>167</v>
      </c>
      <c r="H66" s="2"/>
      <c r="I66" s="118"/>
      <c r="J66" s="118"/>
      <c r="K66" s="118"/>
      <c r="L66" s="118"/>
      <c r="M66" s="118"/>
    </row>
    <row r="67" spans="1:13" x14ac:dyDescent="0.15">
      <c r="A67" s="135" t="str">
        <f t="shared" ref="A67:A77" si="0">B4</f>
        <v>Analyze</v>
      </c>
      <c r="C67" s="16"/>
      <c r="D67" s="5"/>
      <c r="E67" s="5"/>
      <c r="F67" s="18">
        <v>0</v>
      </c>
    </row>
    <row r="68" spans="1:13" ht="14" x14ac:dyDescent="0.15">
      <c r="A68" s="135" t="str">
        <f t="shared" si="0"/>
        <v>Architect</v>
      </c>
      <c r="C68" s="16"/>
      <c r="D68" s="5"/>
      <c r="E68" s="5"/>
      <c r="F68" s="18">
        <v>0</v>
      </c>
      <c r="I68" s="118"/>
      <c r="J68" s="118"/>
      <c r="K68" s="118"/>
      <c r="L68" s="118"/>
      <c r="M68" s="118"/>
    </row>
    <row r="69" spans="1:13" ht="14" x14ac:dyDescent="0.15">
      <c r="A69" s="135" t="str">
        <f t="shared" si="0"/>
        <v>Plan project</v>
      </c>
      <c r="C69" s="16"/>
      <c r="D69" s="5"/>
      <c r="E69" s="5"/>
      <c r="F69" s="18">
        <v>0</v>
      </c>
      <c r="I69" s="124"/>
      <c r="J69" s="118"/>
      <c r="K69" s="118"/>
      <c r="L69" s="118"/>
      <c r="M69" s="118"/>
    </row>
    <row r="70" spans="1:13" ht="14" x14ac:dyDescent="0.15">
      <c r="A70" s="135" t="str">
        <f t="shared" si="0"/>
        <v>Plan iteration</v>
      </c>
      <c r="C70" s="16"/>
      <c r="D70" s="5"/>
      <c r="E70" s="5"/>
      <c r="F70" s="18">
        <v>0</v>
      </c>
      <c r="I70" s="118"/>
      <c r="J70" s="118"/>
      <c r="K70" s="118"/>
      <c r="L70" s="118"/>
      <c r="M70" s="118"/>
    </row>
    <row r="71" spans="1:13" ht="14" x14ac:dyDescent="0.15">
      <c r="A71" s="135" t="str">
        <f t="shared" si="0"/>
        <v>Construct</v>
      </c>
      <c r="C71" s="16"/>
      <c r="D71" s="5"/>
      <c r="E71" s="5"/>
      <c r="F71" s="18">
        <v>0</v>
      </c>
      <c r="I71" s="118"/>
      <c r="J71" s="118"/>
      <c r="K71" s="118"/>
      <c r="L71" s="118"/>
      <c r="M71" s="118"/>
    </row>
    <row r="72" spans="1:13" ht="14" x14ac:dyDescent="0.15">
      <c r="A72" s="135" t="str">
        <f t="shared" si="0"/>
        <v>Refactor</v>
      </c>
      <c r="C72" s="16"/>
      <c r="D72" s="5"/>
      <c r="E72" s="5"/>
      <c r="F72" s="18">
        <v>0</v>
      </c>
      <c r="I72" s="118"/>
      <c r="J72" s="118"/>
      <c r="K72" s="118"/>
      <c r="L72" s="118"/>
      <c r="M72" s="118"/>
    </row>
    <row r="73" spans="1:13" ht="14" x14ac:dyDescent="0.15">
      <c r="A73" s="135" t="str">
        <f t="shared" si="0"/>
        <v>Review</v>
      </c>
      <c r="C73" s="16"/>
      <c r="D73" s="5"/>
      <c r="E73" s="5"/>
      <c r="F73" s="18">
        <v>0</v>
      </c>
      <c r="I73" s="118"/>
      <c r="J73" s="118"/>
      <c r="K73" s="118"/>
      <c r="L73" s="118"/>
      <c r="M73" s="118"/>
    </row>
    <row r="74" spans="1:13" x14ac:dyDescent="0.15">
      <c r="A74" s="135" t="str">
        <f t="shared" si="0"/>
        <v>Integration test</v>
      </c>
      <c r="C74" s="16"/>
      <c r="D74" s="5"/>
      <c r="E74" s="5"/>
      <c r="F74" s="18">
        <v>0</v>
      </c>
    </row>
    <row r="75" spans="1:13" x14ac:dyDescent="0.15">
      <c r="A75" s="135" t="str">
        <f t="shared" si="0"/>
        <v>Repattern</v>
      </c>
      <c r="C75" s="16"/>
      <c r="D75" s="5"/>
      <c r="E75" s="5"/>
      <c r="F75" s="18">
        <v>0</v>
      </c>
    </row>
    <row r="76" spans="1:13" x14ac:dyDescent="0.15">
      <c r="A76" s="135" t="str">
        <f t="shared" si="0"/>
        <v>Postmortem</v>
      </c>
      <c r="C76" s="16"/>
      <c r="D76" s="5"/>
      <c r="E76" s="5"/>
      <c r="F76" s="18">
        <v>0</v>
      </c>
    </row>
    <row r="77" spans="1:13" x14ac:dyDescent="0.15">
      <c r="A77" s="135" t="str">
        <f t="shared" si="0"/>
        <v>Sandbox</v>
      </c>
      <c r="C77" s="16"/>
      <c r="D77" s="5"/>
      <c r="E77" s="5"/>
      <c r="F77" s="18">
        <v>0</v>
      </c>
    </row>
    <row r="78" spans="1:13" x14ac:dyDescent="0.15">
      <c r="A78" s="135"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536</v>
      </c>
      <c r="D81" s="117"/>
      <c r="E81" s="32" t="s">
        <v>538</v>
      </c>
      <c r="F81" s="32" t="s">
        <v>167</v>
      </c>
    </row>
    <row r="82" spans="1:8" x14ac:dyDescent="0.15">
      <c r="A82" s="135" t="str">
        <f t="shared" ref="A82:A92" si="1">B4</f>
        <v>Analyze</v>
      </c>
      <c r="D82" s="16"/>
      <c r="E82" s="5"/>
      <c r="F82" s="18">
        <f>IF(E82=0,0,E82/$E$93)</f>
        <v>0</v>
      </c>
    </row>
    <row r="83" spans="1:8" x14ac:dyDescent="0.15">
      <c r="A83" s="135" t="str">
        <f t="shared" si="1"/>
        <v>Architect</v>
      </c>
      <c r="D83" s="16"/>
      <c r="E83" s="5"/>
      <c r="F83" s="18">
        <f t="shared" ref="F83:F93" si="2">IF(E83=0,0,E83/$E$93)</f>
        <v>0</v>
      </c>
    </row>
    <row r="84" spans="1:8" x14ac:dyDescent="0.15">
      <c r="A84" s="135" t="str">
        <f t="shared" si="1"/>
        <v>Plan project</v>
      </c>
      <c r="D84" s="16"/>
      <c r="E84" s="5"/>
      <c r="F84" s="18">
        <f t="shared" si="2"/>
        <v>0</v>
      </c>
    </row>
    <row r="85" spans="1:8" x14ac:dyDescent="0.15">
      <c r="A85" s="135" t="str">
        <f t="shared" si="1"/>
        <v>Plan iteration</v>
      </c>
      <c r="D85" s="16"/>
      <c r="E85" s="5"/>
      <c r="F85" s="18">
        <f t="shared" si="2"/>
        <v>0</v>
      </c>
    </row>
    <row r="86" spans="1:8" x14ac:dyDescent="0.15">
      <c r="A86" s="135" t="str">
        <f t="shared" si="1"/>
        <v>Construct</v>
      </c>
      <c r="D86" s="16"/>
      <c r="E86" s="5"/>
      <c r="F86" s="18">
        <f t="shared" si="2"/>
        <v>0</v>
      </c>
    </row>
    <row r="87" spans="1:8" x14ac:dyDescent="0.15">
      <c r="A87" s="135" t="str">
        <f t="shared" si="1"/>
        <v>Refactor</v>
      </c>
      <c r="D87" s="16"/>
      <c r="E87" s="5"/>
      <c r="F87" s="18">
        <f t="shared" si="2"/>
        <v>0</v>
      </c>
    </row>
    <row r="88" spans="1:8" x14ac:dyDescent="0.15">
      <c r="A88" s="135" t="str">
        <f t="shared" si="1"/>
        <v>Review</v>
      </c>
      <c r="D88" s="16"/>
      <c r="E88" s="5"/>
      <c r="F88" s="18">
        <f t="shared" si="2"/>
        <v>0</v>
      </c>
    </row>
    <row r="89" spans="1:8" x14ac:dyDescent="0.15">
      <c r="A89" s="135" t="str">
        <f t="shared" si="1"/>
        <v>Integration test</v>
      </c>
      <c r="D89" s="16"/>
      <c r="E89" s="5"/>
      <c r="F89" s="18">
        <f t="shared" si="2"/>
        <v>0</v>
      </c>
    </row>
    <row r="90" spans="1:8" x14ac:dyDescent="0.15">
      <c r="A90" s="135" t="str">
        <f t="shared" si="1"/>
        <v>Repattern</v>
      </c>
      <c r="D90" s="16"/>
      <c r="E90" s="5"/>
      <c r="F90" s="18">
        <f t="shared" si="2"/>
        <v>0</v>
      </c>
    </row>
    <row r="91" spans="1:8" x14ac:dyDescent="0.15">
      <c r="A91" s="135" t="str">
        <f t="shared" si="1"/>
        <v>Postmortem</v>
      </c>
      <c r="D91" s="16"/>
      <c r="E91" s="5"/>
      <c r="F91" s="18">
        <f t="shared" si="2"/>
        <v>0</v>
      </c>
    </row>
    <row r="92" spans="1:8" x14ac:dyDescent="0.15">
      <c r="A92" s="135" t="str">
        <f t="shared" si="1"/>
        <v>Sandbox</v>
      </c>
      <c r="E92" s="5"/>
      <c r="F92" s="18">
        <f t="shared" si="2"/>
        <v>0</v>
      </c>
    </row>
    <row r="93" spans="1:8" x14ac:dyDescent="0.15">
      <c r="A93" s="135" t="s">
        <v>170</v>
      </c>
      <c r="B93" s="2"/>
      <c r="C93" s="2"/>
      <c r="E93" s="16">
        <f>SUM(E82:E92)</f>
        <v>0</v>
      </c>
      <c r="F93" s="18">
        <f t="shared" si="2"/>
        <v>0</v>
      </c>
      <c r="H93" s="2"/>
    </row>
    <row r="94" spans="1:8" x14ac:dyDescent="0.15">
      <c r="D94" s="16"/>
    </row>
    <row r="95" spans="1:8" x14ac:dyDescent="0.15">
      <c r="D95" s="16"/>
      <c r="E95" s="32" t="s">
        <v>537</v>
      </c>
    </row>
    <row r="96" spans="1:8" x14ac:dyDescent="0.15">
      <c r="A96" s="2" t="s">
        <v>535</v>
      </c>
      <c r="D96" s="117"/>
      <c r="E96" s="32" t="s">
        <v>538</v>
      </c>
      <c r="F96" s="32" t="s">
        <v>167</v>
      </c>
    </row>
    <row r="97" spans="1:6" x14ac:dyDescent="0.15">
      <c r="A97" s="135" t="str">
        <f t="shared" ref="A97:A107" si="3">B4</f>
        <v>Analyze</v>
      </c>
      <c r="D97" s="16"/>
      <c r="E97" s="5"/>
      <c r="F97" s="18">
        <f>IF(E97=0,0,E97/$E$108)</f>
        <v>0</v>
      </c>
    </row>
    <row r="98" spans="1:6" x14ac:dyDescent="0.15">
      <c r="A98" s="135" t="str">
        <f t="shared" si="3"/>
        <v>Architect</v>
      </c>
      <c r="D98" s="16"/>
      <c r="E98" s="5"/>
      <c r="F98" s="18">
        <f t="shared" ref="F98:F108" si="4">IF(E98=0,0,E98/$E$108)</f>
        <v>0</v>
      </c>
    </row>
    <row r="99" spans="1:6" x14ac:dyDescent="0.15">
      <c r="A99" s="135" t="str">
        <f t="shared" si="3"/>
        <v>Plan project</v>
      </c>
      <c r="D99" s="16"/>
      <c r="E99" s="5"/>
      <c r="F99" s="18">
        <f t="shared" si="4"/>
        <v>0</v>
      </c>
    </row>
    <row r="100" spans="1:6" x14ac:dyDescent="0.15">
      <c r="A100" s="135" t="str">
        <f t="shared" si="3"/>
        <v>Plan iteration</v>
      </c>
      <c r="D100" s="16"/>
      <c r="E100" s="5"/>
      <c r="F100" s="18">
        <f t="shared" si="4"/>
        <v>0</v>
      </c>
    </row>
    <row r="101" spans="1:6" x14ac:dyDescent="0.15">
      <c r="A101" s="135" t="str">
        <f t="shared" si="3"/>
        <v>Construct</v>
      </c>
      <c r="D101" s="16"/>
      <c r="E101" s="5"/>
      <c r="F101" s="18">
        <f t="shared" si="4"/>
        <v>0</v>
      </c>
    </row>
    <row r="102" spans="1:6" x14ac:dyDescent="0.15">
      <c r="A102" s="135" t="str">
        <f t="shared" si="3"/>
        <v>Refactor</v>
      </c>
      <c r="D102" s="16"/>
      <c r="E102" s="5"/>
      <c r="F102" s="18">
        <f t="shared" si="4"/>
        <v>0</v>
      </c>
    </row>
    <row r="103" spans="1:6" x14ac:dyDescent="0.15">
      <c r="A103" s="135" t="str">
        <f t="shared" si="3"/>
        <v>Review</v>
      </c>
      <c r="D103" s="16"/>
      <c r="E103" s="5"/>
      <c r="F103" s="18">
        <f t="shared" si="4"/>
        <v>0</v>
      </c>
    </row>
    <row r="104" spans="1:6" x14ac:dyDescent="0.15">
      <c r="A104" s="135" t="str">
        <f t="shared" si="3"/>
        <v>Integration test</v>
      </c>
      <c r="D104" s="16"/>
      <c r="E104" s="5"/>
      <c r="F104" s="18">
        <f t="shared" si="4"/>
        <v>0</v>
      </c>
    </row>
    <row r="105" spans="1:6" x14ac:dyDescent="0.15">
      <c r="A105" s="135" t="str">
        <f t="shared" si="3"/>
        <v>Repattern</v>
      </c>
      <c r="D105" s="16"/>
      <c r="E105" s="5"/>
      <c r="F105" s="18">
        <f t="shared" si="4"/>
        <v>0</v>
      </c>
    </row>
    <row r="106" spans="1:6" x14ac:dyDescent="0.15">
      <c r="A106" s="135" t="str">
        <f t="shared" si="3"/>
        <v>Postmortem</v>
      </c>
      <c r="E106" s="5"/>
      <c r="F106" s="18">
        <f t="shared" si="4"/>
        <v>0</v>
      </c>
    </row>
    <row r="107" spans="1:6" x14ac:dyDescent="0.15">
      <c r="A107" s="135" t="str">
        <f t="shared" si="3"/>
        <v>Sandbox</v>
      </c>
      <c r="E107" s="5"/>
      <c r="F107" s="18">
        <f t="shared" si="4"/>
        <v>0</v>
      </c>
    </row>
    <row r="108" spans="1:6" x14ac:dyDescent="0.15">
      <c r="A108" s="135" t="s">
        <v>170</v>
      </c>
      <c r="E108" s="16">
        <f>SUM(E97:E107)</f>
        <v>0</v>
      </c>
      <c r="F108" s="18">
        <f t="shared" si="4"/>
        <v>0</v>
      </c>
    </row>
    <row r="109" spans="1:6" x14ac:dyDescent="0.15">
      <c r="F109" s="18"/>
    </row>
    <row r="110" spans="1:6" s="33" customFormat="1" ht="16" x14ac:dyDescent="0.2">
      <c r="A110" s="38" t="s">
        <v>63</v>
      </c>
      <c r="B110"/>
      <c r="C110"/>
      <c r="D110"/>
      <c r="E110"/>
      <c r="F110"/>
    </row>
    <row r="111" spans="1:6" s="33" customFormat="1" ht="16" x14ac:dyDescent="0.2">
      <c r="A111" s="38"/>
      <c r="B111" s="33" t="s">
        <v>303</v>
      </c>
      <c r="C111" s="33" t="s">
        <v>302</v>
      </c>
      <c r="D111" s="33" t="s">
        <v>304</v>
      </c>
      <c r="E111"/>
      <c r="F111"/>
    </row>
    <row r="112" spans="1:6" s="33" customFormat="1" ht="16" x14ac:dyDescent="0.2">
      <c r="A112" s="179" t="s">
        <v>48</v>
      </c>
      <c r="B112" s="180"/>
      <c r="C112" s="180"/>
      <c r="D112" s="180"/>
      <c r="E112"/>
      <c r="F112"/>
    </row>
    <row r="113" spans="1:9" s="33" customFormat="1" ht="16" x14ac:dyDescent="0.2">
      <c r="A113" s="179" t="s">
        <v>49</v>
      </c>
      <c r="B113" s="180"/>
      <c r="C113" s="180"/>
      <c r="D113" s="180"/>
      <c r="E113"/>
      <c r="F113"/>
    </row>
    <row r="114" spans="1:9" s="33" customFormat="1" ht="16" x14ac:dyDescent="0.2">
      <c r="A114" s="179" t="s">
        <v>50</v>
      </c>
      <c r="B114" s="180"/>
      <c r="C114" s="180"/>
      <c r="D114" s="180"/>
      <c r="E114"/>
      <c r="F114"/>
    </row>
    <row r="115" spans="1:9" s="33" customFormat="1" ht="16" x14ac:dyDescent="0.2">
      <c r="A115" s="179" t="s">
        <v>51</v>
      </c>
      <c r="B115" s="180"/>
      <c r="C115" s="180"/>
      <c r="D115" s="180"/>
      <c r="E115"/>
      <c r="F115"/>
    </row>
    <row r="116" spans="1:9" s="33" customFormat="1" ht="16" x14ac:dyDescent="0.2">
      <c r="A116" s="179" t="s">
        <v>52</v>
      </c>
      <c r="B116" s="30"/>
      <c r="C116" s="30"/>
      <c r="D116" s="30"/>
      <c r="E116" s="31"/>
      <c r="F116" s="31"/>
    </row>
    <row r="117" spans="1:9" s="33" customFormat="1" x14ac:dyDescent="0.15">
      <c r="A117"/>
      <c r="B117"/>
      <c r="C117"/>
      <c r="E117"/>
      <c r="F117"/>
      <c r="G117"/>
      <c r="H117"/>
    </row>
    <row r="118" spans="1:9" s="33" customFormat="1" ht="18" x14ac:dyDescent="0.2">
      <c r="A118" s="40" t="s">
        <v>64</v>
      </c>
      <c r="B118"/>
      <c r="C118"/>
      <c r="D118"/>
      <c r="E118"/>
      <c r="F118"/>
      <c r="G118"/>
      <c r="H118" s="31"/>
    </row>
    <row r="119" spans="1:9" s="33" customFormat="1" ht="18" x14ac:dyDescent="0.2">
      <c r="A119" s="40"/>
      <c r="B119" s="387" t="s">
        <v>65</v>
      </c>
      <c r="C119" s="388"/>
      <c r="D119" s="389"/>
      <c r="E119" s="387" t="s">
        <v>150</v>
      </c>
      <c r="F119" s="389"/>
      <c r="G119"/>
      <c r="H119" s="31"/>
    </row>
    <row r="120" spans="1:9" s="33" customFormat="1" x14ac:dyDescent="0.15">
      <c r="A120" t="s">
        <v>66</v>
      </c>
      <c r="B120" s="41" t="s">
        <v>244</v>
      </c>
      <c r="C120" s="42" t="s">
        <v>31</v>
      </c>
      <c r="D120" s="43" t="s">
        <v>151</v>
      </c>
      <c r="E120" s="41" t="s">
        <v>152</v>
      </c>
      <c r="F120" s="43" t="s">
        <v>153</v>
      </c>
      <c r="G120" s="31" t="s">
        <v>248</v>
      </c>
      <c r="H120" s="31" t="s">
        <v>249</v>
      </c>
    </row>
    <row r="121" spans="1:9" s="33" customFormat="1" x14ac:dyDescent="0.15">
      <c r="A121" t="s">
        <v>82</v>
      </c>
      <c r="B121" s="29">
        <f>C121</f>
        <v>0</v>
      </c>
      <c r="C121" s="5"/>
      <c r="D121" s="5"/>
      <c r="E121" s="5"/>
      <c r="F121" s="5"/>
      <c r="G121" s="44">
        <f>IF(ISERR(D121/B121),0,D121/B121)</f>
        <v>0</v>
      </c>
      <c r="H121" s="44">
        <f>IF(ISERR(F121/D121),0,F121/D121)</f>
        <v>0</v>
      </c>
      <c r="I121" s="44"/>
    </row>
    <row r="122" spans="1:9" s="33" customFormat="1" x14ac:dyDescent="0.15">
      <c r="A122" t="s">
        <v>391</v>
      </c>
      <c r="B122" s="29">
        <f>C122</f>
        <v>0</v>
      </c>
      <c r="C122" s="5"/>
      <c r="D122" s="5"/>
      <c r="E122" s="5"/>
      <c r="F122" s="5"/>
      <c r="G122" s="44">
        <f>IF(ISERR(D122/B122),0,D122/B122)</f>
        <v>0</v>
      </c>
      <c r="H122" s="44">
        <f>IF(ISERR(F122/D122),0,F122/D122)</f>
        <v>0</v>
      </c>
      <c r="I122" s="44"/>
    </row>
    <row r="123" spans="1:9" s="33" customFormat="1" ht="12" customHeight="1" x14ac:dyDescent="0.15">
      <c r="A123" t="s">
        <v>67</v>
      </c>
      <c r="B123" s="29"/>
      <c r="C123" s="5"/>
      <c r="D123" s="5"/>
      <c r="E123" s="5"/>
      <c r="F123" s="5"/>
      <c r="G123" s="44">
        <f>IF(ISERR(D123/B123),0,D123/B123)</f>
        <v>0</v>
      </c>
      <c r="H123" s="44">
        <f>IF(ISERR(F123/D123),0,F123/D123)</f>
        <v>0</v>
      </c>
      <c r="I123" s="44"/>
    </row>
    <row r="124" spans="1:9" s="33" customFormat="1" ht="12" customHeight="1" x14ac:dyDescent="0.15">
      <c r="A124" t="s">
        <v>390</v>
      </c>
      <c r="B124" s="29">
        <f>C124</f>
        <v>0</v>
      </c>
      <c r="C124" s="5"/>
      <c r="D124" s="5"/>
      <c r="E124" s="5"/>
      <c r="F124" s="5"/>
      <c r="G124" s="44">
        <f>IF(ISERR(D124/B124),0,D124/B124)</f>
        <v>0</v>
      </c>
      <c r="H124" s="44">
        <f>IF(ISERR(F124/D124),0,F124/D124)</f>
        <v>0</v>
      </c>
      <c r="I124" s="44"/>
    </row>
    <row r="125" spans="1:9" s="33" customFormat="1" ht="12" customHeight="1" x14ac:dyDescent="0.15">
      <c r="A125" t="s">
        <v>392</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customHeight="1" x14ac:dyDescent="0.15">
      <c r="A126"/>
      <c r="B126"/>
      <c r="C126"/>
      <c r="D126"/>
      <c r="E126"/>
      <c r="F126"/>
      <c r="G126"/>
    </row>
    <row r="127" spans="1:9" s="33" customFormat="1" ht="16" x14ac:dyDescent="0.2">
      <c r="A127" s="38" t="s">
        <v>91</v>
      </c>
      <c r="B127"/>
      <c r="C127"/>
      <c r="D127"/>
      <c r="E127"/>
      <c r="F127"/>
      <c r="G127"/>
    </row>
    <row r="128" spans="1:9" s="33" customFormat="1" x14ac:dyDescent="0.15">
      <c r="A128" t="s">
        <v>92</v>
      </c>
      <c r="B128" s="16" t="str">
        <f>IF(ISERR(SUM(D121:D125)/SUM(F121:F125)),"",SUM(D121:D123)/SUM(F121:F123)*60)</f>
        <v/>
      </c>
      <c r="C128" t="s">
        <v>93</v>
      </c>
      <c r="D128"/>
      <c r="E128"/>
      <c r="F128"/>
      <c r="G128"/>
    </row>
    <row r="129" spans="1:15" s="33" customFormat="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283</v>
      </c>
      <c r="B131"/>
      <c r="C131"/>
      <c r="D131"/>
      <c r="E131"/>
      <c r="F131"/>
      <c r="G131"/>
      <c r="H131"/>
      <c r="J131" s="31"/>
    </row>
    <row r="132" spans="1:15" s="33" customFormat="1" x14ac:dyDescent="0.15">
      <c r="A132" s="374" t="s">
        <v>284</v>
      </c>
      <c r="B132" s="374"/>
      <c r="C132" t="s">
        <v>94</v>
      </c>
      <c r="D132" t="s">
        <v>276</v>
      </c>
      <c r="E132" t="s">
        <v>74</v>
      </c>
      <c r="F132" s="173" t="s">
        <v>95</v>
      </c>
      <c r="G132" s="173" t="s">
        <v>96</v>
      </c>
      <c r="H132" s="173" t="s">
        <v>97</v>
      </c>
    </row>
    <row r="133" spans="1:15" s="33" customFormat="1" x14ac:dyDescent="0.15">
      <c r="A133" s="375" t="s">
        <v>469</v>
      </c>
      <c r="B133" s="376"/>
      <c r="C133" s="5"/>
      <c r="D133" s="5"/>
      <c r="E133" s="92" t="s">
        <v>45</v>
      </c>
      <c r="F133" s="174" t="str">
        <f>IF($C$48&gt;5,IF(G133="","-",HLOOKUP(G133,#REF!,2)),IF(ISBLANK(A133),"-","M"))</f>
        <v>-</v>
      </c>
      <c r="G133" s="175" t="str">
        <f>IF(OR(ISBLANK(C133),ISBLANK(D133)),"",CEILING(C133/D133,1))</f>
        <v/>
      </c>
      <c r="H133" s="172" t="str">
        <f t="shared" ref="H133:H161" si="5">IF(OR(ISBLANK(C133),ISBLANK(D133)),"",LN(G133))</f>
        <v/>
      </c>
      <c r="J133"/>
    </row>
    <row r="134" spans="1:15" s="33" customFormat="1" x14ac:dyDescent="0.15">
      <c r="A134" s="376"/>
      <c r="B134" s="376"/>
      <c r="C134" s="5"/>
      <c r="D134" s="5"/>
      <c r="E134" s="92" t="s">
        <v>333</v>
      </c>
      <c r="F134" s="174" t="str">
        <f>IF($C$48&gt;5,IF(G134="","-",HLOOKUP(G134,#REF!,2)),IF(ISBLANK(A134),"-","M"))</f>
        <v>-</v>
      </c>
      <c r="G134" s="175" t="str">
        <f t="shared" ref="G134:G161" si="6">IF(OR(ISBLANK(C134),ISBLANK(D134)),"",CEILING(C134/D134,1))</f>
        <v/>
      </c>
      <c r="H134" s="172" t="str">
        <f t="shared" si="5"/>
        <v/>
      </c>
      <c r="J134"/>
    </row>
    <row r="135" spans="1:15" s="33" customFormat="1" x14ac:dyDescent="0.15">
      <c r="A135" s="376"/>
      <c r="B135" s="376"/>
      <c r="C135" s="5"/>
      <c r="D135" s="5"/>
      <c r="E135" s="92" t="s">
        <v>333</v>
      </c>
      <c r="F135" s="174" t="str">
        <f>IF($C$48&gt;5,IF(G135="","-",HLOOKUP(G135,#REF!,2)),IF(ISBLANK(A135),"-","M"))</f>
        <v>-</v>
      </c>
      <c r="G135" s="175" t="str">
        <f t="shared" si="6"/>
        <v/>
      </c>
      <c r="H135" s="172" t="str">
        <f t="shared" si="5"/>
        <v/>
      </c>
      <c r="J135"/>
      <c r="L135" t="s">
        <v>340</v>
      </c>
    </row>
    <row r="136" spans="1:15" s="33" customFormat="1" x14ac:dyDescent="0.15">
      <c r="A136" s="376"/>
      <c r="B136" s="376"/>
      <c r="C136" s="5"/>
      <c r="D136" s="5"/>
      <c r="E136" s="92" t="s">
        <v>333</v>
      </c>
      <c r="F136" s="174" t="str">
        <f>IF($C$48&gt;5,IF(G136="","-",HLOOKUP(G136,#REF!,2)),IF(ISBLANK(A136),"-","M"))</f>
        <v>-</v>
      </c>
      <c r="G136" s="175" t="str">
        <f t="shared" si="6"/>
        <v/>
      </c>
      <c r="H136" s="172" t="str">
        <f t="shared" si="5"/>
        <v/>
      </c>
      <c r="L136" s="324"/>
      <c r="M136" s="324"/>
      <c r="N136" s="324"/>
      <c r="O136" s="324"/>
    </row>
    <row r="137" spans="1:15" s="33" customFormat="1" x14ac:dyDescent="0.15">
      <c r="A137" s="376"/>
      <c r="B137" s="376"/>
      <c r="C137" s="5"/>
      <c r="D137" s="5"/>
      <c r="E137" s="92" t="s">
        <v>333</v>
      </c>
      <c r="F137" s="174" t="str">
        <f>IF($C$48&gt;5,IF(G137="","-",HLOOKUP(G137,#REF!,2)),IF(ISBLANK(A137),"-","M"))</f>
        <v>-</v>
      </c>
      <c r="G137" s="175" t="str">
        <f t="shared" si="6"/>
        <v/>
      </c>
      <c r="H137" s="172" t="str">
        <f t="shared" si="5"/>
        <v/>
      </c>
      <c r="L137" s="324"/>
      <c r="M137" s="324"/>
      <c r="N137" s="324"/>
      <c r="O137" s="324"/>
    </row>
    <row r="138" spans="1:15" s="33" customFormat="1" x14ac:dyDescent="0.15">
      <c r="A138" s="376"/>
      <c r="B138" s="376"/>
      <c r="C138" s="5"/>
      <c r="D138" s="5"/>
      <c r="E138" s="92" t="s">
        <v>333</v>
      </c>
      <c r="F138" s="174" t="str">
        <f>IF($C$48&gt;5,IF(G138="","-",HLOOKUP(G138,#REF!,2)),IF(ISBLANK(A138),"-","M"))</f>
        <v>-</v>
      </c>
      <c r="G138" s="175" t="str">
        <f t="shared" si="6"/>
        <v/>
      </c>
      <c r="H138" s="172" t="str">
        <f t="shared" si="5"/>
        <v/>
      </c>
      <c r="L138" s="324"/>
      <c r="M138" s="324"/>
      <c r="N138" s="324"/>
      <c r="O138" s="324"/>
    </row>
    <row r="139" spans="1:15" s="33" customFormat="1" x14ac:dyDescent="0.15">
      <c r="A139" s="384"/>
      <c r="B139" s="376"/>
      <c r="C139" s="5"/>
      <c r="D139" s="5"/>
      <c r="E139" s="92" t="s">
        <v>333</v>
      </c>
      <c r="F139" s="174" t="str">
        <f>IF($C$48&gt;5,IF(G139="","-",HLOOKUP(G139,#REF!,2)),IF(ISBLANK(A139),"-","M"))</f>
        <v>-</v>
      </c>
      <c r="G139" s="175" t="str">
        <f t="shared" si="6"/>
        <v/>
      </c>
      <c r="H139" s="172" t="str">
        <f t="shared" si="5"/>
        <v/>
      </c>
    </row>
    <row r="140" spans="1:15" s="33" customFormat="1" x14ac:dyDescent="0.15">
      <c r="A140" s="376"/>
      <c r="B140" s="376"/>
      <c r="C140" s="5"/>
      <c r="D140" s="5"/>
      <c r="E140" s="92" t="s">
        <v>333</v>
      </c>
      <c r="F140" s="174" t="str">
        <f>IF($C$48&gt;5,IF(G140="","-",HLOOKUP(G140,#REF!,2)),IF(ISBLANK(A140),"-","M"))</f>
        <v>-</v>
      </c>
      <c r="G140" s="175" t="str">
        <f t="shared" si="6"/>
        <v/>
      </c>
      <c r="H140" s="172" t="str">
        <f t="shared" si="5"/>
        <v/>
      </c>
    </row>
    <row r="141" spans="1:15" s="33" customFormat="1" x14ac:dyDescent="0.15">
      <c r="A141" s="376"/>
      <c r="B141" s="376"/>
      <c r="C141" s="5"/>
      <c r="D141" s="5"/>
      <c r="E141" s="92" t="s">
        <v>333</v>
      </c>
      <c r="F141" s="174" t="str">
        <f>IF($C$48&gt;5,IF(G141="","-",HLOOKUP(G141,#REF!,2)),IF(ISBLANK(A141),"-","M"))</f>
        <v>-</v>
      </c>
      <c r="G141" s="175" t="str">
        <f t="shared" si="6"/>
        <v/>
      </c>
      <c r="H141" s="172" t="str">
        <f t="shared" si="5"/>
        <v/>
      </c>
    </row>
    <row r="142" spans="1:15" s="33" customFormat="1" x14ac:dyDescent="0.15">
      <c r="A142" s="376"/>
      <c r="B142" s="376"/>
      <c r="C142" s="5"/>
      <c r="D142" s="5"/>
      <c r="E142" s="92" t="s">
        <v>333</v>
      </c>
      <c r="F142" s="174" t="str">
        <f>IF($C$48&gt;5,IF(G142="","-",HLOOKUP(G142,#REF!,2)),IF(ISBLANK(A142),"-","M"))</f>
        <v>-</v>
      </c>
      <c r="G142" s="175" t="str">
        <f t="shared" si="6"/>
        <v/>
      </c>
      <c r="H142" s="172" t="str">
        <f t="shared" si="5"/>
        <v/>
      </c>
    </row>
    <row r="143" spans="1:15" s="33" customFormat="1" x14ac:dyDescent="0.15">
      <c r="A143" s="376"/>
      <c r="B143" s="376"/>
      <c r="C143" s="5"/>
      <c r="D143" s="5"/>
      <c r="E143" s="92" t="s">
        <v>333</v>
      </c>
      <c r="F143" s="174" t="str">
        <f>IF($C$48&gt;5,IF(G143="","-",HLOOKUP(G143,#REF!,2)),IF(ISBLANK(A143),"-","M"))</f>
        <v>-</v>
      </c>
      <c r="G143" s="175" t="str">
        <f t="shared" si="6"/>
        <v/>
      </c>
      <c r="H143" s="172" t="str">
        <f t="shared" si="5"/>
        <v/>
      </c>
    </row>
    <row r="144" spans="1:15" s="33" customFormat="1" x14ac:dyDescent="0.15">
      <c r="A144" s="376"/>
      <c r="B144" s="376"/>
      <c r="C144" s="5"/>
      <c r="D144" s="5"/>
      <c r="E144" s="92" t="s">
        <v>333</v>
      </c>
      <c r="F144" s="174" t="str">
        <f>IF($C$48&gt;5,IF(G144="","-",HLOOKUP(G144,#REF!,2)),IF(ISBLANK(A144),"-","M"))</f>
        <v>-</v>
      </c>
      <c r="G144" s="175" t="str">
        <f t="shared" si="6"/>
        <v/>
      </c>
      <c r="H144" s="172" t="str">
        <f t="shared" si="5"/>
        <v/>
      </c>
    </row>
    <row r="145" spans="1:8" s="33" customFormat="1" x14ac:dyDescent="0.15">
      <c r="A145" s="376"/>
      <c r="B145" s="376"/>
      <c r="C145" s="5"/>
      <c r="D145" s="5"/>
      <c r="E145" s="92" t="s">
        <v>333</v>
      </c>
      <c r="F145" s="174" t="str">
        <f>IF($C$48&gt;5,IF(G145="","-",HLOOKUP(G145,#REF!,2)),IF(ISBLANK(A145),"-","M"))</f>
        <v>-</v>
      </c>
      <c r="G145" s="175" t="str">
        <f t="shared" si="6"/>
        <v/>
      </c>
      <c r="H145" s="172" t="str">
        <f t="shared" si="5"/>
        <v/>
      </c>
    </row>
    <row r="146" spans="1:8" s="33" customFormat="1" x14ac:dyDescent="0.15">
      <c r="A146" s="376"/>
      <c r="B146" s="376"/>
      <c r="C146" s="5"/>
      <c r="D146" s="5"/>
      <c r="E146" s="92" t="s">
        <v>333</v>
      </c>
      <c r="F146" s="174" t="str">
        <f>IF($C$48&gt;5,IF(G146="","-",HLOOKUP(G146,#REF!,2)),IF(ISBLANK(A146),"-","M"))</f>
        <v>-</v>
      </c>
      <c r="G146" s="175" t="str">
        <f t="shared" si="6"/>
        <v/>
      </c>
      <c r="H146" s="172" t="str">
        <f t="shared" si="5"/>
        <v/>
      </c>
    </row>
    <row r="147" spans="1:8" s="33" customFormat="1" x14ac:dyDescent="0.15">
      <c r="A147" s="376"/>
      <c r="B147" s="376"/>
      <c r="C147" s="5"/>
      <c r="D147" s="5"/>
      <c r="E147" s="92" t="s">
        <v>333</v>
      </c>
      <c r="F147" s="174" t="str">
        <f>IF($C$48&gt;5,IF(G147="","-",HLOOKUP(G147,#REF!,2)),IF(ISBLANK(A147),"-","M"))</f>
        <v>-</v>
      </c>
      <c r="G147" s="175" t="str">
        <f t="shared" si="6"/>
        <v/>
      </c>
      <c r="H147" s="172" t="str">
        <f t="shared" si="5"/>
        <v/>
      </c>
    </row>
    <row r="148" spans="1:8" s="33" customFormat="1" x14ac:dyDescent="0.15">
      <c r="A148" s="376"/>
      <c r="B148" s="376"/>
      <c r="C148" s="5"/>
      <c r="D148" s="5"/>
      <c r="E148" s="92" t="s">
        <v>333</v>
      </c>
      <c r="F148" s="174" t="str">
        <f>IF($C$48&gt;5,IF(G148="","-",HLOOKUP(G148,#REF!,2)),IF(ISBLANK(A148),"-","M"))</f>
        <v>-</v>
      </c>
      <c r="G148" s="175" t="str">
        <f t="shared" si="6"/>
        <v/>
      </c>
      <c r="H148" s="172" t="str">
        <f t="shared" si="5"/>
        <v/>
      </c>
    </row>
    <row r="149" spans="1:8" s="33" customFormat="1" x14ac:dyDescent="0.15">
      <c r="A149" s="376"/>
      <c r="B149" s="376"/>
      <c r="C149" s="5"/>
      <c r="D149" s="5"/>
      <c r="E149" s="92" t="s">
        <v>333</v>
      </c>
      <c r="F149" s="174" t="str">
        <f>IF($C$48&gt;5,IF(G149="","-",HLOOKUP(G149,#REF!,2)),IF(ISBLANK(A149),"-","M"))</f>
        <v>-</v>
      </c>
      <c r="G149" s="175" t="str">
        <f t="shared" si="6"/>
        <v/>
      </c>
      <c r="H149" s="172" t="str">
        <f t="shared" si="5"/>
        <v/>
      </c>
    </row>
    <row r="150" spans="1:8" s="33" customFormat="1" x14ac:dyDescent="0.15">
      <c r="A150" s="376"/>
      <c r="B150" s="376"/>
      <c r="C150" s="5"/>
      <c r="D150" s="5"/>
      <c r="E150" s="92" t="s">
        <v>333</v>
      </c>
      <c r="F150" s="174" t="str">
        <f>IF($C$48&gt;5,IF(G150="","-",HLOOKUP(G150,#REF!,2)),IF(ISBLANK(A150),"-","M"))</f>
        <v>-</v>
      </c>
      <c r="G150" s="175" t="str">
        <f t="shared" si="6"/>
        <v/>
      </c>
      <c r="H150" s="172" t="str">
        <f t="shared" si="5"/>
        <v/>
      </c>
    </row>
    <row r="151" spans="1:8" s="33" customFormat="1" x14ac:dyDescent="0.15">
      <c r="A151" s="376"/>
      <c r="B151" s="376"/>
      <c r="C151" s="5"/>
      <c r="D151" s="5"/>
      <c r="E151" s="92" t="s">
        <v>333</v>
      </c>
      <c r="F151" s="174" t="str">
        <f>IF($C$48&gt;5,IF(G151="","-",HLOOKUP(G151,#REF!,2)),IF(ISBLANK(A151),"-","M"))</f>
        <v>-</v>
      </c>
      <c r="G151" s="175" t="str">
        <f t="shared" si="6"/>
        <v/>
      </c>
      <c r="H151" s="172" t="str">
        <f t="shared" si="5"/>
        <v/>
      </c>
    </row>
    <row r="152" spans="1:8" s="33" customFormat="1" x14ac:dyDescent="0.15">
      <c r="A152" s="376"/>
      <c r="B152" s="376"/>
      <c r="C152" s="5"/>
      <c r="D152" s="5"/>
      <c r="E152" s="92" t="s">
        <v>333</v>
      </c>
      <c r="F152" s="174" t="str">
        <f>IF($C$48&gt;5,IF(G152="","-",HLOOKUP(G152,#REF!,2)),IF(ISBLANK(A152),"-","M"))</f>
        <v>-</v>
      </c>
      <c r="G152" s="175" t="str">
        <f t="shared" si="6"/>
        <v/>
      </c>
      <c r="H152" s="172" t="str">
        <f t="shared" si="5"/>
        <v/>
      </c>
    </row>
    <row r="153" spans="1:8" s="33" customFormat="1" x14ac:dyDescent="0.15">
      <c r="A153" s="376"/>
      <c r="B153" s="376"/>
      <c r="C153" s="5"/>
      <c r="D153" s="5"/>
      <c r="E153" s="92" t="s">
        <v>333</v>
      </c>
      <c r="F153" s="174" t="str">
        <f>IF($C$48&gt;5,IF(G153="","-",HLOOKUP(G153,#REF!,2)),IF(ISBLANK(A153),"-","M"))</f>
        <v>-</v>
      </c>
      <c r="G153" s="175" t="str">
        <f t="shared" si="6"/>
        <v/>
      </c>
      <c r="H153" s="172" t="str">
        <f t="shared" si="5"/>
        <v/>
      </c>
    </row>
    <row r="154" spans="1:8" s="33" customFormat="1" x14ac:dyDescent="0.15">
      <c r="A154" s="376"/>
      <c r="B154" s="376"/>
      <c r="C154" s="5"/>
      <c r="D154" s="5"/>
      <c r="E154" s="92" t="s">
        <v>333</v>
      </c>
      <c r="F154" s="174" t="str">
        <f>IF($C$48&gt;5,IF(G154="","-",HLOOKUP(G154,#REF!,2)),IF(ISBLANK(A154),"-","M"))</f>
        <v>-</v>
      </c>
      <c r="G154" s="175" t="str">
        <f t="shared" si="6"/>
        <v/>
      </c>
      <c r="H154" s="172" t="str">
        <f t="shared" si="5"/>
        <v/>
      </c>
    </row>
    <row r="155" spans="1:8" s="33" customFormat="1" x14ac:dyDescent="0.15">
      <c r="A155" s="376"/>
      <c r="B155" s="376"/>
      <c r="C155" s="5"/>
      <c r="D155" s="5"/>
      <c r="E155" s="92" t="s">
        <v>333</v>
      </c>
      <c r="F155" s="174" t="str">
        <f>IF($C$48&gt;5,IF(G155="","-",HLOOKUP(G155,#REF!,2)),IF(ISBLANK(A155),"-","M"))</f>
        <v>-</v>
      </c>
      <c r="G155" s="175" t="str">
        <f t="shared" si="6"/>
        <v/>
      </c>
      <c r="H155" s="172" t="str">
        <f t="shared" si="5"/>
        <v/>
      </c>
    </row>
    <row r="156" spans="1:8" s="33" customFormat="1" x14ac:dyDescent="0.15">
      <c r="A156" s="376"/>
      <c r="B156" s="376"/>
      <c r="C156" s="5"/>
      <c r="D156" s="5"/>
      <c r="E156" s="92" t="s">
        <v>333</v>
      </c>
      <c r="F156" s="174" t="str">
        <f>IF($C$48&gt;5,IF(G156="","-",HLOOKUP(G156,#REF!,2)),IF(ISBLANK(A156),"-","M"))</f>
        <v>-</v>
      </c>
      <c r="G156" s="175" t="str">
        <f t="shared" si="6"/>
        <v/>
      </c>
      <c r="H156" s="172" t="str">
        <f t="shared" si="5"/>
        <v/>
      </c>
    </row>
    <row r="157" spans="1:8" s="33" customFormat="1" x14ac:dyDescent="0.15">
      <c r="A157" s="376"/>
      <c r="B157" s="376"/>
      <c r="C157" s="5"/>
      <c r="D157" s="5"/>
      <c r="E157" s="92" t="s">
        <v>333</v>
      </c>
      <c r="F157" s="174" t="str">
        <f>IF($C$48&gt;5,IF(G157="","-",HLOOKUP(G157,#REF!,2)),IF(ISBLANK(A157),"-","M"))</f>
        <v>-</v>
      </c>
      <c r="G157" s="175" t="str">
        <f t="shared" si="6"/>
        <v/>
      </c>
      <c r="H157" s="172" t="str">
        <f t="shared" si="5"/>
        <v/>
      </c>
    </row>
    <row r="158" spans="1:8" s="33" customFormat="1" x14ac:dyDescent="0.15">
      <c r="A158" s="376"/>
      <c r="B158" s="376"/>
      <c r="C158" s="5"/>
      <c r="D158" s="5"/>
      <c r="E158" s="92" t="s">
        <v>333</v>
      </c>
      <c r="F158" s="174" t="str">
        <f>IF($C$48&gt;5,IF(G158="","-",HLOOKUP(G158,#REF!,2)),IF(ISBLANK(A158),"-","M"))</f>
        <v>-</v>
      </c>
      <c r="G158" s="175" t="str">
        <f t="shared" si="6"/>
        <v/>
      </c>
      <c r="H158" s="172" t="str">
        <f t="shared" si="5"/>
        <v/>
      </c>
    </row>
    <row r="159" spans="1:8" s="33" customFormat="1" x14ac:dyDescent="0.15">
      <c r="A159" s="376"/>
      <c r="B159" s="376"/>
      <c r="C159" s="5"/>
      <c r="D159" s="5"/>
      <c r="E159" s="92" t="s">
        <v>333</v>
      </c>
      <c r="F159" s="174" t="str">
        <f>IF($C$48&gt;5,IF(G159="","-",HLOOKUP(G159,#REF!,2)),IF(ISBLANK(A159),"-","M"))</f>
        <v>-</v>
      </c>
      <c r="G159" s="175" t="str">
        <f t="shared" si="6"/>
        <v/>
      </c>
      <c r="H159" s="172" t="str">
        <f t="shared" si="5"/>
        <v/>
      </c>
    </row>
    <row r="160" spans="1:8" s="33" customFormat="1" x14ac:dyDescent="0.15">
      <c r="A160" s="376"/>
      <c r="B160" s="376"/>
      <c r="C160" s="5"/>
      <c r="D160" s="5"/>
      <c r="E160" s="92" t="s">
        <v>333</v>
      </c>
      <c r="F160" s="174" t="str">
        <f>IF($C$48&gt;5,IF(G160="","-",HLOOKUP(G160,#REF!,2)),IF(ISBLANK(A160),"-","M"))</f>
        <v>-</v>
      </c>
      <c r="G160" s="175" t="str">
        <f t="shared" si="6"/>
        <v/>
      </c>
      <c r="H160" s="172" t="str">
        <f t="shared" si="5"/>
        <v/>
      </c>
    </row>
    <row r="161" spans="1:8" s="33" customFormat="1" x14ac:dyDescent="0.15">
      <c r="A161" s="376"/>
      <c r="B161" s="376"/>
      <c r="C161" s="5"/>
      <c r="D161" s="5"/>
      <c r="E161" s="92" t="s">
        <v>333</v>
      </c>
      <c r="F161" s="174" t="str">
        <f>IF($C$48&gt;5,IF(G161="","-",HLOOKUP(G161,#REF!,2)),IF(ISBLANK(A161),"-","M"))</f>
        <v>-</v>
      </c>
      <c r="G161" s="175" t="str">
        <f t="shared" si="6"/>
        <v/>
      </c>
      <c r="H161" s="172" t="str">
        <f t="shared" si="5"/>
        <v/>
      </c>
    </row>
    <row r="162" spans="1:8" x14ac:dyDescent="0.15">
      <c r="F162" s="173"/>
      <c r="G162" s="176" t="s">
        <v>247</v>
      </c>
      <c r="H162" s="172">
        <f>IF(ISERR(AVERAGE(H133:H161)),0,AVERAGE(H133:H161))</f>
        <v>0</v>
      </c>
    </row>
    <row r="163" spans="1:8" x14ac:dyDescent="0.15">
      <c r="F163" s="173"/>
      <c r="G163" s="176" t="s">
        <v>245</v>
      </c>
      <c r="H163" s="172">
        <f>IF(ISERR(STDEV(H133:H161)),0,STDEV(H133:H161))</f>
        <v>0</v>
      </c>
    </row>
  </sheetData>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9" sqref="D69"/>
    </sheetView>
  </sheetViews>
  <sheetFormatPr baseColWidth="10" defaultColWidth="6.33203125" defaultRowHeight="13" x14ac:dyDescent="0.15"/>
  <cols>
    <col min="1" max="1" width="15.83203125" style="223" customWidth="1"/>
    <col min="2" max="2" width="35.33203125" style="223" customWidth="1"/>
    <col min="3" max="3" width="50.1640625" style="223" customWidth="1"/>
    <col min="4" max="4" width="74.5" style="223" customWidth="1"/>
    <col min="5" max="5" width="1.1640625" style="223" customWidth="1"/>
    <col min="6" max="6" width="12.33203125" style="223" customWidth="1"/>
    <col min="7" max="7" width="48" style="223" customWidth="1"/>
    <col min="8" max="16384" width="6.33203125" style="223"/>
  </cols>
  <sheetData>
    <row r="1" spans="1:8" hidden="1" x14ac:dyDescent="0.15">
      <c r="A1" s="257"/>
      <c r="B1" s="257"/>
      <c r="C1" s="257"/>
      <c r="D1" s="257"/>
      <c r="E1" s="257"/>
      <c r="F1" s="257"/>
      <c r="G1" s="257"/>
      <c r="H1" s="257"/>
    </row>
    <row r="2" spans="1:8" hidden="1" x14ac:dyDescent="0.15">
      <c r="A2" s="257" t="s">
        <v>72</v>
      </c>
      <c r="B2" s="257">
        <v>36526</v>
      </c>
      <c r="C2" s="257"/>
      <c r="D2" s="257" t="s">
        <v>312</v>
      </c>
      <c r="E2" s="257" t="s">
        <v>141</v>
      </c>
      <c r="F2" s="257" t="s">
        <v>135</v>
      </c>
      <c r="G2" s="257">
        <v>1</v>
      </c>
      <c r="H2" s="257"/>
    </row>
    <row r="3" spans="1:8" hidden="1" x14ac:dyDescent="0.15">
      <c r="A3" s="257" t="s">
        <v>101</v>
      </c>
      <c r="B3" s="257">
        <v>73051</v>
      </c>
      <c r="C3" s="257"/>
      <c r="D3" s="257" t="s">
        <v>312</v>
      </c>
      <c r="E3" s="257" t="s">
        <v>312</v>
      </c>
      <c r="F3" s="257" t="s">
        <v>142</v>
      </c>
      <c r="G3" s="257">
        <v>0.95</v>
      </c>
      <c r="H3" s="257"/>
    </row>
    <row r="4" spans="1:8" hidden="1" x14ac:dyDescent="0.15">
      <c r="A4" s="257" t="s">
        <v>73</v>
      </c>
      <c r="B4" s="257" t="s">
        <v>406</v>
      </c>
      <c r="C4" s="257"/>
      <c r="D4" s="257" t="s">
        <v>597</v>
      </c>
      <c r="E4" s="257" t="s">
        <v>312</v>
      </c>
      <c r="F4" s="257" t="s">
        <v>98</v>
      </c>
      <c r="G4" s="257">
        <v>0.9</v>
      </c>
      <c r="H4" s="257"/>
    </row>
    <row r="5" spans="1:8" hidden="1" x14ac:dyDescent="0.15">
      <c r="A5" s="257" t="s">
        <v>312</v>
      </c>
      <c r="B5" s="257" t="s">
        <v>608</v>
      </c>
      <c r="C5" s="257"/>
      <c r="D5" s="257" t="s">
        <v>598</v>
      </c>
      <c r="E5" s="257" t="s">
        <v>312</v>
      </c>
      <c r="F5" s="257" t="s">
        <v>99</v>
      </c>
      <c r="G5" s="257">
        <v>0.85</v>
      </c>
      <c r="H5" s="257"/>
    </row>
    <row r="6" spans="1:8" hidden="1" x14ac:dyDescent="0.15">
      <c r="A6" s="257" t="s">
        <v>312</v>
      </c>
      <c r="B6" s="257" t="s">
        <v>411</v>
      </c>
      <c r="C6" s="257"/>
      <c r="D6" s="257" t="s">
        <v>600</v>
      </c>
      <c r="E6" s="257" t="s">
        <v>312</v>
      </c>
      <c r="F6" s="257" t="s">
        <v>33</v>
      </c>
      <c r="G6" s="257">
        <v>0.8</v>
      </c>
      <c r="H6" s="257"/>
    </row>
    <row r="7" spans="1:8" hidden="1" x14ac:dyDescent="0.15">
      <c r="A7" s="257" t="s">
        <v>312</v>
      </c>
      <c r="B7" s="257" t="s">
        <v>609</v>
      </c>
      <c r="C7" s="257"/>
      <c r="D7" s="257" t="s">
        <v>601</v>
      </c>
      <c r="E7" s="257" t="s">
        <v>312</v>
      </c>
      <c r="F7" s="257" t="s">
        <v>34</v>
      </c>
      <c r="G7" s="257">
        <v>0.75</v>
      </c>
      <c r="H7" s="257"/>
    </row>
    <row r="8" spans="1:8" hidden="1" x14ac:dyDescent="0.15">
      <c r="A8" s="257" t="s">
        <v>312</v>
      </c>
      <c r="B8" s="257" t="s">
        <v>282</v>
      </c>
      <c r="C8" s="257"/>
      <c r="D8" s="257" t="s">
        <v>599</v>
      </c>
      <c r="E8" s="257" t="s">
        <v>312</v>
      </c>
      <c r="F8" s="257" t="s">
        <v>35</v>
      </c>
      <c r="G8" s="257">
        <v>0.7</v>
      </c>
      <c r="H8" s="257"/>
    </row>
    <row r="9" spans="1:8" hidden="1" x14ac:dyDescent="0.15">
      <c r="A9" s="257" t="s">
        <v>312</v>
      </c>
      <c r="B9" s="257" t="s">
        <v>610</v>
      </c>
      <c r="C9" s="257"/>
      <c r="D9" s="257" t="s">
        <v>602</v>
      </c>
      <c r="E9" s="257" t="s">
        <v>312</v>
      </c>
      <c r="F9" s="257" t="s">
        <v>36</v>
      </c>
      <c r="G9" s="257">
        <v>0.65</v>
      </c>
      <c r="H9" s="257"/>
    </row>
    <row r="10" spans="1:8" hidden="1" x14ac:dyDescent="0.15">
      <c r="A10" s="257" t="s">
        <v>312</v>
      </c>
      <c r="B10" s="257" t="s">
        <v>123</v>
      </c>
      <c r="C10" s="257"/>
      <c r="D10" s="257" t="s">
        <v>603</v>
      </c>
      <c r="E10" s="257" t="s">
        <v>312</v>
      </c>
      <c r="F10" s="257" t="s">
        <v>102</v>
      </c>
      <c r="G10" s="257">
        <v>0.5</v>
      </c>
      <c r="H10" s="257"/>
    </row>
    <row r="11" spans="1:8" hidden="1" x14ac:dyDescent="0.15">
      <c r="A11" s="257" t="s">
        <v>312</v>
      </c>
      <c r="B11" s="257" t="s">
        <v>308</v>
      </c>
      <c r="C11" s="257"/>
      <c r="D11" s="257" t="s">
        <v>604</v>
      </c>
      <c r="E11" s="257" t="s">
        <v>312</v>
      </c>
      <c r="F11" s="257" t="s">
        <v>312</v>
      </c>
      <c r="G11" s="257" t="s">
        <v>312</v>
      </c>
      <c r="H11" s="257"/>
    </row>
    <row r="12" spans="1:8" hidden="1" x14ac:dyDescent="0.15">
      <c r="A12" s="257" t="s">
        <v>312</v>
      </c>
      <c r="B12" s="257" t="s">
        <v>611</v>
      </c>
      <c r="C12" s="257"/>
      <c r="D12" s="257" t="s">
        <v>605</v>
      </c>
      <c r="E12" s="257" t="s">
        <v>312</v>
      </c>
      <c r="F12" s="257" t="s">
        <v>312</v>
      </c>
      <c r="G12" s="257" t="s">
        <v>312</v>
      </c>
      <c r="H12" s="257"/>
    </row>
    <row r="13" spans="1:8" hidden="1" x14ac:dyDescent="0.15">
      <c r="A13" s="257" t="s">
        <v>312</v>
      </c>
      <c r="B13" s="257" t="s">
        <v>169</v>
      </c>
      <c r="C13" s="257"/>
      <c r="D13" s="257" t="s">
        <v>606</v>
      </c>
      <c r="E13" s="257" t="s">
        <v>312</v>
      </c>
      <c r="F13" s="257" t="s">
        <v>312</v>
      </c>
      <c r="G13" s="257" t="s">
        <v>312</v>
      </c>
      <c r="H13" s="257"/>
    </row>
    <row r="14" spans="1:8" hidden="1" x14ac:dyDescent="0.15">
      <c r="A14" s="257" t="s">
        <v>312</v>
      </c>
      <c r="B14" s="257" t="s">
        <v>124</v>
      </c>
      <c r="C14" s="257"/>
      <c r="D14" s="257" t="s">
        <v>607</v>
      </c>
      <c r="E14" s="257" t="s">
        <v>312</v>
      </c>
      <c r="F14" s="257" t="s">
        <v>312</v>
      </c>
      <c r="G14" s="257" t="s">
        <v>312</v>
      </c>
      <c r="H14" s="257"/>
    </row>
    <row r="15" spans="1:8" hidden="1" x14ac:dyDescent="0.15">
      <c r="A15" s="257" t="s">
        <v>312</v>
      </c>
      <c r="B15" s="257" t="s">
        <v>312</v>
      </c>
      <c r="C15" s="257"/>
      <c r="D15" s="257" t="s">
        <v>312</v>
      </c>
      <c r="E15" s="257" t="s">
        <v>312</v>
      </c>
      <c r="F15" s="257" t="s">
        <v>312</v>
      </c>
      <c r="G15" s="257" t="s">
        <v>312</v>
      </c>
      <c r="H15" s="257"/>
    </row>
    <row r="16" spans="1:8" hidden="1" x14ac:dyDescent="0.15">
      <c r="A16" s="257" t="s">
        <v>312</v>
      </c>
      <c r="B16" s="257" t="s">
        <v>312</v>
      </c>
      <c r="C16" s="257"/>
      <c r="D16" s="257" t="s">
        <v>312</v>
      </c>
      <c r="E16" s="257" t="s">
        <v>312</v>
      </c>
      <c r="F16" s="257" t="s">
        <v>312</v>
      </c>
      <c r="G16" s="257" t="s">
        <v>312</v>
      </c>
      <c r="H16" s="257"/>
    </row>
    <row r="17" spans="1:8" hidden="1" x14ac:dyDescent="0.15">
      <c r="A17" s="257" t="s">
        <v>312</v>
      </c>
      <c r="B17" s="257" t="s">
        <v>312</v>
      </c>
      <c r="C17" s="257"/>
      <c r="D17" s="257" t="s">
        <v>312</v>
      </c>
      <c r="E17" s="257" t="s">
        <v>312</v>
      </c>
      <c r="F17" s="257" t="s">
        <v>312</v>
      </c>
      <c r="G17" s="257" t="s">
        <v>312</v>
      </c>
      <c r="H17" s="257"/>
    </row>
    <row r="18" spans="1:8" hidden="1" x14ac:dyDescent="0.15">
      <c r="A18" s="257" t="s">
        <v>312</v>
      </c>
      <c r="B18" s="257" t="s">
        <v>312</v>
      </c>
      <c r="C18" s="257"/>
      <c r="D18" s="257" t="s">
        <v>312</v>
      </c>
      <c r="E18" s="257" t="s">
        <v>312</v>
      </c>
      <c r="F18" s="257" t="s">
        <v>312</v>
      </c>
      <c r="G18" s="257" t="s">
        <v>312</v>
      </c>
      <c r="H18" s="257"/>
    </row>
    <row r="19" spans="1:8" hidden="1" x14ac:dyDescent="0.15">
      <c r="A19" s="257" t="s">
        <v>77</v>
      </c>
      <c r="B19" s="257" t="s">
        <v>419</v>
      </c>
      <c r="C19" s="257"/>
      <c r="D19" s="257" t="s">
        <v>421</v>
      </c>
      <c r="E19" s="257" t="s">
        <v>690</v>
      </c>
      <c r="F19" s="257" t="s">
        <v>706</v>
      </c>
      <c r="G19" s="257" t="s">
        <v>449</v>
      </c>
      <c r="H19" s="257"/>
    </row>
    <row r="20" spans="1:8" hidden="1" x14ac:dyDescent="0.15">
      <c r="A20" s="257" t="s">
        <v>312</v>
      </c>
      <c r="B20" s="257" t="s">
        <v>420</v>
      </c>
      <c r="C20" s="257"/>
      <c r="D20" s="257" t="s">
        <v>422</v>
      </c>
      <c r="E20" s="257" t="s">
        <v>312</v>
      </c>
      <c r="F20" s="257">
        <v>1</v>
      </c>
      <c r="G20" s="257" t="s">
        <v>450</v>
      </c>
      <c r="H20" s="257"/>
    </row>
    <row r="21" spans="1:8" hidden="1" x14ac:dyDescent="0.15">
      <c r="A21" s="257" t="s">
        <v>312</v>
      </c>
      <c r="B21" s="257" t="s">
        <v>125</v>
      </c>
      <c r="C21" s="257"/>
      <c r="D21" s="257" t="s">
        <v>707</v>
      </c>
      <c r="E21" s="257" t="s">
        <v>312</v>
      </c>
      <c r="F21" s="257">
        <v>2</v>
      </c>
      <c r="G21" s="257" t="s">
        <v>451</v>
      </c>
      <c r="H21" s="257"/>
    </row>
    <row r="22" spans="1:8" hidden="1" x14ac:dyDescent="0.15">
      <c r="A22" s="257" t="s">
        <v>312</v>
      </c>
      <c r="B22" s="257" t="s">
        <v>126</v>
      </c>
      <c r="C22" s="257"/>
      <c r="D22" s="257" t="s">
        <v>708</v>
      </c>
      <c r="E22" s="257" t="s">
        <v>312</v>
      </c>
      <c r="F22" s="257">
        <v>3</v>
      </c>
      <c r="G22" s="257" t="s">
        <v>452</v>
      </c>
      <c r="H22" s="257"/>
    </row>
    <row r="23" spans="1:8" hidden="1" x14ac:dyDescent="0.15">
      <c r="A23" s="257" t="s">
        <v>312</v>
      </c>
      <c r="B23" s="257" t="s">
        <v>162</v>
      </c>
      <c r="C23" s="257"/>
      <c r="D23" s="257" t="s">
        <v>709</v>
      </c>
      <c r="E23" s="257" t="s">
        <v>312</v>
      </c>
      <c r="F23" s="257">
        <v>4</v>
      </c>
      <c r="G23" s="257" t="s">
        <v>453</v>
      </c>
      <c r="H23" s="257"/>
    </row>
    <row r="24" spans="1:8" hidden="1" x14ac:dyDescent="0.15">
      <c r="A24" s="257" t="s">
        <v>312</v>
      </c>
      <c r="B24" s="257" t="s">
        <v>80</v>
      </c>
      <c r="C24" s="257"/>
      <c r="D24" s="257" t="s">
        <v>710</v>
      </c>
      <c r="E24" s="257" t="s">
        <v>312</v>
      </c>
      <c r="F24" s="257">
        <v>5</v>
      </c>
      <c r="G24" s="257" t="s">
        <v>454</v>
      </c>
      <c r="H24" s="257"/>
    </row>
    <row r="25" spans="1:8" hidden="1" x14ac:dyDescent="0.15">
      <c r="A25" s="257" t="s">
        <v>312</v>
      </c>
      <c r="B25" s="257" t="s">
        <v>20</v>
      </c>
      <c r="C25" s="257"/>
      <c r="D25" s="257" t="s">
        <v>711</v>
      </c>
      <c r="E25" s="257" t="s">
        <v>312</v>
      </c>
      <c r="F25" s="257">
        <v>6</v>
      </c>
      <c r="G25" s="257" t="s">
        <v>312</v>
      </c>
      <c r="H25" s="257"/>
    </row>
    <row r="26" spans="1:8" hidden="1" x14ac:dyDescent="0.15">
      <c r="A26" s="257" t="s">
        <v>312</v>
      </c>
      <c r="B26" s="257" t="s">
        <v>163</v>
      </c>
      <c r="C26" s="257"/>
      <c r="D26" s="257" t="s">
        <v>712</v>
      </c>
      <c r="E26" s="257" t="s">
        <v>312</v>
      </c>
      <c r="F26" s="257">
        <v>7</v>
      </c>
      <c r="G26" s="257" t="s">
        <v>312</v>
      </c>
      <c r="H26" s="257"/>
    </row>
    <row r="27" spans="1:8" hidden="1" x14ac:dyDescent="0.15">
      <c r="A27" s="257" t="s">
        <v>312</v>
      </c>
      <c r="B27" s="257" t="s">
        <v>164</v>
      </c>
      <c r="C27" s="257"/>
      <c r="D27" s="257" t="s">
        <v>713</v>
      </c>
      <c r="E27" s="257" t="s">
        <v>312</v>
      </c>
      <c r="F27" s="257">
        <v>8</v>
      </c>
      <c r="G27" s="257" t="s">
        <v>312</v>
      </c>
      <c r="H27" s="257"/>
    </row>
    <row r="28" spans="1:8" hidden="1" x14ac:dyDescent="0.15">
      <c r="A28" s="257" t="s">
        <v>312</v>
      </c>
      <c r="B28" s="257" t="s">
        <v>165</v>
      </c>
      <c r="C28" s="257"/>
      <c r="D28" s="257" t="s">
        <v>714</v>
      </c>
      <c r="E28" s="257" t="s">
        <v>312</v>
      </c>
      <c r="F28" s="257">
        <v>9</v>
      </c>
      <c r="G28" s="257" t="s">
        <v>312</v>
      </c>
      <c r="H28" s="257"/>
    </row>
    <row r="29" spans="1:8" hidden="1" x14ac:dyDescent="0.15">
      <c r="A29" s="257" t="s">
        <v>312</v>
      </c>
      <c r="B29" s="257" t="s">
        <v>715</v>
      </c>
      <c r="C29" s="257"/>
      <c r="D29" s="257" t="s">
        <v>716</v>
      </c>
      <c r="E29" s="257" t="s">
        <v>312</v>
      </c>
      <c r="F29" s="257">
        <v>10</v>
      </c>
      <c r="G29" s="257">
        <v>0</v>
      </c>
      <c r="H29" s="257"/>
    </row>
    <row r="30" spans="1:8" hidden="1" x14ac:dyDescent="0.15">
      <c r="A30" s="257" t="s">
        <v>40</v>
      </c>
      <c r="B30" s="257" t="s">
        <v>41</v>
      </c>
      <c r="C30" s="257"/>
      <c r="D30" s="257" t="s">
        <v>312</v>
      </c>
      <c r="E30" s="257" t="s">
        <v>312</v>
      </c>
      <c r="F30" s="257" t="s">
        <v>717</v>
      </c>
      <c r="G30" s="257">
        <v>0</v>
      </c>
      <c r="H30" s="257"/>
    </row>
    <row r="31" spans="1:8" hidden="1" x14ac:dyDescent="0.15">
      <c r="A31" s="257" t="s">
        <v>312</v>
      </c>
      <c r="B31" s="257" t="s">
        <v>42</v>
      </c>
      <c r="C31" s="257"/>
      <c r="D31" s="257" t="s">
        <v>312</v>
      </c>
      <c r="E31" s="257" t="s">
        <v>312</v>
      </c>
      <c r="F31" s="257" t="s">
        <v>306</v>
      </c>
      <c r="G31" s="257">
        <v>0</v>
      </c>
      <c r="H31" s="257"/>
    </row>
    <row r="32" spans="1:8" hidden="1" x14ac:dyDescent="0.15">
      <c r="A32" s="257" t="s">
        <v>43</v>
      </c>
      <c r="B32" s="257" t="s">
        <v>333</v>
      </c>
      <c r="C32" s="257"/>
      <c r="D32" s="257" t="s">
        <v>312</v>
      </c>
      <c r="E32" s="257" t="s">
        <v>312</v>
      </c>
      <c r="F32" s="257" t="s">
        <v>718</v>
      </c>
      <c r="G32" s="257" t="s">
        <v>552</v>
      </c>
      <c r="H32" s="257"/>
    </row>
    <row r="33" spans="1:8" hidden="1" x14ac:dyDescent="0.15">
      <c r="A33" s="257" t="s">
        <v>312</v>
      </c>
      <c r="B33" s="257" t="s">
        <v>44</v>
      </c>
      <c r="C33" s="257"/>
      <c r="D33" s="257" t="s">
        <v>312</v>
      </c>
      <c r="E33" s="257" t="s">
        <v>312</v>
      </c>
      <c r="F33" s="257" t="s">
        <v>719</v>
      </c>
      <c r="G33" s="257" t="s">
        <v>553</v>
      </c>
      <c r="H33" s="257"/>
    </row>
    <row r="34" spans="1:8" hidden="1" x14ac:dyDescent="0.15">
      <c r="A34" s="257" t="s">
        <v>312</v>
      </c>
      <c r="B34" s="257" t="s">
        <v>79</v>
      </c>
      <c r="C34" s="257"/>
      <c r="D34" s="257" t="s">
        <v>312</v>
      </c>
      <c r="E34" s="257" t="s">
        <v>312</v>
      </c>
      <c r="F34" s="257" t="s">
        <v>307</v>
      </c>
      <c r="G34" s="257" t="s">
        <v>554</v>
      </c>
      <c r="H34" s="257"/>
    </row>
    <row r="35" spans="1:8" hidden="1" x14ac:dyDescent="0.15">
      <c r="A35" s="257" t="s">
        <v>312</v>
      </c>
      <c r="B35" s="257" t="s">
        <v>46</v>
      </c>
      <c r="C35" s="257"/>
      <c r="D35" s="257" t="s">
        <v>312</v>
      </c>
      <c r="E35" s="257" t="s">
        <v>312</v>
      </c>
      <c r="F35" s="257" t="s">
        <v>312</v>
      </c>
      <c r="G35" s="257" t="s">
        <v>312</v>
      </c>
      <c r="H35" s="257"/>
    </row>
    <row r="36" spans="1:8" hidden="1" x14ac:dyDescent="0.15">
      <c r="A36" s="257" t="s">
        <v>312</v>
      </c>
      <c r="B36" s="257" t="s">
        <v>45</v>
      </c>
      <c r="C36" s="257"/>
      <c r="D36" s="257" t="s">
        <v>312</v>
      </c>
      <c r="E36" s="257" t="s">
        <v>312</v>
      </c>
      <c r="F36" s="257" t="s">
        <v>312</v>
      </c>
      <c r="G36" s="257" t="s">
        <v>312</v>
      </c>
      <c r="H36" s="257"/>
    </row>
    <row r="37" spans="1:8" hidden="1" x14ac:dyDescent="0.15">
      <c r="A37" s="257" t="s">
        <v>312</v>
      </c>
      <c r="B37" s="257" t="s">
        <v>312</v>
      </c>
      <c r="C37" s="257"/>
      <c r="D37" s="257" t="s">
        <v>312</v>
      </c>
      <c r="E37" s="257" t="s">
        <v>312</v>
      </c>
      <c r="F37" s="257" t="s">
        <v>312</v>
      </c>
      <c r="G37" s="257" t="s">
        <v>312</v>
      </c>
      <c r="H37" s="257"/>
    </row>
    <row r="38" spans="1:8" hidden="1" x14ac:dyDescent="0.15">
      <c r="A38" s="257" t="s">
        <v>47</v>
      </c>
      <c r="B38" s="257" t="s">
        <v>48</v>
      </c>
      <c r="C38" s="257"/>
      <c r="D38" s="257" t="s">
        <v>49</v>
      </c>
      <c r="E38" s="257" t="s">
        <v>50</v>
      </c>
      <c r="F38" s="257" t="s">
        <v>51</v>
      </c>
      <c r="G38" s="257" t="s">
        <v>52</v>
      </c>
      <c r="H38" s="257" t="s">
        <v>48</v>
      </c>
    </row>
    <row r="39" spans="1:8" ht="9" hidden="1" customHeight="1" x14ac:dyDescent="0.15">
      <c r="A39" s="257" t="s">
        <v>337</v>
      </c>
      <c r="B39" s="257">
        <v>-1.5</v>
      </c>
      <c r="C39" s="257"/>
      <c r="D39" s="257">
        <v>-0.5</v>
      </c>
      <c r="E39" s="257">
        <v>0.5</v>
      </c>
      <c r="F39" s="257">
        <v>1.5</v>
      </c>
      <c r="G39" s="257">
        <v>99999</v>
      </c>
      <c r="H39" s="257" t="s">
        <v>49</v>
      </c>
    </row>
    <row r="40" spans="1:8" ht="13" hidden="1" customHeight="1" x14ac:dyDescent="0.15">
      <c r="A40" s="257" t="s">
        <v>338</v>
      </c>
      <c r="B40" s="257">
        <v>-2</v>
      </c>
      <c r="C40" s="257"/>
      <c r="D40" s="257">
        <v>-1</v>
      </c>
      <c r="E40" s="257">
        <v>0</v>
      </c>
      <c r="F40" s="257">
        <v>1</v>
      </c>
      <c r="G40" s="257">
        <v>2</v>
      </c>
      <c r="H40" s="257" t="s">
        <v>50</v>
      </c>
    </row>
    <row r="41" spans="1:8" ht="16" hidden="1" customHeight="1" x14ac:dyDescent="0.15">
      <c r="A41" s="257" t="s">
        <v>339</v>
      </c>
      <c r="B41" s="257">
        <v>0</v>
      </c>
      <c r="C41" s="257"/>
      <c r="D41" s="257">
        <v>-1.5</v>
      </c>
      <c r="E41" s="257">
        <v>-0.5</v>
      </c>
      <c r="F41" s="257">
        <v>0.5</v>
      </c>
      <c r="G41" s="257">
        <v>1.5</v>
      </c>
      <c r="H41" s="257" t="s">
        <v>51</v>
      </c>
    </row>
    <row r="42" spans="1:8" ht="9" hidden="1" customHeight="1" x14ac:dyDescent="0.15">
      <c r="A42" s="257" t="s">
        <v>312</v>
      </c>
      <c r="B42" s="257">
        <v>0</v>
      </c>
      <c r="C42" s="257"/>
      <c r="D42" s="257">
        <v>0</v>
      </c>
      <c r="E42" s="257">
        <v>0</v>
      </c>
      <c r="F42" s="257">
        <v>0</v>
      </c>
      <c r="G42" s="257" t="s">
        <v>312</v>
      </c>
      <c r="H42" s="257" t="s">
        <v>52</v>
      </c>
    </row>
    <row r="43" spans="1:8" ht="20" x14ac:dyDescent="0.2">
      <c r="A43" s="390" t="s">
        <v>305</v>
      </c>
      <c r="B43" s="390"/>
      <c r="C43" s="258"/>
      <c r="D43" s="258"/>
      <c r="E43" s="258"/>
      <c r="F43" s="258"/>
      <c r="G43" s="258"/>
    </row>
    <row r="44" spans="1:8" ht="54" customHeight="1" x14ac:dyDescent="0.2">
      <c r="A44" s="391" t="s">
        <v>622</v>
      </c>
      <c r="B44" s="391"/>
      <c r="C44" s="391"/>
      <c r="D44" s="391"/>
      <c r="E44" s="391"/>
      <c r="F44" s="391"/>
      <c r="G44" s="258"/>
    </row>
    <row r="45" spans="1:8" ht="17" hidden="1" customHeight="1" x14ac:dyDescent="0.2">
      <c r="A45" s="259" t="s">
        <v>428</v>
      </c>
      <c r="B45" s="259"/>
      <c r="C45" s="259"/>
      <c r="D45" s="259"/>
      <c r="E45" s="259"/>
      <c r="F45" s="259"/>
      <c r="G45" s="258"/>
    </row>
    <row r="46" spans="1:8" ht="17" hidden="1" customHeight="1" x14ac:dyDescent="0.2">
      <c r="A46" s="260" t="s">
        <v>697</v>
      </c>
      <c r="B46" s="259"/>
      <c r="C46" s="259"/>
      <c r="D46" s="259"/>
      <c r="E46" s="259"/>
      <c r="F46" s="259"/>
      <c r="G46" s="258"/>
    </row>
    <row r="47" spans="1:8" ht="17" hidden="1" customHeight="1" x14ac:dyDescent="0.2">
      <c r="A47" s="260" t="s">
        <v>698</v>
      </c>
      <c r="B47" s="259"/>
      <c r="C47" s="259"/>
      <c r="D47" s="259"/>
      <c r="E47" s="259"/>
      <c r="F47" s="259"/>
      <c r="G47" s="258"/>
    </row>
    <row r="48" spans="1:8" ht="16" hidden="1" customHeight="1" x14ac:dyDescent="0.15">
      <c r="A48" s="260" t="s">
        <v>699</v>
      </c>
    </row>
    <row r="49" spans="1:7" ht="16" hidden="1" customHeight="1" x14ac:dyDescent="0.15">
      <c r="A49" s="260" t="s">
        <v>700</v>
      </c>
    </row>
    <row r="50" spans="1:7" ht="16" hidden="1" customHeight="1" x14ac:dyDescent="0.15">
      <c r="A50" s="260" t="s">
        <v>701</v>
      </c>
    </row>
    <row r="51" spans="1:7" ht="16" hidden="1" customHeight="1" x14ac:dyDescent="0.15">
      <c r="A51" s="260" t="s">
        <v>702</v>
      </c>
    </row>
    <row r="52" spans="1:7" ht="16" hidden="1" customHeight="1" x14ac:dyDescent="0.15">
      <c r="A52" s="260" t="s">
        <v>703</v>
      </c>
    </row>
    <row r="53" spans="1:7" ht="16" hidden="1" customHeight="1" x14ac:dyDescent="0.15">
      <c r="A53" s="260" t="s">
        <v>704</v>
      </c>
    </row>
    <row r="54" spans="1:7" ht="16" hidden="1" customHeight="1" x14ac:dyDescent="0.15">
      <c r="A54" s="260" t="s">
        <v>705</v>
      </c>
    </row>
    <row r="55" spans="1:7" ht="16" hidden="1" customHeight="1" x14ac:dyDescent="0.15">
      <c r="A55" s="260"/>
    </row>
    <row r="56" spans="1:7" ht="16" hidden="1" customHeight="1" x14ac:dyDescent="0.15">
      <c r="A56" s="260"/>
    </row>
    <row r="57" spans="1:7" ht="16" hidden="1" customHeight="1" x14ac:dyDescent="0.15">
      <c r="A57" s="260"/>
    </row>
    <row r="58" spans="1:7" ht="16" hidden="1" customHeight="1" x14ac:dyDescent="0.15">
      <c r="A58" s="260"/>
    </row>
    <row r="59" spans="1:7" ht="16" hidden="1" customHeight="1" x14ac:dyDescent="0.15">
      <c r="A59" s="260"/>
    </row>
    <row r="60" spans="1:7" ht="16" hidden="1" customHeight="1" x14ac:dyDescent="0.15">
      <c r="A60" s="260"/>
    </row>
    <row r="61" spans="1:7" ht="30" customHeight="1" x14ac:dyDescent="0.15">
      <c r="A61" s="261" t="s">
        <v>427</v>
      </c>
      <c r="B61" s="261" t="s">
        <v>624</v>
      </c>
      <c r="C61" s="261" t="s">
        <v>176</v>
      </c>
      <c r="D61" s="261" t="s">
        <v>17</v>
      </c>
      <c r="E61" s="261"/>
      <c r="F61" s="262" t="s">
        <v>18</v>
      </c>
      <c r="G61" s="262" t="s">
        <v>309</v>
      </c>
    </row>
    <row r="62" spans="1:7" ht="42" customHeight="1" x14ac:dyDescent="0.15">
      <c r="A62" s="263" t="s">
        <v>702</v>
      </c>
      <c r="B62" s="263" t="s">
        <v>765</v>
      </c>
      <c r="C62" s="263" t="s">
        <v>771</v>
      </c>
      <c r="D62" s="263" t="s">
        <v>831</v>
      </c>
      <c r="E62" s="264"/>
      <c r="F62" s="265" t="s">
        <v>717</v>
      </c>
      <c r="G62" s="263"/>
    </row>
    <row r="63" spans="1:7" ht="42" customHeight="1" x14ac:dyDescent="0.15">
      <c r="A63" s="263" t="s">
        <v>702</v>
      </c>
      <c r="B63" s="263" t="s">
        <v>766</v>
      </c>
      <c r="C63" s="263" t="s">
        <v>772</v>
      </c>
      <c r="D63" s="263" t="s">
        <v>828</v>
      </c>
      <c r="E63" s="264"/>
      <c r="F63" s="265" t="s">
        <v>717</v>
      </c>
      <c r="G63" s="263"/>
    </row>
    <row r="64" spans="1:7" ht="42" customHeight="1" x14ac:dyDescent="0.15">
      <c r="A64" s="263" t="s">
        <v>702</v>
      </c>
      <c r="B64" s="263" t="s">
        <v>767</v>
      </c>
      <c r="C64" s="263" t="s">
        <v>773</v>
      </c>
      <c r="D64" s="263" t="s">
        <v>831</v>
      </c>
      <c r="E64" s="264"/>
      <c r="F64" s="265" t="s">
        <v>717</v>
      </c>
      <c r="G64" s="263"/>
    </row>
    <row r="65" spans="1:7" ht="42" customHeight="1" x14ac:dyDescent="0.15">
      <c r="A65" s="263" t="s">
        <v>702</v>
      </c>
      <c r="B65" s="263" t="s">
        <v>768</v>
      </c>
      <c r="C65" s="263" t="s">
        <v>774</v>
      </c>
      <c r="D65" s="263" t="s">
        <v>832</v>
      </c>
      <c r="E65" s="264"/>
      <c r="F65" s="265" t="s">
        <v>717</v>
      </c>
      <c r="G65" s="263"/>
    </row>
    <row r="66" spans="1:7" ht="42" customHeight="1" x14ac:dyDescent="0.15">
      <c r="A66" s="263" t="s">
        <v>702</v>
      </c>
      <c r="B66" s="263" t="s">
        <v>769</v>
      </c>
      <c r="C66" s="263" t="s">
        <v>775</v>
      </c>
      <c r="D66" s="263" t="s">
        <v>833</v>
      </c>
      <c r="E66" s="264"/>
      <c r="F66" s="265" t="s">
        <v>717</v>
      </c>
      <c r="G66" s="263"/>
    </row>
    <row r="67" spans="1:7" ht="42" customHeight="1" x14ac:dyDescent="0.15">
      <c r="A67" s="263" t="s">
        <v>702</v>
      </c>
      <c r="B67" s="263" t="s">
        <v>770</v>
      </c>
      <c r="C67" s="263" t="s">
        <v>776</v>
      </c>
      <c r="D67" s="263" t="s">
        <v>834</v>
      </c>
      <c r="E67" s="264"/>
      <c r="F67" s="265" t="s">
        <v>717</v>
      </c>
      <c r="G67" s="263"/>
    </row>
    <row r="68" spans="1:7" ht="42" customHeight="1" x14ac:dyDescent="0.15">
      <c r="A68" s="263"/>
      <c r="B68" s="263"/>
      <c r="C68" s="263"/>
      <c r="D68" s="263"/>
      <c r="E68" s="264"/>
      <c r="F68" s="265"/>
      <c r="G68" s="263"/>
    </row>
    <row r="69" spans="1:7" ht="42" customHeight="1" x14ac:dyDescent="0.15">
      <c r="A69" s="263"/>
      <c r="B69" s="263"/>
      <c r="C69" s="263"/>
      <c r="D69" s="263"/>
      <c r="E69" s="264"/>
      <c r="F69" s="265"/>
      <c r="G69" s="263"/>
    </row>
    <row r="70" spans="1:7" ht="42" customHeight="1" x14ac:dyDescent="0.15">
      <c r="A70" s="263"/>
      <c r="B70" s="263"/>
      <c r="C70" s="263"/>
      <c r="D70" s="263"/>
      <c r="E70" s="264"/>
      <c r="F70" s="265"/>
      <c r="G70" s="263"/>
    </row>
    <row r="71" spans="1:7" ht="42" customHeight="1" x14ac:dyDescent="0.15">
      <c r="A71" s="263"/>
      <c r="B71" s="263"/>
      <c r="C71" s="263"/>
      <c r="D71" s="263"/>
      <c r="E71" s="264"/>
      <c r="F71" s="265"/>
      <c r="G71" s="263"/>
    </row>
    <row r="72" spans="1:7" ht="42" customHeight="1" x14ac:dyDescent="0.15">
      <c r="A72" s="263"/>
      <c r="B72" s="263"/>
      <c r="C72" s="263"/>
      <c r="D72" s="263"/>
      <c r="E72" s="264"/>
      <c r="F72" s="265"/>
      <c r="G72" s="263"/>
    </row>
    <row r="73" spans="1:7" ht="42" customHeight="1" x14ac:dyDescent="0.15">
      <c r="A73" s="263"/>
      <c r="B73" s="263"/>
      <c r="C73" s="263"/>
      <c r="D73" s="263"/>
      <c r="E73" s="264"/>
      <c r="F73" s="265"/>
      <c r="G73" s="263"/>
    </row>
    <row r="74" spans="1:7" ht="42" customHeight="1" x14ac:dyDescent="0.15">
      <c r="A74" s="263"/>
      <c r="B74" s="263"/>
      <c r="C74" s="263"/>
      <c r="D74" s="263"/>
      <c r="E74" s="264"/>
      <c r="F74" s="265"/>
      <c r="G74" s="263"/>
    </row>
    <row r="75" spans="1:7" ht="42" customHeight="1" x14ac:dyDescent="0.15">
      <c r="A75" s="263"/>
      <c r="B75" s="263"/>
      <c r="C75" s="263"/>
      <c r="D75" s="263"/>
      <c r="E75" s="264"/>
      <c r="F75" s="265"/>
      <c r="G75" s="263"/>
    </row>
    <row r="76" spans="1:7" ht="42" customHeight="1" x14ac:dyDescent="0.15">
      <c r="A76" s="263"/>
      <c r="B76" s="263"/>
      <c r="C76" s="263"/>
      <c r="D76" s="263"/>
      <c r="E76" s="264"/>
      <c r="F76" s="265"/>
      <c r="G76" s="263"/>
    </row>
    <row r="77" spans="1:7" ht="42" customHeight="1" x14ac:dyDescent="0.15">
      <c r="A77" s="263"/>
      <c r="B77" s="263"/>
      <c r="C77" s="263"/>
      <c r="D77" s="263"/>
      <c r="E77" s="264"/>
      <c r="F77" s="265"/>
      <c r="G77" s="263"/>
    </row>
    <row r="78" spans="1:7" ht="42" customHeight="1" x14ac:dyDescent="0.15">
      <c r="A78" s="263"/>
      <c r="B78" s="263"/>
      <c r="C78" s="263"/>
      <c r="D78" s="263"/>
      <c r="E78" s="264"/>
      <c r="F78" s="265"/>
      <c r="G78" s="263"/>
    </row>
    <row r="79" spans="1:7" ht="42" customHeight="1" x14ac:dyDescent="0.15">
      <c r="A79" s="263"/>
      <c r="B79" s="263"/>
      <c r="C79" s="263"/>
      <c r="D79" s="263"/>
      <c r="E79" s="264"/>
      <c r="F79" s="265"/>
      <c r="G79" s="263"/>
    </row>
    <row r="80" spans="1:7" ht="42" customHeight="1" x14ac:dyDescent="0.15">
      <c r="A80" s="263"/>
      <c r="B80" s="263"/>
      <c r="C80" s="263"/>
      <c r="D80" s="263"/>
      <c r="E80" s="264"/>
      <c r="F80" s="265"/>
      <c r="G80" s="263"/>
    </row>
    <row r="81" spans="1:7" ht="42" customHeight="1" x14ac:dyDescent="0.15">
      <c r="A81" s="263"/>
      <c r="B81" s="263"/>
      <c r="C81" s="263"/>
      <c r="D81" s="263"/>
      <c r="E81" s="264"/>
      <c r="F81" s="265"/>
      <c r="G81" s="263"/>
    </row>
    <row r="82" spans="1:7" ht="42" customHeight="1" x14ac:dyDescent="0.15">
      <c r="A82" s="263"/>
      <c r="B82" s="263"/>
      <c r="C82" s="263"/>
      <c r="D82" s="263"/>
      <c r="E82" s="264"/>
      <c r="F82" s="265"/>
      <c r="G82" s="263"/>
    </row>
    <row r="83" spans="1:7" ht="42" customHeight="1" x14ac:dyDescent="0.15">
      <c r="A83" s="263"/>
      <c r="B83" s="263"/>
      <c r="C83" s="263"/>
      <c r="D83" s="263"/>
      <c r="E83" s="264"/>
      <c r="F83" s="265"/>
      <c r="G83" s="263"/>
    </row>
    <row r="84" spans="1:7" ht="42" customHeight="1" x14ac:dyDescent="0.15">
      <c r="A84" s="263"/>
      <c r="B84" s="263"/>
      <c r="C84" s="263"/>
      <c r="D84" s="263"/>
      <c r="E84" s="264"/>
      <c r="F84" s="265"/>
      <c r="G84" s="263"/>
    </row>
    <row r="85" spans="1:7" ht="42" customHeight="1" x14ac:dyDescent="0.15">
      <c r="A85" s="263"/>
      <c r="B85" s="263"/>
      <c r="C85" s="263"/>
      <c r="D85" s="263"/>
      <c r="E85" s="264"/>
      <c r="F85" s="265"/>
      <c r="G85" s="263"/>
    </row>
    <row r="86" spans="1:7" ht="42" customHeight="1" x14ac:dyDescent="0.15">
      <c r="A86" s="263"/>
      <c r="B86" s="263"/>
      <c r="C86" s="263"/>
      <c r="D86" s="263"/>
      <c r="E86" s="264"/>
      <c r="F86" s="265"/>
      <c r="G86" s="263"/>
    </row>
    <row r="87" spans="1:7" ht="42" customHeight="1" x14ac:dyDescent="0.15">
      <c r="A87" s="263"/>
      <c r="B87" s="263"/>
      <c r="C87" s="263"/>
      <c r="D87" s="263"/>
      <c r="E87" s="264"/>
      <c r="F87" s="265"/>
      <c r="G87" s="263"/>
    </row>
    <row r="88" spans="1:7" ht="42" customHeight="1" x14ac:dyDescent="0.15">
      <c r="A88" s="263"/>
      <c r="B88" s="263"/>
      <c r="C88" s="263"/>
      <c r="D88" s="263"/>
      <c r="E88" s="264"/>
      <c r="F88" s="265"/>
      <c r="G88" s="263"/>
    </row>
    <row r="89" spans="1:7" ht="42" customHeight="1" x14ac:dyDescent="0.15">
      <c r="A89" s="263"/>
      <c r="B89" s="263"/>
      <c r="C89" s="263"/>
      <c r="D89" s="263"/>
      <c r="E89" s="264"/>
      <c r="F89" s="265"/>
      <c r="G89" s="263"/>
    </row>
    <row r="90" spans="1:7" ht="42" customHeight="1" x14ac:dyDescent="0.15">
      <c r="A90" s="263"/>
      <c r="B90" s="263"/>
      <c r="C90" s="263"/>
      <c r="D90" s="263"/>
      <c r="E90" s="264"/>
      <c r="F90" s="265"/>
      <c r="G90" s="263"/>
    </row>
    <row r="91" spans="1:7" ht="42" customHeight="1" x14ac:dyDescent="0.15">
      <c r="A91" s="263"/>
      <c r="B91" s="263"/>
      <c r="C91" s="263"/>
      <c r="D91" s="263"/>
      <c r="E91" s="264"/>
      <c r="F91" s="265"/>
      <c r="G91" s="263"/>
    </row>
    <row r="92" spans="1:7" ht="42" customHeight="1" x14ac:dyDescent="0.15">
      <c r="A92" s="263"/>
      <c r="B92" s="263"/>
      <c r="C92" s="263"/>
      <c r="D92" s="263"/>
      <c r="E92" s="264"/>
      <c r="F92" s="265"/>
      <c r="G92" s="263"/>
    </row>
    <row r="93" spans="1:7" ht="42" customHeight="1" x14ac:dyDescent="0.15">
      <c r="A93" s="263"/>
      <c r="B93" s="263"/>
      <c r="C93" s="263"/>
      <c r="D93" s="263"/>
      <c r="E93" s="264"/>
      <c r="F93" s="265"/>
      <c r="G93" s="263"/>
    </row>
    <row r="94" spans="1:7" ht="42" customHeight="1" x14ac:dyDescent="0.15">
      <c r="A94" s="263"/>
      <c r="B94" s="263"/>
      <c r="C94" s="263"/>
      <c r="D94" s="263"/>
      <c r="E94" s="264"/>
      <c r="F94" s="265"/>
      <c r="G94" s="263"/>
    </row>
    <row r="95" spans="1:7" ht="42" customHeight="1" x14ac:dyDescent="0.15">
      <c r="A95" s="263"/>
      <c r="B95" s="263"/>
      <c r="C95" s="263"/>
      <c r="D95" s="263"/>
      <c r="E95" s="264"/>
      <c r="F95" s="265"/>
      <c r="G95" s="263"/>
    </row>
    <row r="96" spans="1:7" ht="42" customHeight="1" x14ac:dyDescent="0.15">
      <c r="A96" s="263"/>
      <c r="B96" s="263"/>
      <c r="C96" s="263"/>
      <c r="D96" s="263"/>
      <c r="E96" s="264"/>
      <c r="F96" s="265"/>
      <c r="G96" s="263"/>
    </row>
    <row r="97" spans="1:7" ht="42" customHeight="1" x14ac:dyDescent="0.15">
      <c r="A97" s="263"/>
      <c r="B97" s="263"/>
      <c r="C97" s="263"/>
      <c r="D97" s="263"/>
      <c r="E97" s="264"/>
      <c r="F97" s="265"/>
      <c r="G97" s="263"/>
    </row>
    <row r="98" spans="1:7" ht="42" customHeight="1" x14ac:dyDescent="0.15">
      <c r="A98" s="263"/>
      <c r="B98" s="263"/>
      <c r="C98" s="263"/>
      <c r="D98" s="263"/>
      <c r="E98" s="264"/>
      <c r="F98" s="265"/>
      <c r="G98" s="263"/>
    </row>
    <row r="99" spans="1:7" ht="42" customHeight="1" x14ac:dyDescent="0.15">
      <c r="A99" s="263"/>
      <c r="B99" s="263"/>
      <c r="C99" s="263"/>
      <c r="D99" s="263"/>
      <c r="E99" s="264"/>
      <c r="F99" s="265"/>
      <c r="G99" s="263"/>
    </row>
    <row r="100" spans="1:7" ht="42" customHeight="1" x14ac:dyDescent="0.15">
      <c r="A100" s="263"/>
      <c r="B100" s="263"/>
      <c r="C100" s="263"/>
      <c r="D100" s="263"/>
      <c r="E100" s="264"/>
      <c r="F100" s="265"/>
      <c r="G100" s="263"/>
    </row>
    <row r="101" spans="1:7" ht="42" customHeight="1" x14ac:dyDescent="0.15">
      <c r="A101" s="263"/>
      <c r="B101" s="263"/>
      <c r="C101" s="263"/>
      <c r="D101" s="263"/>
      <c r="E101" s="264"/>
      <c r="F101" s="265"/>
      <c r="G101" s="263"/>
    </row>
    <row r="102" spans="1:7" ht="42" customHeight="1" x14ac:dyDescent="0.15">
      <c r="A102" s="263"/>
      <c r="B102" s="263"/>
      <c r="C102" s="263"/>
      <c r="D102" s="263"/>
      <c r="E102" s="264"/>
      <c r="F102" s="265"/>
      <c r="G102" s="263"/>
    </row>
    <row r="103" spans="1:7" ht="42" customHeight="1" x14ac:dyDescent="0.15">
      <c r="A103" s="263"/>
      <c r="B103" s="263"/>
      <c r="C103" s="263"/>
      <c r="D103" s="263"/>
      <c r="E103" s="264"/>
      <c r="F103" s="265"/>
      <c r="G103" s="263"/>
    </row>
    <row r="104" spans="1:7" ht="42" customHeight="1" x14ac:dyDescent="0.15">
      <c r="A104" s="263"/>
      <c r="B104" s="263"/>
      <c r="C104" s="263"/>
      <c r="D104" s="263"/>
      <c r="E104" s="264"/>
      <c r="F104" s="265"/>
      <c r="G104" s="263"/>
    </row>
    <row r="105" spans="1:7" ht="42" customHeight="1" x14ac:dyDescent="0.15">
      <c r="A105" s="263"/>
      <c r="B105" s="263"/>
      <c r="C105" s="263"/>
      <c r="D105" s="263"/>
      <c r="E105" s="264"/>
      <c r="F105" s="265"/>
      <c r="G105" s="263"/>
    </row>
    <row r="106" spans="1:7" ht="42" customHeight="1" x14ac:dyDescent="0.15">
      <c r="A106" s="263"/>
      <c r="B106" s="263"/>
      <c r="C106" s="263"/>
      <c r="D106" s="263"/>
      <c r="E106" s="264"/>
      <c r="F106" s="265"/>
      <c r="G106" s="263"/>
    </row>
    <row r="107" spans="1:7" ht="42" customHeight="1" x14ac:dyDescent="0.15">
      <c r="A107" s="263"/>
      <c r="B107" s="263"/>
      <c r="C107" s="263"/>
      <c r="D107" s="263"/>
      <c r="E107" s="264"/>
      <c r="F107" s="265"/>
      <c r="G107" s="263"/>
    </row>
    <row r="108" spans="1:7" ht="42" customHeight="1" x14ac:dyDescent="0.15">
      <c r="A108" s="263"/>
      <c r="B108" s="263"/>
      <c r="C108" s="263"/>
      <c r="D108" s="263"/>
      <c r="E108" s="264"/>
      <c r="F108" s="265"/>
      <c r="G108" s="263"/>
    </row>
    <row r="109" spans="1:7" ht="42" customHeight="1" x14ac:dyDescent="0.15">
      <c r="A109" s="263"/>
      <c r="B109" s="263"/>
      <c r="C109" s="263"/>
      <c r="D109" s="263"/>
      <c r="E109" s="264"/>
      <c r="F109" s="265"/>
      <c r="G109" s="263"/>
    </row>
    <row r="110" spans="1:7" ht="42" customHeight="1" x14ac:dyDescent="0.15">
      <c r="A110" s="263"/>
      <c r="B110" s="263"/>
      <c r="C110" s="263"/>
      <c r="D110" s="263"/>
      <c r="E110" s="264"/>
      <c r="F110" s="265"/>
      <c r="G110" s="263"/>
    </row>
  </sheetData>
  <sheetProtection sheet="1" objects="1" scenarios="1"/>
  <mergeCells count="2">
    <mergeCell ref="A43:B43"/>
    <mergeCell ref="A44:F44"/>
  </mergeCells>
  <phoneticPr fontId="45"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workbookViewId="0">
      <selection activeCell="H46" sqref="H46"/>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22" t="s">
        <v>123</v>
      </c>
      <c r="B1" s="322"/>
      <c r="C1" s="322"/>
      <c r="D1" s="1"/>
      <c r="E1" s="1"/>
      <c r="F1" s="1"/>
      <c r="G1" s="1"/>
      <c r="H1" s="1"/>
    </row>
    <row r="2" spans="1:10" ht="14" hidden="1" thickBot="1" x14ac:dyDescent="0.2">
      <c r="A2" s="19"/>
      <c r="B2" s="19"/>
      <c r="C2" s="19"/>
      <c r="D2" s="19"/>
      <c r="E2" s="19"/>
      <c r="F2" s="19"/>
      <c r="G2" s="19"/>
      <c r="H2" s="19"/>
      <c r="I2" s="19"/>
      <c r="J2" s="19"/>
    </row>
    <row r="3" spans="1:10" ht="20" hidden="1" x14ac:dyDescent="0.2">
      <c r="A3" s="394" t="s">
        <v>113</v>
      </c>
      <c r="B3" s="394"/>
      <c r="C3" s="394"/>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56" t="s">
        <v>688</v>
      </c>
      <c r="F34" s="20"/>
      <c r="G34" s="20"/>
      <c r="H34" s="20"/>
      <c r="I34" s="20"/>
      <c r="J34" s="20"/>
    </row>
    <row r="35" spans="1:10" hidden="1" x14ac:dyDescent="0.15">
      <c r="A35" s="20"/>
      <c r="B35" s="20"/>
      <c r="C35" s="20" t="s">
        <v>49</v>
      </c>
      <c r="D35" s="20"/>
      <c r="E35" s="256" t="s">
        <v>689</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23" customFormat="1" ht="35" customHeight="1" x14ac:dyDescent="0.2">
      <c r="A39" s="391" t="s">
        <v>720</v>
      </c>
      <c r="B39" s="391"/>
      <c r="C39" s="391"/>
      <c r="D39" s="391"/>
      <c r="E39" s="391"/>
      <c r="F39" s="391"/>
      <c r="G39" s="258"/>
    </row>
    <row r="40" spans="1:10" s="33" customFormat="1" ht="19" customHeight="1" thickBot="1" x14ac:dyDescent="0.2">
      <c r="A40" s="37"/>
      <c r="B40" s="37" t="s">
        <v>690</v>
      </c>
      <c r="C40" s="381" t="s">
        <v>694</v>
      </c>
      <c r="D40" s="374"/>
      <c r="E40" s="47"/>
      <c r="F40" s="268" t="s">
        <v>695</v>
      </c>
      <c r="G40" s="268" t="s">
        <v>696</v>
      </c>
      <c r="H40" s="15" t="s">
        <v>691</v>
      </c>
      <c r="I40"/>
    </row>
    <row r="41" spans="1:10" s="33" customFormat="1" ht="41" customHeight="1" x14ac:dyDescent="0.15">
      <c r="A41" s="37"/>
      <c r="B41" s="253">
        <v>0</v>
      </c>
      <c r="C41" s="395" t="s">
        <v>397</v>
      </c>
      <c r="D41" s="396"/>
      <c r="E41" s="396"/>
      <c r="F41" s="270" t="s">
        <v>777</v>
      </c>
      <c r="G41" s="270" t="s">
        <v>397</v>
      </c>
      <c r="H41" s="266" t="s">
        <v>397</v>
      </c>
      <c r="I41"/>
    </row>
    <row r="42" spans="1:10" s="33" customFormat="1" ht="41" customHeight="1" x14ac:dyDescent="0.15">
      <c r="A42" s="37"/>
      <c r="B42" s="254">
        <v>1</v>
      </c>
      <c r="C42" s="392" t="s">
        <v>397</v>
      </c>
      <c r="D42" s="392"/>
      <c r="E42" s="392"/>
      <c r="F42" s="269" t="s">
        <v>777</v>
      </c>
      <c r="G42" s="269" t="s">
        <v>397</v>
      </c>
      <c r="H42" s="267" t="s">
        <v>397</v>
      </c>
      <c r="I42"/>
      <c r="J42"/>
    </row>
    <row r="43" spans="1:10" s="33" customFormat="1" ht="41" customHeight="1" x14ac:dyDescent="0.15">
      <c r="A43" s="37"/>
      <c r="B43" s="254">
        <v>2</v>
      </c>
      <c r="C43" s="392" t="s">
        <v>397</v>
      </c>
      <c r="D43" s="392"/>
      <c r="E43" s="392"/>
      <c r="F43" s="269" t="s">
        <v>777</v>
      </c>
      <c r="G43" s="269" t="s">
        <v>397</v>
      </c>
      <c r="H43" s="267" t="s">
        <v>397</v>
      </c>
      <c r="I43"/>
      <c r="J43"/>
    </row>
    <row r="44" spans="1:10" s="33" customFormat="1" ht="41" customHeight="1" x14ac:dyDescent="0.15">
      <c r="A44" s="37"/>
      <c r="B44" s="254">
        <v>3</v>
      </c>
      <c r="C44" s="392" t="s">
        <v>397</v>
      </c>
      <c r="D44" s="392"/>
      <c r="E44" s="392"/>
      <c r="F44" s="28" t="s">
        <v>777</v>
      </c>
      <c r="G44" s="28" t="s">
        <v>397</v>
      </c>
      <c r="H44" s="103" t="s">
        <v>397</v>
      </c>
      <c r="I44"/>
      <c r="J44"/>
    </row>
    <row r="45" spans="1:10" s="33" customFormat="1" ht="41" customHeight="1" x14ac:dyDescent="0.15">
      <c r="A45" s="37"/>
      <c r="B45" s="254">
        <v>4</v>
      </c>
      <c r="C45" s="392" t="s">
        <v>397</v>
      </c>
      <c r="D45" s="392"/>
      <c r="E45" s="392"/>
      <c r="F45" s="28" t="s">
        <v>777</v>
      </c>
      <c r="G45" s="28" t="s">
        <v>397</v>
      </c>
      <c r="H45" s="103" t="s">
        <v>397</v>
      </c>
      <c r="I45"/>
      <c r="J45"/>
    </row>
    <row r="46" spans="1:10" s="33" customFormat="1" ht="41" customHeight="1" x14ac:dyDescent="0.15">
      <c r="A46" s="37"/>
      <c r="B46" s="254"/>
      <c r="C46" s="392"/>
      <c r="D46" s="392"/>
      <c r="E46" s="392"/>
      <c r="F46" s="28"/>
      <c r="G46" s="28"/>
      <c r="H46" s="103"/>
      <c r="I46"/>
      <c r="J46"/>
    </row>
    <row r="47" spans="1:10" s="33" customFormat="1" ht="41" customHeight="1" x14ac:dyDescent="0.15">
      <c r="A47" s="37"/>
      <c r="B47" s="254"/>
      <c r="C47" s="392"/>
      <c r="D47" s="392"/>
      <c r="E47" s="392"/>
      <c r="F47" s="28"/>
      <c r="G47" s="28"/>
      <c r="H47" s="103"/>
      <c r="I47"/>
      <c r="J47"/>
    </row>
    <row r="48" spans="1:10" s="33" customFormat="1" ht="41" customHeight="1" x14ac:dyDescent="0.15">
      <c r="A48" s="37"/>
      <c r="B48" s="254"/>
      <c r="C48" s="392"/>
      <c r="D48" s="392"/>
      <c r="E48" s="392"/>
      <c r="F48" s="28"/>
      <c r="G48" s="28"/>
      <c r="H48" s="103"/>
      <c r="I48"/>
      <c r="J48"/>
    </row>
    <row r="49" spans="1:10" s="33" customFormat="1" ht="41" customHeight="1" x14ac:dyDescent="0.15">
      <c r="A49" s="37"/>
      <c r="B49" s="254"/>
      <c r="C49" s="392"/>
      <c r="D49" s="392"/>
      <c r="E49" s="392"/>
      <c r="F49" s="28"/>
      <c r="G49" s="28"/>
      <c r="H49" s="103"/>
      <c r="I49"/>
      <c r="J49"/>
    </row>
    <row r="50" spans="1:10" s="33" customFormat="1" ht="41" customHeight="1" x14ac:dyDescent="0.15">
      <c r="A50" s="37"/>
      <c r="B50" s="254"/>
      <c r="C50" s="392"/>
      <c r="D50" s="392"/>
      <c r="E50" s="392"/>
      <c r="F50" s="28"/>
      <c r="G50" s="28"/>
      <c r="H50" s="103"/>
      <c r="I50"/>
      <c r="J50"/>
    </row>
    <row r="51" spans="1:10" s="33" customFormat="1" ht="41" customHeight="1" x14ac:dyDescent="0.15">
      <c r="A51" s="37"/>
      <c r="B51" s="254"/>
      <c r="C51" s="392"/>
      <c r="D51" s="392"/>
      <c r="E51" s="392"/>
      <c r="F51" s="28"/>
      <c r="G51" s="28"/>
      <c r="H51" s="103"/>
      <c r="I51"/>
      <c r="J51"/>
    </row>
    <row r="52" spans="1:10" s="33" customFormat="1" ht="41" customHeight="1" x14ac:dyDescent="0.15">
      <c r="A52" s="37"/>
      <c r="B52" s="254"/>
      <c r="C52" s="392"/>
      <c r="D52" s="392"/>
      <c r="E52" s="392"/>
      <c r="F52" s="28"/>
      <c r="G52" s="28"/>
      <c r="H52" s="103"/>
      <c r="I52"/>
      <c r="J52"/>
    </row>
    <row r="53" spans="1:10" s="33" customFormat="1" ht="41" customHeight="1" x14ac:dyDescent="0.15">
      <c r="A53" s="37"/>
      <c r="B53" s="254"/>
      <c r="C53" s="392"/>
      <c r="D53" s="392"/>
      <c r="E53" s="392"/>
      <c r="F53" s="28"/>
      <c r="G53" s="28"/>
      <c r="H53" s="103"/>
      <c r="I53"/>
      <c r="J53"/>
    </row>
    <row r="54" spans="1:10" s="33" customFormat="1" ht="41" customHeight="1" x14ac:dyDescent="0.15">
      <c r="A54" s="37"/>
      <c r="B54" s="254"/>
      <c r="C54" s="392"/>
      <c r="D54" s="392"/>
      <c r="E54" s="392"/>
      <c r="F54" s="28"/>
      <c r="G54" s="28"/>
      <c r="H54" s="103"/>
      <c r="I54"/>
      <c r="J54"/>
    </row>
    <row r="55" spans="1:10" s="33" customFormat="1" ht="41" customHeight="1" x14ac:dyDescent="0.15">
      <c r="A55" s="37"/>
      <c r="B55" s="254"/>
      <c r="C55" s="392"/>
      <c r="D55" s="392"/>
      <c r="E55" s="392"/>
      <c r="F55" s="28"/>
      <c r="G55" s="28"/>
      <c r="H55" s="103"/>
      <c r="I55"/>
      <c r="J55"/>
    </row>
    <row r="56" spans="1:10" s="33" customFormat="1" ht="41" customHeight="1" x14ac:dyDescent="0.15">
      <c r="A56" s="37"/>
      <c r="B56" s="254"/>
      <c r="C56" s="392"/>
      <c r="D56" s="392"/>
      <c r="E56" s="392"/>
      <c r="F56" s="28"/>
      <c r="G56" s="28"/>
      <c r="H56" s="103"/>
      <c r="I56"/>
      <c r="J56"/>
    </row>
    <row r="57" spans="1:10" s="33" customFormat="1" ht="41" customHeight="1" x14ac:dyDescent="0.15">
      <c r="A57" s="37"/>
      <c r="B57" s="254"/>
      <c r="C57" s="392"/>
      <c r="D57" s="392"/>
      <c r="E57" s="392"/>
      <c r="F57" s="28"/>
      <c r="G57" s="28"/>
      <c r="H57" s="103"/>
      <c r="I57"/>
      <c r="J57"/>
    </row>
    <row r="58" spans="1:10" s="33" customFormat="1" ht="41" customHeight="1" x14ac:dyDescent="0.15">
      <c r="A58" s="37"/>
      <c r="B58" s="254"/>
      <c r="C58" s="392"/>
      <c r="D58" s="392"/>
      <c r="E58" s="392"/>
      <c r="F58" s="28"/>
      <c r="G58" s="28"/>
      <c r="H58" s="103"/>
      <c r="I58"/>
      <c r="J58"/>
    </row>
    <row r="59" spans="1:10" s="33" customFormat="1" ht="41" customHeight="1" x14ac:dyDescent="0.15">
      <c r="A59" s="37"/>
      <c r="B59" s="254"/>
      <c r="C59" s="392"/>
      <c r="D59" s="392"/>
      <c r="E59" s="392"/>
      <c r="F59" s="28"/>
      <c r="G59" s="28"/>
      <c r="H59" s="103"/>
      <c r="I59"/>
      <c r="J59"/>
    </row>
    <row r="60" spans="1:10" s="33" customFormat="1" ht="41" customHeight="1" x14ac:dyDescent="0.15">
      <c r="A60" s="37"/>
      <c r="B60" s="254"/>
      <c r="C60" s="392"/>
      <c r="D60" s="392"/>
      <c r="E60" s="392"/>
      <c r="F60" s="28"/>
      <c r="G60" s="28"/>
      <c r="H60" s="103"/>
      <c r="I60"/>
      <c r="J60"/>
    </row>
    <row r="61" spans="1:10" s="33" customFormat="1" ht="41" customHeight="1" x14ac:dyDescent="0.15">
      <c r="A61" s="37"/>
      <c r="B61" s="254"/>
      <c r="C61" s="392"/>
      <c r="D61" s="392"/>
      <c r="E61" s="392"/>
      <c r="F61" s="28"/>
      <c r="G61" s="28"/>
      <c r="H61" s="103"/>
      <c r="I61"/>
      <c r="J61"/>
    </row>
    <row r="62" spans="1:10" s="33" customFormat="1" ht="41" customHeight="1" x14ac:dyDescent="0.15">
      <c r="A62" s="37"/>
      <c r="B62" s="254"/>
      <c r="C62" s="392"/>
      <c r="D62" s="392"/>
      <c r="E62" s="392"/>
      <c r="F62" s="28"/>
      <c r="G62" s="28"/>
      <c r="H62" s="103"/>
      <c r="I62"/>
      <c r="J62"/>
    </row>
    <row r="63" spans="1:10" s="33" customFormat="1" ht="41" customHeight="1" x14ac:dyDescent="0.15">
      <c r="A63" s="37"/>
      <c r="B63" s="254"/>
      <c r="C63" s="392"/>
      <c r="D63" s="392"/>
      <c r="E63" s="392"/>
      <c r="F63" s="28"/>
      <c r="G63" s="28"/>
      <c r="H63" s="103"/>
      <c r="I63"/>
      <c r="J63"/>
    </row>
    <row r="64" spans="1:10" s="33" customFormat="1" ht="41" customHeight="1" x14ac:dyDescent="0.15">
      <c r="A64" s="37"/>
      <c r="B64" s="254"/>
      <c r="C64" s="392"/>
      <c r="D64" s="392"/>
      <c r="E64" s="392"/>
      <c r="F64" s="28"/>
      <c r="G64" s="28"/>
      <c r="H64" s="103"/>
      <c r="I64"/>
      <c r="J64"/>
    </row>
    <row r="65" spans="1:10" s="33" customFormat="1" ht="41" customHeight="1" x14ac:dyDescent="0.15">
      <c r="A65" s="37"/>
      <c r="B65" s="254"/>
      <c r="C65" s="392"/>
      <c r="D65" s="392"/>
      <c r="E65" s="392"/>
      <c r="F65" s="28"/>
      <c r="G65" s="28"/>
      <c r="H65" s="103"/>
      <c r="I65"/>
      <c r="J65"/>
    </row>
    <row r="66" spans="1:10" s="33" customFormat="1" ht="41" customHeight="1" x14ac:dyDescent="0.15">
      <c r="A66" s="37"/>
      <c r="B66" s="254"/>
      <c r="C66" s="392"/>
      <c r="D66" s="392"/>
      <c r="E66" s="392"/>
      <c r="F66" s="28"/>
      <c r="G66" s="28"/>
      <c r="H66" s="103"/>
      <c r="I66"/>
      <c r="J66"/>
    </row>
    <row r="67" spans="1:10" s="33" customFormat="1" ht="41" customHeight="1" x14ac:dyDescent="0.15">
      <c r="A67" s="37"/>
      <c r="B67" s="254"/>
      <c r="C67" s="392"/>
      <c r="D67" s="392"/>
      <c r="E67" s="392"/>
      <c r="F67" s="28"/>
      <c r="G67" s="28"/>
      <c r="H67" s="103"/>
      <c r="I67"/>
      <c r="J67"/>
    </row>
    <row r="68" spans="1:10" s="33" customFormat="1" ht="41" customHeight="1" x14ac:dyDescent="0.15">
      <c r="A68" s="37"/>
      <c r="B68" s="254"/>
      <c r="C68" s="392"/>
      <c r="D68" s="392"/>
      <c r="E68" s="392"/>
      <c r="F68" s="28"/>
      <c r="G68" s="28"/>
      <c r="H68" s="103"/>
      <c r="I68"/>
      <c r="J68"/>
    </row>
    <row r="69" spans="1:10" s="33" customFormat="1" ht="41" customHeight="1" x14ac:dyDescent="0.15">
      <c r="A69" s="37"/>
      <c r="B69" s="254"/>
      <c r="C69" s="392"/>
      <c r="D69" s="392"/>
      <c r="E69" s="392"/>
      <c r="F69" s="28"/>
      <c r="G69" s="28"/>
      <c r="H69" s="103"/>
      <c r="I69"/>
      <c r="J69"/>
    </row>
    <row r="70" spans="1:10" s="33" customFormat="1" ht="41" customHeight="1" x14ac:dyDescent="0.15">
      <c r="A70" s="37"/>
      <c r="B70" s="254"/>
      <c r="C70" s="392"/>
      <c r="D70" s="392"/>
      <c r="E70" s="392"/>
      <c r="F70" s="28"/>
      <c r="G70" s="28"/>
      <c r="H70" s="103"/>
      <c r="I70"/>
      <c r="J70"/>
    </row>
    <row r="71" spans="1:10" s="33" customFormat="1" ht="41" customHeight="1" x14ac:dyDescent="0.15">
      <c r="A71" s="37"/>
      <c r="B71" s="254"/>
      <c r="C71" s="392"/>
      <c r="D71" s="392"/>
      <c r="E71" s="392"/>
      <c r="F71" s="28"/>
      <c r="G71" s="28"/>
      <c r="H71" s="103"/>
      <c r="I71"/>
      <c r="J71"/>
    </row>
    <row r="72" spans="1:10" s="33" customFormat="1" ht="41" customHeight="1" x14ac:dyDescent="0.15">
      <c r="A72" s="37"/>
      <c r="B72" s="254"/>
      <c r="C72" s="392"/>
      <c r="D72" s="392"/>
      <c r="E72" s="392"/>
      <c r="F72" s="28"/>
      <c r="G72" s="28"/>
      <c r="H72" s="103"/>
      <c r="I72"/>
      <c r="J72"/>
    </row>
    <row r="73" spans="1:10" s="33" customFormat="1" ht="41" customHeight="1" x14ac:dyDescent="0.15">
      <c r="A73" s="37"/>
      <c r="B73" s="254"/>
      <c r="C73" s="392"/>
      <c r="D73" s="392"/>
      <c r="E73" s="392"/>
      <c r="F73" s="28"/>
      <c r="G73" s="28"/>
      <c r="H73" s="103"/>
      <c r="I73"/>
      <c r="J73"/>
    </row>
    <row r="74" spans="1:10" s="33" customFormat="1" ht="41" customHeight="1" x14ac:dyDescent="0.15">
      <c r="A74" s="37"/>
      <c r="B74" s="254"/>
      <c r="C74" s="392"/>
      <c r="D74" s="392"/>
      <c r="E74" s="392"/>
      <c r="F74" s="28"/>
      <c r="G74" s="28"/>
      <c r="H74" s="103"/>
      <c r="I74"/>
      <c r="J74"/>
    </row>
    <row r="75" spans="1:10" s="33" customFormat="1" ht="41" customHeight="1" x14ac:dyDescent="0.15">
      <c r="A75" s="37"/>
      <c r="B75" s="254"/>
      <c r="C75" s="392"/>
      <c r="D75" s="392"/>
      <c r="E75" s="392"/>
      <c r="F75" s="28"/>
      <c r="G75" s="28"/>
      <c r="H75" s="103"/>
      <c r="I75"/>
      <c r="J75"/>
    </row>
    <row r="76" spans="1:10" s="33" customFormat="1" ht="41" customHeight="1" x14ac:dyDescent="0.15">
      <c r="A76" s="37"/>
      <c r="B76" s="254"/>
      <c r="C76" s="392"/>
      <c r="D76" s="392"/>
      <c r="E76" s="392"/>
      <c r="F76" s="28"/>
      <c r="G76" s="28"/>
      <c r="H76" s="103"/>
      <c r="I76"/>
      <c r="J76"/>
    </row>
    <row r="77" spans="1:10" s="33" customFormat="1" ht="41" customHeight="1" thickBot="1" x14ac:dyDescent="0.2">
      <c r="A77" s="37"/>
      <c r="B77" s="255"/>
      <c r="C77" s="393"/>
      <c r="D77" s="393"/>
      <c r="E77" s="393"/>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278</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279</v>
      </c>
      <c r="C3" s="1"/>
      <c r="D3" s="1"/>
      <c r="E3" s="1"/>
      <c r="F3" s="1"/>
      <c r="G3" s="1"/>
      <c r="H3" s="1"/>
      <c r="I3" s="1"/>
      <c r="J3" s="1"/>
      <c r="K3" s="1"/>
      <c r="L3" s="1"/>
    </row>
    <row r="4" spans="1:12" s="90" customFormat="1" ht="20" x14ac:dyDescent="0.2">
      <c r="A4" s="1"/>
      <c r="C4" s="398"/>
      <c r="D4" s="398"/>
      <c r="E4" s="398"/>
      <c r="F4" s="398"/>
      <c r="G4" s="398"/>
      <c r="H4" s="398"/>
      <c r="I4" s="398"/>
      <c r="J4" s="398"/>
      <c r="K4" s="398"/>
      <c r="L4" s="398"/>
    </row>
    <row r="5" spans="1:12" s="90" customFormat="1" ht="23" customHeight="1" x14ac:dyDescent="0.15">
      <c r="A5" s="90" t="s">
        <v>280</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97"/>
      <c r="B7" s="93" t="e">
        <f>CONCATENATE("Scenario ", TEXT(#REF!,"#"))</f>
        <v>#REF!</v>
      </c>
      <c r="C7" s="95"/>
      <c r="D7" s="95"/>
      <c r="E7" s="95"/>
      <c r="F7" s="95"/>
      <c r="G7" s="95"/>
      <c r="H7" s="95"/>
      <c r="I7" s="95"/>
      <c r="J7" s="95"/>
      <c r="K7" s="95"/>
      <c r="L7" s="95"/>
    </row>
    <row r="8" spans="1:12" s="90" customFormat="1" ht="25" customHeight="1" x14ac:dyDescent="0.15">
      <c r="A8" s="397"/>
      <c r="B8" s="93" t="e">
        <f>CONCATENATE("Scenario ", TEXT(#REF!,"#"))</f>
        <v>#REF!</v>
      </c>
      <c r="C8" s="95"/>
      <c r="D8" s="95"/>
      <c r="E8" s="95"/>
      <c r="F8" s="95"/>
      <c r="G8" s="95"/>
      <c r="H8" s="95"/>
      <c r="I8" s="95"/>
      <c r="J8" s="95"/>
      <c r="K8" s="95"/>
      <c r="L8" s="95"/>
    </row>
    <row r="9" spans="1:12" s="90" customFormat="1" ht="25" customHeight="1" x14ac:dyDescent="0.15">
      <c r="A9" s="397"/>
      <c r="B9" s="93" t="e">
        <f>CONCATENATE("Scenario ", TEXT(#REF!,"#"))</f>
        <v>#REF!</v>
      </c>
      <c r="C9" s="95"/>
      <c r="D9" s="95"/>
      <c r="E9" s="95"/>
      <c r="F9" s="95"/>
      <c r="G9" s="95"/>
      <c r="H9" s="95"/>
      <c r="I9" s="95"/>
      <c r="J9" s="95"/>
      <c r="K9" s="95"/>
      <c r="L9" s="95"/>
    </row>
    <row r="10" spans="1:12" s="90" customFormat="1" ht="25" customHeight="1" x14ac:dyDescent="0.15">
      <c r="A10" s="397"/>
      <c r="B10" s="93" t="e">
        <f>CONCATENATE("Scenario ", TEXT(#REF!,"#"))</f>
        <v>#REF!</v>
      </c>
      <c r="C10" s="95"/>
      <c r="D10" s="95"/>
      <c r="E10" s="95"/>
      <c r="F10" s="95"/>
      <c r="G10" s="95"/>
      <c r="H10" s="95"/>
      <c r="I10" s="95"/>
      <c r="J10" s="95"/>
      <c r="K10" s="95"/>
      <c r="L10" s="95"/>
    </row>
    <row r="11" spans="1:12" s="90" customFormat="1" ht="25" customHeight="1" x14ac:dyDescent="0.15">
      <c r="A11" s="397"/>
      <c r="B11" s="93" t="e">
        <f>CONCATENATE("Scenario ", TEXT(#REF!,"#"))</f>
        <v>#REF!</v>
      </c>
      <c r="C11" s="95"/>
      <c r="D11" s="95"/>
      <c r="E11" s="95"/>
      <c r="F11" s="95"/>
      <c r="G11" s="95"/>
      <c r="H11" s="95"/>
      <c r="I11" s="95"/>
      <c r="J11" s="95"/>
      <c r="K11" s="95"/>
      <c r="L11" s="95"/>
    </row>
    <row r="12" spans="1:12" s="90" customFormat="1" ht="25" customHeight="1" x14ac:dyDescent="0.15">
      <c r="A12" s="397"/>
      <c r="B12" s="93" t="e">
        <f>CONCATENATE("Scenario ", TEXT(#REF!,"#"))</f>
        <v>#REF!</v>
      </c>
      <c r="C12" s="95"/>
      <c r="D12" s="95"/>
      <c r="E12" s="95"/>
      <c r="F12" s="95"/>
      <c r="G12" s="95"/>
      <c r="H12" s="95"/>
      <c r="I12" s="95"/>
      <c r="J12" s="95"/>
      <c r="K12" s="95"/>
      <c r="L12" s="95"/>
    </row>
    <row r="13" spans="1:12" s="90" customFormat="1" ht="25" customHeight="1" x14ac:dyDescent="0.15">
      <c r="A13" s="397"/>
      <c r="B13" s="93" t="e">
        <f>CONCATENATE("Scenario ", TEXT(#REF!,"#"))</f>
        <v>#REF!</v>
      </c>
      <c r="C13" s="95"/>
      <c r="D13" s="95"/>
      <c r="E13" s="95"/>
      <c r="F13" s="95"/>
      <c r="G13" s="95"/>
      <c r="H13" s="95"/>
      <c r="I13" s="95"/>
      <c r="J13" s="95"/>
      <c r="K13" s="95"/>
      <c r="L13" s="95"/>
    </row>
    <row r="14" spans="1:12" s="90" customFormat="1" ht="25" customHeight="1" x14ac:dyDescent="0.15">
      <c r="A14" s="397"/>
      <c r="B14" s="93" t="e">
        <f>CONCATENATE("Scenario ", TEXT(#REF!,"#"))</f>
        <v>#REF!</v>
      </c>
      <c r="C14" s="95"/>
      <c r="D14" s="95"/>
      <c r="E14" s="95"/>
      <c r="F14" s="95"/>
      <c r="G14" s="95"/>
      <c r="H14" s="95"/>
      <c r="I14" s="95"/>
      <c r="J14" s="95"/>
      <c r="K14" s="95"/>
      <c r="L14" s="95"/>
    </row>
    <row r="15" spans="1:12" s="90" customFormat="1" ht="25" customHeight="1" x14ac:dyDescent="0.15">
      <c r="A15" s="397"/>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12</vt:i4>
      </vt:variant>
    </vt:vector>
  </HeadingPairs>
  <TitlesOfParts>
    <vt:vector size="35" baseType="lpstr">
      <vt:lpstr>Description</vt:lpstr>
      <vt:lpstr>Process</vt:lpstr>
      <vt:lpstr>Spec Notes</vt:lpstr>
      <vt:lpstr>Customer Needs</vt:lpstr>
      <vt:lpstr>Assessment</vt:lpstr>
      <vt:lpstr>Historical Data</vt:lpstr>
      <vt:lpstr>Acceptance</vt:lpstr>
      <vt:lpstr>Review</vt:lpstr>
      <vt:lpstr>Map</vt:lpstr>
      <vt:lpstr>Architecture - Pre</vt:lpstr>
      <vt:lpstr>Estimation</vt:lpstr>
      <vt:lpstr>ArcEstimation</vt:lpstr>
      <vt:lpstr>Architecture - Post</vt:lpstr>
      <vt:lpstr>Plan</vt:lpstr>
      <vt:lpstr>Iterations</vt:lpstr>
      <vt:lpstr>Summary</vt:lpstr>
      <vt:lpstr>PlanSummary</vt:lpstr>
      <vt:lpstr>Change Log</vt:lpstr>
      <vt:lpstr>Security</vt:lpstr>
      <vt:lpstr>Time Log</vt:lpstr>
      <vt:lpstr>Lessons</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2022-10-31T00:24:44Z</dcterms:modified>
</cp:coreProperties>
</file>