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aveExternalLinkValues="0" codeName="ThisWorkbook" checkCompatibility="1"/>
  <mc:AlternateContent xmlns:mc="http://schemas.openxmlformats.org/markup-compatibility/2006">
    <mc:Choice Requires="x15">
      <x15ac:absPath xmlns:x15ac="http://schemas.microsoft.com/office/spreadsheetml/2010/11/ac" url="/Users/umphress/umphress/davidu/course/comp6700/grading/fall23/I3/spreadsheets/"/>
    </mc:Choice>
  </mc:AlternateContent>
  <xr:revisionPtr revIDLastSave="0" documentId="13_ncr:1_{B60845D8-319C-B14E-BC11-24489DB08CA5}" xr6:coauthVersionLast="47" xr6:coauthVersionMax="47" xr10:uidLastSave="{00000000-0000-0000-0000-000000000000}"/>
  <bookViews>
    <workbookView xWindow="0" yWindow="500" windowWidth="31840" windowHeight="22900" tabRatio="892" firstSheet="1" activeTab="20"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Architecture - Pre" sheetId="53" r:id="rId10"/>
    <sheet name="Architecture - Post" sheetId="54"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state="hidden" r:id="rId18"/>
    <sheet name="Time Log" sheetId="14" r:id="rId19"/>
    <sheet name="Lessons" sheetId="17" r:id="rId20"/>
    <sheet name="Test Results" sheetId="55" r:id="rId21"/>
    <sheet name="Critique" sheetId="56" r:id="rId22"/>
    <sheet name="Video" sheetId="57" r:id="rId23"/>
    <sheet name="Source" sheetId="18" state="hidden" r:id="rId24"/>
    <sheet name="Constants" sheetId="31" state="hidden" r:id="rId25"/>
  </sheets>
  <externalReferences>
    <externalReference r:id="rId26"/>
  </externalReferences>
  <definedNames>
    <definedName name="CodeChecklist" localSheetId="10">#REF!</definedName>
    <definedName name="CodeChecklist" localSheetId="9">#REF!</definedName>
    <definedName name="CodeChecklist" localSheetId="3">#REF!</definedName>
    <definedName name="CodeChecklist" localSheetId="11">#REF!</definedName>
    <definedName name="CodeChecklist" localSheetId="8">#REF!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9">#REF!</definedName>
    <definedName name="ConceptualDesign" localSheetId="3">#REF!</definedName>
    <definedName name="ConceptualDesign" localSheetId="11">#REF!</definedName>
    <definedName name="ConceptualDesign" localSheetId="8">#REF!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9">#REF!</definedName>
    <definedName name="ConceptualDesign1" localSheetId="3">#REF!</definedName>
    <definedName name="ConceptualDesign1" localSheetId="11">#REF!</definedName>
    <definedName name="ConceptualDesign1" localSheetId="8">#REF!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3">#REF!</definedName>
    <definedName name="DefectLog1A" localSheetId="11">#REF!</definedName>
    <definedName name="DefectLog1A" localSheetId="7">#REF!</definedName>
    <definedName name="DefectLog1A" localSheetId="15">#REF!</definedName>
    <definedName name="DefectLog1A">#REF!</definedName>
    <definedName name="DefectLog2A" localSheetId="3">#REF!</definedName>
    <definedName name="DefectLog2A" localSheetId="11">#REF!</definedName>
    <definedName name="DefectLog2A" localSheetId="7">#REF!</definedName>
    <definedName name="DefectLog2A" localSheetId="15">#REF!</definedName>
    <definedName name="DefectLog2A">#REF!</definedName>
    <definedName name="DefectLog4A" localSheetId="6">Acceptance!#REF!</definedName>
    <definedName name="DefectLog4A" localSheetId="10">'Architecture - Post'!#REF!</definedName>
    <definedName name="DefectLog4A" localSheetId="9">'Architecture - Pre'!#REF!</definedName>
    <definedName name="DefectLog4A" localSheetId="17">'Change Log'!$A$45</definedName>
    <definedName name="DefectLog4A" localSheetId="3">[1]Assessment!#REF!</definedName>
    <definedName name="DefectLog4A" localSheetId="11">Assessment!#REF!</definedName>
    <definedName name="DefectLog4A" localSheetId="5">'Historical Data'!#REF!</definedName>
    <definedName name="DefectLog4A" localSheetId="19">Lessons!#REF!</definedName>
    <definedName name="DefectLog4A" localSheetId="8">Map!#REF!</definedName>
    <definedName name="DefectLog4A" localSheetId="13">Plan!#REF!</definedName>
    <definedName name="DefectLog4A" localSheetId="16">PlanSummary!#REF!</definedName>
    <definedName name="DefectLog4A" localSheetId="7">Review!#REF!</definedName>
    <definedName name="DefectLog4A" localSheetId="23">Source!#REF!</definedName>
    <definedName name="DefectLog4A" localSheetId="15">Summary!#REF!</definedName>
    <definedName name="DefectLog4A" localSheetId="18">'Time Log'!#REF!</definedName>
    <definedName name="DefectLog4A">Assessment!#REF!</definedName>
    <definedName name="DefectLog4AA" localSheetId="3">#REF!</definedName>
    <definedName name="DefectLog4AA" localSheetId="11">#REF!</definedName>
    <definedName name="DefectLog4AA" localSheetId="8">#REF!</definedName>
    <definedName name="DefectLog4AA" localSheetId="13">#REF!</definedName>
    <definedName name="DefectLog4AA" localSheetId="15">#REF!</definedName>
    <definedName name="DefectLog4AA">#REF!</definedName>
    <definedName name="DefectLog4AX" localSheetId="10">#REF!</definedName>
    <definedName name="DefectLog4AX" localSheetId="9">#REF!</definedName>
    <definedName name="DefectLog4AX" localSheetId="3">#REF!</definedName>
    <definedName name="DefectLog4AX" localSheetId="11">#REF!</definedName>
    <definedName name="DefectLog4AX" localSheetId="8">#REF!</definedName>
    <definedName name="DefectLog4AX" localSheetId="13">#REF!</definedName>
    <definedName name="DefectLog4AX" localSheetId="15">#REF!</definedName>
    <definedName name="DefectLog4AX">#REF!</definedName>
    <definedName name="Estimate_and_record_planned_effort_and" localSheetId="6">#REF!</definedName>
    <definedName name="Estimate_and_record_planned_effort_and" localSheetId="3">[1]Process!#REF!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10">#REF!</definedName>
    <definedName name="FunctionalSpecification" localSheetId="9">#REF!</definedName>
    <definedName name="FunctionalSpecification" localSheetId="3">#REF!</definedName>
    <definedName name="FunctionalSpecification" localSheetId="11">#REF!</definedName>
    <definedName name="FunctionalSpecification" localSheetId="8">#REF!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6">Acceptance!#REF!</definedName>
    <definedName name="FunctionalSpecification6A" localSheetId="10">'Architecture - Post'!#REF!</definedName>
    <definedName name="FunctionalSpecification6A" localSheetId="9">'Architecture - Pre'!#REF!</definedName>
    <definedName name="FunctionalSpecification6A" localSheetId="17">'Change Log'!#REF!</definedName>
    <definedName name="FunctionalSpecification6A" localSheetId="3">[1]Assessment!#REF!</definedName>
    <definedName name="FunctionalSpecification6A" localSheetId="11">Assessment!#REF!</definedName>
    <definedName name="FunctionalSpecification6A" localSheetId="5">'Historical Data'!#REF!</definedName>
    <definedName name="FunctionalSpecification6A" localSheetId="19">Lessons!#REF!</definedName>
    <definedName name="FunctionalSpecification6A" localSheetId="8">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3">Source!#REF!</definedName>
    <definedName name="FunctionalSpecification6A" localSheetId="15">Summary!#REF!</definedName>
    <definedName name="FunctionalSpecification6A" localSheetId="18">'Time Log'!#REF!</definedName>
    <definedName name="FunctionalSpecification6A">Assessment!#REF!</definedName>
    <definedName name="go_to" localSheetId="3">#REF!</definedName>
    <definedName name="go_to" localSheetId="11">#REF!</definedName>
    <definedName name="go_to" localSheetId="7">#REF!</definedName>
    <definedName name="go_to" localSheetId="15">#REF!</definedName>
    <definedName name="go_to">#REF!</definedName>
    <definedName name="HistoricalData4A" localSheetId="6">Acceptance!#REF!</definedName>
    <definedName name="HistoricalData4A" localSheetId="10">'Architecture - Post'!#REF!</definedName>
    <definedName name="HistoricalData4A" localSheetId="9">'Architecture - Pre'!#REF!</definedName>
    <definedName name="HistoricalData4A" localSheetId="17">'Change Log'!#REF!</definedName>
    <definedName name="HistoricalData4A" localSheetId="3">[1]Assessment!#REF!</definedName>
    <definedName name="HistoricalData4A" localSheetId="11">Assessment!#REF!</definedName>
    <definedName name="HistoricalData4A" localSheetId="5">'Historical Data'!#REF!</definedName>
    <definedName name="HistoricalData4A" localSheetId="19">Lessons!#REF!</definedName>
    <definedName name="HistoricalData4A" localSheetId="8">Map!#REF!</definedName>
    <definedName name="HistoricalData4A" localSheetId="13">Plan!#REF!</definedName>
    <definedName name="HistoricalData4A" localSheetId="16">PlanSummary!#REF!</definedName>
    <definedName name="HistoricalData4A" localSheetId="7">Review!#REF!</definedName>
    <definedName name="HistoricalData4A" localSheetId="23">Source!#REF!</definedName>
    <definedName name="HistoricalData4A" localSheetId="15">Summary!#REF!</definedName>
    <definedName name="HistoricalData4A" localSheetId="18">'Time Log'!#REF!</definedName>
    <definedName name="HistoricalData4A">Assessment!#REF!</definedName>
    <definedName name="InstructorAssessment1A" localSheetId="3">#REF!</definedName>
    <definedName name="InstructorAssessment1A" localSheetId="11">#REF!</definedName>
    <definedName name="InstructorAssessment1A" localSheetId="7">#REF!</definedName>
    <definedName name="InstructorAssessment1A" localSheetId="15">#REF!</definedName>
    <definedName name="InstructorAssessment1A">#REF!</definedName>
    <definedName name="InstructorAssessment2A" localSheetId="3">#REF!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6">Acceptance!#REF!</definedName>
    <definedName name="InstructorAssessment4A" localSheetId="10">'Architecture - Post'!#REF!</definedName>
    <definedName name="InstructorAssessment4A" localSheetId="9">'Architecture - Pre'!#REF!</definedName>
    <definedName name="InstructorAssessment4A" localSheetId="17">'Change Log'!#REF!</definedName>
    <definedName name="InstructorAssessment4A" localSheetId="5">'Historical Data'!#REF!</definedName>
    <definedName name="InstructorAssessment4A" localSheetId="19">Lessons!#REF!</definedName>
    <definedName name="InstructorAssessment4A" localSheetId="8">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3">Source!#REF!</definedName>
    <definedName name="InstructorAssessment4A" localSheetId="15">Summary!#REF!</definedName>
    <definedName name="InstructorAssessment4A" localSheetId="18">'Time Log'!#REF!</definedName>
    <definedName name="InstructorAssessment4A">Assessment!$A$53</definedName>
    <definedName name="l" localSheetId="3">#REF!</definedName>
    <definedName name="l" localSheetId="11">#REF!</definedName>
    <definedName name="l" localSheetId="8">#REF!</definedName>
    <definedName name="l" localSheetId="13">#REF!</definedName>
    <definedName name="l" localSheetId="15">#REF!</definedName>
    <definedName name="l">#REF!</definedName>
    <definedName name="LessonLearned4A" localSheetId="6">Acceptance!#REF!</definedName>
    <definedName name="LessonLearned4A" localSheetId="10">'Architecture - Post'!#REF!</definedName>
    <definedName name="LessonLearned4A" localSheetId="9">'Architecture - Pre'!#REF!</definedName>
    <definedName name="LessonLearned4A" localSheetId="17">'Change Log'!#REF!</definedName>
    <definedName name="LessonLearned4A" localSheetId="3">[1]Assessment!#REF!</definedName>
    <definedName name="LessonLearned4A" localSheetId="11">Assessment!#REF!</definedName>
    <definedName name="LessonLearned4A" localSheetId="5">'Historical Data'!#REF!</definedName>
    <definedName name="LessonLearned4A" localSheetId="19">Lessons!$A$1</definedName>
    <definedName name="LessonLearned4A" localSheetId="8">Map!#REF!</definedName>
    <definedName name="LessonLearned4A" localSheetId="13">Plan!#REF!</definedName>
    <definedName name="LessonLearned4A" localSheetId="16">PlanSummary!#REF!</definedName>
    <definedName name="LessonLearned4A" localSheetId="7">Review!#REF!</definedName>
    <definedName name="LessonLearned4A" localSheetId="23">Source!#REF!</definedName>
    <definedName name="LessonLearned4A" localSheetId="15">Summary!#REF!</definedName>
    <definedName name="LessonLearned4A" localSheetId="18">'Time Log'!#REF!</definedName>
    <definedName name="LessonLearned4A">Assessment!#REF!</definedName>
    <definedName name="Lessons1A" localSheetId="3">#REF!</definedName>
    <definedName name="Lessons1A" localSheetId="11">#REF!</definedName>
    <definedName name="Lessons1A" localSheetId="7">#REF!</definedName>
    <definedName name="Lessons1A" localSheetId="15">#REF!</definedName>
    <definedName name="Lessons1A">#REF!</definedName>
    <definedName name="LessonsLearned2A" localSheetId="3">#REF!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9">#REF!</definedName>
    <definedName name="OperationalSpecification" localSheetId="3">#REF!</definedName>
    <definedName name="OperationalSpecification" localSheetId="11">#REF!</definedName>
    <definedName name="OperationalSpecification" localSheetId="8">#REF!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6">Acceptance!#REF!</definedName>
    <definedName name="OperationalSpecification6A" localSheetId="10">'Architecture - Post'!#REF!</definedName>
    <definedName name="OperationalSpecification6A" localSheetId="9">'Architecture - Pre'!#REF!</definedName>
    <definedName name="OperationalSpecification6A" localSheetId="17">'Change Log'!#REF!</definedName>
    <definedName name="OperationalSpecification6A" localSheetId="3">[1]Assessment!#REF!</definedName>
    <definedName name="OperationalSpecification6A" localSheetId="11">Assessment!#REF!</definedName>
    <definedName name="OperationalSpecification6A" localSheetId="5">'Historical Data'!#REF!</definedName>
    <definedName name="OperationalSpecification6A" localSheetId="19">Lessons!#REF!</definedName>
    <definedName name="OperationalSpecification6A" localSheetId="8">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3">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3">#REF!</definedName>
    <definedName name="PlanSummary1A" localSheetId="11">#REF!</definedName>
    <definedName name="PlanSummary1A" localSheetId="7">#REF!</definedName>
    <definedName name="PlanSummary1A" localSheetId="15">#REF!</definedName>
    <definedName name="PlanSummary1A">#REF!</definedName>
    <definedName name="_xlnm.Print_Area" localSheetId="10">'Architecture - Post'!$B$3:$C$202</definedName>
    <definedName name="_xlnm.Print_Area" localSheetId="9">'Architecture - Pre'!$B$3:$C$202</definedName>
    <definedName name="ProjectPlan2A" localSheetId="3">#REF!</definedName>
    <definedName name="ProjectPlan2A" localSheetId="11">#REF!</definedName>
    <definedName name="ProjectPlan2A" localSheetId="7">#REF!</definedName>
    <definedName name="ProjectPlan2A" localSheetId="15">#REF!</definedName>
    <definedName name="ProjectPlan2A">#REF!</definedName>
    <definedName name="ProjectPlanSummary4A" localSheetId="6">Acceptance!#REF!</definedName>
    <definedName name="ProjectPlanSummary4A" localSheetId="10">'Architecture - Post'!#REF!</definedName>
    <definedName name="ProjectPlanSummary4A" localSheetId="9">'Architecture - Pre'!#REF!</definedName>
    <definedName name="ProjectPlanSummary4A" localSheetId="17">'Change Log'!#REF!</definedName>
    <definedName name="ProjectPlanSummary4A" localSheetId="3">[1]Assessment!#REF!</definedName>
    <definedName name="ProjectPlanSummary4A" localSheetId="11">Assessment!#REF!</definedName>
    <definedName name="ProjectPlanSummary4A" localSheetId="5">'Historical Data'!$A$45</definedName>
    <definedName name="ProjectPlanSummary4A" localSheetId="19">Lessons!#REF!</definedName>
    <definedName name="ProjectPlanSummary4A" localSheetId="8">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3">Source!#REF!</definedName>
    <definedName name="ProjectPlanSummary4A" localSheetId="15">Summary!$A$45</definedName>
    <definedName name="ProjectPlanSummary4A" localSheetId="18">'Time Log'!#REF!</definedName>
    <definedName name="ProjectPlanSummary4A">Assessment!#REF!</definedName>
    <definedName name="Schedule6A" localSheetId="6">Acceptance!#REF!</definedName>
    <definedName name="Schedule6A" localSheetId="10">'Architecture - Post'!#REF!</definedName>
    <definedName name="Schedule6A" localSheetId="9">'Architecture - Pre'!#REF!</definedName>
    <definedName name="Schedule6A" localSheetId="17">'Change Log'!#REF!</definedName>
    <definedName name="Schedule6A" localSheetId="3">[1]Assessment!#REF!</definedName>
    <definedName name="Schedule6A" localSheetId="11">Assessment!#REF!</definedName>
    <definedName name="Schedule6A" localSheetId="5">'Historical Data'!#REF!</definedName>
    <definedName name="Schedule6A" localSheetId="19">Lessons!#REF!</definedName>
    <definedName name="Schedule6A" localSheetId="8">Map!#REF!</definedName>
    <definedName name="Schedule6A" localSheetId="13">Plan!#REF!</definedName>
    <definedName name="Schedule6A" localSheetId="16">PlanSummary!#REF!</definedName>
    <definedName name="Schedule6A" localSheetId="7">Review!#REF!</definedName>
    <definedName name="Schedule6A" localSheetId="23">Source!#REF!</definedName>
    <definedName name="Schedule6A" localSheetId="15">Summary!#REF!</definedName>
    <definedName name="Schedule6A" localSheetId="18">'Time Log'!#REF!</definedName>
    <definedName name="Schedule6A">Assessment!#REF!</definedName>
    <definedName name="SizeEstimate4A" localSheetId="6">Acceptance!#REF!</definedName>
    <definedName name="SizeEstimate4A" localSheetId="10">'Architecture - Post'!#REF!</definedName>
    <definedName name="SizeEstimate4A" localSheetId="9">'Architecture - Pre'!#REF!</definedName>
    <definedName name="SizeEstimate4A" localSheetId="17">'Change Log'!#REF!</definedName>
    <definedName name="SizeEstimate4A" localSheetId="3">[1]Assessment!#REF!</definedName>
    <definedName name="SizeEstimate4A" localSheetId="11">Assessment!#REF!</definedName>
    <definedName name="SizeEstimate4A" localSheetId="5">'Historical Data'!#REF!</definedName>
    <definedName name="SizeEstimate4A" localSheetId="19">Lessons!#REF!</definedName>
    <definedName name="SizeEstimate4A" localSheetId="8">Map!#REF!</definedName>
    <definedName name="SizeEstimate4A" localSheetId="13">Plan!#REF!</definedName>
    <definedName name="SizeEstimate4A" localSheetId="16">PlanSummary!#REF!</definedName>
    <definedName name="SizeEstimate4A" localSheetId="7">Review!#REF!</definedName>
    <definedName name="SizeEstimate4A" localSheetId="23">Source!#REF!</definedName>
    <definedName name="SizeEstimate4A" localSheetId="15">Summary!#REF!</definedName>
    <definedName name="SizeEstimate4A" localSheetId="18">'Time Log'!#REF!</definedName>
    <definedName name="SizeEstimate4A">Assessment!#REF!</definedName>
    <definedName name="Source1A" localSheetId="3">#REF!</definedName>
    <definedName name="Source1A" localSheetId="11">#REF!</definedName>
    <definedName name="Source1A" localSheetId="7">#REF!</definedName>
    <definedName name="Source1A" localSheetId="15">#REF!</definedName>
    <definedName name="Source1A">#REF!</definedName>
    <definedName name="SourceCode2A" localSheetId="3">#REF!</definedName>
    <definedName name="SourceCode2A" localSheetId="11">#REF!</definedName>
    <definedName name="SourceCode2A" localSheetId="7">#REF!</definedName>
    <definedName name="SourceCode2A" localSheetId="15">#REF!</definedName>
    <definedName name="SourceCode2A">#REF!</definedName>
    <definedName name="SourceCode4A" localSheetId="6">Acceptance!#REF!</definedName>
    <definedName name="SourceCode4A" localSheetId="10">'Architecture - Post'!#REF!</definedName>
    <definedName name="SourceCode4A" localSheetId="9">'Architecture - Pre'!#REF!</definedName>
    <definedName name="SourceCode4A" localSheetId="17">'Change Log'!#REF!</definedName>
    <definedName name="SourceCode4A" localSheetId="3">[1]Assessment!#REF!</definedName>
    <definedName name="SourceCode4A" localSheetId="11">Assessment!#REF!</definedName>
    <definedName name="SourceCode4A" localSheetId="5">'Historical Data'!#REF!</definedName>
    <definedName name="SourceCode4A" localSheetId="19">Lessons!#REF!</definedName>
    <definedName name="SourceCode4A" localSheetId="8">Map!#REF!</definedName>
    <definedName name="SourceCode4A" localSheetId="13">Plan!#REF!</definedName>
    <definedName name="SourceCode4A" localSheetId="16">PlanSummary!#REF!</definedName>
    <definedName name="SourceCode4A" localSheetId="7">Review!#REF!</definedName>
    <definedName name="SourceCode4A" localSheetId="23">Source!$A$1</definedName>
    <definedName name="SourceCode4A" localSheetId="15">Summary!#REF!</definedName>
    <definedName name="SourceCode4A" localSheetId="18">'Time Log'!#REF!</definedName>
    <definedName name="SourceCode4A">Assessment!#REF!</definedName>
    <definedName name="Standards1A" localSheetId="3">#REF!</definedName>
    <definedName name="Standards1A" localSheetId="11">#REF!</definedName>
    <definedName name="Standards1A" localSheetId="7">#REF!</definedName>
    <definedName name="Standards1A" localSheetId="15">#REF!</definedName>
    <definedName name="Standards1A">#REF!</definedName>
    <definedName name="TaskPlan" localSheetId="10">#REF!</definedName>
    <definedName name="TaskPlan" localSheetId="9">#REF!</definedName>
    <definedName name="TaskPlan" localSheetId="3">#REF!</definedName>
    <definedName name="TaskPlan" localSheetId="11">#REF!</definedName>
    <definedName name="TaskPlan" localSheetId="8">#REF!</definedName>
    <definedName name="TaskPlan" localSheetId="13">#REF!</definedName>
    <definedName name="TaskPlan" localSheetId="7">#REF!</definedName>
    <definedName name="TaskPlan" localSheetId="15">#REF!</definedName>
    <definedName name="TaskPlan">#REF!</definedName>
    <definedName name="TaskPlan6A" localSheetId="6">Acceptance!#REF!</definedName>
    <definedName name="TaskPlan6A" localSheetId="10">'Architecture - Post'!#REF!</definedName>
    <definedName name="TaskPlan6A" localSheetId="9">'Architecture - Pre'!#REF!</definedName>
    <definedName name="TaskPlan6A" localSheetId="17">'Change Log'!#REF!</definedName>
    <definedName name="TaskPlan6A" localSheetId="3">[1]Assessment!#REF!</definedName>
    <definedName name="TaskPlan6A" localSheetId="11">Assessment!#REF!</definedName>
    <definedName name="TaskPlan6A" localSheetId="5">'Historical Data'!#REF!</definedName>
    <definedName name="TaskPlan6A" localSheetId="19">Lessons!#REF!</definedName>
    <definedName name="TaskPlan6A" localSheetId="8">Map!#REF!</definedName>
    <definedName name="TaskPlan6A" localSheetId="13">Plan!#REF!</definedName>
    <definedName name="TaskPlan6A" localSheetId="16">PlanSummary!#REF!</definedName>
    <definedName name="TaskPlan6A" localSheetId="7">Review!#REF!</definedName>
    <definedName name="TaskPlan6A" localSheetId="23">Source!#REF!</definedName>
    <definedName name="TaskPlan6A" localSheetId="15">Summary!#REF!</definedName>
    <definedName name="TaskPlan6A" localSheetId="18">'Time Log'!#REF!</definedName>
    <definedName name="TaskPlan6A">Assessment!#REF!</definedName>
    <definedName name="TestReport1A" localSheetId="3">#REF!</definedName>
    <definedName name="TestReport1A" localSheetId="11">#REF!</definedName>
    <definedName name="TestReport1A" localSheetId="7">#REF!</definedName>
    <definedName name="TestReport1A" localSheetId="15">#REF!</definedName>
    <definedName name="TestReport1A">#REF!</definedName>
    <definedName name="TestReport2A" localSheetId="3">#REF!</definedName>
    <definedName name="TestReport2A" localSheetId="11">#REF!</definedName>
    <definedName name="TestReport2A" localSheetId="7">#REF!</definedName>
    <definedName name="TestReport2A" localSheetId="15">#REF!</definedName>
    <definedName name="TestReport2A">#REF!</definedName>
    <definedName name="TestReport4A" localSheetId="6">Acceptance!#REF!</definedName>
    <definedName name="TestReport4A" localSheetId="10">'Architecture - Post'!#REF!</definedName>
    <definedName name="TestReport4A" localSheetId="9">'Architecture - Pre'!#REF!</definedName>
    <definedName name="TestReport4A" localSheetId="17">'Change Log'!#REF!</definedName>
    <definedName name="TestReport4A" localSheetId="3">[1]Assessment!#REF!</definedName>
    <definedName name="TestReport4A" localSheetId="11">Assessment!#REF!</definedName>
    <definedName name="TestReport4A" localSheetId="5">'Historical Data'!#REF!</definedName>
    <definedName name="TestReport4A" localSheetId="19">Lessons!#REF!</definedName>
    <definedName name="TestReport4A" localSheetId="8">Map!#REF!</definedName>
    <definedName name="TestReport4A" localSheetId="13">Plan!#REF!</definedName>
    <definedName name="TestReport4A" localSheetId="16">PlanSummary!#REF!</definedName>
    <definedName name="TestReport4A" localSheetId="7">Review!$A$1</definedName>
    <definedName name="TestReport4A" localSheetId="23">Source!#REF!</definedName>
    <definedName name="TestReport4A" localSheetId="15">Summary!#REF!</definedName>
    <definedName name="TestReport4A" localSheetId="18">'Time Log'!#REF!</definedName>
    <definedName name="TestReport4A">Assessment!#REF!</definedName>
    <definedName name="TimeLog1A" localSheetId="3">#REF!</definedName>
    <definedName name="TimeLog1A" localSheetId="11">#REF!</definedName>
    <definedName name="TimeLog1A" localSheetId="7">#REF!</definedName>
    <definedName name="TimeLog1A" localSheetId="15">#REF!</definedName>
    <definedName name="TimeLog1A">#REF!</definedName>
    <definedName name="TimeLog4A" localSheetId="6">Acceptance!#REF!</definedName>
    <definedName name="TimeLog4A" localSheetId="10">'Architecture - Post'!#REF!</definedName>
    <definedName name="TimeLog4A" localSheetId="9">'Architecture - Pre'!#REF!</definedName>
    <definedName name="TimeLog4A" localSheetId="17">'Change Log'!#REF!</definedName>
    <definedName name="TimeLog4A" localSheetId="3">[1]Assessment!#REF!</definedName>
    <definedName name="TimeLog4A" localSheetId="11">Assessment!#REF!</definedName>
    <definedName name="TimeLog4A" localSheetId="5">'Historical Data'!#REF!</definedName>
    <definedName name="TimeLog4A" localSheetId="19">Lessons!#REF!</definedName>
    <definedName name="TimeLog4A" localSheetId="8">Map!#REF!</definedName>
    <definedName name="TimeLog4A" localSheetId="13">Plan!#REF!</definedName>
    <definedName name="TimeLog4A" localSheetId="16">PlanSummary!#REF!</definedName>
    <definedName name="TimeLog4A" localSheetId="7">Review!#REF!</definedName>
    <definedName name="TimeLog4A" localSheetId="23">Source!#REF!</definedName>
    <definedName name="TimeLog4A" localSheetId="15">Summary!#REF!</definedName>
    <definedName name="TimeLog4A" localSheetId="18">'Time Log'!$A$45</definedName>
    <definedName name="TimeLog4A">Assessment!#REF!</definedName>
    <definedName name="TimeRecordingLog2A" localSheetId="3">#REF!</definedName>
    <definedName name="TimeRecordingLog2A" localSheetId="11">#REF!</definedName>
    <definedName name="TimeRecordingLog2A" localSheetId="7">#REF!</definedName>
    <definedName name="TimeRecordingLog2A" localSheetId="15">#REF!</definedName>
    <definedName name="TimeRecordingLog2A">#REF!</definedName>
    <definedName name="toc6A" localSheetId="6">Acceptance!#REF!</definedName>
    <definedName name="toc6A" localSheetId="10">'Architecture - Post'!#REF!</definedName>
    <definedName name="toc6A" localSheetId="9">'Architecture - Pre'!#REF!</definedName>
    <definedName name="toc6A" localSheetId="17">'Change Log'!#REF!</definedName>
    <definedName name="toc6A" localSheetId="3">[1]Assessment!#REF!</definedName>
    <definedName name="toc6A" localSheetId="11">Assessment!#REF!</definedName>
    <definedName name="toc6A" localSheetId="5">'Historical Data'!#REF!</definedName>
    <definedName name="toc6A" localSheetId="19">Lessons!#REF!</definedName>
    <definedName name="toc6A" localSheetId="8">Map!#REF!</definedName>
    <definedName name="toc6A" localSheetId="13">Plan!#REF!</definedName>
    <definedName name="toc6A" localSheetId="16">PlanSummary!#REF!</definedName>
    <definedName name="toc6A" localSheetId="7">Review!#REF!</definedName>
    <definedName name="toc6A" localSheetId="23">Source!#REF!</definedName>
    <definedName name="toc6A" localSheetId="15">Summary!#REF!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1" i="54" l="1"/>
  <c r="D283" i="54"/>
  <c r="D275" i="54"/>
  <c r="D267" i="54"/>
  <c r="D259" i="54"/>
  <c r="D251" i="54"/>
  <c r="D243" i="54"/>
  <c r="D235" i="54"/>
  <c r="D227" i="54"/>
  <c r="D219" i="54"/>
  <c r="D202" i="54"/>
  <c r="D185" i="54"/>
  <c r="D168" i="54"/>
  <c r="D151" i="54"/>
  <c r="D134" i="54"/>
  <c r="D117" i="54"/>
  <c r="D100" i="54"/>
  <c r="D83" i="54"/>
  <c r="D66" i="54"/>
  <c r="A60" i="54"/>
  <c r="A77" i="54" s="1"/>
  <c r="A94" i="54" s="1"/>
  <c r="A111" i="54" s="1"/>
  <c r="A128" i="54" s="1"/>
  <c r="A145" i="54" s="1"/>
  <c r="A162" i="54" s="1"/>
  <c r="A179" i="54" s="1"/>
  <c r="A196" i="54" s="1"/>
  <c r="D49" i="54"/>
  <c r="D291" i="53" l="1"/>
  <c r="D283" i="53"/>
  <c r="D275" i="53"/>
  <c r="D267" i="53"/>
  <c r="D259" i="53"/>
  <c r="D251" i="53"/>
  <c r="D243" i="53"/>
  <c r="D235" i="53"/>
  <c r="D227" i="53"/>
  <c r="D219" i="53"/>
  <c r="D202" i="53"/>
  <c r="D185" i="53"/>
  <c r="D168" i="53"/>
  <c r="D151" i="53"/>
  <c r="D134" i="53"/>
  <c r="D117" i="53"/>
  <c r="D100" i="53"/>
  <c r="D83" i="53"/>
  <c r="D66" i="53"/>
  <c r="A60" i="53"/>
  <c r="A77" i="53" s="1"/>
  <c r="A94" i="53" s="1"/>
  <c r="A111" i="53" s="1"/>
  <c r="A128" i="53" s="1"/>
  <c r="A145" i="53" s="1"/>
  <c r="A162" i="53" s="1"/>
  <c r="A179" i="53" s="1"/>
  <c r="A196" i="53" s="1"/>
  <c r="D49" i="53"/>
  <c r="D83" i="51" l="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G64" i="14"/>
  <c r="K64" i="14" s="1"/>
  <c r="G65" i="14"/>
  <c r="K65" i="14" s="1"/>
  <c r="G66" i="14"/>
  <c r="K66" i="14" s="1"/>
  <c r="G67" i="14"/>
  <c r="K67" i="14" s="1"/>
  <c r="G68" i="14"/>
  <c r="K68" i="14" s="1"/>
  <c r="G69" i="14"/>
  <c r="G70" i="14"/>
  <c r="K70" i="14" s="1"/>
  <c r="G71" i="14"/>
  <c r="K71" i="14" s="1"/>
  <c r="G72" i="14"/>
  <c r="G73" i="14"/>
  <c r="G74" i="14"/>
  <c r="K74" i="14" s="1"/>
  <c r="G75" i="14"/>
  <c r="K75" i="14" s="1"/>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F79" i="27" s="1"/>
  <c r="B9" i="27"/>
  <c r="A66" i="27" s="1"/>
  <c r="B10" i="27"/>
  <c r="A67" i="27" s="1"/>
  <c r="B11" i="27"/>
  <c r="A68" i="27" s="1"/>
  <c r="D68" i="27" s="1"/>
  <c r="E68" i="27" s="1"/>
  <c r="B12" i="27"/>
  <c r="A69" i="27" s="1"/>
  <c r="D69" i="27" s="1"/>
  <c r="E69" i="27" s="1"/>
  <c r="B13" i="27"/>
  <c r="A70" i="27" s="1"/>
  <c r="D70" i="27" s="1"/>
  <c r="E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3" i="14"/>
  <c r="K72" i="14"/>
  <c r="K69"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D103" i="24"/>
  <c r="D67" i="27" l="1"/>
  <c r="E67" i="27" s="1"/>
  <c r="D66" i="44"/>
  <c r="E66" i="44" s="1"/>
  <c r="D66" i="27"/>
  <c r="E66" i="27" s="1"/>
  <c r="D62" i="27"/>
  <c r="E62" i="27" s="1"/>
  <c r="H16" i="31"/>
  <c r="H15" i="31" s="1"/>
  <c r="C64"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3"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E42" i="45"/>
  <c r="A78" i="27"/>
  <c r="D78" i="27" s="1"/>
  <c r="E78" i="27" s="1"/>
  <c r="F78" i="27" s="1"/>
  <c r="E40" i="44"/>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2" i="15"/>
  <c r="H18" i="31"/>
  <c r="G17" i="15"/>
  <c r="G19" i="45"/>
  <c r="F57" i="13" l="1"/>
  <c r="G18" i="45"/>
  <c r="G16" i="15"/>
  <c r="F59" i="13"/>
  <c r="F56" i="13"/>
  <c r="F53" i="13"/>
  <c r="F54" i="13"/>
  <c r="F51" i="13"/>
  <c r="F55" i="13"/>
  <c r="F60" i="13"/>
  <c r="F52" i="13"/>
  <c r="D100" i="27"/>
  <c r="E100" i="27" s="1"/>
  <c r="F100" i="27" s="1"/>
  <c r="D86" i="27"/>
  <c r="E86" i="27" s="1"/>
  <c r="F86" i="27" s="1"/>
  <c r="F58" i="13"/>
  <c r="E89" i="27"/>
  <c r="F89" i="27" s="1"/>
  <c r="D72" i="27"/>
  <c r="E72" i="27" s="1"/>
  <c r="F66" i="27" s="1"/>
  <c r="D41" i="45"/>
  <c r="D39" i="44"/>
  <c r="D39" i="15"/>
  <c r="D39" i="1"/>
  <c r="D39" i="19"/>
  <c r="F39" i="14"/>
  <c r="D39" i="27"/>
  <c r="D39" i="5"/>
  <c r="C39" i="44"/>
  <c r="B39" i="31"/>
  <c r="C41" i="45"/>
  <c r="C39" i="19"/>
  <c r="C39" i="5"/>
  <c r="C39" i="27"/>
  <c r="C39" i="15"/>
  <c r="C39" i="1"/>
  <c r="C81" i="45"/>
  <c r="C106" i="24"/>
  <c r="D41" i="19"/>
  <c r="D43" i="45"/>
  <c r="D41" i="44"/>
  <c r="D41" i="15"/>
  <c r="C41" i="31"/>
  <c r="D41" i="1"/>
  <c r="D41" i="5"/>
  <c r="F41" i="14"/>
  <c r="D41" i="27"/>
  <c r="B40" i="31"/>
  <c r="C42" i="45"/>
  <c r="C40" i="15"/>
  <c r="C40" i="44"/>
  <c r="C40" i="27"/>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F64" i="27" l="1"/>
  <c r="F72" i="27"/>
  <c r="F63" i="27"/>
  <c r="H14" i="14"/>
  <c r="F61" i="27"/>
  <c r="F70" i="27"/>
  <c r="F69" i="27"/>
  <c r="F62" i="27"/>
  <c r="F68" i="27"/>
  <c r="F65" i="27"/>
  <c r="F67" i="27"/>
  <c r="F71" i="27"/>
  <c r="H15" i="45"/>
  <c r="I14" i="31"/>
  <c r="I14" i="14" s="1"/>
  <c r="H12" i="15"/>
  <c r="C43" i="45"/>
  <c r="C41" i="44"/>
  <c r="C41" i="19"/>
  <c r="C41" i="1"/>
  <c r="C41" i="5"/>
  <c r="C41" i="15"/>
  <c r="C41" i="27"/>
  <c r="I14" i="45"/>
  <c r="J13" i="31"/>
  <c r="I12" i="15"/>
  <c r="B42" i="45"/>
  <c r="B40" i="44"/>
  <c r="B40" i="14"/>
  <c r="B40" i="19"/>
  <c r="B40" i="1"/>
  <c r="B40" i="15"/>
  <c r="B40" i="5"/>
  <c r="B40" i="27"/>
  <c r="F69" i="44"/>
  <c r="F66" i="44"/>
  <c r="F63" i="44"/>
  <c r="F60" i="44"/>
  <c r="F68" i="44"/>
  <c r="F71" i="44"/>
  <c r="F65" i="44"/>
  <c r="F70" i="44"/>
  <c r="F62" i="44"/>
  <c r="F67" i="44"/>
  <c r="F64" i="44"/>
  <c r="F61" i="44"/>
  <c r="B39" i="15"/>
  <c r="B39" i="44"/>
  <c r="B41" i="45"/>
  <c r="B39" i="19"/>
  <c r="B39" i="27"/>
  <c r="B39" i="5"/>
  <c r="B39" i="14"/>
  <c r="B39" i="1"/>
  <c r="G16" i="45"/>
  <c r="G14" i="15"/>
  <c r="H13" i="31"/>
  <c r="G21" i="45"/>
  <c r="G19" i="15"/>
  <c r="H20" i="31"/>
  <c r="H13" i="14" l="1"/>
  <c r="I15" i="45"/>
  <c r="I13" i="15"/>
  <c r="J14" i="31"/>
  <c r="H16" i="45"/>
  <c r="I15" i="31"/>
  <c r="H13" i="15"/>
  <c r="G20" i="15"/>
  <c r="H21" i="31"/>
  <c r="G22" i="45"/>
  <c r="G13" i="15"/>
  <c r="H12" i="31"/>
  <c r="G15" i="45"/>
  <c r="H12" i="14" l="1"/>
  <c r="I16" i="45"/>
  <c r="J15" i="31"/>
  <c r="I14" i="15"/>
  <c r="H17" i="45"/>
  <c r="I16" i="31"/>
  <c r="H14" i="15"/>
  <c r="G14" i="45"/>
  <c r="G12" i="15"/>
  <c r="H11" i="31"/>
  <c r="G23" i="45"/>
  <c r="G21" i="15"/>
  <c r="H22" i="31"/>
  <c r="H11" i="14" l="1"/>
  <c r="I17" i="45"/>
  <c r="J16" i="31"/>
  <c r="I15" i="15"/>
  <c r="H18" i="45"/>
  <c r="I17" i="31"/>
  <c r="H15" i="15"/>
  <c r="G22" i="15"/>
  <c r="G24" i="45"/>
  <c r="H23" i="31"/>
  <c r="H10" i="31"/>
  <c r="G11" i="15"/>
  <c r="G13" i="45"/>
  <c r="H10" i="14" l="1"/>
  <c r="I18" i="45"/>
  <c r="J17" i="31"/>
  <c r="I16" i="15"/>
  <c r="H19" i="45"/>
  <c r="H16" i="15"/>
  <c r="I18" i="31"/>
  <c r="H9" i="31"/>
  <c r="G12" i="45"/>
  <c r="G10" i="15"/>
  <c r="H24" i="31"/>
  <c r="G23" i="15"/>
  <c r="G25" i="45"/>
  <c r="H9" i="14" l="1"/>
  <c r="H17" i="15"/>
  <c r="H20" i="45"/>
  <c r="I19" i="31"/>
  <c r="I19" i="45"/>
  <c r="J18" i="31"/>
  <c r="I17" i="15"/>
  <c r="G26" i="45"/>
  <c r="H25" i="31"/>
  <c r="G24" i="15"/>
  <c r="H8" i="31"/>
  <c r="G11" i="45"/>
  <c r="G9" i="15"/>
  <c r="H8" i="14" l="1"/>
  <c r="H21" i="45"/>
  <c r="I20" i="31"/>
  <c r="H18" i="15"/>
  <c r="I20" i="45"/>
  <c r="J19" i="31"/>
  <c r="I18" i="15"/>
  <c r="G10" i="45"/>
  <c r="G8" i="15"/>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28" i="45" l="1"/>
  <c r="I27" i="31"/>
  <c r="H25" i="15"/>
  <c r="G34" i="45"/>
  <c r="H33" i="31"/>
  <c r="G32" i="15"/>
  <c r="H29" i="45" l="1"/>
  <c r="I28" i="31"/>
  <c r="H26" i="15"/>
  <c r="G35" i="45"/>
  <c r="H34" i="31"/>
  <c r="G33" i="15"/>
  <c r="H30" i="45" l="1"/>
  <c r="I29" i="31"/>
  <c r="H27" i="15"/>
  <c r="G34" i="15"/>
  <c r="H35" i="31"/>
  <c r="G36" i="45"/>
  <c r="H28" i="15" l="1"/>
  <c r="H31" i="45"/>
  <c r="I30" i="31"/>
  <c r="H36" i="31"/>
  <c r="G37" i="45"/>
  <c r="G35" i="15"/>
  <c r="H32" i="45" l="1"/>
  <c r="I31" i="31"/>
  <c r="H29" i="15"/>
  <c r="G36" i="15"/>
  <c r="G38" i="45"/>
  <c r="H37" i="31"/>
  <c r="H33" i="45" l="1"/>
  <c r="H30" i="15"/>
  <c r="G37" i="15"/>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FF17B70E-3358-B142-95AB-0F088873E196}">
      <text>
        <r>
          <rPr>
            <b/>
            <sz val="8"/>
            <color indexed="81"/>
            <rFont val="Tahoma"/>
            <family val="2"/>
          </rPr>
          <t>Identifying name for this design class or function.</t>
        </r>
        <r>
          <rPr>
            <sz val="8"/>
            <color indexed="81"/>
            <rFont val="Tahoma"/>
            <family val="2"/>
          </rPr>
          <t xml:space="preserve">
</t>
        </r>
      </text>
    </comment>
    <comment ref="B44" authorId="0" shapeId="0" xr:uid="{258AC53D-6D88-E440-82D3-1A559E7A9FD2}">
      <text>
        <r>
          <rPr>
            <b/>
            <sz val="8"/>
            <color rgb="FF000000"/>
            <rFont val="Tahoma"/>
            <family val="2"/>
          </rPr>
          <t>Indicate if this design component will follow an object-oriented approach or a functional approach.</t>
        </r>
      </text>
    </comment>
    <comment ref="B45" authorId="0" shapeId="0" xr:uid="{B08404A0-EE7C-FF4F-AF5E-E5621A45CDF9}">
      <text>
        <r>
          <rPr>
            <b/>
            <sz val="8"/>
            <color indexed="81"/>
            <rFont val="Tahoma"/>
            <family val="2"/>
          </rPr>
          <t>Superclass of this design component.  Leave blank if no superclass.</t>
        </r>
      </text>
    </comment>
    <comment ref="B46" authorId="0" shapeId="0" xr:uid="{1516242D-2F96-EB4A-BF09-663E38999320}">
      <text>
        <r>
          <rPr>
            <b/>
            <sz val="8"/>
            <color indexed="81"/>
            <rFont val="Tahoma"/>
            <family val="2"/>
          </rPr>
          <t>Attributes (e.g., public fields, public constants) associated with this design component.  OPTIONAL</t>
        </r>
      </text>
    </comment>
    <comment ref="B47" authorId="0" shapeId="0" xr:uid="{AD57696E-537F-D642-B51E-887F8139DEFC}">
      <text>
        <r>
          <rPr>
            <b/>
            <sz val="8"/>
            <color indexed="81"/>
            <rFont val="Tahoma"/>
            <family val="2"/>
          </rPr>
          <t>Standard category of the design component.</t>
        </r>
      </text>
    </comment>
    <comment ref="B48" authorId="0" shapeId="0" xr:uid="{9D30E71A-A149-8243-B44F-72B84C5846BA}">
      <text>
        <r>
          <rPr>
            <b/>
            <sz val="8"/>
            <color rgb="FF000000"/>
            <rFont val="Tahoma"/>
            <family val="2"/>
          </rPr>
          <t>List components that this component calls upon to fulfill its purpose.</t>
        </r>
      </text>
    </comment>
    <comment ref="B49" authorId="0" shapeId="0" xr:uid="{A07F947F-0315-AF45-8DC0-04D7D8145248}">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8CE8EFFA-846A-A144-A1E7-257092DFF95A}">
      <text>
        <r>
          <rPr>
            <b/>
            <sz val="8"/>
            <color indexed="81"/>
            <rFont val="Tahoma"/>
            <family val="2"/>
          </rPr>
          <t>Identifying name for this design class or function.</t>
        </r>
        <r>
          <rPr>
            <sz val="8"/>
            <color indexed="81"/>
            <rFont val="Tahoma"/>
            <family val="2"/>
          </rPr>
          <t xml:space="preserve">
</t>
        </r>
      </text>
    </comment>
    <comment ref="B44" authorId="0" shapeId="0" xr:uid="{3E894AB5-0AE5-2649-9352-DCD07B6D271E}">
      <text>
        <r>
          <rPr>
            <b/>
            <sz val="8"/>
            <color rgb="FF000000"/>
            <rFont val="Tahoma"/>
            <family val="2"/>
          </rPr>
          <t>Indicate if this design component will follow an object-oriented approach or a functional approach.</t>
        </r>
      </text>
    </comment>
    <comment ref="B45" authorId="0" shapeId="0" xr:uid="{07D3A0CD-94BC-C948-9353-648F5248BF18}">
      <text>
        <r>
          <rPr>
            <b/>
            <sz val="8"/>
            <color indexed="81"/>
            <rFont val="Tahoma"/>
            <family val="2"/>
          </rPr>
          <t>Superclass of this design component.  Leave blank if no superclass.</t>
        </r>
      </text>
    </comment>
    <comment ref="B46" authorId="0" shapeId="0" xr:uid="{AB085CF4-B93A-8F47-AFB6-5BE1837A5513}">
      <text>
        <r>
          <rPr>
            <b/>
            <sz val="8"/>
            <color indexed="81"/>
            <rFont val="Tahoma"/>
            <family val="2"/>
          </rPr>
          <t>Attributes (e.g., public fields, public constants) associated with this design component.  OPTIONAL</t>
        </r>
      </text>
    </comment>
    <comment ref="B47" authorId="0" shapeId="0" xr:uid="{2BAA9AB7-7B22-1F40-B494-314AAE7D164D}">
      <text>
        <r>
          <rPr>
            <b/>
            <sz val="8"/>
            <color indexed="81"/>
            <rFont val="Tahoma"/>
            <family val="2"/>
          </rPr>
          <t>Standard category of the design component.</t>
        </r>
      </text>
    </comment>
    <comment ref="B48" authorId="0" shapeId="0" xr:uid="{2EA50ADB-2880-DE44-91F6-6B7E8BA422F3}">
      <text>
        <r>
          <rPr>
            <b/>
            <sz val="8"/>
            <color rgb="FF000000"/>
            <rFont val="Tahoma"/>
            <family val="2"/>
          </rPr>
          <t>List components that this component calls upon to fulfill its purpose.</t>
        </r>
      </text>
    </comment>
    <comment ref="B49" authorId="0" shapeId="0" xr:uid="{6B3BF7EE-C351-2C46-8907-17AB018E880C}">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<sst xmlns="http://schemas.openxmlformats.org/spreadsheetml/2006/main" count="2602" uniqueCount="1175">
  <si>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</si>
  <si>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</si>
  <si>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</si>
  <si>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</si>
  <si>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</si>
  <si>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</si>
  <si>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</si>
  <si>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</si>
  <si>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</si>
  <si>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</si>
  <si>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</si>
  <si>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</si>
  <si>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</si>
  <si>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</si>
  <si>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</si>
  <si>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</si>
  <si>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</si>
  <si>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</si>
  <si>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</si>
  <si>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</si>
  <si>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</si>
  <si>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</si>
  <si>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</si>
  <si>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</si>
  <si>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</si>
  <si>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</si>
  <si>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</si>
  <si>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</si>
  <si>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</si>
  <si>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</si>
  <si>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</si>
  <si>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</si>
  <si>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</si>
  <si>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</si>
  <si>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</si>
  <si>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</si>
  <si>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</si>
  <si>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</si>
  <si>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</si>
  <si>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</si>
  <si>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</si>
  <si>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</si>
  <si>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</si>
  <si>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</si>
  <si>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</si>
  <si>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</si>
  <si>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</si>
  <si>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</si>
  <si>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</si>
  <si>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</si>
  <si>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</si>
  <si>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</si>
  <si>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</si>
  <si>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</si>
  <si>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</si>
  <si>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</si>
  <si>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</si>
  <si>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</si>
  <si>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</si>
  <si>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</si>
  <si>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</si>
  <si>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</si>
  <si>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</si>
  <si>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</si>
  <si>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</si>
  <si>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</si>
  <si>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</si>
  <si>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</si>
  <si>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</si>
  <si>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</si>
  <si>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</si>
  <si>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</si>
  <si>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</si>
  <si>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</si>
  <si>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</si>
  <si>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</si>
  <si>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</si>
  <si>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</si>
  <si>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</si>
  <si>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</si>
  <si>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</si>
  <si>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</si>
  <si>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</si>
  <si>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</si>
  <si>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</si>
  <si>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</si>
  <si>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</si>
  <si>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</si>
  <si>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</si>
  <si>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</si>
  <si>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</si>
  <si>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</si>
  <si>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</si>
  <si>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</si>
  <si>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</si>
  <si>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</si>
  <si>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</si>
  <si>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</si>
  <si>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</si>
  <si>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</si>
  <si>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</si>
  <si>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</si>
  <si>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</si>
  <si>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</si>
  <si>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</si>
  <si>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</si>
  <si>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</si>
  <si>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</si>
  <si>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</si>
  <si>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</si>
  <si>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</si>
  <si>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</si>
  <si>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</si>
  <si>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</si>
  <si>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</si>
  <si>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</si>
  <si>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</si>
  <si>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</si>
  <si>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</si>
  <si>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</si>
  <si>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</si>
  <si>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</si>
  <si>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</si>
  <si>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</si>
  <si>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</si>
  <si>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</si>
  <si>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</si>
  <si>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</si>
  <si>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</si>
  <si>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</si>
  <si>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</si>
  <si>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</si>
  <si>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</si>
  <si>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</si>
  <si>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</si>
  <si>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</si>
  <si>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</si>
  <si>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</si>
  <si>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</si>
  <si>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</si>
  <si>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</si>
  <si>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</si>
  <si>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</si>
  <si>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</si>
  <si>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</si>
  <si>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</si>
  <si>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</si>
  <si>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</si>
  <si>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</si>
  <si>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</si>
  <si>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</si>
  <si>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</si>
  <si>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</si>
  <si>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</si>
  <si>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</si>
  <si>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</si>
  <si>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</si>
  <si>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</si>
  <si>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</si>
  <si>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</si>
  <si>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</si>
  <si>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</si>
  <si>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</si>
  <si>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</si>
  <si>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</si>
  <si>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</si>
  <si>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</si>
  <si>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</si>
  <si>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</si>
  <si>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</si>
  <si>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</si>
  <si>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</si>
  <si>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</si>
  <si>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</si>
  <si>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</si>
  <si>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</si>
  <si>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</si>
  <si>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</si>
  <si>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</si>
  <si>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</si>
  <si>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</si>
  <si>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</si>
  <si>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</si>
  <si>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</si>
  <si>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</si>
  <si>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</si>
  <si>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</si>
  <si>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</si>
  <si>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</si>
  <si>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</si>
  <si>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</si>
  <si>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</si>
  <si>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</si>
  <si>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</si>
  <si>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</si>
  <si>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</si>
  <si>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</si>
  <si>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</si>
  <si>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</si>
  <si>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</si>
  <si>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</si>
  <si>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</si>
  <si>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</si>
  <si>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</si>
  <si>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</si>
  <si>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</si>
  <si>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</si>
  <si>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</si>
  <si>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</si>
  <si>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</si>
  <si>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</si>
  <si>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</si>
  <si>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</si>
  <si>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</si>
  <si>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</si>
  <si>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</si>
  <si>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</si>
  <si>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</si>
  <si>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</si>
  <si>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</si>
  <si>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</si>
  <si>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</si>
  <si>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</si>
  <si>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</si>
  <si>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</si>
  <si>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</si>
  <si>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</si>
  <si>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</si>
  <si>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</si>
  <si>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</si>
  <si>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</si>
  <si>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</si>
  <si>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</si>
  <si>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</si>
  <si>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</si>
  <si>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</si>
  <si>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</si>
  <si>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</si>
  <si>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</si>
  <si>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</si>
  <si>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</si>
  <si>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</si>
  <si>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</si>
  <si>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</si>
  <si>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</si>
  <si>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</si>
  <si>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</si>
  <si>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</si>
  <si>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</si>
  <si>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</si>
  <si>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</si>
  <si>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</si>
  <si>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</si>
  <si>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</si>
  <si>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</si>
  <si>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</si>
  <si>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</si>
  <si>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</si>
  <si>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</si>
  <si>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</si>
  <si>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</si>
  <si>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</si>
  <si>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</si>
  <si>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</si>
  <si>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</si>
  <si>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</si>
  <si>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</si>
  <si>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</si>
  <si>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</si>
  <si>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</si>
  <si>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</si>
  <si>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</si>
  <si>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</si>
  <si>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</si>
  <si>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</si>
  <si>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</si>
  <si>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</si>
  <si>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</si>
  <si>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</si>
  <si>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</si>
  <si>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</si>
  <si>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</si>
  <si>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</si>
  <si>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</si>
  <si>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</si>
  <si>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</si>
  <si>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</si>
  <si>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</si>
  <si>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</si>
  <si>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</si>
  <si>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</si>
  <si>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</si>
  <si>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</si>
  <si>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</si>
  <si>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</si>
  <si>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</si>
  <si>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</si>
  <si>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</si>
  <si>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</si>
  <si>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</si>
  <si>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</si>
  <si>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</si>
  <si>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</si>
  <si>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</si>
  <si>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</si>
  <si>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</si>
  <si>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</si>
  <si>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</si>
  <si>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</si>
  <si>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</si>
  <si>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</si>
  <si>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</si>
  <si>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</si>
  <si>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</si>
  <si>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</si>
  <si>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</si>
  <si>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</si>
  <si>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</si>
  <si>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</si>
  <si>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</si>
  <si>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</si>
  <si>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</si>
  <si>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</si>
  <si>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</si>
  <si>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</si>
  <si>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</si>
  <si>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</si>
  <si>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</si>
  <si>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</si>
  <si>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</si>
  <si>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</si>
  <si>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</si>
  <si>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</si>
  <si>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</si>
  <si>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</si>
  <si>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</si>
  <si>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</si>
  <si>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</si>
  <si>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</si>
  <si>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</si>
  <si>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</si>
  <si>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</si>
  <si>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</si>
  <si>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</si>
  <si>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</si>
  <si>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</si>
  <si>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</si>
  <si>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</si>
  <si>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</si>
  <si>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</si>
  <si>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</si>
  <si>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</si>
  <si>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</si>
  <si>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</si>
  <si>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</si>
  <si>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</si>
  <si>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</si>
  <si>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</si>
  <si>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</si>
  <si>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</si>
  <si>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</si>
  <si>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</si>
  <si>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</si>
  <si>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</si>
  <si>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</si>
  <si>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</si>
  <si>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</si>
  <si>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</si>
  <si>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</si>
  <si>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</si>
  <si>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</si>
  <si>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</si>
  <si>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</si>
  <si>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</si>
  <si>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</si>
  <si>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</si>
  <si>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</si>
  <si>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</si>
  <si>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</si>
  <si>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</si>
  <si>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</si>
  <si>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</si>
  <si>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</si>
  <si>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</si>
  <si>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</si>
  <si>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</si>
  <si>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</si>
  <si>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</si>
  <si>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</si>
  <si>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</si>
  <si>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</si>
  <si>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</si>
  <si>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</si>
  <si>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</si>
  <si>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</si>
  <si>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</si>
  <si>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</si>
  <si>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</si>
  <si>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</si>
  <si>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</si>
  <si>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</si>
  <si>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</si>
  <si>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</si>
  <si>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</si>
  <si>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</si>
  <si>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</si>
  <si>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</si>
  <si>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</si>
  <si>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</si>
  <si>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</si>
  <si>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</si>
  <si>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</si>
  <si>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</si>
  <si>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</si>
  <si>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</si>
  <si>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</si>
  <si>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</si>
  <si>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</si>
  <si>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</si>
  <si>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</si>
  <si>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</si>
  <si>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</si>
  <si>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</si>
  <si>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</si>
  <si>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</si>
  <si>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</si>
  <si>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</si>
  <si>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</si>
  <si>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</si>
  <si>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</si>
  <si>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</si>
  <si>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</si>
  <si>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</si>
  <si>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</si>
  <si>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</si>
  <si>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</si>
  <si>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</si>
  <si>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</si>
  <si>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</si>
  <si>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</si>
  <si>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</si>
  <si>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</si>
  <si>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</si>
  <si>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</si>
  <si>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</si>
  <si>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</si>
  <si>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</si>
  <si>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</si>
  <si>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</si>
  <si>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</si>
  <si>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</si>
  <si>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</si>
  <si>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</si>
  <si>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</si>
  <si>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</si>
  <si>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</si>
  <si>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</si>
  <si>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</si>
  <si>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</si>
  <si>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</si>
  <si>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</si>
  <si>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</si>
  <si>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</si>
  <si>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</si>
  <si>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</si>
  <si>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</si>
  <si>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</si>
  <si>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</si>
  <si>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</si>
  <si>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</si>
  <si>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</si>
  <si>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</si>
  <si>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</si>
  <si>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</si>
  <si>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</si>
  <si>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</si>
  <si>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</si>
  <si>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</si>
  <si>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</si>
  <si>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</si>
  <si>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</si>
  <si>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</si>
  <si>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</si>
  <si>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</si>
  <si>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</si>
  <si>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</si>
  <si>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</si>
  <si>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</si>
  <si>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</si>
  <si>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</si>
  <si>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</si>
  <si>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</si>
  <si>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</si>
  <si>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</si>
  <si>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</si>
  <si>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</si>
  <si>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</si>
  <si>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</si>
  <si>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</si>
  <si>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</si>
  <si>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</si>
  <si>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</si>
  <si>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</si>
  <si>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</si>
  <si>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</si>
  <si>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</si>
  <si>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</si>
  <si>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</si>
  <si>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</si>
  <si>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</si>
  <si>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</si>
  <si>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</si>
  <si>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</si>
  <si>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</si>
  <si>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</si>
  <si>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</si>
  <si>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</si>
  <si>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</si>
  <si>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</si>
  <si>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</si>
  <si>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</si>
  <si>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</si>
  <si>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</si>
  <si>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</si>
  <si>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</si>
  <si>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</si>
  <si>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</si>
  <si>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</si>
  <si>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</si>
  <si>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</si>
  <si>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</si>
  <si>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</si>
  <si>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</si>
  <si>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</si>
  <si>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</si>
  <si>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</si>
  <si>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</si>
  <si>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</si>
  <si>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</si>
  <si>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</si>
  <si>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</si>
  <si>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</si>
  <si>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</si>
  <si>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</si>
  <si>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</si>
  <si>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</si>
  <si>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</si>
  <si>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</si>
  <si>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</si>
  <si>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</si>
  <si>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</si>
  <si>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</si>
  <si>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</si>
  <si>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</si>
  <si>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</si>
  <si>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</si>
  <si>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</si>
  <si>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</si>
  <si>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</si>
  <si>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</si>
  <si>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</si>
  <si>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</si>
  <si>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</si>
  <si>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</si>
  <si>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</si>
  <si>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</si>
  <si>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</si>
  <si>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</si>
  <si>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</si>
  <si>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</si>
  <si>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</si>
  <si>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</si>
  <si>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</si>
  <si>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</si>
  <si>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</si>
  <si>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</si>
  <si>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</si>
  <si>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</si>
  <si>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</si>
  <si>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</si>
  <si>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</si>
  <si>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</si>
  <si>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</si>
  <si>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</si>
  <si>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</si>
  <si>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</si>
  <si>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</si>
  <si>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</si>
  <si>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</si>
  <si>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</si>
  <si>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</si>
  <si>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</si>
  <si>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</si>
  <si>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</si>
  <si>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</si>
  <si>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</si>
  <si>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</si>
  <si>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</si>
  <si>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</si>
  <si>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</si>
  <si>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</si>
  <si>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</si>
  <si>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</si>
  <si>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</si>
  <si>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</si>
  <si>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</si>
  <si>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</si>
  <si>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</si>
  <si>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</si>
  <si>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</si>
  <si>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</si>
  <si>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</si>
  <si>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</si>
  <si>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</si>
  <si>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</si>
  <si>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</si>
  <si>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</si>
  <si>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</si>
  <si>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</si>
  <si>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</si>
  <si>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</si>
  <si>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</si>
  <si>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</si>
  <si>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</si>
  <si>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</si>
  <si>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</si>
  <si>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</si>
  <si>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</si>
  <si>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</si>
  <si>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</si>
  <si>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</si>
  <si>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</si>
  <si>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</si>
  <si>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</si>
  <si>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</si>
  <si>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</si>
  <si>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</si>
  <si>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</si>
  <si>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</si>
  <si>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</si>
  <si>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</si>
  <si>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</si>
  <si>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</si>
  <si>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</si>
  <si>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</si>
  <si>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</si>
  <si>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</si>
  <si>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</si>
  <si>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</si>
  <si>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</si>
  <si>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</si>
  <si>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</si>
  <si>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</si>
  <si>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</si>
  <si>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</si>
  <si>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</si>
  <si>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</si>
  <si>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</si>
  <si>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</si>
  <si>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</si>
  <si>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</si>
  <si>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</si>
  <si>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</si>
  <si>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</si>
  <si>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</si>
  <si>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</si>
  <si>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</si>
  <si>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</si>
  <si>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</si>
  <si>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</si>
  <si>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</si>
  <si>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</si>
  <si>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</si>
  <si>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</si>
  <si>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</si>
  <si>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</si>
  <si>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</si>
  <si>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</si>
  <si>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</si>
  <si>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</si>
  <si>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</si>
  <si>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</si>
  <si>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</si>
  <si>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</si>
  <si>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</si>
  <si>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</si>
  <si>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</si>
  <si>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</si>
  <si>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</si>
  <si>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</si>
  <si>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</si>
  <si>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</si>
  <si>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</si>
  <si>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</si>
  <si>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</si>
  <si>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</si>
  <si>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</si>
  <si>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</si>
  <si>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</si>
  <si>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</si>
  <si>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</si>
  <si>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</si>
  <si>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</si>
  <si>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</si>
  <si>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</si>
  <si>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</si>
  <si>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</si>
  <si>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</si>
  <si>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</si>
  <si>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</si>
  <si>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</si>
  <si>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</si>
  <si>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</si>
  <si>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</si>
  <si>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</si>
  <si>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</si>
  <si>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</si>
  <si>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</si>
  <si>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</si>
  <si>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</si>
  <si>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</si>
  <si>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</si>
  <si>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</si>
  <si>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</si>
  <si>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</si>
  <si>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</si>
  <si>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</si>
  <si>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</si>
  <si>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</si>
  <si>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</si>
  <si>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</si>
  <si>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</si>
  <si>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</si>
  <si>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</si>
  <si>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</si>
  <si>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</si>
  <si>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</si>
  <si>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To gain experience with architecting</t>
  </si>
  <si>
    <t>Write software to solve the bottom layer</t>
  </si>
  <si>
    <t>• Create CRC cards for each component you plan to build/modify</t>
  </si>
  <si>
    <t>Architecture - Pre</t>
  </si>
  <si>
    <t>• Record your CRC cards as of the time of submission</t>
  </si>
  <si>
    <t>Architecture - Post</t>
  </si>
  <si>
    <t>Mary Mitchell</t>
  </si>
  <si>
    <t>mem0250</t>
  </si>
  <si>
    <t>https://github.com/SoftwareProcess/rubik-merrymitch.git</t>
  </si>
  <si>
    <t>After looking at Iteration 3, I decided to do more refactoring on iteration 2 before beginning iteration 3</t>
  </si>
  <si>
    <t>Produce the rotations needed to solve a fully solved cube</t>
  </si>
  <si>
    <t>Produce the rotations needed to solve an invalid cube</t>
  </si>
  <si>
    <t>Produce the rotations needed to solve a cube with unsolved down face/row but a solved down cross</t>
  </si>
  <si>
    <t>Produce the rotations needed to solve a valid cube with completely unsolved down face/row</t>
  </si>
  <si>
    <t>_solve</t>
  </si>
  <si>
    <t>solve rubik's cube</t>
  </si>
  <si>
    <t>isCubeValid, _solveDaisyAndDownCross, _solveDownCorners</t>
  </si>
  <si>
    <t>_isCubeValid</t>
  </si>
  <si>
    <t>determine if cube is valid</t>
  </si>
  <si>
    <t>_solveDaisyAndDownCross</t>
  </si>
  <si>
    <t>_solveDaisy, _solveDownCross</t>
  </si>
  <si>
    <t>solves daisy and down cross of cube</t>
  </si>
  <si>
    <t>_solveDaisy</t>
  </si>
  <si>
    <t>solves daisy of cube</t>
  </si>
  <si>
    <t>_solveDownCross</t>
  </si>
  <si>
    <t>solves down cross of cube</t>
  </si>
  <si>
    <t>_solveDownCorners</t>
  </si>
  <si>
    <t>solves down corners of cube</t>
  </si>
  <si>
    <t>_rotatePiece</t>
  </si>
  <si>
    <t>_rotate</t>
  </si>
  <si>
    <t>rotates piece of cube</t>
  </si>
  <si>
    <t>_solveBottomDaisyPiece, _solveRightDaisyPiece, _solveLeftDaisyPiece, _solveTopDaisyPiece</t>
  </si>
  <si>
    <t>_putBottomDaisyInDownCross, _putRightDaisyInDownCross, _putLeftDaisyInDownCross, _putTopDaisyInDownCross</t>
  </si>
  <si>
    <t xml:space="preserve">_solveBottomDaisyPiece </t>
  </si>
  <si>
    <t>solves bottom daisy piece</t>
  </si>
  <si>
    <t xml:space="preserve">_solveRightDaisyPiece </t>
  </si>
  <si>
    <t>solves right daisy piece</t>
  </si>
  <si>
    <t xml:space="preserve">_solveLeftDaisyPiece </t>
  </si>
  <si>
    <t>solves left daisy piece</t>
  </si>
  <si>
    <t xml:space="preserve">_solveTopDaisyPiece </t>
  </si>
  <si>
    <t>solves top daisy piece</t>
  </si>
  <si>
    <t>_putBottomDaisyInDownCross</t>
  </si>
  <si>
    <t>puts bottom daisy piece in down cross</t>
  </si>
  <si>
    <t>_putRightDaisyInDownCross</t>
  </si>
  <si>
    <t>puts right daisy piece in down cross</t>
  </si>
  <si>
    <t>_putLeftDaisyInDownCross</t>
  </si>
  <si>
    <t>puts left daisy piece in down cross</t>
  </si>
  <si>
    <t>_putTopDaisyInDownCross</t>
  </si>
  <si>
    <t>puts top diasy piece in down cross</t>
  </si>
  <si>
    <t>_solveFrontLeftDownCorner</t>
  </si>
  <si>
    <t>solves front left down corner</t>
  </si>
  <si>
    <t>_solveFrontRightDownCorner</t>
  </si>
  <si>
    <t>solves front right down corner</t>
  </si>
  <si>
    <t>_solveBackLeftDownCorner</t>
  </si>
  <si>
    <t>solves back left down corner</t>
  </si>
  <si>
    <t>_solveBackRightDownCorner</t>
  </si>
  <si>
    <t>solves back right down corner</t>
  </si>
  <si>
    <t>_solveFrontLeftDownCorner, _solveFrontRightDownCorner, _solveBackLeftDownCorner, _solveBackRightDownCorner</t>
  </si>
  <si>
    <t>Nothing</t>
  </si>
  <si>
    <t>_solveFrontLeftDownCorner, _solveFrontRightDownCorner, _solveBackLeftDownCorner, _solveBackRightDownCorner, _findDownCorner</t>
  </si>
  <si>
    <t>_rotatePiece, _findDownCorner</t>
  </si>
  <si>
    <t>_findDownCorner</t>
  </si>
  <si>
    <t>finds down corner of cube</t>
  </si>
  <si>
    <t>localhost:8080/rubik?op=solve&amp;cube=gggggggggrrrrrrrrrbbbbbbbbbooooooooowwwwwwwwwyyyyyyyyy</t>
  </si>
  <si>
    <t>{'rotations': '', 'status': 'ok'}</t>
  </si>
  <si>
    <t>localhost:8080/rubik?op=solve&amp;cube=rrrrrrrrrbbbbbbbbbooooooooowwwwwwwwwyyyyyyyyy</t>
  </si>
  <si>
    <t>{'status': 'error: invalid cube'}</t>
  </si>
  <si>
    <t>localhost:8080/rubik?op=solve&amp;cube=bwygbborooggorwwyyobgggrgwwrbyboobywwyywyyrrbbggrworor</t>
  </si>
  <si>
    <t>{'rotations': 'FuRUruBUUruurrUuBBUuFFUuLLUUlULLulUULUlrURurUR', 'status': 'ok'}</t>
  </si>
  <si>
    <t>{'rotations': 'LululuLLuulURuruLUlUruR', 'status': 'ok'}</t>
  </si>
  <si>
    <t>localhost:8080/rubik?op=solve&amp;cube=</t>
  </si>
  <si>
    <t>Rotations for down corners are similar and could probably be generated automatically</t>
  </si>
  <si>
    <t>Git Management</t>
  </si>
  <si>
    <t>You worked from iteration 3, thanks</t>
  </si>
  <si>
    <t>TDD</t>
  </si>
  <si>
    <t xml:space="preserve">Bad smells evident:  </t>
  </si>
  <si>
    <t>Observations</t>
  </si>
  <si>
    <t>Did you determine this set of rotations beforehand, or after the fact.    No judgement if the latter, but consider writing your expected results procedurally so that you take the input cube, apply the rotations, and pass the test if the result is a solved cube.  The key to this approach is ensuring that you specificy input cubes that test the various configurations that would exercise your code.  The focus shifts from the rotations being the exact result to rotated cube being the expected result.  It also shifts the focus to appropriate choice of inputs.</t>
  </si>
  <si>
    <t>Looks like you have a sound understanding of the red-light/green-light cycles.   I see that your red lights involve mostly test code and your green lights show a progressive changes to production code.</t>
  </si>
  <si>
    <t>Iteration 0  2022-10-19 17:03:18.021720</t>
  </si>
  <si>
    <t>-------------------------------</t>
  </si>
  <si>
    <t>Test..............test_about_010</t>
  </si>
  <si>
    <t>Description.......Should return AU login id</t>
  </si>
  <si>
    <r>
      <t>URL...............</t>
    </r>
    <r>
      <rPr>
        <u/>
        <sz val="14"/>
        <rFont val="Menlo"/>
        <family val="2"/>
      </rPr>
      <t>localhost</t>
    </r>
    <r>
      <rPr>
        <sz val="14"/>
        <rFont val="Menlo"/>
        <family val="2"/>
      </rPr>
      <t>:8080/about</t>
    </r>
  </si>
  <si>
    <t>ExpectedResults...mem0250</t>
  </si>
  <si>
    <t>ActualResults.....mem0250</t>
  </si>
  <si>
    <r>
      <t>Asssessment</t>
    </r>
    <r>
      <rPr>
        <sz val="14"/>
        <rFont val="Menlo"/>
        <family val="2"/>
      </rPr>
      <t>.......PASSED</t>
    </r>
  </si>
  <si>
    <t>Iteration 1 2022-10-19 17:03:18.031081</t>
  </si>
  <si>
    <t>Test..............test 005</t>
  </si>
  <si>
    <t>Description.......Should Rotate F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</si>
  <si>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rrbrrybbgwbbgwwywyowwrbbgyrryowyoyyyggwbogwggoorrgooob</t>
    </r>
  </si>
  <si>
    <r>
      <t>ExpectedResults...{'cube': '</t>
    </r>
    <r>
      <rPr>
        <u/>
        <sz val="14"/>
        <rFont val="Menlo"/>
        <family val="2"/>
      </rPr>
      <t>brrbrrgybwbbgwwgwyowwrbbgyrryowyoyyrggwbogyooygwrgooob</t>
    </r>
    <r>
      <rPr>
        <sz val="14"/>
        <rFont val="Menlo"/>
        <family val="2"/>
      </rPr>
      <t>', 'status': '</t>
    </r>
    <r>
      <rPr>
        <u/>
        <sz val="14"/>
        <rFont val="Menlo"/>
        <family val="2"/>
      </rPr>
      <t>ok</t>
    </r>
    <r>
      <rPr>
        <sz val="14"/>
        <rFont val="Menlo"/>
        <family val="2"/>
      </rPr>
      <t>'}</t>
    </r>
  </si>
  <si>
    <r>
      <t>ActualResults.....{'cube': '</t>
    </r>
    <r>
      <rPr>
        <u/>
        <sz val="14"/>
        <rFont val="Menlo"/>
        <family val="2"/>
      </rPr>
      <t>brrbrrgybwbbgwwgwyowwrbbgyrryowyoyyrggwbogyooygwrgooob</t>
    </r>
    <r>
      <rPr>
        <sz val="14"/>
        <rFont val="Menlo"/>
        <family val="2"/>
      </rPr>
      <t>', 'status': '</t>
    </r>
    <r>
      <rPr>
        <u/>
        <sz val="14"/>
        <rFont val="Menlo"/>
        <family val="2"/>
      </rPr>
      <t>ok</t>
    </r>
    <r>
      <rPr>
        <sz val="14"/>
        <rFont val="Menlo"/>
        <family val="2"/>
      </rPr>
      <t>'}</t>
    </r>
  </si>
  <si>
    <t>Test..............test 010</t>
  </si>
  <si>
    <t>Description.......Should Rotate f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</si>
  <si>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wgboyggwwrrryrobrbogwrbrrwygboywyrwwybyoogywgbooygbgbo</t>
    </r>
  </si>
  <si>
    <r>
      <t>ExpectedResults...{'cube': '</t>
    </r>
    <r>
      <rPr>
        <u/>
        <sz val="14"/>
        <rFont val="Menlo"/>
        <family val="2"/>
      </rPr>
      <t>bgwgywwogorrorobrbogwrbrrwygbgywwrwyybyoogryboywygbgbo</t>
    </r>
    <r>
      <rPr>
        <sz val="14"/>
        <rFont val="Menlo"/>
        <family val="2"/>
      </rPr>
      <t>', 'status': '</t>
    </r>
    <r>
      <rPr>
        <u/>
        <sz val="14"/>
        <rFont val="Menlo"/>
        <family val="2"/>
      </rPr>
      <t>ok</t>
    </r>
    <r>
      <rPr>
        <sz val="14"/>
        <rFont val="Menlo"/>
        <family val="2"/>
      </rPr>
      <t>'}</t>
    </r>
  </si>
  <si>
    <r>
      <t>ActualResults.....{'cube': '</t>
    </r>
    <r>
      <rPr>
        <u/>
        <sz val="14"/>
        <rFont val="Menlo"/>
        <family val="2"/>
      </rPr>
      <t>bgwgywwogorrorobrbogwrbrrwygbgywwrwyybyoogryboywygbgbo</t>
    </r>
    <r>
      <rPr>
        <sz val="14"/>
        <rFont val="Menlo"/>
        <family val="2"/>
      </rPr>
      <t>', 'status': '</t>
    </r>
    <r>
      <rPr>
        <u/>
        <sz val="14"/>
        <rFont val="Menlo"/>
        <family val="2"/>
      </rPr>
      <t>ok</t>
    </r>
    <r>
      <rPr>
        <sz val="14"/>
        <rFont val="Menlo"/>
        <family val="2"/>
      </rPr>
      <t>'}</t>
    </r>
  </si>
  <si>
    <t>Test..............test 015</t>
  </si>
  <si>
    <t>Description.......Should Rotate R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</si>
  <si>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wowryoygbbwobgwoggyoorbbrbbgworwyrwwbygbooygrrrwyryggy</t>
    </r>
  </si>
  <si>
    <r>
      <t>ExpectedResults...{'cube': '</t>
    </r>
    <r>
      <rPr>
        <u/>
        <sz val="14"/>
        <rFont val="Menlo"/>
        <family val="2"/>
      </rPr>
      <t>wowryyygyobbggwgworooobbgbbgworwyrwwbywbooygbrrryrrggy</t>
    </r>
    <r>
      <rPr>
        <sz val="14"/>
        <rFont val="Menlo"/>
        <family val="2"/>
      </rPr>
      <t>', 'status': '</t>
    </r>
    <r>
      <rPr>
        <u/>
        <sz val="14"/>
        <rFont val="Menlo"/>
        <family val="2"/>
      </rPr>
      <t>ok</t>
    </r>
    <r>
      <rPr>
        <sz val="14"/>
        <rFont val="Menlo"/>
        <family val="2"/>
      </rPr>
      <t>'}</t>
    </r>
  </si>
  <si>
    <r>
      <t>ActualResults.....{'cube': '</t>
    </r>
    <r>
      <rPr>
        <u/>
        <sz val="14"/>
        <rFont val="Menlo"/>
        <family val="2"/>
      </rPr>
      <t>wowryyygyobbggwgworooobbgbbgworwyrwwbywbooygbrrryrrggy</t>
    </r>
    <r>
      <rPr>
        <sz val="14"/>
        <rFont val="Menlo"/>
        <family val="2"/>
      </rPr>
      <t>', 'status': '</t>
    </r>
    <r>
      <rPr>
        <u/>
        <sz val="14"/>
        <rFont val="Menlo"/>
        <family val="2"/>
      </rPr>
      <t>ok</t>
    </r>
    <r>
      <rPr>
        <sz val="14"/>
        <rFont val="Menlo"/>
        <family val="2"/>
      </rPr>
      <t>'}</t>
    </r>
  </si>
  <si>
    <t>Test..............test 020</t>
  </si>
  <si>
    <t>Description.......Should Rotate r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</si>
  <si>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bwbbbowgowoogwgggwgbybowroywogygygbybrryrwrrroyywyrbro</t>
    </r>
  </si>
  <si>
    <r>
      <t>ExpectedResults...{'cube': '</t>
    </r>
    <r>
      <rPr>
        <u/>
        <sz val="14"/>
        <rFont val="Menlo"/>
        <family val="2"/>
      </rPr>
      <t>bwrbbwwgrogwowgwggobyrowyoywogygygbybrryrbrrgoybwyobro</t>
    </r>
    <r>
      <rPr>
        <sz val="14"/>
        <rFont val="Menlo"/>
        <family val="2"/>
      </rPr>
      <t>', 'status': '</t>
    </r>
    <r>
      <rPr>
        <u/>
        <sz val="14"/>
        <rFont val="Menlo"/>
        <family val="2"/>
      </rPr>
      <t>ok</t>
    </r>
    <r>
      <rPr>
        <sz val="14"/>
        <rFont val="Menlo"/>
        <family val="2"/>
      </rPr>
      <t>'}</t>
    </r>
  </si>
  <si>
    <r>
      <t>ActualResults.....{'cube': '</t>
    </r>
    <r>
      <rPr>
        <u/>
        <sz val="14"/>
        <rFont val="Menlo"/>
        <family val="2"/>
      </rPr>
      <t>bwrbbwwgrogwowgwggobyrowyoywogygygbybrryrbrrgoybwyobro</t>
    </r>
    <r>
      <rPr>
        <sz val="14"/>
        <rFont val="Menlo"/>
        <family val="2"/>
      </rPr>
      <t>', 'status': '</t>
    </r>
    <r>
      <rPr>
        <u/>
        <sz val="14"/>
        <rFont val="Menlo"/>
        <family val="2"/>
      </rPr>
      <t>ok</t>
    </r>
    <r>
      <rPr>
        <sz val="14"/>
        <rFont val="Menlo"/>
        <family val="2"/>
      </rPr>
      <t>'}</t>
    </r>
  </si>
  <si>
    <t>Test..............test 025</t>
  </si>
  <si>
    <t>Description.......Should Rotate B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</si>
  <si>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wywyrogyobbrbgwbbyoroobbrgybwrgoobrywwwgyygrgrgyowwgro</t>
    </r>
  </si>
  <si>
    <r>
      <t>ExpectedResults...{'cube': '</t>
    </r>
    <r>
      <rPr>
        <u/>
        <sz val="14"/>
        <rFont val="Menlo"/>
        <family val="2"/>
      </rPr>
      <t>wywyrogyobbobgrbbgroogbrybowwrwoowryrwygyygrgrgyowwbgb</t>
    </r>
    <r>
      <rPr>
        <sz val="14"/>
        <rFont val="Menlo"/>
        <family val="2"/>
      </rPr>
      <t>', 'status': '</t>
    </r>
    <r>
      <rPr>
        <u/>
        <sz val="14"/>
        <rFont val="Menlo"/>
        <family val="2"/>
      </rPr>
      <t>ok</t>
    </r>
    <r>
      <rPr>
        <sz val="14"/>
        <rFont val="Menlo"/>
        <family val="2"/>
      </rPr>
      <t>'}</t>
    </r>
  </si>
  <si>
    <r>
      <t>ActualResults.....{'cube': '</t>
    </r>
    <r>
      <rPr>
        <u/>
        <sz val="14"/>
        <rFont val="Menlo"/>
        <family val="2"/>
      </rPr>
      <t>wywyrogyobbobgrbbgroogbrybowwrwoowryrwygyygrgrgyowwbgb</t>
    </r>
    <r>
      <rPr>
        <sz val="14"/>
        <rFont val="Menlo"/>
        <family val="2"/>
      </rPr>
      <t>', 'status': '</t>
    </r>
    <r>
      <rPr>
        <u/>
        <sz val="14"/>
        <rFont val="Menlo"/>
        <family val="2"/>
      </rPr>
      <t>ok</t>
    </r>
    <r>
      <rPr>
        <sz val="14"/>
        <rFont val="Menlo"/>
        <family val="2"/>
      </rPr>
      <t>'}</t>
    </r>
  </si>
  <si>
    <t>Test..............test 030</t>
  </si>
  <si>
    <t>Description.......Should Rotate b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</si>
  <si>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owgbrgogwowyoorowwwrrywybrybwrbyrrogyggbbobgrwybbgygoy</t>
    </r>
  </si>
  <si>
    <r>
      <t>ExpectedResults...{'cube': '</t>
    </r>
    <r>
      <rPr>
        <u/>
        <sz val="14"/>
        <rFont val="Menlo"/>
        <family val="2"/>
      </rPr>
      <t>owgbrgogwowyoogowgryyrwrwybgwroyryogrbbbbobgrwybbgywry</t>
    </r>
    <r>
      <rPr>
        <sz val="14"/>
        <rFont val="Menlo"/>
        <family val="2"/>
      </rPr>
      <t>', 'status': '</t>
    </r>
    <r>
      <rPr>
        <u/>
        <sz val="14"/>
        <rFont val="Menlo"/>
        <family val="2"/>
      </rPr>
      <t>ok</t>
    </r>
    <r>
      <rPr>
        <sz val="14"/>
        <rFont val="Menlo"/>
        <family val="2"/>
      </rPr>
      <t>'}</t>
    </r>
  </si>
  <si>
    <r>
      <t>ActualResults.....{'cube': '</t>
    </r>
    <r>
      <rPr>
        <u/>
        <sz val="14"/>
        <rFont val="Menlo"/>
        <family val="2"/>
      </rPr>
      <t>owgbrgogwowyoogowgryyrwrwybgwroyryogrbbbbobgrwybbgywry</t>
    </r>
    <r>
      <rPr>
        <sz val="14"/>
        <rFont val="Menlo"/>
        <family val="2"/>
      </rPr>
      <t>', 'status': '</t>
    </r>
    <r>
      <rPr>
        <u/>
        <sz val="14"/>
        <rFont val="Menlo"/>
        <family val="2"/>
      </rPr>
      <t>ok</t>
    </r>
    <r>
      <rPr>
        <sz val="14"/>
        <rFont val="Menlo"/>
        <family val="2"/>
      </rPr>
      <t>'}</t>
    </r>
  </si>
  <si>
    <t>Test..............test 035</t>
  </si>
  <si>
    <t>Description.......Should Rotate L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</si>
  <si>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wywgrwgrwbbrgbobwwywgrwyyorryooorygbobowyrgbgryybgobgo</t>
    </r>
  </si>
  <si>
    <r>
      <t>ExpectedResults...{'cube': '</t>
    </r>
    <r>
      <rPr>
        <u/>
        <sz val="14"/>
        <rFont val="Menlo"/>
        <family val="2"/>
      </rPr>
      <t>oywwrwgrwbbrgbobwwywbrwbyoryorgoybrorboyyrgbgwyyggoggo</t>
    </r>
    <r>
      <rPr>
        <sz val="14"/>
        <rFont val="Menlo"/>
        <family val="2"/>
      </rPr>
      <t>', 'status': '</t>
    </r>
    <r>
      <rPr>
        <u/>
        <sz val="14"/>
        <rFont val="Menlo"/>
        <family val="2"/>
      </rPr>
      <t>ok</t>
    </r>
    <r>
      <rPr>
        <sz val="14"/>
        <rFont val="Menlo"/>
        <family val="2"/>
      </rPr>
      <t>'}</t>
    </r>
  </si>
  <si>
    <r>
      <t>ActualResults.....{'cube': '</t>
    </r>
    <r>
      <rPr>
        <u/>
        <sz val="14"/>
        <rFont val="Menlo"/>
        <family val="2"/>
      </rPr>
      <t>oywwrwgrwbbrgbobwwywbrwbyoryorgoybrorboyyrgbgwyyggoggo</t>
    </r>
    <r>
      <rPr>
        <sz val="14"/>
        <rFont val="Menlo"/>
        <family val="2"/>
      </rPr>
      <t>', 'status': '</t>
    </r>
    <r>
      <rPr>
        <u/>
        <sz val="14"/>
        <rFont val="Menlo"/>
        <family val="2"/>
      </rPr>
      <t>ok</t>
    </r>
    <r>
      <rPr>
        <sz val="14"/>
        <rFont val="Menlo"/>
        <family val="2"/>
      </rPr>
      <t>'}</t>
    </r>
  </si>
  <si>
    <t>Test..............test 040</t>
  </si>
  <si>
    <t>Description.......Should Rotate l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</si>
  <si>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bowobbwboywryygryyygbowbbwooryoorggogbwwrggwgrrbygrwyr</t>
    </r>
  </si>
  <si>
    <r>
      <t>ExpectedResults...{'cube': '</t>
    </r>
    <r>
      <rPr>
        <u/>
        <sz val="14"/>
        <rFont val="Menlo"/>
        <family val="2"/>
      </rPr>
      <t>rowybbwboywryygryyyggowwbwgyrorogoogbbworgwwgorbbgrbyr</t>
    </r>
    <r>
      <rPr>
        <sz val="14"/>
        <rFont val="Menlo"/>
        <family val="2"/>
      </rPr>
      <t>', 'status': '</t>
    </r>
    <r>
      <rPr>
        <u/>
        <sz val="14"/>
        <rFont val="Menlo"/>
        <family val="2"/>
      </rPr>
      <t>ok</t>
    </r>
    <r>
      <rPr>
        <sz val="14"/>
        <rFont val="Menlo"/>
        <family val="2"/>
      </rPr>
      <t>'}</t>
    </r>
  </si>
  <si>
    <r>
      <t>ActualResults.....{'cube': '</t>
    </r>
    <r>
      <rPr>
        <u/>
        <sz val="14"/>
        <rFont val="Menlo"/>
        <family val="2"/>
      </rPr>
      <t>rowybbwboywryygryyyggowwbwgyrorogoogbbworgwwgorbbgrbyr</t>
    </r>
    <r>
      <rPr>
        <sz val="14"/>
        <rFont val="Menlo"/>
        <family val="2"/>
      </rPr>
      <t>', 'status': '</t>
    </r>
    <r>
      <rPr>
        <u/>
        <sz val="14"/>
        <rFont val="Menlo"/>
        <family val="2"/>
      </rPr>
      <t>ok</t>
    </r>
    <r>
      <rPr>
        <sz val="14"/>
        <rFont val="Menlo"/>
        <family val="2"/>
      </rPr>
      <t>'}</t>
    </r>
  </si>
  <si>
    <t>Test..............test 045</t>
  </si>
  <si>
    <t>Description.......Should Rotate U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</si>
  <si>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rbyyyyoobgbbgbowrgogwgryobrrwbogbggrbryyorowwgrywwwwoy</t>
    </r>
  </si>
  <si>
    <r>
      <t>ExpectedResults...{'cube': '</t>
    </r>
    <r>
      <rPr>
        <u/>
        <sz val="14"/>
        <rFont val="Menlo"/>
        <family val="2"/>
      </rPr>
      <t>gbywyywobgbbgbowrgogogryobbbbrwggrogrryyorowwrryywwwoy</t>
    </r>
    <r>
      <rPr>
        <sz val="14"/>
        <rFont val="Menlo"/>
        <family val="2"/>
      </rPr>
      <t>', 'status': '</t>
    </r>
    <r>
      <rPr>
        <u/>
        <sz val="14"/>
        <rFont val="Menlo"/>
        <family val="2"/>
      </rPr>
      <t>ok</t>
    </r>
    <r>
      <rPr>
        <sz val="14"/>
        <rFont val="Menlo"/>
        <family val="2"/>
      </rPr>
      <t>'}</t>
    </r>
  </si>
  <si>
    <r>
      <t>ActualResults.....{'cube': '</t>
    </r>
    <r>
      <rPr>
        <u/>
        <sz val="14"/>
        <rFont val="Menlo"/>
        <family val="2"/>
      </rPr>
      <t>gbywyywobgbbgbowrgogogryobbbbrwggrogrryyorowwrryywwwoy</t>
    </r>
    <r>
      <rPr>
        <sz val="14"/>
        <rFont val="Menlo"/>
        <family val="2"/>
      </rPr>
      <t>', 'status': '</t>
    </r>
    <r>
      <rPr>
        <u/>
        <sz val="14"/>
        <rFont val="Menlo"/>
        <family val="2"/>
      </rPr>
      <t>ok</t>
    </r>
    <r>
      <rPr>
        <sz val="14"/>
        <rFont val="Menlo"/>
        <family val="2"/>
      </rPr>
      <t>'}</t>
    </r>
  </si>
  <si>
    <t>Test..............test 050</t>
  </si>
  <si>
    <t>Description.......Should Rotate u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</si>
  <si>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=u&amp;cube=</t>
    </r>
    <r>
      <rPr>
        <u/>
        <sz val="14"/>
        <rFont val="Menlo"/>
        <family val="2"/>
      </rPr>
      <t>gorgrwbgwyroboogyoywowwywgorgwrgrybrbyrbybyrggybobowwb</t>
    </r>
  </si>
  <si>
    <r>
      <t>ExpectedResults...{'cube': '</t>
    </r>
    <r>
      <rPr>
        <u/>
        <sz val="14"/>
        <rFont val="Menlo"/>
        <family val="2"/>
      </rPr>
      <t>rgwgrwbgwgorboogyoyrowwywgoyworgrybrrbgyyrbbygybobowwb</t>
    </r>
    <r>
      <rPr>
        <sz val="14"/>
        <rFont val="Menlo"/>
        <family val="2"/>
      </rPr>
      <t>', 'status': '</t>
    </r>
    <r>
      <rPr>
        <u/>
        <sz val="14"/>
        <rFont val="Menlo"/>
        <family val="2"/>
      </rPr>
      <t>ok</t>
    </r>
    <r>
      <rPr>
        <sz val="14"/>
        <rFont val="Menlo"/>
        <family val="2"/>
      </rPr>
      <t>'}</t>
    </r>
  </si>
  <si>
    <r>
      <t>ActualResults.....{'cube': '</t>
    </r>
    <r>
      <rPr>
        <u/>
        <sz val="14"/>
        <rFont val="Menlo"/>
        <family val="2"/>
      </rPr>
      <t>rgwgrwbgwgorboogyoyrowwywgoyworgrybrrbgyyrbbygybobowwb</t>
    </r>
    <r>
      <rPr>
        <sz val="14"/>
        <rFont val="Menlo"/>
        <family val="2"/>
      </rPr>
      <t>', 'status': '</t>
    </r>
    <r>
      <rPr>
        <u/>
        <sz val="14"/>
        <rFont val="Menlo"/>
        <family val="2"/>
      </rPr>
      <t>ok</t>
    </r>
    <r>
      <rPr>
        <sz val="14"/>
        <rFont val="Menlo"/>
        <family val="2"/>
      </rPr>
      <t>'}</t>
    </r>
  </si>
  <si>
    <t>Test..............test 055</t>
  </si>
  <si>
    <t>Description.......Should Rotate D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</si>
  <si>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grwwrgwrrgobbbwoywrwbggggbyygoywrgorroooybbboyywrowbyy</t>
    </r>
  </si>
  <si>
    <r>
      <t>ExpectedResults...{'cube': '</t>
    </r>
    <r>
      <rPr>
        <u/>
        <sz val="14"/>
        <rFont val="Menlo"/>
        <family val="2"/>
      </rPr>
      <t>grwwrggorgobbbwwrrrwbgggoywygoywrgbyroooybbbobryyoyyww</t>
    </r>
    <r>
      <rPr>
        <sz val="14"/>
        <rFont val="Menlo"/>
        <family val="2"/>
      </rPr>
      <t>', 'status': '</t>
    </r>
    <r>
      <rPr>
        <u/>
        <sz val="14"/>
        <rFont val="Menlo"/>
        <family val="2"/>
      </rPr>
      <t>ok</t>
    </r>
    <r>
      <rPr>
        <sz val="14"/>
        <rFont val="Menlo"/>
        <family val="2"/>
      </rPr>
      <t>'}</t>
    </r>
  </si>
  <si>
    <r>
      <t>ActualResults.....{'cube': '</t>
    </r>
    <r>
      <rPr>
        <u/>
        <sz val="14"/>
        <rFont val="Menlo"/>
        <family val="2"/>
      </rPr>
      <t>grwwrggorgobbbwwrrrwbgggoywygoywrgbyroooybbbobryyoyyww</t>
    </r>
    <r>
      <rPr>
        <sz val="14"/>
        <rFont val="Menlo"/>
        <family val="2"/>
      </rPr>
      <t>', 'status': '</t>
    </r>
    <r>
      <rPr>
        <u/>
        <sz val="14"/>
        <rFont val="Menlo"/>
        <family val="2"/>
      </rPr>
      <t>ok</t>
    </r>
    <r>
      <rPr>
        <sz val="14"/>
        <rFont val="Menlo"/>
        <family val="2"/>
      </rPr>
      <t>'}</t>
    </r>
  </si>
  <si>
    <t>Test..............test 060</t>
  </si>
  <si>
    <t>Description.......Should Rotate d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</si>
  <si>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bboygyywwggywbobbygrgrrbrowybogyggwrwyoroorwbwrrgwobyo</t>
    </r>
  </si>
  <si>
    <r>
      <t>ExpectedResults...{'cube': '</t>
    </r>
    <r>
      <rPr>
        <u/>
        <sz val="14"/>
        <rFont val="Menlo"/>
        <family val="2"/>
      </rPr>
      <t>bboygybbyggywborowgrgrrbgwrybogygywwwyoroorwbroorwywgb</t>
    </r>
    <r>
      <rPr>
        <sz val="14"/>
        <rFont val="Menlo"/>
        <family val="2"/>
      </rPr>
      <t>', 'status': '</t>
    </r>
    <r>
      <rPr>
        <u/>
        <sz val="14"/>
        <rFont val="Menlo"/>
        <family val="2"/>
      </rPr>
      <t>ok</t>
    </r>
    <r>
      <rPr>
        <sz val="14"/>
        <rFont val="Menlo"/>
        <family val="2"/>
      </rPr>
      <t>'}</t>
    </r>
  </si>
  <si>
    <r>
      <t>ActualResults.....{'cube': '</t>
    </r>
    <r>
      <rPr>
        <u/>
        <sz val="14"/>
        <rFont val="Menlo"/>
        <family val="2"/>
      </rPr>
      <t>bboygybbyggywborowgrgrrbgwrybogygywwwyoroorwbroorwywgb</t>
    </r>
    <r>
      <rPr>
        <sz val="14"/>
        <rFont val="Menlo"/>
        <family val="2"/>
      </rPr>
      <t>', 'status': '</t>
    </r>
    <r>
      <rPr>
        <u/>
        <sz val="14"/>
        <rFont val="Menlo"/>
        <family val="2"/>
      </rPr>
      <t>ok</t>
    </r>
    <r>
      <rPr>
        <sz val="14"/>
        <rFont val="Menlo"/>
        <family val="2"/>
      </rPr>
      <t>'}</t>
    </r>
  </si>
  <si>
    <t>Test..............test 065</t>
  </si>
  <si>
    <t>Description.......Should Rotate On Multiple Rotations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</si>
  <si>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=ffDbrbDdfldruLRFlUflBuRdR&amp;cube=</t>
    </r>
    <r>
      <rPr>
        <u/>
        <sz val="14"/>
        <rFont val="Menlo"/>
        <family val="2"/>
      </rPr>
      <t>gowwwyyrrbwgrrowboygybgygbbrrygoygowwbowboryoogbgyrrwb</t>
    </r>
  </si>
  <si>
    <r>
      <t>ExpectedResults...{'cube': '</t>
    </r>
    <r>
      <rPr>
        <u/>
        <sz val="14"/>
        <rFont val="Menlo"/>
        <family val="2"/>
      </rPr>
      <t>rgyrwrobbwybbrgrggrggogwyrwowyyoyowgbygobowboyowbyrbwr</t>
    </r>
    <r>
      <rPr>
        <sz val="14"/>
        <rFont val="Menlo"/>
        <family val="2"/>
      </rPr>
      <t>', 'status': '</t>
    </r>
    <r>
      <rPr>
        <u/>
        <sz val="14"/>
        <rFont val="Menlo"/>
        <family val="2"/>
      </rPr>
      <t>ok</t>
    </r>
    <r>
      <rPr>
        <sz val="14"/>
        <rFont val="Menlo"/>
        <family val="2"/>
      </rPr>
      <t>'}</t>
    </r>
  </si>
  <si>
    <r>
      <t>ActualResults.....{'cube': '</t>
    </r>
    <r>
      <rPr>
        <u/>
        <sz val="14"/>
        <rFont val="Menlo"/>
        <family val="2"/>
      </rPr>
      <t>rgyrwrobbwybbrgrggrggogwyrwowyyoyowgbygobowboyowbyrbwr</t>
    </r>
    <r>
      <rPr>
        <sz val="14"/>
        <rFont val="Menlo"/>
        <family val="2"/>
      </rPr>
      <t>', 'status': '</t>
    </r>
    <r>
      <rPr>
        <u/>
        <sz val="14"/>
        <rFont val="Menlo"/>
        <family val="2"/>
      </rPr>
      <t>ok</t>
    </r>
    <r>
      <rPr>
        <sz val="14"/>
        <rFont val="Menlo"/>
        <family val="2"/>
      </rPr>
      <t>'}</t>
    </r>
  </si>
  <si>
    <t>Test..............test 070</t>
  </si>
  <si>
    <t>Description.......Should Rotate On Empty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</si>
  <si>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=&amp;cube=</t>
    </r>
    <r>
      <rPr>
        <u/>
        <sz val="14"/>
        <rFont val="Menlo"/>
        <family val="2"/>
      </rPr>
      <t>gwwwybowbbooorggyyboobbrggoyyybwyywrrywrorrggborbggwrw</t>
    </r>
  </si>
  <si>
    <r>
      <t>ExpectedResults...{'cube': '</t>
    </r>
    <r>
      <rPr>
        <u/>
        <sz val="14"/>
        <rFont val="Menlo"/>
        <family val="2"/>
      </rPr>
      <t>owgwywbbwroogrggyyboobbrggoyybbwoywrrywrorryygobbggwrw</t>
    </r>
    <r>
      <rPr>
        <sz val="14"/>
        <rFont val="Menlo"/>
        <family val="2"/>
      </rPr>
      <t>', 'status': '</t>
    </r>
    <r>
      <rPr>
        <u/>
        <sz val="14"/>
        <rFont val="Menlo"/>
        <family val="2"/>
      </rPr>
      <t>ok</t>
    </r>
    <r>
      <rPr>
        <sz val="14"/>
        <rFont val="Menlo"/>
        <family val="2"/>
      </rPr>
      <t>'}</t>
    </r>
  </si>
  <si>
    <r>
      <t>ActualResults.....{'cube': '</t>
    </r>
    <r>
      <rPr>
        <u/>
        <sz val="14"/>
        <rFont val="Menlo"/>
        <family val="2"/>
      </rPr>
      <t>owgwywbbwroogrggyyboobbrggoyybbwoywrrywrorryygobbggwrw</t>
    </r>
    <r>
      <rPr>
        <sz val="14"/>
        <rFont val="Menlo"/>
        <family val="2"/>
      </rPr>
      <t>', 'status': '</t>
    </r>
    <r>
      <rPr>
        <u/>
        <sz val="14"/>
        <rFont val="Menlo"/>
        <family val="2"/>
      </rPr>
      <t>ok</t>
    </r>
    <r>
      <rPr>
        <sz val="14"/>
        <rFont val="Menlo"/>
        <family val="2"/>
      </rPr>
      <t>'}</t>
    </r>
  </si>
  <si>
    <t>Test..............test 075</t>
  </si>
  <si>
    <t>Description.......Should Rotate On Missing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</si>
  <si>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=rotate&amp;cube=</t>
    </r>
    <r>
      <rPr>
        <u/>
        <sz val="14"/>
        <rFont val="Menlo"/>
        <family val="2"/>
      </rPr>
      <t>obwbwgrwyroborrwywoygwboowrybwbgryrobrgyywrgybygoogbgg</t>
    </r>
  </si>
  <si>
    <r>
      <t>ExpectedResults...{'cube': '</t>
    </r>
    <r>
      <rPr>
        <u/>
        <sz val="14"/>
        <rFont val="Menlo"/>
        <family val="2"/>
      </rPr>
      <t>rbowwbygwrobgrryywoygwboowrybbbgyyrgbrgyyworwworoogbgg</t>
    </r>
    <r>
      <rPr>
        <sz val="14"/>
        <rFont val="Menlo"/>
        <family val="2"/>
      </rPr>
      <t>', 'status': '</t>
    </r>
    <r>
      <rPr>
        <u/>
        <sz val="14"/>
        <rFont val="Menlo"/>
        <family val="2"/>
      </rPr>
      <t>ok</t>
    </r>
    <r>
      <rPr>
        <sz val="14"/>
        <rFont val="Menlo"/>
        <family val="2"/>
      </rPr>
      <t>'}</t>
    </r>
  </si>
  <si>
    <r>
      <t>ActualResults.....{'cube': '</t>
    </r>
    <r>
      <rPr>
        <u/>
        <sz val="14"/>
        <rFont val="Menlo"/>
        <family val="2"/>
      </rPr>
      <t>rbowwbygwrobgrryywoygwboowrybbbgyyrgbrgyyworwworoogbgg</t>
    </r>
    <r>
      <rPr>
        <sz val="14"/>
        <rFont val="Menlo"/>
        <family val="2"/>
      </rPr>
      <t>', 'status': '</t>
    </r>
    <r>
      <rPr>
        <u/>
        <sz val="14"/>
        <rFont val="Menlo"/>
        <family val="2"/>
      </rPr>
      <t>ok</t>
    </r>
    <r>
      <rPr>
        <sz val="14"/>
        <rFont val="Menlo"/>
        <family val="2"/>
      </rPr>
      <t>'}</t>
    </r>
  </si>
  <si>
    <t>Test..............test 080</t>
  </si>
  <si>
    <r>
      <t xml:space="preserve">Description.......Should Rotate On Inverted </t>
    </r>
    <r>
      <rPr>
        <u/>
        <sz val="14"/>
        <rFont val="Menlo"/>
        <family val="2"/>
      </rPr>
      <t>Parm</t>
    </r>
    <r>
      <rPr>
        <sz val="14"/>
        <rFont val="Menlo"/>
        <family val="2"/>
      </rPr>
      <t xml:space="preserve"> Order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</si>
  <si>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dir</t>
    </r>
    <r>
      <rPr>
        <sz val="14"/>
        <rFont val="Menlo"/>
        <family val="2"/>
      </rPr>
      <t>=F</t>
    </r>
    <r>
      <rPr>
        <u/>
        <sz val="14"/>
        <rFont val="Menlo"/>
        <family val="2"/>
      </rPr>
      <t>&amp;op</t>
    </r>
    <r>
      <rPr>
        <sz val="14"/>
        <rFont val="Menlo"/>
        <family val="2"/>
      </rPr>
      <t>=rotate&amp;cube=</t>
    </r>
    <r>
      <rPr>
        <u/>
        <sz val="14"/>
        <rFont val="Menlo"/>
        <family val="2"/>
      </rPr>
      <t>bygbgbwgowwwowwgwryryoyowggbbrybrrrgogoyogyworobyrrbby</t>
    </r>
  </si>
  <si>
    <r>
      <t>ExpectedResults...{'cube': '</t>
    </r>
    <r>
      <rPr>
        <u/>
        <sz val="14"/>
        <rFont val="Menlo"/>
        <family val="2"/>
      </rPr>
      <t>wbbggyobgywwwwwowryryoyowggbbryborrbogoyoggrrgowyrrbby</t>
    </r>
    <r>
      <rPr>
        <sz val="14"/>
        <rFont val="Menlo"/>
        <family val="2"/>
      </rPr>
      <t>', 'status': '</t>
    </r>
    <r>
      <rPr>
        <u/>
        <sz val="14"/>
        <rFont val="Menlo"/>
        <family val="2"/>
      </rPr>
      <t>ok</t>
    </r>
    <r>
      <rPr>
        <sz val="14"/>
        <rFont val="Menlo"/>
        <family val="2"/>
      </rPr>
      <t>'}</t>
    </r>
  </si>
  <si>
    <r>
      <t>ActualResults.....{'cube': '</t>
    </r>
    <r>
      <rPr>
        <u/>
        <sz val="14"/>
        <rFont val="Menlo"/>
        <family val="2"/>
      </rPr>
      <t>wbbggyobgywwwwwowryryoyowggbbryborrbogoyoggrrgowyrrbby</t>
    </r>
    <r>
      <rPr>
        <sz val="14"/>
        <rFont val="Menlo"/>
        <family val="2"/>
      </rPr>
      <t>', 'status': '</t>
    </r>
    <r>
      <rPr>
        <u/>
        <sz val="14"/>
        <rFont val="Menlo"/>
        <family val="2"/>
      </rPr>
      <t>ok</t>
    </r>
    <r>
      <rPr>
        <sz val="14"/>
        <rFont val="Menlo"/>
        <family val="2"/>
      </rPr>
      <t>'}</t>
    </r>
  </si>
  <si>
    <t>Test..............test 085</t>
  </si>
  <si>
    <t>Description.......Should Rotate On Extraneous Keys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</si>
  <si>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=F&amp;extraneous=key&amp;cube=</t>
    </r>
    <r>
      <rPr>
        <u/>
        <sz val="14"/>
        <rFont val="Menlo"/>
        <family val="2"/>
      </rPr>
      <t>gwybrgywybrrobbbbbwwgrgbrrowybgwyrwwoyygooorrgoggyowyo</t>
    </r>
  </si>
  <si>
    <r>
      <t>ExpectedResults...{'cube': '</t>
    </r>
    <r>
      <rPr>
        <u/>
        <sz val="14"/>
        <rFont val="Menlo"/>
        <family val="2"/>
      </rPr>
      <t>ybgwrwygyorrrbbrbbwwgrgbrrowyggworwgoyygoowybbobgyowyo</t>
    </r>
    <r>
      <rPr>
        <sz val="14"/>
        <rFont val="Menlo"/>
        <family val="2"/>
      </rPr>
      <t>', 'status': '</t>
    </r>
    <r>
      <rPr>
        <u/>
        <sz val="14"/>
        <rFont val="Menlo"/>
        <family val="2"/>
      </rPr>
      <t>ok</t>
    </r>
    <r>
      <rPr>
        <sz val="14"/>
        <rFont val="Menlo"/>
        <family val="2"/>
      </rPr>
      <t>'}</t>
    </r>
  </si>
  <si>
    <r>
      <t>ActualResults.....{'cube': '</t>
    </r>
    <r>
      <rPr>
        <u/>
        <sz val="14"/>
        <rFont val="Menlo"/>
        <family val="2"/>
      </rPr>
      <t>ybgwrwygyorrrbbrbbwwgrgbrrowyggworwgoyygoowybbobgyowyo</t>
    </r>
    <r>
      <rPr>
        <sz val="14"/>
        <rFont val="Menlo"/>
        <family val="2"/>
      </rPr>
      <t>', 'status': '</t>
    </r>
    <r>
      <rPr>
        <u/>
        <sz val="14"/>
        <rFont val="Menlo"/>
        <family val="2"/>
      </rPr>
      <t>ok</t>
    </r>
    <r>
      <rPr>
        <sz val="14"/>
        <rFont val="Menlo"/>
        <family val="2"/>
      </rPr>
      <t>'}</t>
    </r>
  </si>
  <si>
    <t>Test..............test 905</t>
  </si>
  <si>
    <t>Description.......Should Err On Missing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</si>
  <si>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t>
    </r>
  </si>
  <si>
    <t>ExpectedResults...{'status': 'error: '}</t>
  </si>
  <si>
    <t>ActualResults.....{'status': 'error: invalid cube'}</t>
  </si>
  <si>
    <t>Test..............test 910</t>
  </si>
  <si>
    <t>Description.......Should Err On Short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</si>
  <si>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t>
    </r>
  </si>
  <si>
    <t>Test..............test 915</t>
  </si>
  <si>
    <t>Description.......Should Err On Long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</si>
  <si>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bbbbbbbbbrrrrrrrrrgggggggggoooooooooyyyyyyyyywwwwwwwwwb</t>
    </r>
  </si>
  <si>
    <t>Test..............test 920</t>
  </si>
  <si>
    <t>Description.......Should Err On Cube With Illegal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</si>
  <si>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=F&amp;cube=bbbbbbbbbrrrrrrrrr666666666oooooooooyyyyyyyyywwwwwwwww</t>
    </r>
  </si>
  <si>
    <t>Test..............test 922</t>
  </si>
  <si>
    <r>
      <t xml:space="preserve">Description.......Should Err On Cube With </t>
    </r>
    <r>
      <rPr>
        <u/>
        <sz val="14"/>
        <rFont val="Menlo"/>
        <family val="2"/>
      </rPr>
      <t>uppercase</t>
    </r>
    <r>
      <rPr>
        <sz val="14"/>
        <rFont val="Menlo"/>
        <family val="2"/>
      </rPr>
      <t xml:space="preserve"> legal characters</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</si>
  <si>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=F&amp;cube=BBBBBBBBBRRRRRRRRRGGGGGGGGGOOOOOOOOOYYYYYYYYYWWWWWWWWW</t>
    </r>
  </si>
  <si>
    <t>Test..............test 925</t>
  </si>
  <si>
    <t>Description.......Should Err On Cube With != 9 Occurrences Of 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</si>
  <si>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bbbbbbbbbrrrrrrrrrgggggggggoooooooooyyyyyyyyywwwwwwwwb</t>
    </r>
  </si>
  <si>
    <t>Test..............test 930</t>
  </si>
  <si>
    <t>Description.......Should Err On Cube With Non-Unique Middle Elements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</si>
  <si>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rbbbbbbbbrrrrbrrrrgggggggggoooooooooyyyyyyyyywwwwwwwww</t>
    </r>
  </si>
  <si>
    <t>Test..............test 935</t>
  </si>
  <si>
    <t>Description.......Should Err On Invalid Single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</si>
  <si>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=x&amp;cube=</t>
    </r>
    <r>
      <rPr>
        <u/>
        <sz val="14"/>
        <rFont val="Menlo"/>
        <family val="2"/>
      </rPr>
      <t>bbbbbbbbbrrrrrrrrrgggggggggoooooooooyyyyyyyyywwwwwwwww</t>
    </r>
  </si>
  <si>
    <t>ActualResults.....{'status': 'error: invalid rotation'}</t>
  </si>
  <si>
    <t>Test..............test 940</t>
  </si>
  <si>
    <t>Description.......Should Err On Invalid Multiple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</si>
  <si>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=FF FF&amp;cube=</t>
    </r>
    <r>
      <rPr>
        <u/>
        <sz val="14"/>
        <rFont val="Menlo"/>
        <family val="2"/>
      </rPr>
      <t>bbbbbbbbbrrrrrrrrrgggggggggoooooooooyyyyyyyyywwwwwwwww</t>
    </r>
  </si>
  <si>
    <t>Test Name: Iteration 1</t>
  </si>
  <si>
    <t>Tests Passed:  26</t>
  </si>
  <si>
    <t>Tests Failed:  0</t>
  </si>
  <si>
    <t>Iteration 2 2022-10-19 17:03:18.061678</t>
  </si>
  <si>
    <t>Test..............test 000</t>
  </si>
  <si>
    <t>Description.......Should Produce Down Face Cross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</si>
  <si>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bbwobbyoyowrgggobbowyyowgygogworrbgrrrwwybrrgbygowyyrw</t>
    </r>
  </si>
  <si>
    <r>
      <t>ActualResults.....{'rotations': 'rfbrbUruFFUULLUUUURRUUBBRUUrLUlULulruRUruR', 'status': '</t>
    </r>
    <r>
      <rPr>
        <u/>
        <sz val="14"/>
        <rFont val="Menlo"/>
        <family val="2"/>
      </rPr>
      <t>ok</t>
    </r>
    <r>
      <rPr>
        <sz val="14"/>
        <rFont val="Menlo"/>
        <family val="2"/>
      </rPr>
      <t>'}</t>
    </r>
  </si>
  <si>
    <r>
      <t>Rotated Cube......</t>
    </r>
    <r>
      <rPr>
        <u/>
        <sz val="14"/>
        <rFont val="Menlo"/>
        <family val="2"/>
      </rPr>
      <t>gggybybbboyoggogggrbrrooooobrbyrbrrrygybyryoywwwwwwwww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</si>
  <si>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ggyrrrybooyrgwywwrogrobygwbgybgyogobywwbgrwbroobwobyrw</t>
    </r>
  </si>
  <si>
    <r>
      <t>ActualResults.....{'rotations': 'FruFUuLUbFFUULLUUUBBuURRuruRuluLuRUrrURuLUlUruR', 'status': '</t>
    </r>
    <r>
      <rPr>
        <u/>
        <sz val="14"/>
        <rFont val="Menlo"/>
        <family val="2"/>
      </rPr>
      <t>ok</t>
    </r>
    <r>
      <rPr>
        <sz val="14"/>
        <rFont val="Menlo"/>
        <family val="2"/>
      </rPr>
      <t>'}</t>
    </r>
  </si>
  <si>
    <r>
      <t>Rotated Cube......</t>
    </r>
    <r>
      <rPr>
        <u/>
        <sz val="14"/>
        <rFont val="Menlo"/>
        <family val="2"/>
      </rPr>
      <t>rrgrrgrrrwygbwrwwwybbwbybbbyggbygyyygwrwggwybooooooooo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</si>
  <si>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rybygborggrbrogyogroywrbwyywrooybbbgrwoywwwgybowgbgrwo</t>
    </r>
  </si>
  <si>
    <r>
      <t>ActualResults.....{'rotations': 'FUfuRLbULLuuBBUUURRUUUUFFUULulUlUULLUUlRUruLulruR', 'status': '</t>
    </r>
    <r>
      <rPr>
        <u/>
        <sz val="14"/>
        <rFont val="Menlo"/>
        <family val="2"/>
      </rPr>
      <t>ok</t>
    </r>
    <r>
      <rPr>
        <sz val="14"/>
        <rFont val="Menlo"/>
        <family val="2"/>
      </rPr>
      <t>'}</t>
    </r>
  </si>
  <si>
    <r>
      <t>Rotated Cube......</t>
    </r>
    <r>
      <rPr>
        <u/>
        <sz val="14"/>
        <rFont val="Menlo"/>
        <family val="2"/>
      </rPr>
      <t>wwwygwggggwggorooowowyrorrrowyrygyyyrgyywrroobbbbbbbbb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</si>
  <si>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oyoyywgryrywbbyowrrgbrgwgrywobrrwbbwybygwogbgbgroogoow</t>
    </r>
  </si>
  <si>
    <r>
      <t>ActualResults.....{'rotations': 'LFLBBUUbbUUUFFuUURRUUuLLUUlULRUUruRUruLuluruuRUruR', 'status': '</t>
    </r>
    <r>
      <rPr>
        <u/>
        <sz val="14"/>
        <rFont val="Menlo"/>
        <family val="2"/>
      </rPr>
      <t>ok</t>
    </r>
    <r>
      <rPr>
        <sz val="14"/>
        <rFont val="Menlo"/>
        <family val="2"/>
      </rPr>
      <t>'}</t>
    </r>
  </si>
  <si>
    <r>
      <t>Rotated Cube......</t>
    </r>
    <r>
      <rPr>
        <u/>
        <sz val="14"/>
        <rFont val="Menlo"/>
        <family val="2"/>
      </rPr>
      <t>wywbygyyybgwwbbbbbrgbygygggwrrwrwrrrybywwrgrgooooooooo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</si>
  <si>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owybwbwwogrwwogryyowooyyryrgggrbrwgbyoryrowrbggybgbbob</t>
    </r>
  </si>
  <si>
    <r>
      <t>ActualResults.....{'rotations': 'FFuBULuFUbFFRRUBBuuLLUUluLRUrURuruLUlruRUruR', 'status': '</t>
    </r>
    <r>
      <rPr>
        <u/>
        <sz val="14"/>
        <rFont val="Menlo"/>
        <family val="2"/>
      </rPr>
      <t>ok</t>
    </r>
    <r>
      <rPr>
        <sz val="14"/>
        <rFont val="Menlo"/>
        <family val="2"/>
      </rPr>
      <t>'}</t>
    </r>
  </si>
  <si>
    <r>
      <t>Rotated Cube......</t>
    </r>
    <r>
      <rPr>
        <u/>
        <sz val="14"/>
        <rFont val="Menlo"/>
        <family val="2"/>
      </rPr>
      <t>ywyowbwwwbroyobooororrywyyybrorbybbbwwworyrbrggggggggg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</si>
  <si>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yryrrwwrgbywgbgrowyowowygbggbowobbrbbyowgbrgryyooywrgo</t>
    </r>
  </si>
  <si>
    <r>
      <t>ActualResults.....{'rotations': 'FFrUfuLFFRRUBBuuLLUUluuLUluLruRRUUrLUluLUlruR', 'status': '</t>
    </r>
    <r>
      <rPr>
        <u/>
        <sz val="14"/>
        <rFont val="Menlo"/>
        <family val="2"/>
      </rPr>
      <t>ok</t>
    </r>
    <r>
      <rPr>
        <sz val="14"/>
        <rFont val="Menlo"/>
        <family val="2"/>
      </rPr>
      <t>'}</t>
    </r>
  </si>
  <si>
    <r>
      <t>Rotated Cube......</t>
    </r>
    <r>
      <rPr>
        <u/>
        <sz val="14"/>
        <rFont val="Menlo"/>
        <family val="2"/>
      </rPr>
      <t>bgggrrrrrobgbbbbbbwogwwwwwwbrroowooowgoogggrryyyyyyyyy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</si>
  <si>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bgywrbygoroowyybwbrobrbrorrwbygwgwrggywygbgborywooogwy</t>
    </r>
  </si>
  <si>
    <r>
      <t>ActualResults.....{'rotations': 'rfrBLuLUUUbbUUUULLUUUURRUUUUFFUUUUluuLUluLRUUruRUrULuluuruR', 'status': '</t>
    </r>
    <r>
      <rPr>
        <u/>
        <sz val="14"/>
        <rFont val="Menlo"/>
        <family val="2"/>
      </rPr>
      <t>ok</t>
    </r>
    <r>
      <rPr>
        <sz val="14"/>
        <rFont val="Menlo"/>
        <family val="2"/>
      </rPr>
      <t>'}</t>
    </r>
  </si>
  <si>
    <r>
      <t>Rotated Cube......</t>
    </r>
    <r>
      <rPr>
        <u/>
        <sz val="14"/>
        <rFont val="Menlo"/>
        <family val="2"/>
      </rPr>
      <t>rwgyrgrrryrwbyyyyygyrgbrbbbybwwwbwwwgrbwggggbooooooooo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</si>
  <si>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obwrwowyrowoybbbybyyrgrrwwoybygybbogggrogowwbywgrorrgg</t>
    </r>
  </si>
  <si>
    <r>
      <t>ActualResults.....{'rotations': 'uRUuLUbULLuUFFuUURRUUBBuuluLuRUUruRUruLulruRUruR', 'status': '</t>
    </r>
    <r>
      <rPr>
        <u/>
        <sz val="14"/>
        <rFont val="Menlo"/>
        <family val="2"/>
      </rPr>
      <t>ok</t>
    </r>
    <r>
      <rPr>
        <sz val="14"/>
        <rFont val="Menlo"/>
        <family val="2"/>
      </rPr>
      <t>'}</t>
    </r>
  </si>
  <si>
    <r>
      <t>Rotated Cube......</t>
    </r>
    <r>
      <rPr>
        <u/>
        <sz val="14"/>
        <rFont val="Menlo"/>
        <family val="2"/>
      </rPr>
      <t>rygrwrwwwrygybrbbbwgggrbrrrybbwybyyywwbggggwyooooooooo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</si>
  <si>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ggbowrbybwgwgrryrroyywyygygobyoowroobggwboowrwbrbgbyrw</t>
    </r>
  </si>
  <si>
    <r>
      <t>ActualResults.....{'rotations': 'frUfuuFUlurrUUULLUUuFFUBBLulUlUULrURURUrLulUULUlurUR', 'status': '</t>
    </r>
    <r>
      <rPr>
        <u/>
        <sz val="14"/>
        <rFont val="Menlo"/>
        <family val="2"/>
      </rPr>
      <t>ok</t>
    </r>
    <r>
      <rPr>
        <sz val="14"/>
        <rFont val="Menlo"/>
        <family val="2"/>
      </rPr>
      <t>'}</t>
    </r>
  </si>
  <si>
    <r>
      <t>Rotated Cube......</t>
    </r>
    <r>
      <rPr>
        <u/>
        <sz val="14"/>
        <rFont val="Menlo"/>
        <family val="2"/>
      </rPr>
      <t>bbbywwwwworroryrrrbobrybyyyrrowoooooybwwbbyywggggggggg</t>
    </r>
  </si>
  <si>
    <t>Test..............test 090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</si>
  <si>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wgbrwyrorooyrryowbrogggbwggyybwboywobwwbogobgwbgryyrry</t>
    </r>
  </si>
  <si>
    <r>
      <t>ActualResults.....{'rotations': 'LFRRufUURuULLuUFFuUBBuURRuRUrluLrURUURurUULUlUrURUUruR', 'status': '</t>
    </r>
    <r>
      <rPr>
        <u/>
        <sz val="14"/>
        <rFont val="Menlo"/>
        <family val="2"/>
      </rPr>
      <t>ok</t>
    </r>
    <r>
      <rPr>
        <sz val="14"/>
        <rFont val="Menlo"/>
        <family val="2"/>
      </rPr>
      <t>'}</t>
    </r>
  </si>
  <si>
    <r>
      <t>Rotated Cube......</t>
    </r>
    <r>
      <rPr>
        <u/>
        <sz val="14"/>
        <rFont val="Menlo"/>
        <family val="2"/>
      </rPr>
      <t>boorwrwwwrbworwrrroowrgggggrogbbgbbbogbbowowgyyyyyyyyy</t>
    </r>
  </si>
  <si>
    <t>Test Name: Iteration 2</t>
  </si>
  <si>
    <t>Tests Passed:  10</t>
  </si>
  <si>
    <t>Iteration 3 2022-10-19 17:03:18.095864</t>
  </si>
  <si>
    <t>Description.......Should Solve Bottom Layer</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</si>
  <si>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ygywywooorrgggbwwbyrbwwbgyrrgryrrwrywybyobobbgggobooow</t>
    </r>
  </si>
  <si>
    <r>
      <t>ActualResults.....{'rotations': 'LBurrUUULLUUuFFUBBrUURulULRurURurULUluruR', 'status': '</t>
    </r>
    <r>
      <rPr>
        <u/>
        <sz val="14"/>
        <rFont val="Menlo"/>
        <family val="2"/>
      </rPr>
      <t>ok</t>
    </r>
    <r>
      <rPr>
        <sz val="14"/>
        <rFont val="Menlo"/>
        <family val="2"/>
      </rPr>
      <t>'}</t>
    </r>
  </si>
  <si>
    <r>
      <t>Rotated Cube......</t>
    </r>
    <r>
      <rPr>
        <u/>
        <sz val="14"/>
        <rFont val="Menlo"/>
        <family val="2"/>
      </rPr>
      <t>rgoyywyyyyorrgwgggyowowrwwwoowyrgrrrggoyorowgbbbbbbbbb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</si>
  <si>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rwwywygwbbgorggyoygobbyyowwyrworbrgogryboybggwbrobworr</t>
    </r>
  </si>
  <si>
    <r>
      <t>ActualResults.....{'rotations': 'FruuFuuUUbbUURRLLUUFFUUrURURUruLulruuRUruR', 'status': '</t>
    </r>
    <r>
      <rPr>
        <u/>
        <sz val="14"/>
        <rFont val="Menlo"/>
        <family val="2"/>
      </rPr>
      <t>ok</t>
    </r>
    <r>
      <rPr>
        <sz val="14"/>
        <rFont val="Menlo"/>
        <family val="2"/>
      </rPr>
      <t>'}</t>
    </r>
  </si>
  <si>
    <r>
      <t>Rotated Cube......</t>
    </r>
    <r>
      <rPr>
        <u/>
        <sz val="14"/>
        <rFont val="Menlo"/>
        <family val="2"/>
      </rPr>
      <t>oooywrwwwrrowgggggwrywyoyyyoyrgrorrrgoggoyywwbbbbbbbbb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</si>
  <si>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wrbogoroogwgbbrbyrowwowywbworrrrwyyybbrgoyywygggbygbgo</t>
    </r>
  </si>
  <si>
    <r>
      <t>ActualResults.....{'rotations': 'ULuUbuUruBULLuuBBUUURRUUUUFFUUuluuLUluLuRUUruRUrLUlULul', 'status': '</t>
    </r>
    <r>
      <rPr>
        <u/>
        <sz val="14"/>
        <rFont val="Menlo"/>
        <family val="2"/>
      </rPr>
      <t>ok</t>
    </r>
    <r>
      <rPr>
        <sz val="14"/>
        <rFont val="Menlo"/>
        <family val="2"/>
      </rPr>
      <t>'}</t>
    </r>
  </si>
  <si>
    <r>
      <t>Rotated Cube......</t>
    </r>
    <r>
      <rPr>
        <u/>
        <sz val="14"/>
        <rFont val="Menlo"/>
        <family val="2"/>
      </rPr>
      <t>rbbggogggobwwbwbbborobwgwwwwrorrorrrrobwoggogyyyyyyyyy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</si>
  <si>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oyybbwwgwgbyrygooorobyoywogwoyrwrbbbgrbyrwrborwrgggywg</t>
    </r>
  </si>
  <si>
    <r>
      <t>ActualResults.....{'rotations': 'DFFuBUUBuUruBFFRRUBBuuLLUluLUluLrURUURurULulUruuR', 'status': '</t>
    </r>
    <r>
      <rPr>
        <u/>
        <sz val="14"/>
        <rFont val="Menlo"/>
        <family val="2"/>
      </rPr>
      <t>ok</t>
    </r>
    <r>
      <rPr>
        <sz val="14"/>
        <rFont val="Menlo"/>
        <family val="2"/>
      </rPr>
      <t>'}</t>
    </r>
  </si>
  <si>
    <r>
      <t>Rotated Cube......</t>
    </r>
    <r>
      <rPr>
        <u/>
        <sz val="14"/>
        <rFont val="Menlo"/>
        <family val="2"/>
      </rPr>
      <t>wyrybwbbbwwyryoyyyooyrorooorroywowwwbwrbrbrbbggggggggg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</si>
  <si>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rgwyyrgggywoorborybyowbrrgwyywbgoyowgwrgwrbbrbwbboygoo</t>
    </r>
  </si>
  <si>
    <r>
      <t>ActualResults.....{'rotations': 'FDRRllUUfuRuFFRRLLBBRUrluLLuulURurLulruR', 'status': '</t>
    </r>
    <r>
      <rPr>
        <u/>
        <sz val="14"/>
        <rFont val="Menlo"/>
        <family val="2"/>
      </rPr>
      <t>ok</t>
    </r>
    <r>
      <rPr>
        <sz val="14"/>
        <rFont val="Menlo"/>
        <family val="2"/>
      </rPr>
      <t>'}</t>
    </r>
  </si>
  <si>
    <r>
      <t>Rotated Cube......</t>
    </r>
    <r>
      <rPr>
        <u/>
        <sz val="14"/>
        <rFont val="Menlo"/>
        <family val="2"/>
      </rPr>
      <t>wrbgyyyyygbrwrwrrrbwwbbybbbywyrgygggrrwgwggbwooooooooo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</si>
  <si>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obgygbgygrgwgbyrobbrorooyoorgyrrgrbbwworwwboywbwwywyyg</t>
    </r>
  </si>
  <si>
    <r>
      <t>ActualResults.....{'rotations': 'UluuBUUBuUUfuRuFFUULLUUUBBuURRuruRuluLRurUULUlruR', 'status': '</t>
    </r>
    <r>
      <rPr>
        <u/>
        <sz val="14"/>
        <rFont val="Menlo"/>
        <family val="2"/>
      </rPr>
      <t>ok</t>
    </r>
    <r>
      <rPr>
        <sz val="14"/>
        <rFont val="Menlo"/>
        <family val="2"/>
      </rPr>
      <t>'}</t>
    </r>
  </si>
  <si>
    <r>
      <t>Rotated Cube......</t>
    </r>
    <r>
      <rPr>
        <u/>
        <sz val="14"/>
        <rFont val="Menlo"/>
        <family val="2"/>
      </rPr>
      <t>wbgogggggwwwrbgbbbowwwowooobbborrrrrobrgwrgoryyyyyyyyy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</si>
  <si>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ogrygyywbbrywrrgggworbwoboyobwryboyogwbgowrowwbrgbrgyy</t>
    </r>
  </si>
  <si>
    <r>
      <t>ActualResults.....{'rotations': 'FruFUURuULLuRRUBBuUUFFUULululuLRUrURurLUlULuluruuRUruR', 'status': '</t>
    </r>
    <r>
      <rPr>
        <u/>
        <sz val="14"/>
        <rFont val="Menlo"/>
        <family val="2"/>
      </rPr>
      <t>ok</t>
    </r>
    <r>
      <rPr>
        <sz val="14"/>
        <rFont val="Menlo"/>
        <family val="2"/>
      </rPr>
      <t>'}</t>
    </r>
  </si>
  <si>
    <r>
      <t>Rotated Cube......</t>
    </r>
    <r>
      <rPr>
        <u/>
        <sz val="14"/>
        <rFont val="Menlo"/>
        <family val="2"/>
      </rPr>
      <t>rooggygggwgoorrrrrgwyowwwwwgwooyyyyyorryorwgybbbbbbbbb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</si>
  <si>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gobbwwgborwgrrybyyryboyggoywwyroybrwrrwgboobyowwbggogr</t>
    </r>
  </si>
  <si>
    <r>
      <t>ActualResults.....{'rotations': 'ULuRRBBurrUuBBUuFFUuLLUrUURulULRUrURurULUlurUR', 'status': '</t>
    </r>
    <r>
      <rPr>
        <u/>
        <sz val="14"/>
        <rFont val="Menlo"/>
        <family val="2"/>
      </rPr>
      <t>ok</t>
    </r>
    <r>
      <rPr>
        <sz val="14"/>
        <rFont val="Menlo"/>
        <family val="2"/>
      </rPr>
      <t>'}</t>
    </r>
  </si>
  <si>
    <r>
      <t>Rotated Cube......</t>
    </r>
    <r>
      <rPr>
        <u/>
        <sz val="14"/>
        <rFont val="Menlo"/>
        <family val="2"/>
      </rPr>
      <t>rbbwwrwwwoybyryrrrrrbbyoyyyyowworoooobybbobwwggggggggg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</si>
  <si>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ryryoyrobwoogrggooywgbggyrbyrgwyboggwybbwbboowryrbwrww</t>
    </r>
  </si>
  <si>
    <r>
      <t>ActualResults.....{'rotations': 'FUruULLuUFFuUURRUUBBlULuRUrURurULUluruR', 'status': '</t>
    </r>
    <r>
      <rPr>
        <u/>
        <sz val="14"/>
        <rFont val="Menlo"/>
        <family val="2"/>
      </rPr>
      <t>ok</t>
    </r>
    <r>
      <rPr>
        <sz val="14"/>
        <rFont val="Menlo"/>
        <family val="2"/>
      </rPr>
      <t>'}</t>
    </r>
  </si>
  <si>
    <r>
      <t>Rotated Cube......</t>
    </r>
    <r>
      <rPr>
        <u/>
        <sz val="14"/>
        <rFont val="Menlo"/>
        <family val="2"/>
      </rPr>
      <t>wwyrogooowroyrorrrwrowgygggrogwygyyywoyywwrggbbbbbbbbb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</si>
  <si>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ggrwobryygbggrborbbrbywyooywgbwbbrwwyworgowoogrrgyowyy</t>
    </r>
  </si>
  <si>
    <r>
      <t>ActualResults.....{'rotations': 'ULurDllUruBUUbbUUUULLUUuFFUURRuRUrulULrURUURurLUlULuluuruR', 'status': '</t>
    </r>
    <r>
      <rPr>
        <u/>
        <sz val="14"/>
        <rFont val="Menlo"/>
        <family val="2"/>
      </rPr>
      <t>ok</t>
    </r>
    <r>
      <rPr>
        <sz val="14"/>
        <rFont val="Menlo"/>
        <family val="2"/>
      </rPr>
      <t>'}</t>
    </r>
  </si>
  <si>
    <r>
      <t>Rotated Cube......</t>
    </r>
    <r>
      <rPr>
        <u/>
        <sz val="14"/>
        <rFont val="Menlo"/>
        <family val="2"/>
      </rPr>
      <t>gbwgowoooborbrwrrrgrogwgwwwggwbbobbbbworgrrogyyyyyyyyy</t>
    </r>
  </si>
  <si>
    <t>Test Name: Iteration 3</t>
  </si>
  <si>
    <t>Video delivery as of: 2022-10-18 15:47:57.204424 -------&gt; mem0250.</t>
  </si>
  <si>
    <t>Video                                              Minutes Watched</t>
  </si>
  <si>
    <t>--------------------------------------             ---------------</t>
  </si>
  <si>
    <t>010-010                                            5.51           </t>
  </si>
  <si>
    <t>010-020                                            6.29           </t>
  </si>
  <si>
    <t>010-030                                            7.27           </t>
  </si>
  <si>
    <t>010-040                                            1.77           </t>
  </si>
  <si>
    <t>010-050                                            13.9           </t>
  </si>
  <si>
    <t>010-060                                            1.09           </t>
  </si>
  <si>
    <r>
      <t>010-</t>
    </r>
    <r>
      <rPr>
        <u/>
        <sz val="14"/>
        <rFont val="Menlo"/>
        <family val="2"/>
      </rPr>
      <t>dau</t>
    </r>
    <r>
      <rPr>
        <sz val="14"/>
        <rFont val="Menlo"/>
        <family val="2"/>
      </rPr>
      <t>                                            5.93           </t>
    </r>
  </si>
  <si>
    <t>020-010-010-context                                9.29           </t>
  </si>
  <si>
    <t>020-010-020 - inflection1                          4.78           </t>
  </si>
  <si>
    <t>020-010-030-inflection2a                           23.1           </t>
  </si>
  <si>
    <t>020-010-040-inflction2b                            14.4           </t>
  </si>
  <si>
    <t>020-010-050-inflection3                            4.66           </t>
  </si>
  <si>
    <t>020-010-060-inflection4                            5.19           </t>
  </si>
  <si>
    <t>020-010-070-closing                                2.04           </t>
  </si>
  <si>
    <r>
      <t>020-020-010-</t>
    </r>
    <r>
      <rPr>
        <u/>
        <sz val="14"/>
        <rFont val="Menlo"/>
        <family val="2"/>
      </rPr>
      <t>intro</t>
    </r>
    <r>
      <rPr>
        <sz val="14"/>
        <rFont val="Menlo"/>
        <family val="2"/>
      </rPr>
      <t>                                  4.29           </t>
    </r>
  </si>
  <si>
    <t>020-020-020-linear                                 5.68           </t>
  </si>
  <si>
    <t>020-020-030-iterations                             4.48           </t>
  </si>
  <si>
    <t>020-020-040-iterative                              2.87           </t>
  </si>
  <si>
    <t>020-020-050-projectTriangle1                       5.32           </t>
  </si>
  <si>
    <t>020-020-060-projectTriangle2                       5.07           </t>
  </si>
  <si>
    <t>020-020-070-advantagesOfIterations                 1.41           </t>
  </si>
  <si>
    <t>020-020-080-simultaneousLifecycles                 7.38           </t>
  </si>
  <si>
    <t>020-030-010-whatIsDone                             6.88           </t>
  </si>
  <si>
    <t>020-030-020-mappingToTestsAndAssurances            11.5           </t>
  </si>
  <si>
    <t>020-030-030-doneDefined                            7.55           </t>
  </si>
  <si>
    <t>020-030-040-doneReallyDefined                      8.29           </t>
  </si>
  <si>
    <t>020-030-050-doneExamined                           9.19           </t>
  </si>
  <si>
    <r>
      <t>020-030-060-</t>
    </r>
    <r>
      <rPr>
        <u/>
        <sz val="14"/>
        <rFont val="Menlo"/>
        <family val="2"/>
      </rPr>
      <t>xunit</t>
    </r>
    <r>
      <rPr>
        <sz val="14"/>
        <rFont val="Menlo"/>
        <family val="2"/>
      </rPr>
      <t>                                  11.2           </t>
    </r>
  </si>
  <si>
    <t>020-030-070-pythongUnittest                        9.49           </t>
  </si>
  <si>
    <t>020-030-100-fizzbuzzEnvironmentInfo                0.0            </t>
  </si>
  <si>
    <r>
      <t>020-030-110-</t>
    </r>
    <r>
      <rPr>
        <u/>
        <sz val="14"/>
        <rFont val="Menlo"/>
        <family val="2"/>
      </rPr>
      <t>fizzbuzztestpy</t>
    </r>
    <r>
      <rPr>
        <sz val="14"/>
        <rFont val="Menlo"/>
        <family val="2"/>
      </rPr>
      <t xml:space="preserve">                         7.04           </t>
    </r>
  </si>
  <si>
    <t>020-030-120-fbInputs                               2.86           </t>
  </si>
  <si>
    <t>020-030-130-fbOutputs                              4.11           </t>
  </si>
  <si>
    <t>020-030-140-fbConfidence                           3.01           </t>
  </si>
  <si>
    <t>020-030-150-fbHappyPath                            5.7            </t>
  </si>
  <si>
    <t>020-030-160-fbSadpath                              3.74           </t>
  </si>
  <si>
    <t>020-030-170-fbCodeHappyTests                       8.81           </t>
  </si>
  <si>
    <t>020-030-180-fbCodeSadTests                         1.64           </t>
  </si>
  <si>
    <t>020-030-190-fbBeginProduction                      4.65           </t>
  </si>
  <si>
    <t>030-010-010Intro                                   1.13           </t>
  </si>
  <si>
    <t>030-010-020-TechnicalDebt                          7.35           </t>
  </si>
  <si>
    <t>030-010-030-ReducingDebt                           7.74           </t>
  </si>
  <si>
    <t>030-010-040-ReducingDebtTDD                        7.18           </t>
  </si>
  <si>
    <t>030-010-050TddExplained                            7.6            </t>
  </si>
  <si>
    <t>030-010-060TddAbstractExample                      6.68           </t>
  </si>
  <si>
    <t>030-020-040TddDomain                               7.09           </t>
  </si>
  <si>
    <t>030-020-050TddSpecs                                4.29           </t>
  </si>
  <si>
    <t>030-020-060TddProdEnv                              8.36           </t>
  </si>
  <si>
    <t>030-020-080TddProb010                              3.7            </t>
  </si>
  <si>
    <t>030-020-080TddProb020                              8.09           </t>
  </si>
  <si>
    <t>030-020-080TddProb030                              12.7           </t>
  </si>
  <si>
    <t>030-020-090TddGamma010                             2.89           </t>
  </si>
  <si>
    <t>030-020-090TddGamma020                             8.82           </t>
  </si>
  <si>
    <t>030-020-090TddGamma030                             3.32           </t>
  </si>
  <si>
    <t>030-020-090TddGamma040                             3.26           </t>
  </si>
  <si>
    <t>030-020-090TddGamma050                             3.75           </t>
  </si>
  <si>
    <t>030-020-100TddF010                                 6.07           </t>
  </si>
  <si>
    <t>030-020-100TddF020                                 8.02           </t>
  </si>
  <si>
    <t>030-020-100TddF030                                 2.65           </t>
  </si>
  <si>
    <t>030-020-110TddCalculateConstant010                 6.61           </t>
  </si>
  <si>
    <t>030-020-110TddCalculateConstant020                 5.85           </t>
  </si>
  <si>
    <t>030-030-010Specs                                   3.4            </t>
  </si>
  <si>
    <t>030-030-020InitialSetup                            8.42           </t>
  </si>
  <si>
    <t>030-030-030HappyPath                               14.4           </t>
  </si>
  <si>
    <t>030-030-040DisasterStrikes                         3.0            </t>
  </si>
  <si>
    <t>030-030-050Recovery                                8.63           </t>
  </si>
  <si>
    <t>030-030-050SadPath                                 13.5           </t>
  </si>
  <si>
    <t>030-030-060TDDness                                 5.12           </t>
  </si>
  <si>
    <r>
      <t>040-010-</t>
    </r>
    <r>
      <rPr>
        <u/>
        <sz val="14"/>
        <rFont val="Menlo"/>
        <family val="2"/>
      </rPr>
      <t>Intro</t>
    </r>
    <r>
      <rPr>
        <sz val="14"/>
        <rFont val="Menlo"/>
        <family val="2"/>
      </rPr>
      <t>                                      4.1            </t>
    </r>
  </si>
  <si>
    <t>040-020-Context                                    6.53           </t>
  </si>
  <si>
    <t>040-030-EconomicsOfQuality                         7.44           </t>
  </si>
  <si>
    <t>040-040-CostOfQuality                              4.26           </t>
  </si>
  <si>
    <t>040-050-ProductIntegrity                           1.63           </t>
  </si>
  <si>
    <t>040-060-Inspections                                14.1           </t>
  </si>
  <si>
    <t>040-070-FormalReview                               5.39           </t>
  </si>
  <si>
    <t>040-080-WalkThrough                                3.6            </t>
  </si>
  <si>
    <t>040-090-LightWeight                                14.3           </t>
  </si>
  <si>
    <t>040-100-ReviewProblems                             14.9           </t>
  </si>
  <si>
    <t>040-110-ReviewTips                                 4.82           </t>
  </si>
  <si>
    <t>040-120-DuckReview                                 8.55           </t>
  </si>
  <si>
    <t>040-130-DuckReviewTips                             11.2           </t>
  </si>
  <si>
    <t>040-140-Checklist                                  9.77           </t>
  </si>
  <si>
    <t>040-150-Metrics                                    10.2           </t>
  </si>
  <si>
    <t>040-155-Upshot                                     4.67           </t>
  </si>
  <si>
    <t>040-160-Summary                                    1.3            </t>
  </si>
  <si>
    <t>050-010-ModulePreview                              3.64           </t>
  </si>
  <si>
    <t>050-020-Entropy                                    5.6            </t>
  </si>
  <si>
    <t>050-030-RefactoringDefined                         11.3           </t>
  </si>
  <si>
    <t>050-040-RefactoringSideEffects                     5.82           </t>
  </si>
  <si>
    <t>050-050-BadSmells                                  27.4           </t>
  </si>
  <si>
    <r>
      <t>050-060-</t>
    </r>
    <r>
      <rPr>
        <u/>
        <sz val="14"/>
        <rFont val="Menlo"/>
        <family val="2"/>
      </rPr>
      <t>Refactorings</t>
    </r>
    <r>
      <rPr>
        <sz val="14"/>
        <rFont val="Menlo"/>
        <family val="2"/>
      </rPr>
      <t xml:space="preserve">                               6.44           </t>
    </r>
  </si>
  <si>
    <t>050-070-ExampleIntroduction                        8.04           </t>
  </si>
  <si>
    <t>050-080-BuildHeader                                3.53           </t>
  </si>
  <si>
    <t>050-090-BuildTailer                                11.3           </t>
  </si>
  <si>
    <t>050-100-CalculateAmount                            9.33           </t>
  </si>
  <si>
    <t>050-110-ReviewExample                              4.66           </t>
  </si>
  <si>
    <t>050-120-RefactoringWrapUp                          1.92           </t>
  </si>
  <si>
    <t>060-010-ModuleIntro                                6.98           </t>
  </si>
  <si>
    <t>060-020-MotivationBehindDesign                     3.96           </t>
  </si>
  <si>
    <t>060-030-DesignProngs                               6.13           </t>
  </si>
  <si>
    <t>060-040-DesignLevels                               3.71           </t>
  </si>
  <si>
    <t>060-050-Metaphysics                                10.7           </t>
  </si>
  <si>
    <t>060-060-DesignAssumptions                          4.92           </t>
  </si>
  <si>
    <t>060-070-Abstractions                               9.12           </t>
  </si>
  <si>
    <t>060-080-Patterns                                   8.71           </t>
  </si>
  <si>
    <t>060-090-SpecDesignMapping                          3.09           </t>
  </si>
  <si>
    <t>060-100-CRC                                        9.33           </t>
  </si>
  <si>
    <t>060-110a-SampleFD                                  12.9           </t>
  </si>
  <si>
    <t>060-110b-SampleFD                                  20.2           </t>
  </si>
  <si>
    <t>060-120a-SampleOO                                  9.96           </t>
  </si>
  <si>
    <t>060-120b-SampleOO                                  17.0           </t>
  </si>
  <si>
    <t>060-130-ExtractingCrcCardsFromCode                 4.46           </t>
  </si>
  <si>
    <t>060-140-Summary                                    2.26           </t>
  </si>
  <si>
    <t>070-010-ModuleIntro                                0.0            </t>
  </si>
  <si>
    <t>070-020-LoftsNotAttics                             0.0            </t>
  </si>
  <si>
    <t>070-030-AnalysisChallenges                         0.0            </t>
  </si>
  <si>
    <r>
      <t>070-040-</t>
    </r>
    <r>
      <rPr>
        <u/>
        <sz val="14"/>
        <rFont val="Menlo"/>
        <family val="2"/>
      </rPr>
      <t>Elicitation</t>
    </r>
    <r>
      <rPr>
        <sz val="14"/>
        <rFont val="Menlo"/>
        <family val="2"/>
      </rPr>
      <t>                                0.0            </t>
    </r>
  </si>
  <si>
    <t>070-050-Analysis                                   0.0            </t>
  </si>
  <si>
    <t>070-060-Specification                              0.0            </t>
  </si>
  <si>
    <t>070-070-Validation                                 0.0            </t>
  </si>
  <si>
    <t>070-080-TypesOfRequirements                        0.0            </t>
  </si>
  <si>
    <t>070-090-NFRs                                       0.0            </t>
  </si>
  <si>
    <t>070-100-RqmtsInContext                             0.0            </t>
  </si>
  <si>
    <t>070-110-TwoProngs                                  0.0            </t>
  </si>
  <si>
    <t>070-120-UserStories                                0.0            </t>
  </si>
  <si>
    <t>070-130-InterfaceScenarios                         0.0            </t>
  </si>
  <si>
    <r>
      <t>070-140-</t>
    </r>
    <r>
      <rPr>
        <u/>
        <sz val="14"/>
        <rFont val="Menlo"/>
        <family val="2"/>
      </rPr>
      <t>Wrapup</t>
    </r>
    <r>
      <rPr>
        <sz val="14"/>
        <rFont val="Menlo"/>
        <family val="2"/>
      </rPr>
      <t xml:space="preserve">                                     0.0            </t>
    </r>
  </si>
  <si>
    <t>200129-01EnvironmentSetUp                          1.62           </t>
  </si>
  <si>
    <t>200129-02Python                                    1.62           </t>
  </si>
  <si>
    <t>200129-03EclipseDownload                           5.29           </t>
  </si>
  <si>
    <t>200129-04PyDevInstall                              4.53           </t>
  </si>
  <si>
    <t>20220825I2ProcessWalkthrough                       26.5           </t>
  </si>
  <si>
    <t>20220825I2ProductWalkthrough                       10.4           </t>
  </si>
  <si>
    <t>20220914Iteration3                                 7.9            </t>
  </si>
  <si>
    <t>20220928Iteration4                                 0.0            </t>
  </si>
  <si>
    <t>220811-05GitPull                                   13.3           </t>
  </si>
  <si>
    <t>220816IterationOneMicroserviceWalkthrough          11.2           </t>
  </si>
  <si>
    <t>220816IterationOneOverview                         2.22           </t>
  </si>
  <si>
    <t>220816IterationOneProcessOverview                  4.94           </t>
  </si>
  <si>
    <t>220816IterationOneProductOverview                  28.7           </t>
  </si>
  <si>
    <t>220816IterationOneTDD                              23.6           </t>
  </si>
  <si>
    <t>220817DevSrategyFunctional                         10.6           </t>
  </si>
  <si>
    <t>220817DevSrategyHighLevel                          4.32           </t>
  </si>
  <si>
    <t>220817DevSrategyOO                                 7.95           </t>
  </si>
  <si>
    <t>autoImportOff                                      1.69           </t>
  </si>
  <si>
    <t>installFlask                                       3.94           </t>
  </si>
  <si>
    <t>iteration0                                         15.0           </t>
  </si>
  <si>
    <t>mel_20221001_230511525                             0.0            </t>
  </si>
  <si>
    <r>
      <t>rubik</t>
    </r>
    <r>
      <rPr>
        <sz val="14"/>
        <rFont val="Menlo"/>
        <family val="2"/>
      </rPr>
      <t>-00-</t>
    </r>
    <r>
      <rPr>
        <u/>
        <sz val="14"/>
        <rFont val="Menlo"/>
        <family val="2"/>
      </rPr>
      <t>intro</t>
    </r>
    <r>
      <rPr>
        <sz val="14"/>
        <rFont val="Menlo"/>
        <family val="2"/>
      </rPr>
      <t xml:space="preserve">                                     0.0            </t>
    </r>
  </si>
  <si>
    <r>
      <t>rubik</t>
    </r>
    <r>
      <rPr>
        <sz val="14"/>
        <rFont val="Menlo"/>
        <family val="2"/>
      </rPr>
      <t>-10-bottomCross                               4.2            </t>
    </r>
  </si>
  <si>
    <r>
      <t>rubik</t>
    </r>
    <r>
      <rPr>
        <sz val="14"/>
        <rFont val="Menlo"/>
        <family val="2"/>
      </rPr>
      <t>-20-bottom                                    4.54           </t>
    </r>
  </si>
  <si>
    <r>
      <t>rubik</t>
    </r>
    <r>
      <rPr>
        <sz val="14"/>
        <rFont val="Menlo"/>
        <family val="2"/>
      </rPr>
      <t>-30-middle                                    0.0            </t>
    </r>
  </si>
  <si>
    <r>
      <t>rubik</t>
    </r>
    <r>
      <rPr>
        <sz val="14"/>
        <rFont val="Menlo"/>
        <family val="2"/>
      </rPr>
      <t>-35-middle2                                   0.0            </t>
    </r>
  </si>
  <si>
    <r>
      <t>rubik</t>
    </r>
    <r>
      <rPr>
        <sz val="14"/>
        <rFont val="Menlo"/>
        <family val="2"/>
      </rPr>
      <t>-40-topCross                                  0.0            </t>
    </r>
  </si>
  <si>
    <r>
      <t>rubik</t>
    </r>
    <r>
      <rPr>
        <sz val="14"/>
        <rFont val="Menlo"/>
        <family val="2"/>
      </rPr>
      <t>-50-top                                       0.465          </t>
    </r>
  </si>
  <si>
    <r>
      <t>rubik</t>
    </r>
    <r>
      <rPr>
        <sz val="14"/>
        <rFont val="Menlo"/>
        <family val="2"/>
      </rPr>
      <t>-60-topCorners                                0.0            </t>
    </r>
  </si>
  <si>
    <r>
      <t>rubik</t>
    </r>
    <r>
      <rPr>
        <sz val="14"/>
        <rFont val="Menlo"/>
        <family val="2"/>
      </rPr>
      <t>-70-final                                     0.0            </t>
    </r>
  </si>
  <si>
    <r>
      <t>rubik</t>
    </r>
    <r>
      <rPr>
        <sz val="14"/>
        <rFont val="Menlo"/>
        <family val="2"/>
      </rPr>
      <t>-80-startToFinish                             0.0            </t>
    </r>
  </si>
  <si>
    <t>Thanks for watching</t>
  </si>
  <si>
    <t>nice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</si>
</sst>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0"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
      <sz val="14"/>
      <name val="Menlo"/>
      <family val="2"/>
    </font>
    <font>
      <u/>
      <sz val="14"/>
      <name val="Menlo"/>
      <family val="2"/>
    </font>
  </fonts>
  <fills count="13">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4" tint="0.39997558519241921"/>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10">
    <xf numFmtId="0" fontId="0" fillId="0" borderId="0" xfId="0"/>
    <xf numFmtId="0" fontId="2" fillId="0" borderId="0" xfId="0" applyFont="1" applyAlignment="1">
      <alignment horizontal="left"/>
    </xf>
    <xf numFmtId="0" fontId="3" fillId="0" borderId="0" xfId="0" applyFont="1"/>
    <xf numFmtId="0" fontId="4" fillId="0" borderId="0" xfId="0" applyFont="1"/>
    <xf numFmtId="0" fontId="4" fillId="2" borderId="1" xfId="0" applyFont="1" applyFill="1" applyBorder="1" applyProtection="1">
      <protection locked="0"/>
    </xf>
    <xf numFmtId="1"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0" fontId="0" fillId="0" borderId="0" xfId="0" applyProtection="1">
      <protection locked="0"/>
    </xf>
    <xf numFmtId="0" fontId="0" fillId="2" borderId="0" xfId="0" applyFill="1" applyProtection="1">
      <protection locked="0"/>
    </xf>
    <xf numFmtId="0" fontId="0" fillId="0" borderId="2"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Alignment="1">
      <alignment horizontal="left" vertical="top"/>
    </xf>
    <xf numFmtId="1" fontId="0" fillId="0" borderId="0" xfId="0" applyNumberFormat="1"/>
    <xf numFmtId="0" fontId="0" fillId="0" borderId="0" xfId="0" applyAlignment="1">
      <alignment horizontal="left"/>
    </xf>
    <xf numFmtId="165" fontId="0" fillId="0" borderId="0" xfId="0" applyNumberFormat="1"/>
    <xf numFmtId="0" fontId="0" fillId="3" borderId="2" xfId="0" applyFill="1" applyBorder="1"/>
    <xf numFmtId="0" fontId="0" fillId="3" borderId="0" xfId="0" applyFill="1"/>
    <xf numFmtId="0" fontId="4" fillId="0" borderId="0" xfId="0" applyFont="1" applyAlignment="1">
      <alignment wrapText="1"/>
    </xf>
    <xf numFmtId="0" fontId="4" fillId="2" borderId="1" xfId="0" applyFont="1" applyFill="1" applyBorder="1" applyAlignment="1" applyProtection="1">
      <alignment vertical="top" wrapText="1"/>
      <protection locked="0"/>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11" fillId="0" borderId="0" xfId="0" applyFont="1" applyAlignment="1">
      <alignment horizontal="left"/>
    </xf>
    <xf numFmtId="0" fontId="2" fillId="0" borderId="0" xfId="0" applyFont="1"/>
    <xf numFmtId="0" fontId="0" fillId="2" borderId="1" xfId="0" applyFill="1" applyBorder="1" applyAlignment="1" applyProtection="1">
      <alignment wrapText="1"/>
      <protection locked="0"/>
    </xf>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xf numFmtId="1" fontId="1" fillId="2" borderId="1" xfId="0" applyNumberFormat="1" applyFont="1" applyFill="1" applyBorder="1" applyProtection="1">
      <protection locked="0"/>
    </xf>
    <xf numFmtId="0" fontId="0" fillId="0" borderId="0" xfId="0" applyAlignment="1">
      <alignment horizontal="left" vertical="top" wrapText="1"/>
    </xf>
    <xf numFmtId="14" fontId="0" fillId="3" borderId="0" xfId="0" applyNumberFormat="1" applyFill="1"/>
    <xf numFmtId="0" fontId="1" fillId="0" borderId="0" xfId="0" applyFont="1" applyAlignment="1">
      <alignment horizontal="left"/>
    </xf>
    <xf numFmtId="0" fontId="15" fillId="0" borderId="0" xfId="0" applyFont="1"/>
    <xf numFmtId="1" fontId="0" fillId="2" borderId="1" xfId="0" applyNumberFormat="1" applyFill="1" applyBorder="1"/>
    <xf numFmtId="0" fontId="11" fillId="0" borderId="0" xfId="0" applyFo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1" fillId="0" borderId="0" xfId="0" applyNumberFormat="1" applyFont="1"/>
    <xf numFmtId="0" fontId="16" fillId="0" borderId="0" xfId="0" applyFont="1"/>
    <xf numFmtId="1" fontId="1" fillId="2" borderId="7" xfId="0" applyNumberFormat="1" applyFont="1" applyFill="1" applyBorder="1" applyProtection="1">
      <protection locked="0"/>
    </xf>
    <xf numFmtId="0" fontId="0" fillId="0" borderId="0" xfId="0" applyAlignment="1">
      <alignment vertical="top"/>
    </xf>
    <xf numFmtId="0" fontId="2" fillId="3" borderId="0" xfId="0" applyFont="1" applyFill="1" applyAlignment="1">
      <alignment horizontal="left"/>
    </xf>
    <xf numFmtId="0" fontId="4" fillId="3" borderId="0" xfId="0" applyFont="1" applyFill="1"/>
    <xf numFmtId="0" fontId="0" fillId="0" borderId="0" xfId="0" applyAlignment="1">
      <alignment horizontal="center" wrapText="1"/>
    </xf>
    <xf numFmtId="1" fontId="0" fillId="0" borderId="8" xfId="0" applyNumberFormat="1" applyBorder="1" applyAlignment="1">
      <alignment horizontal="right"/>
    </xf>
    <xf numFmtId="1" fontId="0" fillId="2" borderId="8" xfId="0" applyNumberFormat="1" applyFill="1" applyBorder="1" applyProtection="1">
      <protection locked="0"/>
    </xf>
    <xf numFmtId="1" fontId="0" fillId="0" borderId="9" xfId="0" applyNumberFormat="1" applyBorder="1" applyAlignment="1">
      <alignment horizontal="right"/>
    </xf>
    <xf numFmtId="1" fontId="0" fillId="2" borderId="9" xfId="0" applyNumberFormat="1" applyFill="1" applyBorder="1" applyProtection="1">
      <protection locked="0"/>
    </xf>
    <xf numFmtId="1" fontId="0" fillId="0" borderId="10" xfId="0" applyNumberFormat="1" applyBorder="1"/>
    <xf numFmtId="0" fontId="0" fillId="0" borderId="0" xfId="0" applyAlignment="1">
      <alignment horizontal="center" vertical="top" wrapText="1"/>
    </xf>
    <xf numFmtId="1" fontId="0" fillId="0" borderId="1" xfId="0" applyNumberFormat="1" applyBorder="1" applyAlignment="1">
      <alignment vertical="top"/>
    </xf>
    <xf numFmtId="14" fontId="0" fillId="0" borderId="11" xfId="0" applyNumberFormat="1" applyBorder="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Border="1" applyAlignment="1">
      <alignment vertical="top"/>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14" fontId="0" fillId="2" borderId="15" xfId="0" applyNumberFormat="1" applyFill="1" applyBorder="1" applyProtection="1">
      <protection locked="0"/>
    </xf>
    <xf numFmtId="14" fontId="0" fillId="2" borderId="16" xfId="0" applyNumberFormat="1" applyFill="1" applyBorder="1" applyProtection="1">
      <protection locked="0"/>
    </xf>
    <xf numFmtId="1" fontId="0" fillId="2" borderId="10" xfId="0" applyNumberFormat="1" applyFill="1" applyBorder="1" applyProtection="1">
      <protection locked="0"/>
    </xf>
    <xf numFmtId="0" fontId="5" fillId="0" borderId="0" xfId="1" applyBorder="1" applyAlignment="1" applyProtection="1"/>
    <xf numFmtId="0" fontId="0" fillId="0" borderId="17" xfId="0" applyBorder="1" applyAlignment="1">
      <alignment horizontal="center" wrapText="1"/>
    </xf>
    <xf numFmtId="1" fontId="0" fillId="0" borderId="8" xfId="0" applyNumberFormat="1" applyBorder="1" applyAlignment="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lignment vertical="top"/>
    </xf>
    <xf numFmtId="1" fontId="0" fillId="0" borderId="9" xfId="0" applyNumberFormat="1" applyBorder="1" applyAlignment="1">
      <alignment vertical="top"/>
    </xf>
    <xf numFmtId="1" fontId="4" fillId="2" borderId="1" xfId="0" applyNumberFormat="1" applyFont="1" applyFill="1" applyBorder="1" applyProtection="1">
      <protection locked="0"/>
    </xf>
    <xf numFmtId="1" fontId="4" fillId="2" borderId="20" xfId="0" applyNumberFormat="1" applyFont="1" applyFill="1" applyBorder="1" applyProtection="1">
      <protection locked="0"/>
    </xf>
    <xf numFmtId="0" fontId="3" fillId="2" borderId="1" xfId="0" applyFont="1" applyFill="1" applyBorder="1"/>
    <xf numFmtId="1" fontId="4" fillId="2" borderId="1" xfId="0" applyNumberFormat="1" applyFont="1" applyFill="1" applyBorder="1"/>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Border="1" applyAlignment="1">
      <alignment horizontal="center"/>
    </xf>
    <xf numFmtId="0" fontId="0" fillId="0" borderId="20" xfId="0" applyBorder="1" applyAlignment="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2" fontId="0" fillId="0" borderId="0" xfId="0" applyNumberFormat="1"/>
    <xf numFmtId="1" fontId="1" fillId="0" borderId="0" xfId="0" applyNumberFormat="1" applyFont="1"/>
    <xf numFmtId="0" fontId="3" fillId="4" borderId="0" xfId="0" applyFont="1" applyFill="1"/>
    <xf numFmtId="1" fontId="0" fillId="4" borderId="0" xfId="0" applyNumberFormat="1" applyFill="1"/>
    <xf numFmtId="0" fontId="0" fillId="4" borderId="0" xfId="0" applyFill="1"/>
    <xf numFmtId="0" fontId="10" fillId="0" borderId="0" xfId="0" applyFont="1"/>
    <xf numFmtId="0" fontId="0" fillId="5" borderId="1" xfId="0" applyFill="1" applyBorder="1" applyAlignment="1" applyProtection="1">
      <alignment horizontal="center"/>
      <protection locked="0"/>
    </xf>
    <xf numFmtId="0" fontId="0" fillId="0" borderId="0" xfId="0" applyAlignment="1">
      <alignment wrapText="1"/>
    </xf>
    <xf numFmtId="0" fontId="17" fillId="0" borderId="0" xfId="0" applyFont="1" applyAlignment="1">
      <alignment horizontal="left"/>
    </xf>
    <xf numFmtId="0" fontId="0" fillId="2" borderId="1" xfId="0" applyFill="1" applyBorder="1" applyAlignment="1" applyProtection="1">
      <alignment horizontal="center" vertical="center" wrapText="1"/>
      <protection locked="0"/>
    </xf>
    <xf numFmtId="0" fontId="0" fillId="5" borderId="1" xfId="0" applyFill="1" applyBorder="1" applyAlignment="1">
      <alignment horizontal="center"/>
    </xf>
    <xf numFmtId="14" fontId="0" fillId="0" borderId="0" xfId="0" applyNumberFormat="1"/>
    <xf numFmtId="0" fontId="0" fillId="4" borderId="0" xfId="0" applyFill="1" applyAlignment="1">
      <alignment horizontal="center"/>
    </xf>
    <xf numFmtId="14" fontId="0" fillId="0" borderId="12" xfId="0" applyNumberFormat="1" applyBorder="1" applyAlignment="1">
      <alignment wrapText="1"/>
    </xf>
    <xf numFmtId="0" fontId="0" fillId="2" borderId="13" xfId="0" applyFill="1" applyBorder="1" applyAlignment="1" applyProtection="1">
      <alignment wrapText="1"/>
      <protection locked="0"/>
    </xf>
    <xf numFmtId="0" fontId="0" fillId="2" borderId="14" xfId="0" applyFill="1" applyBorder="1" applyAlignment="1" applyProtection="1">
      <alignment wrapText="1"/>
      <protection locked="0"/>
    </xf>
    <xf numFmtId="14" fontId="0" fillId="0" borderId="8" xfId="0" applyNumberFormat="1" applyBorder="1" applyAlignment="1">
      <alignment wrapText="1"/>
    </xf>
    <xf numFmtId="0" fontId="0" fillId="2" borderId="18" xfId="0" applyFill="1" applyBorder="1" applyAlignment="1" applyProtection="1">
      <alignment wrapText="1"/>
      <protection locked="0"/>
    </xf>
    <xf numFmtId="14" fontId="0" fillId="0" borderId="9" xfId="0" applyNumberFormat="1" applyBorder="1" applyAlignment="1">
      <alignment wrapText="1"/>
    </xf>
    <xf numFmtId="0" fontId="0" fillId="2" borderId="10" xfId="0" applyFill="1" applyBorder="1" applyAlignment="1" applyProtection="1">
      <alignment wrapText="1"/>
      <protection locked="0"/>
    </xf>
    <xf numFmtId="0" fontId="0" fillId="2" borderId="19" xfId="0" applyFill="1" applyBorder="1" applyAlignment="1" applyProtection="1">
      <alignment wrapText="1"/>
      <protection locked="0"/>
    </xf>
    <xf numFmtId="0" fontId="17" fillId="0" borderId="0" xfId="0" applyFont="1" applyAlignment="1">
      <alignment horizontal="center" textRotation="90"/>
    </xf>
    <xf numFmtId="14" fontId="0" fillId="0" borderId="0" xfId="0" applyNumberFormat="1" applyAlignment="1">
      <alignment wrapText="1"/>
    </xf>
    <xf numFmtId="1" fontId="0" fillId="4" borderId="0" xfId="0" applyNumberFormat="1" applyFill="1" applyAlignment="1">
      <alignment horizontal="right"/>
    </xf>
    <xf numFmtId="0" fontId="0" fillId="0" borderId="0" xfId="0" applyAlignment="1">
      <alignment horizontal="right"/>
    </xf>
    <xf numFmtId="0" fontId="3" fillId="7" borderId="0" xfId="0" applyFont="1" applyFill="1"/>
    <xf numFmtId="9" fontId="0" fillId="0" borderId="0" xfId="0" applyNumberFormat="1"/>
    <xf numFmtId="0" fontId="2" fillId="0" borderId="22" xfId="0" applyFont="1" applyBorder="1"/>
    <xf numFmtId="0" fontId="21" fillId="0" borderId="2" xfId="0" applyFont="1" applyBorder="1"/>
    <xf numFmtId="9" fontId="0" fillId="0" borderId="2" xfId="0" applyNumberFormat="1" applyBorder="1"/>
    <xf numFmtId="0" fontId="2" fillId="0" borderId="23" xfId="0" applyFont="1" applyBorder="1" applyAlignment="1">
      <alignment horizontal="left"/>
    </xf>
    <xf numFmtId="1" fontId="3" fillId="0" borderId="0" xfId="0" applyNumberFormat="1" applyFont="1"/>
    <xf numFmtId="0" fontId="22" fillId="0" borderId="0" xfId="0" applyFont="1"/>
    <xf numFmtId="164" fontId="0" fillId="0" borderId="1" xfId="0" applyNumberFormat="1" applyBorder="1"/>
    <xf numFmtId="0" fontId="3" fillId="4" borderId="0" xfId="0" applyFont="1" applyFill="1" applyAlignment="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xf numFmtId="0" fontId="24" fillId="0" borderId="0" xfId="0" applyFont="1" applyAlignment="1">
      <alignment horizontal="right"/>
    </xf>
    <xf numFmtId="0" fontId="0" fillId="2" borderId="26" xfId="0" applyFill="1" applyBorder="1" applyAlignment="1" applyProtection="1">
      <alignment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Alignment="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lignment vertical="top" wrapText="1"/>
    </xf>
    <xf numFmtId="0" fontId="3" fillId="0" borderId="5" xfId="0" applyFont="1" applyBorder="1" applyAlignment="1">
      <alignment vertical="top" wrapText="1"/>
    </xf>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vertical="top"/>
    </xf>
    <xf numFmtId="0" fontId="3" fillId="4" borderId="0" xfId="0" applyFont="1" applyFill="1" applyAlignment="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wrapText="1"/>
    </xf>
    <xf numFmtId="22" fontId="0" fillId="0" borderId="0" xfId="0" applyNumberFormat="1"/>
    <xf numFmtId="14" fontId="0" fillId="0" borderId="1" xfId="0" applyNumberFormat="1" applyBorder="1"/>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lignment horizontal="left"/>
    </xf>
    <xf numFmtId="2" fontId="36" fillId="0" borderId="0" xfId="0" applyNumberFormat="1" applyFont="1" applyProtection="1">
      <protection hidden="1"/>
    </xf>
    <xf numFmtId="0" fontId="36" fillId="0" borderId="0" xfId="0" applyFont="1" applyProtection="1">
      <protection hidden="1"/>
    </xf>
    <xf numFmtId="164" fontId="36" fillId="4" borderId="0" xfId="0" applyNumberFormat="1" applyFont="1" applyFill="1" applyAlignment="1" applyProtection="1">
      <alignment horizontal="center"/>
      <protection hidden="1"/>
    </xf>
    <xf numFmtId="1" fontId="36" fillId="0" borderId="0" xfId="0" applyNumberFormat="1" applyFont="1" applyProtection="1">
      <protection hidden="1"/>
    </xf>
    <xf numFmtId="0" fontId="36" fillId="0" borderId="0" xfId="0" applyFont="1" applyAlignment="1" applyProtection="1">
      <alignment horizontal="right"/>
      <protection hidden="1"/>
    </xf>
    <xf numFmtId="0" fontId="1" fillId="0" borderId="0" xfId="0" applyFont="1" applyAlignment="1">
      <alignment vertical="top"/>
    </xf>
    <xf numFmtId="0" fontId="1" fillId="2" borderId="1" xfId="0" applyFont="1" applyFill="1" applyBorder="1" applyProtection="1">
      <protection locked="0"/>
    </xf>
    <xf numFmtId="0" fontId="25" fillId="0" borderId="0" xfId="0" applyFont="1" applyAlignment="1">
      <alignment horizontal="left"/>
    </xf>
    <xf numFmtId="0" fontId="23" fillId="0" borderId="0" xfId="0" applyFont="1" applyAlignment="1">
      <alignment horizontal="left" vertical="top" wrapText="1"/>
    </xf>
    <xf numFmtId="0" fontId="17" fillId="0" borderId="0" xfId="0" applyFont="1" applyAlignment="1">
      <alignment horizontal="right"/>
    </xf>
    <xf numFmtId="0" fontId="0" fillId="0" borderId="1" xfId="0" applyBorder="1"/>
    <xf numFmtId="0" fontId="11" fillId="0" borderId="0" xfId="0" applyFont="1" applyAlignment="1">
      <alignment horizontal="right"/>
    </xf>
    <xf numFmtId="0" fontId="1" fillId="0" borderId="5" xfId="0" applyFont="1" applyBorder="1" applyAlignment="1">
      <alignment horizontal="center"/>
    </xf>
    <xf numFmtId="1" fontId="1" fillId="2" borderId="1" xfId="0" applyNumberFormat="1" applyFont="1" applyFill="1" applyBorder="1"/>
    <xf numFmtId="0" fontId="40" fillId="0" borderId="0" xfId="0" applyFont="1" applyAlignment="1">
      <alignment horizontal="left"/>
    </xf>
    <xf numFmtId="0" fontId="1" fillId="0" borderId="5" xfId="0" applyFont="1" applyBorder="1" applyAlignment="1">
      <alignment horizontal="center" wrapText="1"/>
    </xf>
    <xf numFmtId="0" fontId="1" fillId="0" borderId="0" xfId="0" applyFont="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0" borderId="25" xfId="0" applyBorder="1" applyAlignment="1">
      <alignment horizontal="center" wrapText="1"/>
    </xf>
    <xf numFmtId="0" fontId="0" fillId="0" borderId="3" xfId="0" applyBorder="1" applyAlignment="1">
      <alignment horizontal="center" wrapText="1"/>
    </xf>
    <xf numFmtId="0" fontId="1" fillId="6" borderId="24" xfId="0" applyFont="1" applyFill="1" applyBorder="1" applyAlignment="1">
      <alignment horizontal="center" wrapText="1"/>
    </xf>
    <xf numFmtId="1" fontId="0" fillId="6" borderId="24" xfId="0" applyNumberFormat="1" applyFill="1" applyBorder="1"/>
    <xf numFmtId="9" fontId="1" fillId="0" borderId="0" xfId="0" applyNumberFormat="1" applyFont="1"/>
    <xf numFmtId="0" fontId="9" fillId="3" borderId="2" xfId="0" applyFont="1" applyFill="1" applyBorder="1"/>
    <xf numFmtId="0" fontId="9" fillId="0" borderId="0" xfId="0" applyFont="1"/>
    <xf numFmtId="0" fontId="9" fillId="3" borderId="0" xfId="0" applyFont="1" applyFill="1" applyAlignment="1">
      <alignment horizontal="left"/>
    </xf>
    <xf numFmtId="0" fontId="9" fillId="0" borderId="0" xfId="0" applyFont="1" applyAlignment="1">
      <alignment horizontal="left"/>
    </xf>
    <xf numFmtId="14" fontId="1" fillId="0" borderId="0" xfId="0" applyNumberFormat="1" applyFont="1"/>
    <xf numFmtId="0" fontId="0" fillId="0" borderId="24" xfId="0" applyBorder="1" applyAlignment="1">
      <alignment horizontal="center"/>
    </xf>
    <xf numFmtId="0" fontId="4" fillId="2" borderId="11" xfId="0" applyFont="1" applyFill="1" applyBorder="1" applyProtection="1">
      <protection locked="0"/>
    </xf>
    <xf numFmtId="0" fontId="3" fillId="0" borderId="20" xfId="0" applyFont="1" applyBorder="1" applyAlignment="1">
      <alignment horizontal="center" wrapText="1"/>
    </xf>
    <xf numFmtId="0" fontId="41" fillId="0" borderId="0" xfId="0" applyFont="1"/>
    <xf numFmtId="0" fontId="41" fillId="0" borderId="3" xfId="0" applyFont="1" applyBorder="1"/>
    <xf numFmtId="1" fontId="4" fillId="0" borderId="11" xfId="0" applyNumberFormat="1" applyFont="1" applyBorder="1"/>
    <xf numFmtId="1" fontId="4" fillId="6" borderId="24" xfId="0" applyNumberFormat="1" applyFont="1" applyFill="1" applyBorder="1"/>
    <xf numFmtId="1" fontId="4" fillId="4" borderId="1" xfId="0" applyNumberFormat="1" applyFont="1" applyFill="1" applyBorder="1"/>
    <xf numFmtId="1" fontId="4" fillId="0" borderId="1" xfId="0" applyNumberFormat="1" applyFont="1" applyBorder="1"/>
    <xf numFmtId="1" fontId="4" fillId="0" borderId="7" xfId="0" applyNumberFormat="1" applyFont="1" applyBorder="1"/>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37" fillId="0" borderId="4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3" xfId="0" applyFont="1" applyBorder="1" applyAlignment="1">
      <alignment horizontal="left" indent="1"/>
    </xf>
    <xf numFmtId="0" fontId="1" fillId="0" borderId="44"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Alignment="1">
      <alignment horizontal="left" vertical="center" wrapText="1" indent="1"/>
    </xf>
    <xf numFmtId="0" fontId="1" fillId="0" borderId="0" xfId="0" applyFont="1" applyAlignment="1">
      <alignment horizontal="left" vertical="center" wrapText="1"/>
    </xf>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9" fillId="0" borderId="0" xfId="0" applyFont="1" applyAlignment="1">
      <alignment vertical="top"/>
    </xf>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2" fillId="0" borderId="25" xfId="0" applyFont="1" applyBorder="1" applyAlignment="1">
      <alignment horizontal="center" vertical="top" wrapText="1"/>
    </xf>
    <xf numFmtId="0" fontId="1" fillId="0" borderId="5" xfId="0" applyFont="1" applyBorder="1" applyAlignment="1">
      <alignment horizontal="left" vertical="top" wrapText="1"/>
    </xf>
    <xf numFmtId="0" fontId="0" fillId="0" borderId="5" xfId="0" applyBorder="1" applyAlignment="1">
      <alignment vertical="top" wrapText="1"/>
    </xf>
    <xf numFmtId="0" fontId="3" fillId="0" borderId="46" xfId="0" applyFont="1" applyBorder="1" applyAlignment="1">
      <alignment horizontal="right"/>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0" xfId="2"/>
    <xf numFmtId="0" fontId="1" fillId="0" borderId="0" xfId="0" applyFont="1" applyAlignment="1">
      <alignment horizontal="left" indent="2"/>
    </xf>
    <xf numFmtId="0" fontId="1" fillId="0" borderId="0" xfId="0" applyFont="1" applyAlignment="1">
      <alignment horizontal="left" vertical="top" wrapText="1"/>
    </xf>
    <xf numFmtId="0" fontId="36" fillId="0" borderId="23" xfId="0" applyFont="1" applyBorder="1" applyAlignment="1">
      <alignment horizontal="left"/>
    </xf>
    <xf numFmtId="0" fontId="1" fillId="0" borderId="0" xfId="0" applyFont="1" applyAlignment="1">
      <alignment horizontal="left" vertical="top" wrapText="1" indent="1"/>
    </xf>
    <xf numFmtId="0" fontId="36" fillId="0" borderId="0" xfId="0" applyFont="1"/>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6" fillId="0" borderId="25" xfId="0" applyFont="1" applyBorder="1" applyAlignment="1">
      <alignment horizontal="center" vertical="top"/>
    </xf>
    <xf numFmtId="0" fontId="12" fillId="0" borderId="0" xfId="0" applyFont="1" applyAlignment="1">
      <alignment horizontal="left" vertical="top" wrapText="1"/>
    </xf>
    <xf numFmtId="0" fontId="19" fillId="0" borderId="25" xfId="0" applyFont="1" applyBorder="1" applyAlignment="1">
      <alignment horizontal="center" vertical="top" wrapText="1"/>
    </xf>
    <xf numFmtId="0" fontId="19" fillId="0" borderId="28" xfId="0" applyFont="1" applyBorder="1" applyAlignment="1">
      <alignment horizontal="left" vertical="top" wrapText="1"/>
    </xf>
    <xf numFmtId="0" fontId="1" fillId="0" borderId="25" xfId="0" applyFont="1" applyBorder="1" applyAlignment="1">
      <alignment horizontal="right" vertical="top" wrapText="1"/>
    </xf>
    <xf numFmtId="0" fontId="1" fillId="0" borderId="38"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9" xfId="0" applyFill="1" applyBorder="1" applyAlignment="1" applyProtection="1">
      <alignment wrapText="1"/>
      <protection locked="0"/>
    </xf>
    <xf numFmtId="0" fontId="1" fillId="3" borderId="0" xfId="0" applyFont="1" applyFill="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1" fillId="0" borderId="0" xfId="0" applyFont="1" applyAlignment="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32" fillId="0" borderId="0" xfId="0" applyFont="1" applyAlignment="1">
      <alignment horizontal="center"/>
    </xf>
    <xf numFmtId="1" fontId="36" fillId="0" borderId="0" xfId="0" applyNumberFormat="1" applyFont="1"/>
    <xf numFmtId="0" fontId="32" fillId="0" borderId="0" xfId="0" applyFont="1"/>
    <xf numFmtId="165" fontId="36" fillId="0" borderId="0" xfId="0" applyNumberFormat="1" applyFont="1"/>
    <xf numFmtId="0" fontId="1" fillId="2" borderId="1" xfId="0" applyFont="1" applyFill="1" applyBorder="1" applyAlignment="1" applyProtection="1">
      <alignment vertical="top" wrapText="1"/>
      <protection locked="0"/>
    </xf>
    <xf numFmtId="0" fontId="2" fillId="0" borderId="0" xfId="0" applyFont="1" applyAlignment="1">
      <alignment horizontal="left"/>
    </xf>
    <xf numFmtId="0" fontId="2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1" fillId="0" borderId="23" xfId="0" applyFont="1" applyBorder="1" applyAlignment="1">
      <alignment horizontal="left" vertical="top" wrapText="1"/>
    </xf>
    <xf numFmtId="0" fontId="12" fillId="0" borderId="23" xfId="0" applyFont="1"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indent="2"/>
    </xf>
    <xf numFmtId="0" fontId="0" fillId="0" borderId="0" xfId="0" applyAlignment="1">
      <alignment horizontal="left" indent="2"/>
    </xf>
    <xf numFmtId="0" fontId="1" fillId="0" borderId="25" xfId="0" applyFont="1" applyBorder="1" applyAlignment="1">
      <alignment horizontal="left" vertical="top" wrapText="1"/>
    </xf>
    <xf numFmtId="0" fontId="1" fillId="0" borderId="25" xfId="0" applyFont="1" applyBorder="1" applyAlignment="1">
      <alignment horizontal="left" vertical="top"/>
    </xf>
    <xf numFmtId="0" fontId="1" fillId="0" borderId="0" xfId="0" applyFont="1" applyAlignment="1">
      <alignment horizontal="left" vertical="top"/>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0" fillId="0" borderId="0" xfId="0"/>
    <xf numFmtId="0" fontId="0" fillId="0" borderId="0" xfId="0" applyAlignment="1">
      <alignment horizontal="left" vertical="top"/>
    </xf>
    <xf numFmtId="0" fontId="1" fillId="0" borderId="28" xfId="0" applyFont="1" applyBorder="1" applyAlignment="1">
      <alignment horizontal="left" vertical="top" wrapText="1"/>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0" fillId="0" borderId="23" xfId="0" applyBorder="1" applyAlignment="1">
      <alignment horizontal="left" vertical="top" wrapText="1"/>
    </xf>
    <xf numFmtId="0" fontId="12" fillId="0" borderId="0" xfId="0" applyFont="1" applyAlignment="1">
      <alignment horizontal="left" vertical="top" wrapText="1"/>
    </xf>
    <xf numFmtId="0" fontId="19" fillId="0" borderId="42" xfId="0" applyFont="1" applyBorder="1" applyAlignment="1">
      <alignment horizontal="left" vertical="top" wrapText="1"/>
    </xf>
    <xf numFmtId="0" fontId="0" fillId="0" borderId="4" xfId="0" applyBorder="1" applyAlignment="1">
      <alignment horizontal="left" vertical="top" wrapText="1"/>
    </xf>
    <xf numFmtId="0" fontId="19" fillId="0" borderId="0" xfId="0" applyFont="1" applyAlignment="1">
      <alignment horizontal="left" vertical="top" wrapText="1"/>
    </xf>
    <xf numFmtId="0" fontId="31" fillId="0" borderId="0" xfId="0" applyFont="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19" fillId="0" borderId="0" xfId="0" quotePrefix="1" applyFont="1" applyAlignment="1">
      <alignment horizontal="left" vertical="top" wrapText="1"/>
    </xf>
    <xf numFmtId="0" fontId="1" fillId="0" borderId="42" xfId="0" quotePrefix="1" applyFont="1" applyBorder="1" applyAlignment="1">
      <alignment horizontal="left" vertical="top" wrapText="1"/>
    </xf>
    <xf numFmtId="0" fontId="19" fillId="0" borderId="29" xfId="0" applyFont="1"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0" fillId="0" borderId="5" xfId="0" applyBorder="1" applyAlignment="1">
      <alignment horizontal="left" vertical="top"/>
    </xf>
    <xf numFmtId="0" fontId="20" fillId="0" borderId="23" xfId="0" applyFont="1" applyBorder="1" applyAlignment="1">
      <alignment horizontal="left" vertical="top" wrapText="1"/>
    </xf>
    <xf numFmtId="0" fontId="46" fillId="0" borderId="0" xfId="0" quotePrefix="1" applyFont="1" applyAlignment="1">
      <alignment horizontal="left" vertical="top" wrapText="1"/>
    </xf>
    <xf numFmtId="0" fontId="0" fillId="0" borderId="4" xfId="0" applyBorder="1" applyAlignment="1">
      <alignment horizontal="left" vertical="top"/>
    </xf>
    <xf numFmtId="0" fontId="10" fillId="0" borderId="0" xfId="0" applyFont="1" applyAlignment="1">
      <alignment horizontal="left"/>
    </xf>
    <xf numFmtId="0" fontId="0" fillId="0" borderId="0" xfId="0" applyAlignment="1">
      <alignment horizontal="left"/>
    </xf>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1" fillId="0" borderId="0" xfId="0" applyFont="1"/>
    <xf numFmtId="0" fontId="2" fillId="0" borderId="23" xfId="0" applyFont="1" applyBorder="1" applyAlignment="1">
      <alignment horizontal="left"/>
    </xf>
    <xf numFmtId="0" fontId="4" fillId="0" borderId="0" xfId="0" applyFont="1"/>
    <xf numFmtId="0" fontId="23"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38" fillId="0" borderId="0" xfId="0" applyFont="1" applyAlignment="1">
      <alignment horizontal="left"/>
    </xf>
    <xf numFmtId="0" fontId="31" fillId="0" borderId="0" xfId="0" applyFont="1" applyAlignment="1">
      <alignment horizontal="left"/>
    </xf>
    <xf numFmtId="166" fontId="0" fillId="2" borderId="1" xfId="0" applyNumberFormat="1" applyFill="1" applyBorder="1" applyAlignment="1" applyProtection="1">
      <alignment horizontal="left"/>
      <protection locked="0"/>
    </xf>
    <xf numFmtId="0" fontId="40" fillId="0" borderId="0" xfId="0" applyFont="1" applyAlignment="1">
      <alignment horizontal="right"/>
    </xf>
    <xf numFmtId="0" fontId="11" fillId="0" borderId="0" xfId="0" applyFont="1" applyAlignment="1">
      <alignment horizontal="right"/>
    </xf>
    <xf numFmtId="0" fontId="0" fillId="0" borderId="28" xfId="0" applyBorder="1" applyAlignment="1">
      <alignment horizontal="center"/>
    </xf>
    <xf numFmtId="0" fontId="0" fillId="0" borderId="23" xfId="0" applyBorder="1" applyAlignment="1">
      <alignment horizontal="center"/>
    </xf>
    <xf numFmtId="0" fontId="0" fillId="0" borderId="30" xfId="0" applyBorder="1" applyAlignment="1">
      <alignment horizontal="center"/>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22" xfId="0" applyFont="1" applyFill="1" applyBorder="1" applyAlignment="1">
      <alignment horizontal="left"/>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3" fillId="4" borderId="0" xfId="0" applyFont="1" applyFill="1" applyAlignment="1">
      <alignment horizontal="right" vertical="center" textRotation="90" wrapText="1"/>
    </xf>
    <xf numFmtId="0" fontId="3" fillId="4" borderId="0" xfId="0" applyFont="1" applyFill="1" applyAlignment="1">
      <alignment horizontal="center"/>
    </xf>
    <xf numFmtId="0" fontId="0" fillId="0" borderId="0" xfId="0" applyAlignment="1">
      <alignment horizontal="center" vertical="top"/>
    </xf>
    <xf numFmtId="0" fontId="16" fillId="0" borderId="28" xfId="0" applyFont="1" applyBorder="1" applyAlignment="1">
      <alignment horizontal="center"/>
    </xf>
    <xf numFmtId="0" fontId="16" fillId="0" borderId="23" xfId="0" applyFont="1" applyBorder="1" applyAlignment="1">
      <alignment horizontal="center"/>
    </xf>
    <xf numFmtId="0" fontId="16" fillId="0" borderId="30" xfId="0" applyFont="1" applyBorder="1" applyAlignment="1">
      <alignment horizontal="center"/>
    </xf>
    <xf numFmtId="0" fontId="41" fillId="0" borderId="0" xfId="0" applyFont="1" applyAlignment="1">
      <alignment horizontal="center"/>
    </xf>
    <xf numFmtId="0" fontId="41" fillId="0" borderId="3" xfId="0" applyFont="1" applyBorder="1" applyAlignment="1">
      <alignment horizontal="center"/>
    </xf>
    <xf numFmtId="0" fontId="0" fillId="2" borderId="11" xfId="0" applyFill="1" applyBorder="1" applyAlignment="1">
      <alignment vertical="top" wrapText="1"/>
    </xf>
    <xf numFmtId="0" fontId="0" fillId="2" borderId="29" xfId="0" applyFill="1" applyBorder="1" applyAlignment="1">
      <alignment vertical="top" wrapText="1"/>
    </xf>
    <xf numFmtId="0" fontId="0" fillId="2" borderId="7" xfId="0" applyFill="1" applyBorder="1" applyAlignment="1">
      <alignment vertical="top" wrapText="1"/>
    </xf>
    <xf numFmtId="0" fontId="41" fillId="0" borderId="25" xfId="0" applyFont="1" applyBorder="1" applyAlignment="1">
      <alignment horizontal="center" wrapText="1"/>
    </xf>
    <xf numFmtId="0" fontId="41" fillId="0" borderId="0" xfId="0" applyFont="1" applyAlignment="1">
      <alignment horizontal="center" wrapText="1"/>
    </xf>
    <xf numFmtId="0" fontId="41" fillId="0" borderId="25" xfId="0" applyFont="1" applyBorder="1" applyAlignment="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ill="1" applyAlignment="1">
      <alignment horizontal="center" vertical="center" textRotation="90" wrapText="1"/>
    </xf>
    <xf numFmtId="0" fontId="3" fillId="0" borderId="5" xfId="0" applyFont="1" applyBorder="1" applyAlignment="1">
      <alignment horizontal="left" vertical="top" wrapText="1"/>
    </xf>
    <xf numFmtId="0" fontId="3" fillId="0" borderId="0" xfId="0" applyFont="1" applyAlignment="1">
      <alignment horizontal="center"/>
    </xf>
    <xf numFmtId="49" fontId="0" fillId="0" borderId="0" xfId="0" applyNumberFormat="1" applyAlignment="1">
      <alignment wrapText="1"/>
    </xf>
    <xf numFmtId="0" fontId="17" fillId="12" borderId="0" xfId="2" applyFont="1" applyFill="1" applyAlignment="1">
      <alignment horizontal="left" vertical="top"/>
    </xf>
    <xf numFmtId="0" fontId="17" fillId="0" borderId="0" xfId="2" applyFont="1" applyAlignment="1">
      <alignment vertical="top"/>
    </xf>
    <xf numFmtId="0" fontId="17" fillId="0" borderId="0" xfId="2" applyFont="1" applyAlignment="1">
      <alignment horizontal="left" vertical="top"/>
    </xf>
    <xf numFmtId="0" fontId="17" fillId="12" borderId="0" xfId="2" applyFont="1" applyFill="1" applyAlignment="1">
      <alignment vertical="top"/>
    </xf>
    <xf numFmtId="0" fontId="17" fillId="12" borderId="0" xfId="2" applyFont="1" applyFill="1" applyAlignment="1">
      <alignment horizontal="left" vertical="top" wrapText="1"/>
    </xf>
    <xf numFmtId="0" fontId="17" fillId="0" borderId="0" xfId="2" applyFont="1" applyAlignment="1">
      <alignment horizontal="left" vertical="top" wrapText="1"/>
    </xf>
    <xf numFmtId="0" fontId="17" fillId="12" borderId="0" xfId="2" applyFont="1" applyFill="1" applyAlignment="1">
      <alignment vertical="top" wrapText="1"/>
    </xf>
    <xf numFmtId="0" fontId="17" fillId="0" borderId="0" xfId="2" applyFont="1" applyAlignment="1">
      <alignment horizontal="left" vertical="top" wrapText="1"/>
    </xf>
    <xf numFmtId="0" fontId="48" fillId="0" borderId="0" xfId="0" applyFont="1"/>
    <xf numFmtId="0" fontId="49" fillId="0" borderId="0" xfId="0" applyFont="1"/>
    <xf numFmtId="0" fontId="6" fillId="12" borderId="0" xfId="2" applyFont="1" applyFill="1"/>
  </cellXfs>
  <cellStyles count="3">
    <cellStyle name="Hyperlink" xfId="1" builtinId="8"/>
    <cellStyle name="Normal" xfId="0" builtinId="0"/>
    <cellStyle name="Normal 2" xfId="2" xr:uid="{35DF449D-2BA7-8F4A-8C36-BF77EAFD88D4}"/>
  </cellStyles>
  <dxfs count="2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95</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943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90699" y="412831"/>
            <a:ext cx="214210" cy="90493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74</xdr:row>
      <xdr:rowOff>13673</xdr:rowOff>
    </xdr:from>
    <xdr:to>
      <xdr:col>2</xdr:col>
      <xdr:colOff>1117601</xdr:colOff>
      <xdr:row>84</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477475</xdr:colOff>
      <xdr:row>66</xdr:row>
      <xdr:rowOff>41442</xdr:rowOff>
    </xdr:from>
    <xdr:to>
      <xdr:col>2</xdr:col>
      <xdr:colOff>1736067</xdr:colOff>
      <xdr:row>67</xdr:row>
      <xdr:rowOff>40563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10975" y="12606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165101</xdr:rowOff>
    </xdr:from>
    <xdr:to>
      <xdr:col>2</xdr:col>
      <xdr:colOff>1111250</xdr:colOff>
      <xdr:row>71</xdr:row>
      <xdr:rowOff>71707</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6" idx="2"/>
          <a:endCxn id="21" idx="0"/>
        </xdr:cNvCxnSpPr>
      </xdr:nvCxnSpPr>
      <xdr:spPr bwMode="auto">
        <a:xfrm rot="5400000">
          <a:off x="1519112" y="1266968"/>
          <a:ext cx="262206" cy="158907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76</xdr:row>
      <xdr:rowOff>446</xdr:rowOff>
    </xdr:from>
    <xdr:to>
      <xdr:col>2</xdr:col>
      <xdr:colOff>1790208</xdr:colOff>
      <xdr:row>77</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77</xdr:row>
      <xdr:rowOff>25400</xdr:rowOff>
    </xdr:from>
    <xdr:to>
      <xdr:col>2</xdr:col>
      <xdr:colOff>1271572</xdr:colOff>
      <xdr:row>78</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78</xdr:row>
      <xdr:rowOff>101600</xdr:rowOff>
    </xdr:from>
    <xdr:to>
      <xdr:col>2</xdr:col>
      <xdr:colOff>1384300</xdr:colOff>
      <xdr:row>79</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79</xdr:row>
      <xdr:rowOff>124286</xdr:rowOff>
    </xdr:from>
    <xdr:to>
      <xdr:col>2</xdr:col>
      <xdr:colOff>1263650</xdr:colOff>
      <xdr:row>81</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74</xdr:row>
      <xdr:rowOff>13673</xdr:rowOff>
    </xdr:from>
    <xdr:to>
      <xdr:col>2</xdr:col>
      <xdr:colOff>1157273</xdr:colOff>
      <xdr:row>79</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74</xdr:row>
      <xdr:rowOff>973</xdr:rowOff>
    </xdr:from>
    <xdr:to>
      <xdr:col>2</xdr:col>
      <xdr:colOff>747729</xdr:colOff>
      <xdr:row>79</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81</xdr:row>
      <xdr:rowOff>76200</xdr:rowOff>
    </xdr:from>
    <xdr:to>
      <xdr:col>2</xdr:col>
      <xdr:colOff>1764809</xdr:colOff>
      <xdr:row>82</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82</xdr:row>
      <xdr:rowOff>88454</xdr:rowOff>
    </xdr:from>
    <xdr:to>
      <xdr:col>2</xdr:col>
      <xdr:colOff>1263650</xdr:colOff>
      <xdr:row>84</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508000</xdr:colOff>
      <xdr:row>68</xdr:row>
      <xdr:rowOff>114300</xdr:rowOff>
    </xdr:from>
    <xdr:to>
      <xdr:col>2</xdr:col>
      <xdr:colOff>1714500</xdr:colOff>
      <xdr:row>69</xdr:row>
      <xdr:rowOff>165100</xdr:rowOff>
    </xdr:to>
    <xdr:sp macro="" textlink="">
      <xdr:nvSpPr>
        <xdr:cNvPr id="6" name="Rounded Rectangle 5">
          <a:extLst>
            <a:ext uri="{FF2B5EF4-FFF2-40B4-BE49-F238E27FC236}">
              <a16:creationId xmlns:a16="http://schemas.microsoft.com/office/drawing/2014/main" id="{D28CACA7-8E6B-514E-9087-ABEB312E1D7B}"/>
            </a:ext>
          </a:extLst>
        </xdr:cNvPr>
        <xdr:cNvSpPr/>
      </xdr:nvSpPr>
      <xdr:spPr bwMode="auto">
        <a:xfrm>
          <a:off x="1841500" y="1701800"/>
          <a:ext cx="1206500" cy="2286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1106771</xdr:colOff>
      <xdr:row>67</xdr:row>
      <xdr:rowOff>40563</xdr:rowOff>
    </xdr:from>
    <xdr:to>
      <xdr:col>2</xdr:col>
      <xdr:colOff>1111250</xdr:colOff>
      <xdr:row>68</xdr:row>
      <xdr:rowOff>114300</xdr:rowOff>
    </xdr:to>
    <xdr:cxnSp macro="">
      <xdr:nvCxnSpPr>
        <xdr:cNvPr id="9" name="Straight Arrow Connector 34">
          <a:extLst>
            <a:ext uri="{FF2B5EF4-FFF2-40B4-BE49-F238E27FC236}">
              <a16:creationId xmlns:a16="http://schemas.microsoft.com/office/drawing/2014/main" id="{61DFA18A-4E01-9A42-88E2-A496020E561C}"/>
            </a:ext>
          </a:extLst>
        </xdr:cNvPr>
        <xdr:cNvCxnSpPr>
          <a:cxnSpLocks noChangeShapeType="1"/>
          <a:stCxn id="31" idx="2"/>
          <a:endCxn id="6" idx="0"/>
        </xdr:cNvCxnSpPr>
      </xdr:nvCxnSpPr>
      <xdr:spPr bwMode="auto">
        <a:xfrm>
          <a:off x="2440271" y="1450263"/>
          <a:ext cx="4479" cy="2515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 val="Description"/>
      <sheetName val="Customer Needs"/>
      <sheetName val="Spec Notes"/>
      <sheetName val="Support Info "/>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activeCell="A24" sqref="A24:XFD24"/>
    </sheetView>
  </sheetViews>
  <sheetFormatPr baseColWidth="10" defaultColWidth="8.83203125" defaultRowHeight="13" x14ac:dyDescent="0.15"/>
  <cols>
    <col min="1" max="1" width="23.5" style="14"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01" t="s">
        <v>732</v>
      </c>
      <c r="B1" s="301"/>
      <c r="C1" s="301"/>
      <c r="D1" s="301"/>
      <c r="E1" s="301"/>
      <c r="F1" s="301"/>
      <c r="G1" s="301"/>
    </row>
    <row r="3" spans="1:9" x14ac:dyDescent="0.15">
      <c r="A3" s="12" t="s">
        <v>621</v>
      </c>
      <c r="B3" s="31">
        <v>3</v>
      </c>
    </row>
    <row r="4" spans="1:9" x14ac:dyDescent="0.15">
      <c r="A4" s="244"/>
    </row>
    <row r="5" spans="1:9" ht="24" customHeight="1" x14ac:dyDescent="0.15">
      <c r="A5" s="12" t="s">
        <v>22</v>
      </c>
      <c r="B5" s="237" t="s">
        <v>737</v>
      </c>
      <c r="C5" s="47"/>
      <c r="D5" s="47"/>
      <c r="E5" s="47"/>
      <c r="F5" s="47"/>
      <c r="G5" s="47"/>
      <c r="H5" s="47"/>
      <c r="I5" s="238"/>
    </row>
    <row r="6" spans="1:9" ht="27" customHeight="1" x14ac:dyDescent="0.15">
      <c r="A6" s="12" t="s">
        <v>403</v>
      </c>
      <c r="B6" s="305" t="s">
        <v>738</v>
      </c>
      <c r="C6" s="303"/>
      <c r="D6" s="303"/>
      <c r="E6" s="303"/>
      <c r="F6" s="303"/>
      <c r="G6" s="303"/>
      <c r="H6" s="303"/>
      <c r="I6" s="303"/>
    </row>
    <row r="7" spans="1:9" ht="15" customHeight="1" x14ac:dyDescent="0.15">
      <c r="A7" s="12" t="s">
        <v>193</v>
      </c>
      <c r="B7" s="152" t="s">
        <v>464</v>
      </c>
      <c r="C7" s="304" t="s">
        <v>520</v>
      </c>
      <c r="D7" s="303"/>
      <c r="E7" s="303"/>
      <c r="F7" s="303"/>
      <c r="G7" s="303"/>
      <c r="H7" s="303"/>
      <c r="I7" s="303"/>
    </row>
    <row r="8" spans="1:9" ht="15" customHeight="1" x14ac:dyDescent="0.15">
      <c r="A8" s="12"/>
      <c r="B8" s="152" t="s">
        <v>465</v>
      </c>
      <c r="C8" s="304" t="s">
        <v>515</v>
      </c>
      <c r="D8" s="303"/>
      <c r="E8" s="303"/>
      <c r="F8" s="303"/>
      <c r="G8" s="303"/>
      <c r="H8" s="303"/>
      <c r="I8" s="303"/>
    </row>
    <row r="9" spans="1:9" ht="21" customHeight="1" x14ac:dyDescent="0.15">
      <c r="A9" s="12"/>
      <c r="B9" s="303"/>
      <c r="C9" s="303"/>
      <c r="D9" s="303"/>
      <c r="E9" s="303"/>
      <c r="F9" s="303"/>
      <c r="G9" s="303"/>
      <c r="H9" s="303"/>
      <c r="I9" s="303"/>
    </row>
    <row r="10" spans="1:9" ht="12" customHeight="1" x14ac:dyDescent="0.15">
      <c r="A10" s="13" t="s">
        <v>84</v>
      </c>
      <c r="B10" s="303" t="s">
        <v>137</v>
      </c>
      <c r="C10" s="303"/>
      <c r="D10" s="303"/>
      <c r="E10" s="303"/>
      <c r="F10" s="303"/>
      <c r="G10" s="303"/>
      <c r="H10" s="303"/>
      <c r="I10" s="303"/>
    </row>
    <row r="11" spans="1:9" x14ac:dyDescent="0.15">
      <c r="A11" s="13"/>
      <c r="B11" s="303" t="s">
        <v>23</v>
      </c>
      <c r="C11" s="303"/>
      <c r="D11" s="303"/>
      <c r="E11" s="303"/>
      <c r="F11" s="303"/>
      <c r="G11" s="303"/>
      <c r="H11" s="303"/>
      <c r="I11" s="303"/>
    </row>
    <row r="12" spans="1:9" ht="12.75" customHeight="1" x14ac:dyDescent="0.15">
      <c r="A12" s="11"/>
      <c r="B12" s="303" t="s">
        <v>89</v>
      </c>
      <c r="C12" s="303"/>
      <c r="D12" s="303"/>
      <c r="E12" s="303"/>
      <c r="F12" s="303"/>
      <c r="G12" s="303"/>
      <c r="H12" s="303"/>
      <c r="I12" s="303"/>
    </row>
    <row r="13" spans="1:9" ht="35" customHeight="1" x14ac:dyDescent="0.15">
      <c r="A13" s="11"/>
      <c r="B13" s="303" t="s">
        <v>273</v>
      </c>
      <c r="C13" s="303"/>
      <c r="D13" s="303"/>
      <c r="E13" s="303"/>
      <c r="F13" s="303"/>
      <c r="G13" s="303"/>
      <c r="H13" s="303"/>
      <c r="I13" s="303"/>
    </row>
    <row r="14" spans="1:9" x14ac:dyDescent="0.15">
      <c r="A14" s="13"/>
      <c r="B14" s="303" t="s">
        <v>275</v>
      </c>
      <c r="C14" s="303"/>
      <c r="D14" s="303"/>
      <c r="E14" s="303"/>
      <c r="F14" s="303"/>
      <c r="G14" s="303"/>
      <c r="H14" s="303"/>
      <c r="I14" s="303"/>
    </row>
    <row r="15" spans="1:9" ht="12.75" customHeight="1" x14ac:dyDescent="0.15">
      <c r="A15" s="11"/>
      <c r="B15" s="35"/>
      <c r="C15" s="157" t="s">
        <v>116</v>
      </c>
      <c r="D15" s="308" t="s">
        <v>117</v>
      </c>
      <c r="E15" s="309"/>
      <c r="F15" s="309"/>
      <c r="G15" s="309"/>
      <c r="H15" s="309"/>
      <c r="I15" s="309"/>
    </row>
    <row r="16" spans="1:9" ht="58" customHeight="1" x14ac:dyDescent="0.15">
      <c r="A16" s="11"/>
      <c r="B16" s="35"/>
      <c r="C16" s="250" t="s">
        <v>645</v>
      </c>
      <c r="D16" s="306" t="s">
        <v>646</v>
      </c>
      <c r="E16" s="307"/>
      <c r="F16" s="307"/>
      <c r="G16" s="307"/>
      <c r="H16" s="307"/>
      <c r="I16" s="307"/>
    </row>
    <row r="17" spans="1:9" ht="17" customHeight="1" x14ac:dyDescent="0.15">
      <c r="A17" s="11"/>
      <c r="B17" s="35"/>
      <c r="C17" s="35" t="s">
        <v>118</v>
      </c>
      <c r="D17" s="305" t="s">
        <v>644</v>
      </c>
      <c r="E17" s="303"/>
      <c r="F17" s="303"/>
      <c r="G17" s="303"/>
      <c r="H17" s="303"/>
      <c r="I17" s="303"/>
    </row>
    <row r="18" spans="1:9" ht="75" customHeight="1" x14ac:dyDescent="0.15">
      <c r="A18" s="11"/>
      <c r="B18" s="35"/>
      <c r="C18" s="35" t="s">
        <v>312</v>
      </c>
      <c r="D18" s="303" t="s">
        <v>626</v>
      </c>
      <c r="E18" s="303"/>
      <c r="F18" s="303"/>
      <c r="G18" s="303"/>
      <c r="H18" s="303"/>
      <c r="I18" s="303"/>
    </row>
    <row r="19" spans="1:9" ht="20" customHeight="1" x14ac:dyDescent="0.15">
      <c r="A19" s="11"/>
      <c r="B19" s="35"/>
      <c r="C19" s="35" t="s">
        <v>119</v>
      </c>
      <c r="D19" s="303" t="s">
        <v>426</v>
      </c>
      <c r="E19" s="303"/>
      <c r="F19" s="303"/>
      <c r="G19" s="303"/>
      <c r="H19" s="303"/>
      <c r="I19" s="303"/>
    </row>
    <row r="20" spans="1:9" ht="30" customHeight="1" x14ac:dyDescent="0.15">
      <c r="A20" s="11"/>
      <c r="B20" s="35"/>
      <c r="C20" s="35" t="s">
        <v>56</v>
      </c>
      <c r="D20" s="303" t="s">
        <v>15</v>
      </c>
      <c r="E20" s="303"/>
      <c r="F20" s="303"/>
      <c r="G20" s="303"/>
      <c r="H20" s="303"/>
      <c r="I20" s="303"/>
    </row>
    <row r="21" spans="1:9" ht="41" customHeight="1" x14ac:dyDescent="0.15">
      <c r="A21" s="11"/>
      <c r="B21" s="35"/>
      <c r="C21" s="35" t="s">
        <v>14</v>
      </c>
      <c r="D21" s="303" t="s">
        <v>10</v>
      </c>
      <c r="E21" s="303"/>
      <c r="F21" s="303"/>
      <c r="G21" s="303"/>
      <c r="H21" s="303"/>
      <c r="I21" s="303"/>
    </row>
    <row r="22" spans="1:9" ht="50" hidden="1" customHeight="1" x14ac:dyDescent="0.15">
      <c r="A22" s="11"/>
      <c r="B22" s="35"/>
      <c r="C22" s="35" t="s">
        <v>8</v>
      </c>
      <c r="D22" s="303" t="s">
        <v>0</v>
      </c>
      <c r="E22" s="303"/>
      <c r="F22" s="303"/>
      <c r="G22" s="303"/>
      <c r="H22" s="303"/>
      <c r="I22" s="303"/>
    </row>
    <row r="23" spans="1:9" ht="25" customHeight="1" x14ac:dyDescent="0.15">
      <c r="A23" s="11"/>
      <c r="B23" s="35"/>
      <c r="C23" s="35" t="s">
        <v>68</v>
      </c>
      <c r="D23" s="304" t="s">
        <v>496</v>
      </c>
      <c r="E23" s="303"/>
      <c r="F23" s="303"/>
      <c r="G23" s="303"/>
      <c r="H23" s="303"/>
      <c r="I23" s="303"/>
    </row>
    <row r="24" spans="1:9" ht="30" hidden="1" customHeight="1" x14ac:dyDescent="0.15">
      <c r="A24" s="11"/>
      <c r="B24" s="35"/>
      <c r="C24" s="35" t="s">
        <v>145</v>
      </c>
      <c r="D24" s="303" t="s">
        <v>338</v>
      </c>
      <c r="E24" s="303"/>
      <c r="F24" s="303"/>
      <c r="G24" s="303"/>
      <c r="H24" s="303"/>
      <c r="I24" s="303"/>
    </row>
    <row r="25" spans="1:9" ht="19" hidden="1" customHeight="1" x14ac:dyDescent="0.15">
      <c r="A25" s="11"/>
      <c r="B25" s="35"/>
      <c r="C25" s="181" t="s">
        <v>262</v>
      </c>
      <c r="D25" s="302" t="s">
        <v>263</v>
      </c>
      <c r="E25" s="302"/>
      <c r="F25" s="302"/>
      <c r="G25" s="302"/>
      <c r="H25" s="302"/>
      <c r="I25" s="302"/>
    </row>
    <row r="26" spans="1:9" ht="36" hidden="1" customHeight="1" x14ac:dyDescent="0.15">
      <c r="A26" s="11"/>
      <c r="B26" s="35"/>
      <c r="C26" s="35" t="s">
        <v>302</v>
      </c>
      <c r="D26" s="303" t="s">
        <v>386</v>
      </c>
      <c r="E26" s="303"/>
      <c r="F26" s="303"/>
      <c r="G26" s="303"/>
      <c r="H26" s="303"/>
      <c r="I26" s="303"/>
    </row>
    <row r="27" spans="1:9" s="15" customFormat="1" ht="49.5" customHeight="1" x14ac:dyDescent="0.15">
      <c r="A27" s="13" t="s">
        <v>39</v>
      </c>
      <c r="B27" s="303" t="s">
        <v>201</v>
      </c>
      <c r="C27" s="303"/>
      <c r="D27" s="303"/>
      <c r="E27" s="303"/>
      <c r="F27" s="303"/>
      <c r="G27" s="303"/>
      <c r="H27" s="303"/>
      <c r="I27" s="303"/>
    </row>
  </sheetData>
  <sheetProtection sheet="1" objects="1" scenarios="1"/>
  <mergeCells count="23">
    <mergeCell ref="B27:I27"/>
    <mergeCell ref="B13:I13"/>
    <mergeCell ref="B10:I10"/>
    <mergeCell ref="B11:I11"/>
    <mergeCell ref="B12:I12"/>
    <mergeCell ref="D22:I22"/>
    <mergeCell ref="B14:I14"/>
    <mergeCell ref="D15:I15"/>
    <mergeCell ref="D17:I17"/>
    <mergeCell ref="D19:I19"/>
    <mergeCell ref="A1:G1"/>
    <mergeCell ref="D25:I25"/>
    <mergeCell ref="D26:I26"/>
    <mergeCell ref="C7:I7"/>
    <mergeCell ref="C8:I8"/>
    <mergeCell ref="D18:I18"/>
    <mergeCell ref="B9:I9"/>
    <mergeCell ref="D24:I24"/>
    <mergeCell ref="D23:I23"/>
    <mergeCell ref="D21:I21"/>
    <mergeCell ref="D20:I20"/>
    <mergeCell ref="B6:I6"/>
    <mergeCell ref="D16:I16"/>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817A3-5889-954D-AC4F-818660A490DF}">
  <sheetPr>
    <pageSetUpPr fitToPage="1"/>
  </sheetPr>
  <dimension ref="A1:F291"/>
  <sheetViews>
    <sheetView showGridLines="0" topLeftCell="B127" zoomScale="141" zoomScaleNormal="141" workbookViewId="0">
      <selection activeCell="C144" sqref="C144"/>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47" t="s">
        <v>343</v>
      </c>
      <c r="B2" s="305" t="s">
        <v>343</v>
      </c>
      <c r="C2" s="303"/>
      <c r="D2" s="147"/>
      <c r="E2" s="147"/>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80">
        <v>1</v>
      </c>
      <c r="B43" t="s">
        <v>194</v>
      </c>
      <c r="C43" s="179" t="s">
        <v>751</v>
      </c>
    </row>
    <row r="44" spans="1:6" x14ac:dyDescent="0.15">
      <c r="A44" s="380"/>
      <c r="B44" t="s">
        <v>188</v>
      </c>
      <c r="C44" s="6" t="s">
        <v>187</v>
      </c>
    </row>
    <row r="45" spans="1:6" x14ac:dyDescent="0.15">
      <c r="A45" s="380"/>
      <c r="B45" t="s">
        <v>195</v>
      </c>
      <c r="C45" s="6" t="s">
        <v>399</v>
      </c>
    </row>
    <row r="46" spans="1:6" ht="12" hidden="1" customHeight="1" x14ac:dyDescent="0.15">
      <c r="A46" s="380"/>
      <c r="B46" t="s">
        <v>189</v>
      </c>
      <c r="C46" s="6"/>
    </row>
    <row r="47" spans="1:6" x14ac:dyDescent="0.15">
      <c r="A47" s="380"/>
      <c r="B47" t="s">
        <v>190</v>
      </c>
      <c r="C47" s="6" t="s">
        <v>45</v>
      </c>
    </row>
    <row r="48" spans="1:6" ht="26" customHeight="1" x14ac:dyDescent="0.15">
      <c r="A48" s="380"/>
      <c r="B48" s="47" t="s">
        <v>191</v>
      </c>
      <c r="C48" s="28" t="s">
        <v>753</v>
      </c>
    </row>
    <row r="49" spans="1:4" ht="26" customHeight="1" x14ac:dyDescent="0.15">
      <c r="A49" s="380"/>
      <c r="B49" s="47" t="s">
        <v>192</v>
      </c>
      <c r="C49" s="28" t="s">
        <v>752</v>
      </c>
      <c r="D49" t="str">
        <f>IF(C44="Functional",IF(C49=C43,"","&lt;--- reminder:  operation should be same as component name"),"")</f>
        <v>&lt;--- reminder:  operation should be same as component name</v>
      </c>
    </row>
    <row r="50" spans="1:4" ht="12" hidden="1" customHeight="1" x14ac:dyDescent="0.15">
      <c r="A50" s="380"/>
      <c r="C50" s="6"/>
    </row>
    <row r="51" spans="1:4" ht="12" hidden="1" customHeight="1" x14ac:dyDescent="0.15">
      <c r="A51" s="380"/>
      <c r="C51" s="6"/>
    </row>
    <row r="52" spans="1:4" ht="12" hidden="1" customHeight="1" x14ac:dyDescent="0.15">
      <c r="A52" s="380"/>
      <c r="C52" s="6"/>
    </row>
    <row r="53" spans="1:4" ht="12" hidden="1" customHeight="1" x14ac:dyDescent="0.15">
      <c r="A53" s="380"/>
      <c r="C53" s="6"/>
    </row>
    <row r="54" spans="1:4" ht="12" hidden="1" customHeight="1" x14ac:dyDescent="0.15">
      <c r="A54" s="380"/>
      <c r="C54" s="6"/>
    </row>
    <row r="55" spans="1:4" ht="12" hidden="1" customHeight="1" x14ac:dyDescent="0.15">
      <c r="A55" s="380"/>
      <c r="C55" s="6"/>
    </row>
    <row r="56" spans="1:4" ht="12" hidden="1" customHeight="1" x14ac:dyDescent="0.15">
      <c r="A56" s="380"/>
      <c r="C56" s="6"/>
    </row>
    <row r="57" spans="1:4" ht="12" hidden="1" customHeight="1" x14ac:dyDescent="0.15">
      <c r="A57" s="380"/>
      <c r="C57" s="6"/>
    </row>
    <row r="58" spans="1:4" ht="12" hidden="1" customHeight="1" x14ac:dyDescent="0.15">
      <c r="A58" s="380"/>
      <c r="C58" s="6"/>
    </row>
    <row r="59" spans="1:4" x14ac:dyDescent="0.15">
      <c r="A59" s="380"/>
    </row>
    <row r="60" spans="1:4" x14ac:dyDescent="0.15">
      <c r="A60" s="380">
        <f>A43+1</f>
        <v>2</v>
      </c>
      <c r="B60" t="s">
        <v>194</v>
      </c>
      <c r="C60" s="179" t="s">
        <v>754</v>
      </c>
    </row>
    <row r="61" spans="1:4" x14ac:dyDescent="0.15">
      <c r="A61" s="380"/>
      <c r="B61" t="s">
        <v>188</v>
      </c>
      <c r="C61" s="6" t="s">
        <v>187</v>
      </c>
    </row>
    <row r="62" spans="1:4" x14ac:dyDescent="0.15">
      <c r="A62" s="380"/>
      <c r="B62" t="s">
        <v>195</v>
      </c>
      <c r="C62" s="6" t="s">
        <v>399</v>
      </c>
    </row>
    <row r="63" spans="1:4" ht="12" hidden="1" customHeight="1" x14ac:dyDescent="0.15">
      <c r="A63" s="380"/>
      <c r="B63" t="s">
        <v>189</v>
      </c>
      <c r="C63" s="6"/>
    </row>
    <row r="64" spans="1:4" x14ac:dyDescent="0.15">
      <c r="A64" s="380"/>
      <c r="B64" t="s">
        <v>190</v>
      </c>
      <c r="C64" s="6" t="s">
        <v>45</v>
      </c>
    </row>
    <row r="65" spans="1:4" ht="26" customHeight="1" x14ac:dyDescent="0.15">
      <c r="A65" s="380"/>
      <c r="B65" s="47" t="s">
        <v>191</v>
      </c>
      <c r="C65" s="28" t="s">
        <v>399</v>
      </c>
    </row>
    <row r="66" spans="1:4" ht="26" customHeight="1" x14ac:dyDescent="0.15">
      <c r="A66" s="380"/>
      <c r="B66" s="47" t="s">
        <v>192</v>
      </c>
      <c r="C66" s="28" t="s">
        <v>755</v>
      </c>
      <c r="D66" t="str">
        <f>IF(C61="Functional",IF(C66=C60,"","&lt;--- reminder:  operation should be same as component name"),"")</f>
        <v>&lt;--- reminder:  operation should be same as component name</v>
      </c>
    </row>
    <row r="67" spans="1:4" ht="12" hidden="1" customHeight="1" x14ac:dyDescent="0.15">
      <c r="A67" s="380"/>
      <c r="C67" s="6"/>
    </row>
    <row r="68" spans="1:4" ht="12" hidden="1" customHeight="1" x14ac:dyDescent="0.15">
      <c r="A68" s="380"/>
      <c r="C68" s="6"/>
    </row>
    <row r="69" spans="1:4" ht="12" hidden="1" customHeight="1" x14ac:dyDescent="0.15">
      <c r="A69" s="380"/>
      <c r="C69" s="6"/>
    </row>
    <row r="70" spans="1:4" ht="12" hidden="1" customHeight="1" x14ac:dyDescent="0.15">
      <c r="A70" s="380"/>
      <c r="C70" s="6"/>
    </row>
    <row r="71" spans="1:4" ht="12" hidden="1" customHeight="1" x14ac:dyDescent="0.15">
      <c r="A71" s="380"/>
      <c r="C71" s="6"/>
    </row>
    <row r="72" spans="1:4" ht="12" hidden="1" customHeight="1" x14ac:dyDescent="0.15">
      <c r="A72" s="380"/>
      <c r="C72" s="6"/>
    </row>
    <row r="73" spans="1:4" ht="12" hidden="1" customHeight="1" x14ac:dyDescent="0.15">
      <c r="A73" s="380"/>
      <c r="C73" s="6"/>
    </row>
    <row r="74" spans="1:4" ht="12" hidden="1" customHeight="1" x14ac:dyDescent="0.15">
      <c r="A74" s="380"/>
      <c r="C74" s="6"/>
    </row>
    <row r="75" spans="1:4" ht="12" hidden="1" customHeight="1" x14ac:dyDescent="0.15">
      <c r="A75" s="380"/>
      <c r="C75" s="6"/>
    </row>
    <row r="76" spans="1:4" x14ac:dyDescent="0.15">
      <c r="A76" s="380"/>
    </row>
    <row r="77" spans="1:4" x14ac:dyDescent="0.15">
      <c r="A77" s="380">
        <f>A60+1</f>
        <v>3</v>
      </c>
      <c r="B77" t="s">
        <v>194</v>
      </c>
      <c r="C77" s="179" t="s">
        <v>756</v>
      </c>
    </row>
    <row r="78" spans="1:4" x14ac:dyDescent="0.15">
      <c r="A78" s="380"/>
      <c r="B78" t="s">
        <v>188</v>
      </c>
      <c r="C78" s="6" t="s">
        <v>187</v>
      </c>
    </row>
    <row r="79" spans="1:4" x14ac:dyDescent="0.15">
      <c r="A79" s="380"/>
      <c r="B79" t="s">
        <v>195</v>
      </c>
      <c r="C79" s="6" t="s">
        <v>399</v>
      </c>
    </row>
    <row r="80" spans="1:4" ht="12" hidden="1" customHeight="1" x14ac:dyDescent="0.15">
      <c r="A80" s="380"/>
      <c r="B80" t="s">
        <v>189</v>
      </c>
      <c r="C80" s="6"/>
    </row>
    <row r="81" spans="1:4" x14ac:dyDescent="0.15">
      <c r="A81" s="380"/>
      <c r="B81" t="s">
        <v>190</v>
      </c>
      <c r="C81" s="6" t="s">
        <v>45</v>
      </c>
    </row>
    <row r="82" spans="1:4" ht="26" customHeight="1" x14ac:dyDescent="0.15">
      <c r="A82" s="380"/>
      <c r="B82" s="178" t="s">
        <v>191</v>
      </c>
      <c r="C82" s="28" t="s">
        <v>757</v>
      </c>
    </row>
    <row r="83" spans="1:4" ht="26" customHeight="1" x14ac:dyDescent="0.15">
      <c r="A83" s="380"/>
      <c r="B83" s="47" t="s">
        <v>192</v>
      </c>
      <c r="C83" s="28" t="s">
        <v>758</v>
      </c>
      <c r="D83" t="str">
        <f>IF(C78="Functional",IF(C83=C77,"","&lt;--- reminder:  operation should be same as component name"),"")</f>
        <v>&lt;--- reminder:  operation should be same as component name</v>
      </c>
    </row>
    <row r="84" spans="1:4" ht="12" hidden="1" customHeight="1" x14ac:dyDescent="0.15">
      <c r="A84" s="380"/>
      <c r="C84" s="6"/>
    </row>
    <row r="85" spans="1:4" ht="12" hidden="1" customHeight="1" x14ac:dyDescent="0.15">
      <c r="A85" s="380"/>
      <c r="C85" s="6"/>
    </row>
    <row r="86" spans="1:4" ht="12" hidden="1" customHeight="1" x14ac:dyDescent="0.15">
      <c r="A86" s="380"/>
      <c r="C86" s="6"/>
    </row>
    <row r="87" spans="1:4" ht="12" hidden="1" customHeight="1" x14ac:dyDescent="0.15">
      <c r="A87" s="380"/>
      <c r="C87" s="6"/>
    </row>
    <row r="88" spans="1:4" ht="12" hidden="1" customHeight="1" x14ac:dyDescent="0.15">
      <c r="A88" s="380"/>
      <c r="C88" s="6"/>
    </row>
    <row r="89" spans="1:4" ht="12" hidden="1" customHeight="1" x14ac:dyDescent="0.15">
      <c r="A89" s="380"/>
      <c r="C89" s="6"/>
    </row>
    <row r="90" spans="1:4" ht="12" hidden="1" customHeight="1" x14ac:dyDescent="0.15">
      <c r="A90" s="380"/>
      <c r="C90" s="6"/>
    </row>
    <row r="91" spans="1:4" ht="12" hidden="1" customHeight="1" x14ac:dyDescent="0.15">
      <c r="A91" s="380"/>
      <c r="C91" s="6"/>
    </row>
    <row r="92" spans="1:4" ht="12" hidden="1" customHeight="1" x14ac:dyDescent="0.15">
      <c r="A92" s="380"/>
      <c r="C92" s="6"/>
    </row>
    <row r="93" spans="1:4" x14ac:dyDescent="0.15">
      <c r="A93" s="380"/>
    </row>
    <row r="94" spans="1:4" x14ac:dyDescent="0.15">
      <c r="A94" s="380">
        <f>A77+1</f>
        <v>4</v>
      </c>
      <c r="B94" t="s">
        <v>194</v>
      </c>
      <c r="C94" s="179" t="s">
        <v>759</v>
      </c>
    </row>
    <row r="95" spans="1:4" x14ac:dyDescent="0.15">
      <c r="A95" s="380"/>
      <c r="B95" t="s">
        <v>188</v>
      </c>
      <c r="C95" s="6" t="s">
        <v>187</v>
      </c>
    </row>
    <row r="96" spans="1:4" x14ac:dyDescent="0.15">
      <c r="A96" s="380"/>
      <c r="B96" t="s">
        <v>195</v>
      </c>
      <c r="C96" s="6" t="s">
        <v>399</v>
      </c>
    </row>
    <row r="97" spans="1:4" ht="12" hidden="1" customHeight="1" x14ac:dyDescent="0.15">
      <c r="A97" s="380"/>
      <c r="B97" t="s">
        <v>189</v>
      </c>
      <c r="C97" s="6"/>
    </row>
    <row r="98" spans="1:4" x14ac:dyDescent="0.15">
      <c r="A98" s="380"/>
      <c r="B98" t="s">
        <v>190</v>
      </c>
      <c r="C98" s="6" t="s">
        <v>45</v>
      </c>
    </row>
    <row r="99" spans="1:4" ht="26" customHeight="1" x14ac:dyDescent="0.15">
      <c r="A99" s="380"/>
      <c r="B99" s="178" t="s">
        <v>191</v>
      </c>
      <c r="C99" s="28" t="s">
        <v>768</v>
      </c>
    </row>
    <row r="100" spans="1:4" ht="26" customHeight="1" x14ac:dyDescent="0.15">
      <c r="A100" s="380"/>
      <c r="B100" s="47" t="s">
        <v>192</v>
      </c>
      <c r="C100" s="28" t="s">
        <v>760</v>
      </c>
      <c r="D100" t="str">
        <f>IF(C95="Functional",IF(C100=C94,"","&lt;--- reminder:  operation should be same as component name"),"")</f>
        <v>&lt;--- reminder:  operation should be same as component name</v>
      </c>
    </row>
    <row r="101" spans="1:4" ht="12" hidden="1" customHeight="1" x14ac:dyDescent="0.15">
      <c r="A101" s="380"/>
      <c r="C101" s="6"/>
    </row>
    <row r="102" spans="1:4" ht="12" hidden="1" customHeight="1" x14ac:dyDescent="0.15">
      <c r="A102" s="380"/>
      <c r="C102" s="6"/>
    </row>
    <row r="103" spans="1:4" ht="12" hidden="1" customHeight="1" x14ac:dyDescent="0.15">
      <c r="A103" s="380"/>
      <c r="C103" s="6"/>
    </row>
    <row r="104" spans="1:4" ht="12" hidden="1" customHeight="1" x14ac:dyDescent="0.15">
      <c r="A104" s="380"/>
      <c r="C104" s="6"/>
    </row>
    <row r="105" spans="1:4" ht="12" hidden="1" customHeight="1" x14ac:dyDescent="0.15">
      <c r="A105" s="380"/>
      <c r="C105" s="6"/>
    </row>
    <row r="106" spans="1:4" ht="12" hidden="1" customHeight="1" x14ac:dyDescent="0.15">
      <c r="A106" s="380"/>
      <c r="C106" s="6"/>
    </row>
    <row r="107" spans="1:4" ht="12" hidden="1" customHeight="1" x14ac:dyDescent="0.15">
      <c r="A107" s="380"/>
      <c r="C107" s="6"/>
    </row>
    <row r="108" spans="1:4" ht="12" hidden="1" customHeight="1" x14ac:dyDescent="0.15">
      <c r="A108" s="380"/>
      <c r="C108" s="6"/>
    </row>
    <row r="109" spans="1:4" ht="12" hidden="1" customHeight="1" x14ac:dyDescent="0.15">
      <c r="A109" s="380"/>
      <c r="C109" s="6"/>
    </row>
    <row r="110" spans="1:4" x14ac:dyDescent="0.15">
      <c r="A110" s="380"/>
    </row>
    <row r="111" spans="1:4" x14ac:dyDescent="0.15">
      <c r="A111" s="380">
        <f>A94+1</f>
        <v>5</v>
      </c>
      <c r="B111" t="s">
        <v>194</v>
      </c>
      <c r="C111" s="179" t="s">
        <v>761</v>
      </c>
    </row>
    <row r="112" spans="1:4" x14ac:dyDescent="0.15">
      <c r="A112" s="380"/>
      <c r="B112" t="s">
        <v>188</v>
      </c>
      <c r="C112" s="6" t="s">
        <v>187</v>
      </c>
    </row>
    <row r="113" spans="1:4" x14ac:dyDescent="0.15">
      <c r="A113" s="380"/>
      <c r="B113" t="s">
        <v>195</v>
      </c>
      <c r="C113" s="6" t="s">
        <v>399</v>
      </c>
    </row>
    <row r="114" spans="1:4" ht="12" hidden="1" customHeight="1" x14ac:dyDescent="0.15">
      <c r="A114" s="380"/>
      <c r="B114" t="s">
        <v>189</v>
      </c>
      <c r="C114" s="6"/>
    </row>
    <row r="115" spans="1:4" x14ac:dyDescent="0.15">
      <c r="A115" s="380"/>
      <c r="B115" t="s">
        <v>190</v>
      </c>
      <c r="C115" s="6" t="s">
        <v>45</v>
      </c>
    </row>
    <row r="116" spans="1:4" ht="26" customHeight="1" x14ac:dyDescent="0.15">
      <c r="A116" s="380"/>
      <c r="B116" s="178" t="s">
        <v>191</v>
      </c>
      <c r="C116" s="28" t="s">
        <v>769</v>
      </c>
    </row>
    <row r="117" spans="1:4" ht="26" customHeight="1" x14ac:dyDescent="0.15">
      <c r="A117" s="380"/>
      <c r="B117" s="47" t="s">
        <v>192</v>
      </c>
      <c r="C117" s="28" t="s">
        <v>762</v>
      </c>
      <c r="D117" t="str">
        <f>IF(C112="Functional",IF(C117=C111,"","&lt;--- reminder:  operation should be same as component name"),"")</f>
        <v>&lt;--- reminder:  operation should be same as component name</v>
      </c>
    </row>
    <row r="118" spans="1:4" ht="12" hidden="1" customHeight="1" x14ac:dyDescent="0.15">
      <c r="A118" s="380"/>
      <c r="C118" s="6"/>
    </row>
    <row r="119" spans="1:4" ht="12" hidden="1" customHeight="1" x14ac:dyDescent="0.15">
      <c r="A119" s="380"/>
      <c r="C119" s="6"/>
    </row>
    <row r="120" spans="1:4" ht="12" hidden="1" customHeight="1" x14ac:dyDescent="0.15">
      <c r="A120" s="380"/>
      <c r="C120" s="6"/>
    </row>
    <row r="121" spans="1:4" ht="12" hidden="1" customHeight="1" x14ac:dyDescent="0.15">
      <c r="A121" s="380"/>
      <c r="C121" s="6"/>
    </row>
    <row r="122" spans="1:4" ht="12" hidden="1" customHeight="1" x14ac:dyDescent="0.15">
      <c r="A122" s="380"/>
      <c r="C122" s="6"/>
    </row>
    <row r="123" spans="1:4" ht="12" hidden="1" customHeight="1" x14ac:dyDescent="0.15">
      <c r="A123" s="380"/>
      <c r="C123" s="6"/>
    </row>
    <row r="124" spans="1:4" ht="12" hidden="1" customHeight="1" x14ac:dyDescent="0.15">
      <c r="A124" s="380"/>
      <c r="C124" s="6"/>
    </row>
    <row r="125" spans="1:4" ht="12" hidden="1" customHeight="1" x14ac:dyDescent="0.15">
      <c r="A125" s="380"/>
      <c r="C125" s="6"/>
    </row>
    <row r="126" spans="1:4" ht="12" hidden="1" customHeight="1" x14ac:dyDescent="0.15">
      <c r="A126" s="380"/>
      <c r="C126" s="6"/>
    </row>
    <row r="127" spans="1:4" x14ac:dyDescent="0.15">
      <c r="A127" s="380"/>
    </row>
    <row r="128" spans="1:4" x14ac:dyDescent="0.15">
      <c r="A128" s="380">
        <f>A111+1</f>
        <v>6</v>
      </c>
      <c r="B128" t="s">
        <v>194</v>
      </c>
      <c r="C128" s="179" t="s">
        <v>763</v>
      </c>
    </row>
    <row r="129" spans="1:4" x14ac:dyDescent="0.15">
      <c r="A129" s="380"/>
      <c r="B129" t="s">
        <v>188</v>
      </c>
      <c r="C129" s="6" t="s">
        <v>187</v>
      </c>
    </row>
    <row r="130" spans="1:4" x14ac:dyDescent="0.15">
      <c r="A130" s="380"/>
      <c r="B130" t="s">
        <v>195</v>
      </c>
      <c r="C130" s="6" t="s">
        <v>399</v>
      </c>
    </row>
    <row r="131" spans="1:4" ht="12" hidden="1" customHeight="1" x14ac:dyDescent="0.15">
      <c r="A131" s="380"/>
      <c r="B131" t="s">
        <v>189</v>
      </c>
      <c r="C131" s="6"/>
    </row>
    <row r="132" spans="1:4" x14ac:dyDescent="0.15">
      <c r="A132" s="380"/>
      <c r="B132" t="s">
        <v>190</v>
      </c>
      <c r="C132" s="6" t="s">
        <v>45</v>
      </c>
    </row>
    <row r="133" spans="1:4" ht="26" customHeight="1" x14ac:dyDescent="0.15">
      <c r="A133" s="380"/>
      <c r="B133" s="178" t="s">
        <v>191</v>
      </c>
      <c r="C133" s="28" t="s">
        <v>794</v>
      </c>
    </row>
    <row r="134" spans="1:4" ht="26" customHeight="1" x14ac:dyDescent="0.15">
      <c r="A134" s="380"/>
      <c r="B134" s="47" t="s">
        <v>192</v>
      </c>
      <c r="C134" s="28" t="s">
        <v>764</v>
      </c>
      <c r="D134" t="str">
        <f>IF(C129="Functional",IF(C134=C128,"","&lt;--- reminder:  operation should be same as component name"),"")</f>
        <v>&lt;--- reminder:  operation should be same as component name</v>
      </c>
    </row>
    <row r="135" spans="1:4" ht="12" hidden="1" customHeight="1" x14ac:dyDescent="0.15">
      <c r="A135" s="380"/>
      <c r="C135" s="6"/>
    </row>
    <row r="136" spans="1:4" ht="12" hidden="1" customHeight="1" x14ac:dyDescent="0.15">
      <c r="A136" s="380"/>
      <c r="C136" s="6"/>
    </row>
    <row r="137" spans="1:4" ht="12" hidden="1" customHeight="1" x14ac:dyDescent="0.15">
      <c r="A137" s="380"/>
      <c r="C137" s="6"/>
    </row>
    <row r="138" spans="1:4" ht="12" hidden="1" customHeight="1" x14ac:dyDescent="0.15">
      <c r="A138" s="380"/>
      <c r="C138" s="6"/>
    </row>
    <row r="139" spans="1:4" ht="12" hidden="1" customHeight="1" x14ac:dyDescent="0.15">
      <c r="A139" s="380"/>
      <c r="C139" s="6"/>
    </row>
    <row r="140" spans="1:4" ht="12" hidden="1" customHeight="1" x14ac:dyDescent="0.15">
      <c r="A140" s="380"/>
      <c r="C140" s="6"/>
    </row>
    <row r="141" spans="1:4" ht="12" hidden="1" customHeight="1" x14ac:dyDescent="0.15">
      <c r="A141" s="380"/>
      <c r="C141" s="6"/>
    </row>
    <row r="142" spans="1:4" ht="12" hidden="1" customHeight="1" x14ac:dyDescent="0.15">
      <c r="A142" s="380"/>
      <c r="C142" s="6"/>
    </row>
    <row r="143" spans="1:4" ht="12" hidden="1" customHeight="1" x14ac:dyDescent="0.15">
      <c r="A143" s="380"/>
      <c r="C143" s="6"/>
    </row>
    <row r="144" spans="1:4" x14ac:dyDescent="0.15">
      <c r="A144" s="380"/>
    </row>
    <row r="145" spans="1:4" x14ac:dyDescent="0.15">
      <c r="A145" s="380">
        <f>A128+1</f>
        <v>7</v>
      </c>
      <c r="B145" t="s">
        <v>194</v>
      </c>
      <c r="C145" s="6" t="s">
        <v>770</v>
      </c>
    </row>
    <row r="146" spans="1:4" x14ac:dyDescent="0.15">
      <c r="A146" s="380"/>
      <c r="B146" t="s">
        <v>188</v>
      </c>
      <c r="C146" s="6" t="s">
        <v>187</v>
      </c>
    </row>
    <row r="147" spans="1:4" x14ac:dyDescent="0.15">
      <c r="A147" s="380"/>
      <c r="B147" t="s">
        <v>195</v>
      </c>
      <c r="C147" s="6" t="s">
        <v>399</v>
      </c>
    </row>
    <row r="148" spans="1:4" ht="12" hidden="1" customHeight="1" x14ac:dyDescent="0.15">
      <c r="A148" s="380"/>
      <c r="B148" t="s">
        <v>189</v>
      </c>
      <c r="C148" s="6"/>
    </row>
    <row r="149" spans="1:4" x14ac:dyDescent="0.15">
      <c r="A149" s="380"/>
      <c r="B149" t="s">
        <v>190</v>
      </c>
      <c r="C149" s="6" t="s">
        <v>45</v>
      </c>
    </row>
    <row r="150" spans="1:4" ht="26" customHeight="1" x14ac:dyDescent="0.15">
      <c r="A150" s="380"/>
      <c r="B150" s="178" t="s">
        <v>191</v>
      </c>
      <c r="C150" s="6" t="s">
        <v>765</v>
      </c>
    </row>
    <row r="151" spans="1:4" ht="26" customHeight="1" x14ac:dyDescent="0.15">
      <c r="A151" s="380"/>
      <c r="B151" s="47" t="s">
        <v>192</v>
      </c>
      <c r="C151" s="6" t="s">
        <v>771</v>
      </c>
      <c r="D151" t="str">
        <f>IF(C146="Functional",IF(C151=C145,"","&lt;--- reminder:  operation should be same as component name"),"")</f>
        <v>&lt;--- reminder:  operation should be same as component name</v>
      </c>
    </row>
    <row r="152" spans="1:4" ht="12" hidden="1" customHeight="1" x14ac:dyDescent="0.15">
      <c r="A152" s="380"/>
      <c r="C152" s="6"/>
    </row>
    <row r="153" spans="1:4" ht="12" hidden="1" customHeight="1" x14ac:dyDescent="0.15">
      <c r="A153" s="380"/>
      <c r="C153" s="6"/>
    </row>
    <row r="154" spans="1:4" ht="12" hidden="1" customHeight="1" x14ac:dyDescent="0.15">
      <c r="A154" s="380"/>
      <c r="C154" s="6"/>
    </row>
    <row r="155" spans="1:4" ht="12" hidden="1" customHeight="1" x14ac:dyDescent="0.15">
      <c r="A155" s="380"/>
      <c r="C155" s="6"/>
    </row>
    <row r="156" spans="1:4" ht="12" hidden="1" customHeight="1" x14ac:dyDescent="0.15">
      <c r="A156" s="380"/>
      <c r="C156" s="6"/>
    </row>
    <row r="157" spans="1:4" ht="12" hidden="1" customHeight="1" x14ac:dyDescent="0.15">
      <c r="A157" s="380"/>
      <c r="C157" s="6"/>
    </row>
    <row r="158" spans="1:4" ht="12" hidden="1" customHeight="1" x14ac:dyDescent="0.15">
      <c r="A158" s="380"/>
      <c r="C158" s="6"/>
    </row>
    <row r="159" spans="1:4" ht="12" hidden="1" customHeight="1" x14ac:dyDescent="0.15">
      <c r="A159" s="380"/>
      <c r="C159" s="6"/>
    </row>
    <row r="160" spans="1:4" ht="12" hidden="1" customHeight="1" x14ac:dyDescent="0.15">
      <c r="A160" s="380"/>
      <c r="C160" s="6"/>
    </row>
    <row r="161" spans="1:4" x14ac:dyDescent="0.15">
      <c r="A161" s="380"/>
    </row>
    <row r="162" spans="1:4" x14ac:dyDescent="0.15">
      <c r="A162" s="380">
        <f>A145+1</f>
        <v>8</v>
      </c>
      <c r="B162" t="s">
        <v>194</v>
      </c>
      <c r="C162" s="6" t="s">
        <v>765</v>
      </c>
    </row>
    <row r="163" spans="1:4" x14ac:dyDescent="0.15">
      <c r="A163" s="380"/>
      <c r="B163" t="s">
        <v>188</v>
      </c>
      <c r="C163" s="6" t="s">
        <v>187</v>
      </c>
    </row>
    <row r="164" spans="1:4" x14ac:dyDescent="0.15">
      <c r="A164" s="380"/>
      <c r="B164" t="s">
        <v>195</v>
      </c>
      <c r="C164" s="6" t="s">
        <v>399</v>
      </c>
    </row>
    <row r="165" spans="1:4" ht="12" hidden="1" customHeight="1" x14ac:dyDescent="0.15">
      <c r="A165" s="380"/>
      <c r="B165" t="s">
        <v>189</v>
      </c>
      <c r="C165" s="6"/>
    </row>
    <row r="166" spans="1:4" x14ac:dyDescent="0.15">
      <c r="A166" s="380"/>
      <c r="B166" t="s">
        <v>190</v>
      </c>
      <c r="C166" s="6" t="s">
        <v>45</v>
      </c>
    </row>
    <row r="167" spans="1:4" ht="26" customHeight="1" x14ac:dyDescent="0.15">
      <c r="A167" s="380"/>
      <c r="B167" s="178" t="s">
        <v>191</v>
      </c>
      <c r="C167" s="28" t="s">
        <v>766</v>
      </c>
    </row>
    <row r="168" spans="1:4" ht="26" customHeight="1" x14ac:dyDescent="0.15">
      <c r="A168" s="380"/>
      <c r="B168" s="47" t="s">
        <v>192</v>
      </c>
      <c r="C168" s="28" t="s">
        <v>767</v>
      </c>
      <c r="D168" t="str">
        <f>IF(C163="Functional",IF(C168=C162,"","&lt;--- reminder:  operation should be same as component name"),"")</f>
        <v>&lt;--- reminder:  operation should be same as component name</v>
      </c>
    </row>
    <row r="169" spans="1:4" ht="12" hidden="1" customHeight="1" x14ac:dyDescent="0.15">
      <c r="A169" s="380"/>
      <c r="C169" s="6"/>
    </row>
    <row r="170" spans="1:4" ht="12" hidden="1" customHeight="1" x14ac:dyDescent="0.15">
      <c r="A170" s="380"/>
      <c r="C170" s="6"/>
    </row>
    <row r="171" spans="1:4" ht="12" hidden="1" customHeight="1" x14ac:dyDescent="0.15">
      <c r="A171" s="380"/>
      <c r="C171" s="6"/>
    </row>
    <row r="172" spans="1:4" ht="12" hidden="1" customHeight="1" x14ac:dyDescent="0.15">
      <c r="A172" s="380"/>
      <c r="C172" s="6"/>
    </row>
    <row r="173" spans="1:4" ht="12" hidden="1" customHeight="1" x14ac:dyDescent="0.15">
      <c r="A173" s="380"/>
      <c r="C173" s="6"/>
    </row>
    <row r="174" spans="1:4" ht="12" hidden="1" customHeight="1" x14ac:dyDescent="0.15">
      <c r="A174" s="380"/>
      <c r="C174" s="6"/>
    </row>
    <row r="175" spans="1:4" ht="12" hidden="1" customHeight="1" x14ac:dyDescent="0.15">
      <c r="A175" s="380"/>
      <c r="C175" s="6"/>
    </row>
    <row r="176" spans="1:4" ht="12" hidden="1" customHeight="1" x14ac:dyDescent="0.15">
      <c r="A176" s="380"/>
      <c r="C176" s="6"/>
    </row>
    <row r="177" spans="1:4" ht="12" hidden="1" customHeight="1" x14ac:dyDescent="0.15">
      <c r="A177" s="380"/>
      <c r="C177" s="6"/>
    </row>
    <row r="178" spans="1:4" x14ac:dyDescent="0.15">
      <c r="A178" s="380"/>
    </row>
    <row r="179" spans="1:4" x14ac:dyDescent="0.15">
      <c r="A179" s="380">
        <f>A162+1</f>
        <v>9</v>
      </c>
      <c r="B179" t="s">
        <v>194</v>
      </c>
      <c r="C179" s="6" t="s">
        <v>772</v>
      </c>
    </row>
    <row r="180" spans="1:4" x14ac:dyDescent="0.15">
      <c r="A180" s="380"/>
      <c r="B180" t="s">
        <v>188</v>
      </c>
      <c r="C180" s="6" t="s">
        <v>187</v>
      </c>
    </row>
    <row r="181" spans="1:4" x14ac:dyDescent="0.15">
      <c r="A181" s="380"/>
      <c r="B181" t="s">
        <v>195</v>
      </c>
      <c r="C181" s="6" t="s">
        <v>399</v>
      </c>
    </row>
    <row r="182" spans="1:4" ht="12" hidden="1" customHeight="1" x14ac:dyDescent="0.15">
      <c r="A182" s="380"/>
      <c r="B182" t="s">
        <v>189</v>
      </c>
      <c r="C182" s="6"/>
    </row>
    <row r="183" spans="1:4" x14ac:dyDescent="0.15">
      <c r="A183" s="380"/>
      <c r="B183" t="s">
        <v>190</v>
      </c>
      <c r="C183" s="6" t="s">
        <v>45</v>
      </c>
    </row>
    <row r="184" spans="1:4" ht="26" customHeight="1" x14ac:dyDescent="0.15">
      <c r="A184" s="380"/>
      <c r="B184" s="178" t="s">
        <v>191</v>
      </c>
      <c r="C184" s="28" t="s">
        <v>765</v>
      </c>
    </row>
    <row r="185" spans="1:4" ht="26" customHeight="1" x14ac:dyDescent="0.15">
      <c r="A185" s="380"/>
      <c r="B185" s="47" t="s">
        <v>192</v>
      </c>
      <c r="C185" s="28" t="s">
        <v>773</v>
      </c>
      <c r="D185" t="str">
        <f>IF(C180="Functional",IF(C185=C179,"","&lt;--- reminder:  operation should be same as component name"),"")</f>
        <v>&lt;--- reminder:  operation should be same as component name</v>
      </c>
    </row>
    <row r="186" spans="1:4" ht="12" hidden="1" customHeight="1" x14ac:dyDescent="0.15">
      <c r="A186" s="380"/>
      <c r="C186" s="6"/>
    </row>
    <row r="187" spans="1:4" ht="12" hidden="1" customHeight="1" x14ac:dyDescent="0.15">
      <c r="A187" s="380"/>
      <c r="C187" s="6"/>
    </row>
    <row r="188" spans="1:4" ht="12" hidden="1" customHeight="1" x14ac:dyDescent="0.15">
      <c r="A188" s="380"/>
      <c r="C188" s="6"/>
    </row>
    <row r="189" spans="1:4" ht="12" hidden="1" customHeight="1" x14ac:dyDescent="0.15">
      <c r="A189" s="380"/>
      <c r="C189" s="6"/>
    </row>
    <row r="190" spans="1:4" ht="12" hidden="1" customHeight="1" x14ac:dyDescent="0.15">
      <c r="A190" s="380"/>
      <c r="C190" s="6"/>
    </row>
    <row r="191" spans="1:4" ht="12" hidden="1" customHeight="1" x14ac:dyDescent="0.15">
      <c r="A191" s="380"/>
      <c r="C191" s="6"/>
    </row>
    <row r="192" spans="1:4" ht="12" hidden="1" customHeight="1" x14ac:dyDescent="0.15">
      <c r="A192" s="380"/>
      <c r="C192" s="6"/>
    </row>
    <row r="193" spans="1:4" ht="12" hidden="1" customHeight="1" x14ac:dyDescent="0.15">
      <c r="A193" s="380"/>
      <c r="C193" s="6"/>
    </row>
    <row r="194" spans="1:4" ht="12" hidden="1" customHeight="1" x14ac:dyDescent="0.15">
      <c r="A194" s="380"/>
      <c r="C194" s="6"/>
    </row>
    <row r="195" spans="1:4" x14ac:dyDescent="0.15">
      <c r="A195" s="380"/>
    </row>
    <row r="196" spans="1:4" x14ac:dyDescent="0.15">
      <c r="A196" s="380">
        <f>A179+1</f>
        <v>10</v>
      </c>
      <c r="B196" t="s">
        <v>194</v>
      </c>
      <c r="C196" s="6" t="s">
        <v>774</v>
      </c>
    </row>
    <row r="197" spans="1:4" x14ac:dyDescent="0.15">
      <c r="A197" s="380"/>
      <c r="B197" t="s">
        <v>188</v>
      </c>
      <c r="C197" s="6" t="s">
        <v>187</v>
      </c>
    </row>
    <row r="198" spans="1:4" x14ac:dyDescent="0.15">
      <c r="A198" s="380"/>
      <c r="B198" t="s">
        <v>195</v>
      </c>
      <c r="C198" s="6" t="s">
        <v>399</v>
      </c>
    </row>
    <row r="199" spans="1:4" ht="12" hidden="1" customHeight="1" x14ac:dyDescent="0.15">
      <c r="A199" s="380"/>
      <c r="B199" t="s">
        <v>189</v>
      </c>
      <c r="C199" s="6"/>
    </row>
    <row r="200" spans="1:4" x14ac:dyDescent="0.15">
      <c r="A200" s="380"/>
      <c r="B200" t="s">
        <v>190</v>
      </c>
      <c r="C200" s="6" t="s">
        <v>45</v>
      </c>
    </row>
    <row r="201" spans="1:4" ht="26" customHeight="1" x14ac:dyDescent="0.15">
      <c r="A201" s="380"/>
      <c r="B201" s="178" t="s">
        <v>191</v>
      </c>
      <c r="C201" s="28" t="s">
        <v>765</v>
      </c>
    </row>
    <row r="202" spans="1:4" ht="26" customHeight="1" x14ac:dyDescent="0.15">
      <c r="A202" s="380"/>
      <c r="B202" s="47" t="s">
        <v>192</v>
      </c>
      <c r="C202" s="28" t="s">
        <v>775</v>
      </c>
      <c r="D202" t="str">
        <f>IF(C197="Functional",IF(C202=C196,"","&lt;--- reminder:  operation should be same as component name"),"")</f>
        <v>&lt;--- reminder:  operation should be same as component name</v>
      </c>
    </row>
    <row r="203" spans="1:4" ht="12" hidden="1" customHeight="1" x14ac:dyDescent="0.15">
      <c r="A203" s="380"/>
      <c r="C203" s="6"/>
    </row>
    <row r="204" spans="1:4" ht="12" hidden="1" customHeight="1" x14ac:dyDescent="0.15">
      <c r="A204" s="380"/>
      <c r="C204" s="6"/>
    </row>
    <row r="205" spans="1:4" ht="12" hidden="1" customHeight="1" x14ac:dyDescent="0.15">
      <c r="A205" s="380"/>
      <c r="C205" s="6"/>
    </row>
    <row r="206" spans="1:4" ht="12" hidden="1" customHeight="1" x14ac:dyDescent="0.15">
      <c r="A206" s="380"/>
      <c r="C206" s="6"/>
    </row>
    <row r="207" spans="1:4" ht="12" hidden="1" customHeight="1" x14ac:dyDescent="0.15">
      <c r="A207" s="380"/>
      <c r="C207" s="6"/>
    </row>
    <row r="208" spans="1:4" ht="12" hidden="1" customHeight="1" x14ac:dyDescent="0.15">
      <c r="A208" s="380"/>
      <c r="C208" s="6"/>
    </row>
    <row r="209" spans="1:4" ht="12" hidden="1" customHeight="1" x14ac:dyDescent="0.15">
      <c r="A209" s="380"/>
      <c r="C209" s="6"/>
    </row>
    <row r="210" spans="1:4" ht="12" hidden="1" customHeight="1" x14ac:dyDescent="0.15">
      <c r="A210" s="380"/>
      <c r="C210" s="6"/>
    </row>
    <row r="211" spans="1:4" ht="12" hidden="1" customHeight="1" x14ac:dyDescent="0.15">
      <c r="A211" s="380"/>
      <c r="C211" s="6"/>
    </row>
    <row r="212" spans="1:4" x14ac:dyDescent="0.15">
      <c r="A212" s="380"/>
    </row>
    <row r="213" spans="1:4" x14ac:dyDescent="0.15">
      <c r="B213" t="s">
        <v>194</v>
      </c>
      <c r="C213" s="6" t="s">
        <v>776</v>
      </c>
    </row>
    <row r="214" spans="1:4" x14ac:dyDescent="0.15">
      <c r="B214" t="s">
        <v>188</v>
      </c>
      <c r="C214" s="6" t="s">
        <v>187</v>
      </c>
    </row>
    <row r="215" spans="1:4" x14ac:dyDescent="0.15">
      <c r="B215" t="s">
        <v>195</v>
      </c>
      <c r="C215" s="6" t="s">
        <v>399</v>
      </c>
    </row>
    <row r="216" spans="1:4" ht="12" hidden="1" customHeight="1" x14ac:dyDescent="0.15">
      <c r="B216" t="s">
        <v>189</v>
      </c>
      <c r="C216" s="6"/>
    </row>
    <row r="217" spans="1:4" x14ac:dyDescent="0.15">
      <c r="B217" t="s">
        <v>190</v>
      </c>
      <c r="C217" s="6" t="s">
        <v>45</v>
      </c>
    </row>
    <row r="218" spans="1:4" ht="26" customHeight="1" x14ac:dyDescent="0.15">
      <c r="B218" s="178" t="s">
        <v>191</v>
      </c>
      <c r="C218" s="28" t="s">
        <v>765</v>
      </c>
    </row>
    <row r="219" spans="1:4" ht="26" customHeight="1" x14ac:dyDescent="0.15">
      <c r="B219" s="47" t="s">
        <v>192</v>
      </c>
      <c r="C219" s="28" t="s">
        <v>777</v>
      </c>
      <c r="D219" t="str">
        <f>IF(C214="Functional",IF(C219=C213,"","&lt;--- reminder:  operation should be same as component name"),"")</f>
        <v>&lt;--- reminder:  operation should be same as component name</v>
      </c>
    </row>
    <row r="221" spans="1:4" x14ac:dyDescent="0.15">
      <c r="B221" t="s">
        <v>194</v>
      </c>
      <c r="C221" s="6" t="s">
        <v>778</v>
      </c>
    </row>
    <row r="222" spans="1:4" x14ac:dyDescent="0.15">
      <c r="B222" t="s">
        <v>188</v>
      </c>
      <c r="C222" s="6" t="s">
        <v>187</v>
      </c>
    </row>
    <row r="223" spans="1:4" x14ac:dyDescent="0.15">
      <c r="B223" t="s">
        <v>195</v>
      </c>
      <c r="C223" s="6" t="s">
        <v>399</v>
      </c>
    </row>
    <row r="224" spans="1:4" ht="12" hidden="1" customHeight="1" x14ac:dyDescent="0.15">
      <c r="B224" t="s">
        <v>189</v>
      </c>
      <c r="C224" s="6"/>
    </row>
    <row r="225" spans="2:4" x14ac:dyDescent="0.15">
      <c r="B225" t="s">
        <v>190</v>
      </c>
      <c r="C225" s="6" t="s">
        <v>45</v>
      </c>
    </row>
    <row r="226" spans="2:4" ht="26" customHeight="1" x14ac:dyDescent="0.15">
      <c r="B226" s="178" t="s">
        <v>191</v>
      </c>
      <c r="C226" s="28" t="s">
        <v>765</v>
      </c>
    </row>
    <row r="227" spans="2:4" ht="26" customHeight="1" x14ac:dyDescent="0.15">
      <c r="B227" s="47" t="s">
        <v>192</v>
      </c>
      <c r="C227" s="28" t="s">
        <v>779</v>
      </c>
      <c r="D227" t="str">
        <f>IF(C222="Functional",IF(C227=C221,"","&lt;--- reminder:  operation should be same as component name"),"")</f>
        <v>&lt;--- reminder:  operation should be same as component name</v>
      </c>
    </row>
    <row r="229" spans="2:4" x14ac:dyDescent="0.15">
      <c r="B229" t="s">
        <v>194</v>
      </c>
      <c r="C229" s="6" t="s">
        <v>780</v>
      </c>
    </row>
    <row r="230" spans="2:4" x14ac:dyDescent="0.15">
      <c r="B230" t="s">
        <v>188</v>
      </c>
      <c r="C230" s="6" t="s">
        <v>187</v>
      </c>
    </row>
    <row r="231" spans="2:4" x14ac:dyDescent="0.15">
      <c r="B231" t="s">
        <v>195</v>
      </c>
      <c r="C231" s="6" t="s">
        <v>399</v>
      </c>
    </row>
    <row r="232" spans="2:4" ht="12" hidden="1" customHeight="1" x14ac:dyDescent="0.15">
      <c r="B232" t="s">
        <v>189</v>
      </c>
      <c r="C232" s="6"/>
    </row>
    <row r="233" spans="2:4" x14ac:dyDescent="0.15">
      <c r="B233" t="s">
        <v>190</v>
      </c>
      <c r="C233" s="6" t="s">
        <v>45</v>
      </c>
    </row>
    <row r="234" spans="2:4" ht="26" customHeight="1" x14ac:dyDescent="0.15">
      <c r="B234" s="178" t="s">
        <v>191</v>
      </c>
      <c r="C234" s="28" t="s">
        <v>765</v>
      </c>
    </row>
    <row r="235" spans="2:4" ht="26" customHeight="1" x14ac:dyDescent="0.15">
      <c r="B235" s="47" t="s">
        <v>192</v>
      </c>
      <c r="C235" s="28" t="s">
        <v>781</v>
      </c>
      <c r="D235" t="str">
        <f>IF(C230="Functional",IF(C235=C229,"","&lt;--- reminder:  operation should be same as component name"),"")</f>
        <v>&lt;--- reminder:  operation should be same as component name</v>
      </c>
    </row>
    <row r="237" spans="2:4" x14ac:dyDescent="0.15">
      <c r="B237" t="s">
        <v>194</v>
      </c>
      <c r="C237" s="6" t="s">
        <v>782</v>
      </c>
    </row>
    <row r="238" spans="2:4" x14ac:dyDescent="0.15">
      <c r="B238" t="s">
        <v>188</v>
      </c>
      <c r="C238" s="6" t="s">
        <v>187</v>
      </c>
    </row>
    <row r="239" spans="2:4" x14ac:dyDescent="0.15">
      <c r="B239" t="s">
        <v>195</v>
      </c>
      <c r="C239" s="6" t="s">
        <v>399</v>
      </c>
    </row>
    <row r="240" spans="2:4" ht="12" hidden="1" customHeight="1" x14ac:dyDescent="0.15">
      <c r="B240" t="s">
        <v>189</v>
      </c>
      <c r="C240" s="6"/>
    </row>
    <row r="241" spans="2:4" x14ac:dyDescent="0.15">
      <c r="B241" t="s">
        <v>190</v>
      </c>
      <c r="C241" s="6" t="s">
        <v>45</v>
      </c>
    </row>
    <row r="242" spans="2:4" ht="26" customHeight="1" x14ac:dyDescent="0.15">
      <c r="B242" s="178" t="s">
        <v>191</v>
      </c>
      <c r="C242" s="28" t="s">
        <v>765</v>
      </c>
    </row>
    <row r="243" spans="2:4" ht="26" customHeight="1" x14ac:dyDescent="0.15">
      <c r="B243" s="47" t="s">
        <v>192</v>
      </c>
      <c r="C243" s="28" t="s">
        <v>783</v>
      </c>
      <c r="D243" t="str">
        <f>IF(C238="Functional",IF(C243=C237,"","&lt;--- reminder:  operation should be same as component name"),"")</f>
        <v>&lt;--- reminder:  operation should be same as component name</v>
      </c>
    </row>
    <row r="245" spans="2:4" x14ac:dyDescent="0.15">
      <c r="B245" t="s">
        <v>194</v>
      </c>
      <c r="C245" s="6" t="s">
        <v>784</v>
      </c>
    </row>
    <row r="246" spans="2:4" x14ac:dyDescent="0.15">
      <c r="B246" t="s">
        <v>188</v>
      </c>
      <c r="C246" s="6" t="s">
        <v>187</v>
      </c>
    </row>
    <row r="247" spans="2:4" x14ac:dyDescent="0.15">
      <c r="B247" t="s">
        <v>195</v>
      </c>
      <c r="C247" s="6" t="s">
        <v>399</v>
      </c>
    </row>
    <row r="248" spans="2:4" ht="12" hidden="1" customHeight="1" x14ac:dyDescent="0.15">
      <c r="B248" t="s">
        <v>189</v>
      </c>
      <c r="C248" s="6"/>
    </row>
    <row r="249" spans="2:4" x14ac:dyDescent="0.15">
      <c r="B249" t="s">
        <v>190</v>
      </c>
      <c r="C249" s="6" t="s">
        <v>45</v>
      </c>
    </row>
    <row r="250" spans="2:4" ht="26" customHeight="1" x14ac:dyDescent="0.15">
      <c r="B250" s="178" t="s">
        <v>191</v>
      </c>
      <c r="C250" s="28" t="s">
        <v>765</v>
      </c>
    </row>
    <row r="251" spans="2:4" ht="26" customHeight="1" x14ac:dyDescent="0.15">
      <c r="B251" s="47" t="s">
        <v>192</v>
      </c>
      <c r="C251" s="28" t="s">
        <v>785</v>
      </c>
      <c r="D251" t="str">
        <f>IF(C246="Functional",IF(C251=C245,"","&lt;--- reminder:  operation should be same as component name"),"")</f>
        <v>&lt;--- reminder:  operation should be same as component name</v>
      </c>
    </row>
    <row r="253" spans="2:4" x14ac:dyDescent="0.15">
      <c r="B253" t="s">
        <v>194</v>
      </c>
      <c r="C253" s="6" t="s">
        <v>786</v>
      </c>
    </row>
    <row r="254" spans="2:4" x14ac:dyDescent="0.15">
      <c r="B254" t="s">
        <v>188</v>
      </c>
      <c r="C254" s="6" t="s">
        <v>187</v>
      </c>
    </row>
    <row r="255" spans="2:4" x14ac:dyDescent="0.15">
      <c r="B255" t="s">
        <v>195</v>
      </c>
      <c r="C255" s="6" t="s">
        <v>399</v>
      </c>
    </row>
    <row r="256" spans="2:4" ht="12" hidden="1" customHeight="1" x14ac:dyDescent="0.15">
      <c r="B256" t="s">
        <v>189</v>
      </c>
      <c r="C256" s="6"/>
    </row>
    <row r="257" spans="2:4" x14ac:dyDescent="0.15">
      <c r="B257" t="s">
        <v>190</v>
      </c>
      <c r="C257" s="6" t="s">
        <v>45</v>
      </c>
    </row>
    <row r="258" spans="2:4" ht="26" customHeight="1" x14ac:dyDescent="0.15">
      <c r="B258" s="178" t="s">
        <v>191</v>
      </c>
      <c r="C258" s="28" t="s">
        <v>765</v>
      </c>
    </row>
    <row r="259" spans="2:4" ht="26" customHeight="1" x14ac:dyDescent="0.15">
      <c r="B259" s="47" t="s">
        <v>192</v>
      </c>
      <c r="C259" s="28" t="s">
        <v>787</v>
      </c>
      <c r="D259" t="str">
        <f>IF(C254="Functional",IF(C259=C253,"","&lt;--- reminder:  operation should be same as component name"),"")</f>
        <v>&lt;--- reminder:  operation should be same as component name</v>
      </c>
    </row>
    <row r="261" spans="2:4" x14ac:dyDescent="0.15">
      <c r="B261" t="s">
        <v>194</v>
      </c>
      <c r="C261" s="6" t="s">
        <v>788</v>
      </c>
    </row>
    <row r="262" spans="2:4" x14ac:dyDescent="0.15">
      <c r="B262" t="s">
        <v>188</v>
      </c>
      <c r="C262" s="6" t="s">
        <v>187</v>
      </c>
    </row>
    <row r="263" spans="2:4" x14ac:dyDescent="0.15">
      <c r="B263" t="s">
        <v>195</v>
      </c>
      <c r="C263" s="6" t="s">
        <v>399</v>
      </c>
    </row>
    <row r="264" spans="2:4" ht="12" hidden="1" customHeight="1" x14ac:dyDescent="0.15">
      <c r="B264" t="s">
        <v>189</v>
      </c>
      <c r="C264" s="6"/>
    </row>
    <row r="265" spans="2:4" x14ac:dyDescent="0.15">
      <c r="B265" t="s">
        <v>190</v>
      </c>
      <c r="C265" s="6" t="s">
        <v>45</v>
      </c>
    </row>
    <row r="266" spans="2:4" ht="26" customHeight="1" x14ac:dyDescent="0.15">
      <c r="B266" s="178" t="s">
        <v>191</v>
      </c>
      <c r="C266" s="28" t="s">
        <v>765</v>
      </c>
    </row>
    <row r="267" spans="2:4" ht="26" customHeight="1" x14ac:dyDescent="0.15">
      <c r="B267" s="47" t="s">
        <v>192</v>
      </c>
      <c r="C267" s="28" t="s">
        <v>789</v>
      </c>
      <c r="D267" t="str">
        <f>IF(C262="Functional",IF(C267=C261,"","&lt;--- reminder:  operation should be same as component name"),"")</f>
        <v>&lt;--- reminder:  operation should be same as component name</v>
      </c>
    </row>
    <row r="269" spans="2:4" x14ac:dyDescent="0.15">
      <c r="B269" t="s">
        <v>194</v>
      </c>
      <c r="C269" s="6" t="s">
        <v>790</v>
      </c>
    </row>
    <row r="270" spans="2:4" x14ac:dyDescent="0.15">
      <c r="B270" t="s">
        <v>188</v>
      </c>
      <c r="C270" s="6" t="s">
        <v>187</v>
      </c>
    </row>
    <row r="271" spans="2:4" x14ac:dyDescent="0.15">
      <c r="B271" t="s">
        <v>195</v>
      </c>
      <c r="C271" s="6" t="s">
        <v>399</v>
      </c>
    </row>
    <row r="272" spans="2:4" ht="12" hidden="1" customHeight="1" x14ac:dyDescent="0.15">
      <c r="B272" t="s">
        <v>189</v>
      </c>
      <c r="C272" s="6"/>
    </row>
    <row r="273" spans="2:4" x14ac:dyDescent="0.15">
      <c r="B273" t="s">
        <v>190</v>
      </c>
      <c r="C273" s="6" t="s">
        <v>45</v>
      </c>
    </row>
    <row r="274" spans="2:4" ht="26" customHeight="1" x14ac:dyDescent="0.15">
      <c r="B274" s="178" t="s">
        <v>191</v>
      </c>
      <c r="C274" s="28" t="s">
        <v>765</v>
      </c>
    </row>
    <row r="275" spans="2:4" ht="26" customHeight="1" x14ac:dyDescent="0.15">
      <c r="B275" s="47" t="s">
        <v>192</v>
      </c>
      <c r="C275" s="28" t="s">
        <v>791</v>
      </c>
      <c r="D275" t="str">
        <f>IF(C270="Functional",IF(C275=C269,"","&lt;--- reminder:  operation should be same as component name"),"")</f>
        <v>&lt;--- reminder:  operation should be same as component name</v>
      </c>
    </row>
    <row r="277" spans="2:4" x14ac:dyDescent="0.15">
      <c r="B277" t="s">
        <v>194</v>
      </c>
      <c r="C277" s="6" t="s">
        <v>792</v>
      </c>
    </row>
    <row r="278" spans="2:4" x14ac:dyDescent="0.15">
      <c r="B278" t="s">
        <v>188</v>
      </c>
      <c r="C278" s="6" t="s">
        <v>187</v>
      </c>
    </row>
    <row r="279" spans="2:4" x14ac:dyDescent="0.15">
      <c r="B279" t="s">
        <v>195</v>
      </c>
      <c r="C279" s="6" t="s">
        <v>399</v>
      </c>
    </row>
    <row r="280" spans="2:4" ht="12" hidden="1" customHeight="1" x14ac:dyDescent="0.15">
      <c r="B280" t="s">
        <v>189</v>
      </c>
      <c r="C280" s="6"/>
    </row>
    <row r="281" spans="2:4" x14ac:dyDescent="0.15">
      <c r="B281" t="s">
        <v>190</v>
      </c>
      <c r="C281" s="6" t="s">
        <v>45</v>
      </c>
    </row>
    <row r="282" spans="2:4" ht="26" customHeight="1" x14ac:dyDescent="0.15">
      <c r="B282" s="178" t="s">
        <v>191</v>
      </c>
      <c r="C282" s="28" t="s">
        <v>765</v>
      </c>
    </row>
    <row r="283" spans="2:4" ht="26" customHeight="1" x14ac:dyDescent="0.15">
      <c r="B283" s="47" t="s">
        <v>192</v>
      </c>
      <c r="C283" s="28" t="s">
        <v>793</v>
      </c>
      <c r="D283" t="str">
        <f>IF(C278="Functional",IF(C283=C277,"","&lt;--- reminder:  operation should be same as component name"),"")</f>
        <v>&lt;--- reminder:  operation should be same as component name</v>
      </c>
    </row>
    <row r="285" spans="2:4" x14ac:dyDescent="0.15">
      <c r="B285" t="s">
        <v>194</v>
      </c>
      <c r="C285" s="6"/>
    </row>
    <row r="286" spans="2:4" x14ac:dyDescent="0.15">
      <c r="B286" t="s">
        <v>188</v>
      </c>
      <c r="C286" s="6"/>
    </row>
    <row r="287" spans="2:4" x14ac:dyDescent="0.15">
      <c r="B287" t="s">
        <v>195</v>
      </c>
      <c r="C287" s="6"/>
    </row>
    <row r="288" spans="2:4" ht="12" hidden="1" customHeight="1" x14ac:dyDescent="0.15">
      <c r="B288" t="s">
        <v>189</v>
      </c>
      <c r="C288" s="6"/>
    </row>
    <row r="289" spans="2:4" x14ac:dyDescent="0.15">
      <c r="B289" t="s">
        <v>190</v>
      </c>
      <c r="C289" s="6"/>
    </row>
    <row r="290" spans="2:4" ht="26" customHeight="1" x14ac:dyDescent="0.15">
      <c r="B290" s="178" t="s">
        <v>191</v>
      </c>
      <c r="C290" s="28"/>
    </row>
    <row r="291" spans="2:4" ht="26" customHeight="1" x14ac:dyDescent="0.15">
      <c r="B291" s="47" t="s">
        <v>192</v>
      </c>
      <c r="C291" s="28"/>
      <c r="D291" t="str">
        <f>IF(C286="Functional",IF(C291=C285,"","&lt;--- reminder:  operation should be same as component name"),"")</f>
        <v/>
      </c>
    </row>
  </sheetData>
  <sheetProtection sheet="1" objects="1" scenarios="1"/>
  <mergeCells count="11">
    <mergeCell ref="A111:A127"/>
    <mergeCell ref="B2:C2"/>
    <mergeCell ref="A43:A59"/>
    <mergeCell ref="A60:A76"/>
    <mergeCell ref="A77:A93"/>
    <mergeCell ref="A94:A110"/>
    <mergeCell ref="A128:A144"/>
    <mergeCell ref="A145:A161"/>
    <mergeCell ref="A162:A178"/>
    <mergeCell ref="A179:A195"/>
    <mergeCell ref="A196:A212"/>
  </mergeCells>
  <conditionalFormatting sqref="C50:C58">
    <cfRule type="expression" dxfId="19" priority="1" stopIfTrue="1">
      <formula>$C$44="Functional"</formula>
    </cfRule>
  </conditionalFormatting>
  <conditionalFormatting sqref="C67:C75">
    <cfRule type="expression" dxfId="18" priority="2" stopIfTrue="1">
      <formula>$C$61="Functional"</formula>
    </cfRule>
  </conditionalFormatting>
  <conditionalFormatting sqref="C84:C92">
    <cfRule type="expression" dxfId="17" priority="3" stopIfTrue="1">
      <formula>$C$78="Functional"</formula>
    </cfRule>
  </conditionalFormatting>
  <conditionalFormatting sqref="C101:C109">
    <cfRule type="expression" dxfId="16" priority="4" stopIfTrue="1">
      <formula>$C$95="Functional"</formula>
    </cfRule>
  </conditionalFormatting>
  <conditionalFormatting sqref="C118:C126">
    <cfRule type="expression" dxfId="15" priority="5" stopIfTrue="1">
      <formula>$C$112="Functional"</formula>
    </cfRule>
  </conditionalFormatting>
  <conditionalFormatting sqref="C135:C143">
    <cfRule type="expression" dxfId="14" priority="6" stopIfTrue="1">
      <formula>$C$129="Functional"</formula>
    </cfRule>
  </conditionalFormatting>
  <conditionalFormatting sqref="C152:C160">
    <cfRule type="expression" dxfId="13" priority="7" stopIfTrue="1">
      <formula>$C$146="Functional"</formula>
    </cfRule>
  </conditionalFormatting>
  <conditionalFormatting sqref="C169:C177">
    <cfRule type="expression" dxfId="12" priority="8" stopIfTrue="1">
      <formula>$C$163="Functional"</formula>
    </cfRule>
  </conditionalFormatting>
  <conditionalFormatting sqref="C186:C194">
    <cfRule type="expression" dxfId="11" priority="9" stopIfTrue="1">
      <formula>$C$180="Functional"</formula>
    </cfRule>
  </conditionalFormatting>
  <conditionalFormatting sqref="C203:C211">
    <cfRule type="expression" dxfId="10" priority="10" stopIfTrue="1">
      <formula>$C$197="Functional"</formula>
    </cfRule>
  </conditionalFormatting>
  <dataValidations count="2">
    <dataValidation type="list" allowBlank="1" showInputMessage="1" showErrorMessage="1" sqref="C44 C61 C78 C95 C112 C129 C146 C163 C180 C197 C214 C222 C230 C238 C246 C254 C262 C270 C278 C286" xr:uid="{DC42CB6E-C817-0249-9C71-4F0A46D44269}">
      <formula1>$C$31:$C$32</formula1>
    </dataValidation>
    <dataValidation type="list" allowBlank="1" showInputMessage="1" showErrorMessage="1" sqref="C47 C64 C81 C98 C115 C132 C149 C166 C183 C200 C217 C225 C233 C241 C249 C257 C265 C273 C281 C289" xr:uid="{09D509E5-6646-BA49-9541-44EB0EF42B7D}">
      <formula1>$C$27:$C$30</formula1>
    </dataValidation>
  </dataValidations>
  <pageMargins left="0.75" right="0.75" top="1" bottom="1" header="0.5" footer="0.5"/>
  <pageSetup scale="74"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0993-F913-F04B-88C7-B69FCFFABDA6}">
  <sheetPr>
    <pageSetUpPr fitToPage="1"/>
  </sheetPr>
  <dimension ref="A1:F291"/>
  <sheetViews>
    <sheetView showGridLines="0" topLeftCell="B1" zoomScale="141" zoomScaleNormal="141" workbookViewId="0">
      <selection activeCell="D292" sqref="D292"/>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47" t="s">
        <v>343</v>
      </c>
      <c r="B2" s="305" t="s">
        <v>343</v>
      </c>
      <c r="C2" s="303"/>
      <c r="D2" s="147"/>
      <c r="E2" s="147"/>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80">
        <v>1</v>
      </c>
      <c r="B43" t="s">
        <v>194</v>
      </c>
      <c r="C43" s="179" t="s">
        <v>751</v>
      </c>
    </row>
    <row r="44" spans="1:6" x14ac:dyDescent="0.15">
      <c r="A44" s="380"/>
      <c r="B44" t="s">
        <v>188</v>
      </c>
      <c r="C44" s="6" t="s">
        <v>187</v>
      </c>
    </row>
    <row r="45" spans="1:6" x14ac:dyDescent="0.15">
      <c r="A45" s="380"/>
      <c r="B45" t="s">
        <v>195</v>
      </c>
      <c r="C45" s="6" t="s">
        <v>399</v>
      </c>
    </row>
    <row r="46" spans="1:6" ht="12" hidden="1" customHeight="1" x14ac:dyDescent="0.15">
      <c r="A46" s="380"/>
      <c r="B46" t="s">
        <v>189</v>
      </c>
      <c r="C46" s="6"/>
    </row>
    <row r="47" spans="1:6" x14ac:dyDescent="0.15">
      <c r="A47" s="380"/>
      <c r="B47" t="s">
        <v>190</v>
      </c>
      <c r="C47" s="6" t="s">
        <v>45</v>
      </c>
    </row>
    <row r="48" spans="1:6" ht="26" customHeight="1" x14ac:dyDescent="0.15">
      <c r="A48" s="380"/>
      <c r="B48" s="47" t="s">
        <v>191</v>
      </c>
      <c r="C48" s="28" t="s">
        <v>753</v>
      </c>
    </row>
    <row r="49" spans="1:4" ht="26" customHeight="1" x14ac:dyDescent="0.15">
      <c r="A49" s="380"/>
      <c r="B49" s="47" t="s">
        <v>192</v>
      </c>
      <c r="C49" s="28" t="s">
        <v>752</v>
      </c>
      <c r="D49" t="str">
        <f>IF(C44="Functional",IF(C49=C43,"","&lt;--- reminder:  operation should be same as component name"),"")</f>
        <v>&lt;--- reminder:  operation should be same as component name</v>
      </c>
    </row>
    <row r="50" spans="1:4" ht="12" hidden="1" customHeight="1" x14ac:dyDescent="0.15">
      <c r="A50" s="380"/>
      <c r="C50" s="6"/>
    </row>
    <row r="51" spans="1:4" ht="12" hidden="1" customHeight="1" x14ac:dyDescent="0.15">
      <c r="A51" s="380"/>
      <c r="C51" s="6"/>
    </row>
    <row r="52" spans="1:4" ht="12" hidden="1" customHeight="1" x14ac:dyDescent="0.15">
      <c r="A52" s="380"/>
      <c r="C52" s="6"/>
    </row>
    <row r="53" spans="1:4" ht="12" hidden="1" customHeight="1" x14ac:dyDescent="0.15">
      <c r="A53" s="380"/>
      <c r="C53" s="6"/>
    </row>
    <row r="54" spans="1:4" ht="12" hidden="1" customHeight="1" x14ac:dyDescent="0.15">
      <c r="A54" s="380"/>
      <c r="C54" s="6"/>
    </row>
    <row r="55" spans="1:4" ht="12" hidden="1" customHeight="1" x14ac:dyDescent="0.15">
      <c r="A55" s="380"/>
      <c r="C55" s="6"/>
    </row>
    <row r="56" spans="1:4" ht="12" hidden="1" customHeight="1" x14ac:dyDescent="0.15">
      <c r="A56" s="380"/>
      <c r="C56" s="6"/>
    </row>
    <row r="57" spans="1:4" ht="12" hidden="1" customHeight="1" x14ac:dyDescent="0.15">
      <c r="A57" s="380"/>
      <c r="C57" s="6"/>
    </row>
    <row r="58" spans="1:4" ht="12" hidden="1" customHeight="1" x14ac:dyDescent="0.15">
      <c r="A58" s="380"/>
      <c r="C58" s="6"/>
    </row>
    <row r="59" spans="1:4" x14ac:dyDescent="0.15">
      <c r="A59" s="380"/>
    </row>
    <row r="60" spans="1:4" x14ac:dyDescent="0.15">
      <c r="A60" s="380">
        <f>A43+1</f>
        <v>2</v>
      </c>
      <c r="B60" t="s">
        <v>194</v>
      </c>
      <c r="C60" s="179" t="s">
        <v>754</v>
      </c>
    </row>
    <row r="61" spans="1:4" x14ac:dyDescent="0.15">
      <c r="A61" s="380"/>
      <c r="B61" t="s">
        <v>188</v>
      </c>
      <c r="C61" s="6" t="s">
        <v>187</v>
      </c>
    </row>
    <row r="62" spans="1:4" x14ac:dyDescent="0.15">
      <c r="A62" s="380"/>
      <c r="B62" t="s">
        <v>195</v>
      </c>
      <c r="C62" s="6" t="s">
        <v>399</v>
      </c>
    </row>
    <row r="63" spans="1:4" ht="12" hidden="1" customHeight="1" x14ac:dyDescent="0.15">
      <c r="A63" s="380"/>
      <c r="B63" t="s">
        <v>189</v>
      </c>
      <c r="C63" s="6"/>
    </row>
    <row r="64" spans="1:4" x14ac:dyDescent="0.15">
      <c r="A64" s="380"/>
      <c r="B64" t="s">
        <v>190</v>
      </c>
      <c r="C64" s="6" t="s">
        <v>45</v>
      </c>
    </row>
    <row r="65" spans="1:4" ht="26" customHeight="1" x14ac:dyDescent="0.15">
      <c r="A65" s="380"/>
      <c r="B65" s="47" t="s">
        <v>191</v>
      </c>
      <c r="C65" s="28" t="s">
        <v>399</v>
      </c>
    </row>
    <row r="66" spans="1:4" ht="26" customHeight="1" x14ac:dyDescent="0.15">
      <c r="A66" s="380"/>
      <c r="B66" s="47" t="s">
        <v>192</v>
      </c>
      <c r="C66" s="28" t="s">
        <v>755</v>
      </c>
      <c r="D66" t="str">
        <f>IF(C61="Functional",IF(C66=C60,"","&lt;--- reminder:  operation should be same as component name"),"")</f>
        <v>&lt;--- reminder:  operation should be same as component name</v>
      </c>
    </row>
    <row r="67" spans="1:4" ht="12" hidden="1" customHeight="1" x14ac:dyDescent="0.15">
      <c r="A67" s="380"/>
      <c r="C67" s="6"/>
    </row>
    <row r="68" spans="1:4" ht="12" hidden="1" customHeight="1" x14ac:dyDescent="0.15">
      <c r="A68" s="380"/>
      <c r="C68" s="6"/>
    </row>
    <row r="69" spans="1:4" ht="12" hidden="1" customHeight="1" x14ac:dyDescent="0.15">
      <c r="A69" s="380"/>
      <c r="C69" s="6"/>
    </row>
    <row r="70" spans="1:4" ht="12" hidden="1" customHeight="1" x14ac:dyDescent="0.15">
      <c r="A70" s="380"/>
      <c r="C70" s="6"/>
    </row>
    <row r="71" spans="1:4" ht="12" hidden="1" customHeight="1" x14ac:dyDescent="0.15">
      <c r="A71" s="380"/>
      <c r="C71" s="6"/>
    </row>
    <row r="72" spans="1:4" ht="12" hidden="1" customHeight="1" x14ac:dyDescent="0.15">
      <c r="A72" s="380"/>
      <c r="C72" s="6"/>
    </row>
    <row r="73" spans="1:4" ht="12" hidden="1" customHeight="1" x14ac:dyDescent="0.15">
      <c r="A73" s="380"/>
      <c r="C73" s="6"/>
    </row>
    <row r="74" spans="1:4" ht="12" hidden="1" customHeight="1" x14ac:dyDescent="0.15">
      <c r="A74" s="380"/>
      <c r="C74" s="6"/>
    </row>
    <row r="75" spans="1:4" ht="12" hidden="1" customHeight="1" x14ac:dyDescent="0.15">
      <c r="A75" s="380"/>
      <c r="C75" s="6"/>
    </row>
    <row r="76" spans="1:4" x14ac:dyDescent="0.15">
      <c r="A76" s="380"/>
    </row>
    <row r="77" spans="1:4" x14ac:dyDescent="0.15">
      <c r="A77" s="380">
        <f>A60+1</f>
        <v>3</v>
      </c>
      <c r="B77" t="s">
        <v>194</v>
      </c>
      <c r="C77" s="179" t="s">
        <v>756</v>
      </c>
    </row>
    <row r="78" spans="1:4" x14ac:dyDescent="0.15">
      <c r="A78" s="380"/>
      <c r="B78" t="s">
        <v>188</v>
      </c>
      <c r="C78" s="6" t="s">
        <v>187</v>
      </c>
    </row>
    <row r="79" spans="1:4" x14ac:dyDescent="0.15">
      <c r="A79" s="380"/>
      <c r="B79" t="s">
        <v>195</v>
      </c>
      <c r="C79" s="6" t="s">
        <v>399</v>
      </c>
    </row>
    <row r="80" spans="1:4" ht="12" hidden="1" customHeight="1" x14ac:dyDescent="0.15">
      <c r="A80" s="380"/>
      <c r="B80" t="s">
        <v>189</v>
      </c>
      <c r="C80" s="6"/>
    </row>
    <row r="81" spans="1:4" x14ac:dyDescent="0.15">
      <c r="A81" s="380"/>
      <c r="B81" t="s">
        <v>190</v>
      </c>
      <c r="C81" s="6" t="s">
        <v>45</v>
      </c>
    </row>
    <row r="82" spans="1:4" ht="26" customHeight="1" x14ac:dyDescent="0.15">
      <c r="A82" s="380"/>
      <c r="B82" s="178" t="s">
        <v>191</v>
      </c>
      <c r="C82" s="28" t="s">
        <v>757</v>
      </c>
    </row>
    <row r="83" spans="1:4" ht="26" customHeight="1" x14ac:dyDescent="0.15">
      <c r="A83" s="380"/>
      <c r="B83" s="47" t="s">
        <v>192</v>
      </c>
      <c r="C83" s="28" t="s">
        <v>758</v>
      </c>
      <c r="D83" t="str">
        <f>IF(C78="Functional",IF(C83=C77,"","&lt;--- reminder:  operation should be same as component name"),"")</f>
        <v>&lt;--- reminder:  operation should be same as component name</v>
      </c>
    </row>
    <row r="84" spans="1:4" ht="12" hidden="1" customHeight="1" x14ac:dyDescent="0.15">
      <c r="A84" s="380"/>
      <c r="C84" s="6"/>
    </row>
    <row r="85" spans="1:4" ht="12" hidden="1" customHeight="1" x14ac:dyDescent="0.15">
      <c r="A85" s="380"/>
      <c r="C85" s="6"/>
    </row>
    <row r="86" spans="1:4" ht="12" hidden="1" customHeight="1" x14ac:dyDescent="0.15">
      <c r="A86" s="380"/>
      <c r="C86" s="6"/>
    </row>
    <row r="87" spans="1:4" ht="12" hidden="1" customHeight="1" x14ac:dyDescent="0.15">
      <c r="A87" s="380"/>
      <c r="C87" s="6"/>
    </row>
    <row r="88" spans="1:4" ht="12" hidden="1" customHeight="1" x14ac:dyDescent="0.15">
      <c r="A88" s="380"/>
      <c r="C88" s="6"/>
    </row>
    <row r="89" spans="1:4" ht="12" hidden="1" customHeight="1" x14ac:dyDescent="0.15">
      <c r="A89" s="380"/>
      <c r="C89" s="6"/>
    </row>
    <row r="90" spans="1:4" ht="12" hidden="1" customHeight="1" x14ac:dyDescent="0.15">
      <c r="A90" s="380"/>
      <c r="C90" s="6"/>
    </row>
    <row r="91" spans="1:4" ht="12" hidden="1" customHeight="1" x14ac:dyDescent="0.15">
      <c r="A91" s="380"/>
      <c r="C91" s="6"/>
    </row>
    <row r="92" spans="1:4" ht="12" hidden="1" customHeight="1" x14ac:dyDescent="0.15">
      <c r="A92" s="380"/>
      <c r="C92" s="6"/>
    </row>
    <row r="93" spans="1:4" x14ac:dyDescent="0.15">
      <c r="A93" s="380"/>
    </row>
    <row r="94" spans="1:4" x14ac:dyDescent="0.15">
      <c r="A94" s="380">
        <f>A77+1</f>
        <v>4</v>
      </c>
      <c r="B94" t="s">
        <v>194</v>
      </c>
      <c r="C94" s="179" t="s">
        <v>759</v>
      </c>
    </row>
    <row r="95" spans="1:4" x14ac:dyDescent="0.15">
      <c r="A95" s="380"/>
      <c r="B95" t="s">
        <v>188</v>
      </c>
      <c r="C95" s="6" t="s">
        <v>187</v>
      </c>
    </row>
    <row r="96" spans="1:4" x14ac:dyDescent="0.15">
      <c r="A96" s="380"/>
      <c r="B96" t="s">
        <v>195</v>
      </c>
      <c r="C96" s="6" t="s">
        <v>399</v>
      </c>
    </row>
    <row r="97" spans="1:4" ht="12" hidden="1" customHeight="1" x14ac:dyDescent="0.15">
      <c r="A97" s="380"/>
      <c r="B97" t="s">
        <v>189</v>
      </c>
      <c r="C97" s="6"/>
    </row>
    <row r="98" spans="1:4" x14ac:dyDescent="0.15">
      <c r="A98" s="380"/>
      <c r="B98" t="s">
        <v>190</v>
      </c>
      <c r="C98" s="6" t="s">
        <v>45</v>
      </c>
    </row>
    <row r="99" spans="1:4" ht="26" customHeight="1" x14ac:dyDescent="0.15">
      <c r="A99" s="380"/>
      <c r="B99" s="178" t="s">
        <v>191</v>
      </c>
      <c r="C99" s="28" t="s">
        <v>768</v>
      </c>
    </row>
    <row r="100" spans="1:4" ht="26" customHeight="1" x14ac:dyDescent="0.15">
      <c r="A100" s="380"/>
      <c r="B100" s="47" t="s">
        <v>192</v>
      </c>
      <c r="C100" s="28" t="s">
        <v>760</v>
      </c>
      <c r="D100" t="str">
        <f>IF(C95="Functional",IF(C100=C94,"","&lt;--- reminder:  operation should be same as component name"),"")</f>
        <v>&lt;--- reminder:  operation should be same as component name</v>
      </c>
    </row>
    <row r="101" spans="1:4" ht="12" hidden="1" customHeight="1" x14ac:dyDescent="0.15">
      <c r="A101" s="380"/>
      <c r="C101" s="6"/>
    </row>
    <row r="102" spans="1:4" ht="12" hidden="1" customHeight="1" x14ac:dyDescent="0.15">
      <c r="A102" s="380"/>
      <c r="C102" s="6"/>
    </row>
    <row r="103" spans="1:4" ht="12" hidden="1" customHeight="1" x14ac:dyDescent="0.15">
      <c r="A103" s="380"/>
      <c r="C103" s="6"/>
    </row>
    <row r="104" spans="1:4" ht="12" hidden="1" customHeight="1" x14ac:dyDescent="0.15">
      <c r="A104" s="380"/>
      <c r="C104" s="6"/>
    </row>
    <row r="105" spans="1:4" ht="12" hidden="1" customHeight="1" x14ac:dyDescent="0.15">
      <c r="A105" s="380"/>
      <c r="C105" s="6"/>
    </row>
    <row r="106" spans="1:4" ht="12" hidden="1" customHeight="1" x14ac:dyDescent="0.15">
      <c r="A106" s="380"/>
      <c r="C106" s="6"/>
    </row>
    <row r="107" spans="1:4" ht="12" hidden="1" customHeight="1" x14ac:dyDescent="0.15">
      <c r="A107" s="380"/>
      <c r="C107" s="6"/>
    </row>
    <row r="108" spans="1:4" ht="12" hidden="1" customHeight="1" x14ac:dyDescent="0.15">
      <c r="A108" s="380"/>
      <c r="C108" s="6"/>
    </row>
    <row r="109" spans="1:4" ht="12" hidden="1" customHeight="1" x14ac:dyDescent="0.15">
      <c r="A109" s="380"/>
      <c r="C109" s="6"/>
    </row>
    <row r="110" spans="1:4" x14ac:dyDescent="0.15">
      <c r="A110" s="380"/>
    </row>
    <row r="111" spans="1:4" x14ac:dyDescent="0.15">
      <c r="A111" s="380">
        <f>A94+1</f>
        <v>5</v>
      </c>
      <c r="B111" t="s">
        <v>194</v>
      </c>
      <c r="C111" s="179" t="s">
        <v>761</v>
      </c>
    </row>
    <row r="112" spans="1:4" x14ac:dyDescent="0.15">
      <c r="A112" s="380"/>
      <c r="B112" t="s">
        <v>188</v>
      </c>
      <c r="C112" s="6" t="s">
        <v>187</v>
      </c>
    </row>
    <row r="113" spans="1:4" x14ac:dyDescent="0.15">
      <c r="A113" s="380"/>
      <c r="B113" t="s">
        <v>195</v>
      </c>
      <c r="C113" s="6" t="s">
        <v>399</v>
      </c>
    </row>
    <row r="114" spans="1:4" ht="12" hidden="1" customHeight="1" x14ac:dyDescent="0.15">
      <c r="A114" s="380"/>
      <c r="B114" t="s">
        <v>189</v>
      </c>
      <c r="C114" s="6"/>
    </row>
    <row r="115" spans="1:4" x14ac:dyDescent="0.15">
      <c r="A115" s="380"/>
      <c r="B115" t="s">
        <v>190</v>
      </c>
      <c r="C115" s="6" t="s">
        <v>45</v>
      </c>
    </row>
    <row r="116" spans="1:4" ht="26" customHeight="1" x14ac:dyDescent="0.15">
      <c r="A116" s="380"/>
      <c r="B116" s="178" t="s">
        <v>191</v>
      </c>
      <c r="C116" s="28" t="s">
        <v>769</v>
      </c>
    </row>
    <row r="117" spans="1:4" ht="26" customHeight="1" x14ac:dyDescent="0.15">
      <c r="A117" s="380"/>
      <c r="B117" s="47" t="s">
        <v>192</v>
      </c>
      <c r="C117" s="28" t="s">
        <v>762</v>
      </c>
      <c r="D117" t="str">
        <f>IF(C112="Functional",IF(C117=C111,"","&lt;--- reminder:  operation should be same as component name"),"")</f>
        <v>&lt;--- reminder:  operation should be same as component name</v>
      </c>
    </row>
    <row r="118" spans="1:4" ht="12" hidden="1" customHeight="1" x14ac:dyDescent="0.15">
      <c r="A118" s="380"/>
      <c r="C118" s="6"/>
    </row>
    <row r="119" spans="1:4" ht="12" hidden="1" customHeight="1" x14ac:dyDescent="0.15">
      <c r="A119" s="380"/>
      <c r="C119" s="6"/>
    </row>
    <row r="120" spans="1:4" ht="12" hidden="1" customHeight="1" x14ac:dyDescent="0.15">
      <c r="A120" s="380"/>
      <c r="C120" s="6"/>
    </row>
    <row r="121" spans="1:4" ht="12" hidden="1" customHeight="1" x14ac:dyDescent="0.15">
      <c r="A121" s="380"/>
      <c r="C121" s="6"/>
    </row>
    <row r="122" spans="1:4" ht="12" hidden="1" customHeight="1" x14ac:dyDescent="0.15">
      <c r="A122" s="380"/>
      <c r="C122" s="6"/>
    </row>
    <row r="123" spans="1:4" ht="12" hidden="1" customHeight="1" x14ac:dyDescent="0.15">
      <c r="A123" s="380"/>
      <c r="C123" s="6"/>
    </row>
    <row r="124" spans="1:4" ht="12" hidden="1" customHeight="1" x14ac:dyDescent="0.15">
      <c r="A124" s="380"/>
      <c r="C124" s="6"/>
    </row>
    <row r="125" spans="1:4" ht="12" hidden="1" customHeight="1" x14ac:dyDescent="0.15">
      <c r="A125" s="380"/>
      <c r="C125" s="6"/>
    </row>
    <row r="126" spans="1:4" ht="12" hidden="1" customHeight="1" x14ac:dyDescent="0.15">
      <c r="A126" s="380"/>
      <c r="C126" s="6"/>
    </row>
    <row r="127" spans="1:4" x14ac:dyDescent="0.15">
      <c r="A127" s="380"/>
    </row>
    <row r="128" spans="1:4" x14ac:dyDescent="0.15">
      <c r="A128" s="380">
        <f>A111+1</f>
        <v>6</v>
      </c>
      <c r="B128" t="s">
        <v>194</v>
      </c>
      <c r="C128" s="179" t="s">
        <v>763</v>
      </c>
    </row>
    <row r="129" spans="1:4" x14ac:dyDescent="0.15">
      <c r="A129" s="380"/>
      <c r="B129" t="s">
        <v>188</v>
      </c>
      <c r="C129" s="6" t="s">
        <v>187</v>
      </c>
    </row>
    <row r="130" spans="1:4" x14ac:dyDescent="0.15">
      <c r="A130" s="380"/>
      <c r="B130" t="s">
        <v>195</v>
      </c>
      <c r="C130" s="6" t="s">
        <v>399</v>
      </c>
    </row>
    <row r="131" spans="1:4" ht="12" hidden="1" customHeight="1" x14ac:dyDescent="0.15">
      <c r="A131" s="380"/>
      <c r="B131" t="s">
        <v>189</v>
      </c>
      <c r="C131" s="6"/>
    </row>
    <row r="132" spans="1:4" x14ac:dyDescent="0.15">
      <c r="A132" s="380"/>
      <c r="B132" t="s">
        <v>190</v>
      </c>
      <c r="C132" s="6" t="s">
        <v>45</v>
      </c>
    </row>
    <row r="133" spans="1:4" ht="26" customHeight="1" x14ac:dyDescent="0.15">
      <c r="A133" s="380"/>
      <c r="B133" s="178" t="s">
        <v>191</v>
      </c>
      <c r="C133" s="28" t="s">
        <v>796</v>
      </c>
    </row>
    <row r="134" spans="1:4" ht="26" customHeight="1" x14ac:dyDescent="0.15">
      <c r="A134" s="380"/>
      <c r="B134" s="47" t="s">
        <v>192</v>
      </c>
      <c r="C134" s="28" t="s">
        <v>764</v>
      </c>
      <c r="D134" t="str">
        <f>IF(C129="Functional",IF(C134=C128,"","&lt;--- reminder:  operation should be same as component name"),"")</f>
        <v>&lt;--- reminder:  operation should be same as component name</v>
      </c>
    </row>
    <row r="135" spans="1:4" ht="12" hidden="1" customHeight="1" x14ac:dyDescent="0.15">
      <c r="A135" s="380"/>
      <c r="C135" s="6"/>
    </row>
    <row r="136" spans="1:4" ht="12" hidden="1" customHeight="1" x14ac:dyDescent="0.15">
      <c r="A136" s="380"/>
      <c r="C136" s="6"/>
    </row>
    <row r="137" spans="1:4" ht="12" hidden="1" customHeight="1" x14ac:dyDescent="0.15">
      <c r="A137" s="380"/>
      <c r="C137" s="6"/>
    </row>
    <row r="138" spans="1:4" ht="12" hidden="1" customHeight="1" x14ac:dyDescent="0.15">
      <c r="A138" s="380"/>
      <c r="C138" s="6"/>
    </row>
    <row r="139" spans="1:4" ht="12" hidden="1" customHeight="1" x14ac:dyDescent="0.15">
      <c r="A139" s="380"/>
      <c r="C139" s="6"/>
    </row>
    <row r="140" spans="1:4" ht="12" hidden="1" customHeight="1" x14ac:dyDescent="0.15">
      <c r="A140" s="380"/>
      <c r="C140" s="6"/>
    </row>
    <row r="141" spans="1:4" ht="12" hidden="1" customHeight="1" x14ac:dyDescent="0.15">
      <c r="A141" s="380"/>
      <c r="C141" s="6"/>
    </row>
    <row r="142" spans="1:4" ht="12" hidden="1" customHeight="1" x14ac:dyDescent="0.15">
      <c r="A142" s="380"/>
      <c r="C142" s="6"/>
    </row>
    <row r="143" spans="1:4" ht="12" hidden="1" customHeight="1" x14ac:dyDescent="0.15">
      <c r="A143" s="380"/>
      <c r="C143" s="6"/>
    </row>
    <row r="144" spans="1:4" x14ac:dyDescent="0.15">
      <c r="A144" s="380"/>
    </row>
    <row r="145" spans="1:4" x14ac:dyDescent="0.15">
      <c r="A145" s="380">
        <f>A128+1</f>
        <v>7</v>
      </c>
      <c r="B145" t="s">
        <v>194</v>
      </c>
      <c r="C145" s="6" t="s">
        <v>770</v>
      </c>
    </row>
    <row r="146" spans="1:4" x14ac:dyDescent="0.15">
      <c r="A146" s="380"/>
      <c r="B146" t="s">
        <v>188</v>
      </c>
      <c r="C146" s="6" t="s">
        <v>187</v>
      </c>
    </row>
    <row r="147" spans="1:4" x14ac:dyDescent="0.15">
      <c r="A147" s="380"/>
      <c r="B147" t="s">
        <v>195</v>
      </c>
      <c r="C147" s="6" t="s">
        <v>399</v>
      </c>
    </row>
    <row r="148" spans="1:4" ht="12" hidden="1" customHeight="1" x14ac:dyDescent="0.15">
      <c r="A148" s="380"/>
      <c r="B148" t="s">
        <v>189</v>
      </c>
      <c r="C148" s="6"/>
    </row>
    <row r="149" spans="1:4" x14ac:dyDescent="0.15">
      <c r="A149" s="380"/>
      <c r="B149" t="s">
        <v>190</v>
      </c>
      <c r="C149" s="6" t="s">
        <v>45</v>
      </c>
    </row>
    <row r="150" spans="1:4" ht="26" customHeight="1" x14ac:dyDescent="0.15">
      <c r="A150" s="380"/>
      <c r="B150" s="178" t="s">
        <v>191</v>
      </c>
      <c r="C150" s="6" t="s">
        <v>765</v>
      </c>
    </row>
    <row r="151" spans="1:4" ht="26" customHeight="1" x14ac:dyDescent="0.15">
      <c r="A151" s="380"/>
      <c r="B151" s="47" t="s">
        <v>192</v>
      </c>
      <c r="C151" s="6" t="s">
        <v>771</v>
      </c>
      <c r="D151" t="str">
        <f>IF(C146="Functional",IF(C151=C145,"","&lt;--- reminder:  operation should be same as component name"),"")</f>
        <v>&lt;--- reminder:  operation should be same as component name</v>
      </c>
    </row>
    <row r="152" spans="1:4" ht="12" hidden="1" customHeight="1" x14ac:dyDescent="0.15">
      <c r="A152" s="380"/>
      <c r="C152" s="6"/>
    </row>
    <row r="153" spans="1:4" ht="12" hidden="1" customHeight="1" x14ac:dyDescent="0.15">
      <c r="A153" s="380"/>
      <c r="C153" s="6"/>
    </row>
    <row r="154" spans="1:4" ht="12" hidden="1" customHeight="1" x14ac:dyDescent="0.15">
      <c r="A154" s="380"/>
      <c r="C154" s="6"/>
    </row>
    <row r="155" spans="1:4" ht="12" hidden="1" customHeight="1" x14ac:dyDescent="0.15">
      <c r="A155" s="380"/>
      <c r="C155" s="6"/>
    </row>
    <row r="156" spans="1:4" ht="12" hidden="1" customHeight="1" x14ac:dyDescent="0.15">
      <c r="A156" s="380"/>
      <c r="C156" s="6"/>
    </row>
    <row r="157" spans="1:4" ht="12" hidden="1" customHeight="1" x14ac:dyDescent="0.15">
      <c r="A157" s="380"/>
      <c r="C157" s="6"/>
    </row>
    <row r="158" spans="1:4" ht="12" hidden="1" customHeight="1" x14ac:dyDescent="0.15">
      <c r="A158" s="380"/>
      <c r="C158" s="6"/>
    </row>
    <row r="159" spans="1:4" ht="12" hidden="1" customHeight="1" x14ac:dyDescent="0.15">
      <c r="A159" s="380"/>
      <c r="C159" s="6"/>
    </row>
    <row r="160" spans="1:4" ht="12" hidden="1" customHeight="1" x14ac:dyDescent="0.15">
      <c r="A160" s="380"/>
      <c r="C160" s="6"/>
    </row>
    <row r="161" spans="1:4" x14ac:dyDescent="0.15">
      <c r="A161" s="380"/>
    </row>
    <row r="162" spans="1:4" x14ac:dyDescent="0.15">
      <c r="A162" s="380">
        <f>A145+1</f>
        <v>8</v>
      </c>
      <c r="B162" t="s">
        <v>194</v>
      </c>
      <c r="C162" s="6" t="s">
        <v>765</v>
      </c>
    </row>
    <row r="163" spans="1:4" x14ac:dyDescent="0.15">
      <c r="A163" s="380"/>
      <c r="B163" t="s">
        <v>188</v>
      </c>
      <c r="C163" s="6" t="s">
        <v>187</v>
      </c>
    </row>
    <row r="164" spans="1:4" x14ac:dyDescent="0.15">
      <c r="A164" s="380"/>
      <c r="B164" t="s">
        <v>195</v>
      </c>
      <c r="C164" s="6" t="s">
        <v>399</v>
      </c>
    </row>
    <row r="165" spans="1:4" ht="12" hidden="1" customHeight="1" x14ac:dyDescent="0.15">
      <c r="A165" s="380"/>
      <c r="B165" t="s">
        <v>189</v>
      </c>
      <c r="C165" s="6"/>
    </row>
    <row r="166" spans="1:4" x14ac:dyDescent="0.15">
      <c r="A166" s="380"/>
      <c r="B166" t="s">
        <v>190</v>
      </c>
      <c r="C166" s="6" t="s">
        <v>45</v>
      </c>
    </row>
    <row r="167" spans="1:4" ht="26" customHeight="1" x14ac:dyDescent="0.15">
      <c r="A167" s="380"/>
      <c r="B167" s="178" t="s">
        <v>191</v>
      </c>
      <c r="C167" s="28" t="s">
        <v>766</v>
      </c>
    </row>
    <row r="168" spans="1:4" ht="26" customHeight="1" x14ac:dyDescent="0.15">
      <c r="A168" s="380"/>
      <c r="B168" s="47" t="s">
        <v>192</v>
      </c>
      <c r="C168" s="28" t="s">
        <v>767</v>
      </c>
      <c r="D168" t="str">
        <f>IF(C163="Functional",IF(C168=C162,"","&lt;--- reminder:  operation should be same as component name"),"")</f>
        <v>&lt;--- reminder:  operation should be same as component name</v>
      </c>
    </row>
    <row r="169" spans="1:4" ht="12" hidden="1" customHeight="1" x14ac:dyDescent="0.15">
      <c r="A169" s="380"/>
      <c r="C169" s="6"/>
    </row>
    <row r="170" spans="1:4" ht="12" hidden="1" customHeight="1" x14ac:dyDescent="0.15">
      <c r="A170" s="380"/>
      <c r="C170" s="6"/>
    </row>
    <row r="171" spans="1:4" ht="12" hidden="1" customHeight="1" x14ac:dyDescent="0.15">
      <c r="A171" s="380"/>
      <c r="C171" s="6"/>
    </row>
    <row r="172" spans="1:4" ht="12" hidden="1" customHeight="1" x14ac:dyDescent="0.15">
      <c r="A172" s="380"/>
      <c r="C172" s="6"/>
    </row>
    <row r="173" spans="1:4" ht="12" hidden="1" customHeight="1" x14ac:dyDescent="0.15">
      <c r="A173" s="380"/>
      <c r="C173" s="6"/>
    </row>
    <row r="174" spans="1:4" ht="12" hidden="1" customHeight="1" x14ac:dyDescent="0.15">
      <c r="A174" s="380"/>
      <c r="C174" s="6"/>
    </row>
    <row r="175" spans="1:4" ht="12" hidden="1" customHeight="1" x14ac:dyDescent="0.15">
      <c r="A175" s="380"/>
      <c r="C175" s="6"/>
    </row>
    <row r="176" spans="1:4" ht="12" hidden="1" customHeight="1" x14ac:dyDescent="0.15">
      <c r="A176" s="380"/>
      <c r="C176" s="6"/>
    </row>
    <row r="177" spans="1:4" ht="12" hidden="1" customHeight="1" x14ac:dyDescent="0.15">
      <c r="A177" s="380"/>
      <c r="C177" s="6"/>
    </row>
    <row r="178" spans="1:4" x14ac:dyDescent="0.15">
      <c r="A178" s="380"/>
    </row>
    <row r="179" spans="1:4" x14ac:dyDescent="0.15">
      <c r="A179" s="380">
        <f>A162+1</f>
        <v>9</v>
      </c>
      <c r="B179" t="s">
        <v>194</v>
      </c>
      <c r="C179" s="6" t="s">
        <v>772</v>
      </c>
    </row>
    <row r="180" spans="1:4" x14ac:dyDescent="0.15">
      <c r="A180" s="380"/>
      <c r="B180" t="s">
        <v>188</v>
      </c>
      <c r="C180" s="6" t="s">
        <v>187</v>
      </c>
    </row>
    <row r="181" spans="1:4" x14ac:dyDescent="0.15">
      <c r="A181" s="380"/>
      <c r="B181" t="s">
        <v>195</v>
      </c>
      <c r="C181" s="6" t="s">
        <v>399</v>
      </c>
    </row>
    <row r="182" spans="1:4" ht="12" hidden="1" customHeight="1" x14ac:dyDescent="0.15">
      <c r="A182" s="380"/>
      <c r="B182" t="s">
        <v>189</v>
      </c>
      <c r="C182" s="6"/>
    </row>
    <row r="183" spans="1:4" x14ac:dyDescent="0.15">
      <c r="A183" s="380"/>
      <c r="B183" t="s">
        <v>190</v>
      </c>
      <c r="C183" s="6" t="s">
        <v>45</v>
      </c>
    </row>
    <row r="184" spans="1:4" ht="26" customHeight="1" x14ac:dyDescent="0.15">
      <c r="A184" s="380"/>
      <c r="B184" s="178" t="s">
        <v>191</v>
      </c>
      <c r="C184" s="28" t="s">
        <v>765</v>
      </c>
    </row>
    <row r="185" spans="1:4" ht="26" customHeight="1" x14ac:dyDescent="0.15">
      <c r="A185" s="380"/>
      <c r="B185" s="47" t="s">
        <v>192</v>
      </c>
      <c r="C185" s="28" t="s">
        <v>773</v>
      </c>
      <c r="D185" t="str">
        <f>IF(C180="Functional",IF(C185=C179,"","&lt;--- reminder:  operation should be same as component name"),"")</f>
        <v>&lt;--- reminder:  operation should be same as component name</v>
      </c>
    </row>
    <row r="186" spans="1:4" ht="12" hidden="1" customHeight="1" x14ac:dyDescent="0.15">
      <c r="A186" s="380"/>
      <c r="C186" s="6"/>
    </row>
    <row r="187" spans="1:4" ht="12" hidden="1" customHeight="1" x14ac:dyDescent="0.15">
      <c r="A187" s="380"/>
      <c r="C187" s="6"/>
    </row>
    <row r="188" spans="1:4" ht="12" hidden="1" customHeight="1" x14ac:dyDescent="0.15">
      <c r="A188" s="380"/>
      <c r="C188" s="6"/>
    </row>
    <row r="189" spans="1:4" ht="12" hidden="1" customHeight="1" x14ac:dyDescent="0.15">
      <c r="A189" s="380"/>
      <c r="C189" s="6"/>
    </row>
    <row r="190" spans="1:4" ht="12" hidden="1" customHeight="1" x14ac:dyDescent="0.15">
      <c r="A190" s="380"/>
      <c r="C190" s="6"/>
    </row>
    <row r="191" spans="1:4" ht="12" hidden="1" customHeight="1" x14ac:dyDescent="0.15">
      <c r="A191" s="380"/>
      <c r="C191" s="6"/>
    </row>
    <row r="192" spans="1:4" ht="12" hidden="1" customHeight="1" x14ac:dyDescent="0.15">
      <c r="A192" s="380"/>
      <c r="C192" s="6"/>
    </row>
    <row r="193" spans="1:4" ht="12" hidden="1" customHeight="1" x14ac:dyDescent="0.15">
      <c r="A193" s="380"/>
      <c r="C193" s="6"/>
    </row>
    <row r="194" spans="1:4" ht="12" hidden="1" customHeight="1" x14ac:dyDescent="0.15">
      <c r="A194" s="380"/>
      <c r="C194" s="6"/>
    </row>
    <row r="195" spans="1:4" x14ac:dyDescent="0.15">
      <c r="A195" s="380"/>
    </row>
    <row r="196" spans="1:4" x14ac:dyDescent="0.15">
      <c r="A196" s="380">
        <f>A179+1</f>
        <v>10</v>
      </c>
      <c r="B196" t="s">
        <v>194</v>
      </c>
      <c r="C196" s="6" t="s">
        <v>774</v>
      </c>
    </row>
    <row r="197" spans="1:4" x14ac:dyDescent="0.15">
      <c r="A197" s="380"/>
      <c r="B197" t="s">
        <v>188</v>
      </c>
      <c r="C197" s="6" t="s">
        <v>187</v>
      </c>
    </row>
    <row r="198" spans="1:4" x14ac:dyDescent="0.15">
      <c r="A198" s="380"/>
      <c r="B198" t="s">
        <v>195</v>
      </c>
      <c r="C198" s="6" t="s">
        <v>399</v>
      </c>
    </row>
    <row r="199" spans="1:4" ht="12" hidden="1" customHeight="1" x14ac:dyDescent="0.15">
      <c r="A199" s="380"/>
      <c r="B199" t="s">
        <v>189</v>
      </c>
      <c r="C199" s="6"/>
    </row>
    <row r="200" spans="1:4" x14ac:dyDescent="0.15">
      <c r="A200" s="380"/>
      <c r="B200" t="s">
        <v>190</v>
      </c>
      <c r="C200" s="6" t="s">
        <v>45</v>
      </c>
    </row>
    <row r="201" spans="1:4" ht="26" customHeight="1" x14ac:dyDescent="0.15">
      <c r="A201" s="380"/>
      <c r="B201" s="178" t="s">
        <v>191</v>
      </c>
      <c r="C201" s="28" t="s">
        <v>765</v>
      </c>
    </row>
    <row r="202" spans="1:4" ht="26" customHeight="1" x14ac:dyDescent="0.15">
      <c r="A202" s="380"/>
      <c r="B202" s="47" t="s">
        <v>192</v>
      </c>
      <c r="C202" s="28" t="s">
        <v>775</v>
      </c>
      <c r="D202" t="str">
        <f>IF(C197="Functional",IF(C202=C196,"","&lt;--- reminder:  operation should be same as component name"),"")</f>
        <v>&lt;--- reminder:  operation should be same as component name</v>
      </c>
    </row>
    <row r="203" spans="1:4" ht="12" hidden="1" customHeight="1" x14ac:dyDescent="0.15">
      <c r="A203" s="380"/>
      <c r="C203" s="6"/>
    </row>
    <row r="204" spans="1:4" ht="12" hidden="1" customHeight="1" x14ac:dyDescent="0.15">
      <c r="A204" s="380"/>
      <c r="C204" s="6"/>
    </row>
    <row r="205" spans="1:4" ht="12" hidden="1" customHeight="1" x14ac:dyDescent="0.15">
      <c r="A205" s="380"/>
      <c r="C205" s="6"/>
    </row>
    <row r="206" spans="1:4" ht="12" hidden="1" customHeight="1" x14ac:dyDescent="0.15">
      <c r="A206" s="380"/>
      <c r="C206" s="6"/>
    </row>
    <row r="207" spans="1:4" ht="12" hidden="1" customHeight="1" x14ac:dyDescent="0.15">
      <c r="A207" s="380"/>
      <c r="C207" s="6"/>
    </row>
    <row r="208" spans="1:4" ht="12" hidden="1" customHeight="1" x14ac:dyDescent="0.15">
      <c r="A208" s="380"/>
      <c r="C208" s="6"/>
    </row>
    <row r="209" spans="1:4" ht="12" hidden="1" customHeight="1" x14ac:dyDescent="0.15">
      <c r="A209" s="380"/>
      <c r="C209" s="6"/>
    </row>
    <row r="210" spans="1:4" ht="12" hidden="1" customHeight="1" x14ac:dyDescent="0.15">
      <c r="A210" s="380"/>
      <c r="C210" s="6"/>
    </row>
    <row r="211" spans="1:4" ht="12" hidden="1" customHeight="1" x14ac:dyDescent="0.15">
      <c r="A211" s="380"/>
      <c r="C211" s="6"/>
    </row>
    <row r="212" spans="1:4" x14ac:dyDescent="0.15">
      <c r="A212" s="380"/>
    </row>
    <row r="213" spans="1:4" x14ac:dyDescent="0.15">
      <c r="B213" t="s">
        <v>194</v>
      </c>
      <c r="C213" s="6" t="s">
        <v>776</v>
      </c>
    </row>
    <row r="214" spans="1:4" x14ac:dyDescent="0.15">
      <c r="B214" t="s">
        <v>188</v>
      </c>
      <c r="C214" s="6" t="s">
        <v>187</v>
      </c>
    </row>
    <row r="215" spans="1:4" x14ac:dyDescent="0.15">
      <c r="B215" t="s">
        <v>195</v>
      </c>
      <c r="C215" s="6" t="s">
        <v>399</v>
      </c>
    </row>
    <row r="216" spans="1:4" ht="12" hidden="1" customHeight="1" x14ac:dyDescent="0.15">
      <c r="B216" t="s">
        <v>189</v>
      </c>
      <c r="C216" s="6"/>
    </row>
    <row r="217" spans="1:4" x14ac:dyDescent="0.15">
      <c r="B217" t="s">
        <v>190</v>
      </c>
      <c r="C217" s="6" t="s">
        <v>45</v>
      </c>
    </row>
    <row r="218" spans="1:4" ht="26" customHeight="1" x14ac:dyDescent="0.15">
      <c r="B218" s="178" t="s">
        <v>191</v>
      </c>
      <c r="C218" s="28" t="s">
        <v>765</v>
      </c>
    </row>
    <row r="219" spans="1:4" ht="26" customHeight="1" x14ac:dyDescent="0.15">
      <c r="B219" s="47" t="s">
        <v>192</v>
      </c>
      <c r="C219" s="28" t="s">
        <v>777</v>
      </c>
      <c r="D219" t="str">
        <f>IF(C214="Functional",IF(C219=C213,"","&lt;--- reminder:  operation should be same as component name"),"")</f>
        <v>&lt;--- reminder:  operation should be same as component name</v>
      </c>
    </row>
    <row r="221" spans="1:4" x14ac:dyDescent="0.15">
      <c r="B221" t="s">
        <v>194</v>
      </c>
      <c r="C221" s="6" t="s">
        <v>778</v>
      </c>
    </row>
    <row r="222" spans="1:4" x14ac:dyDescent="0.15">
      <c r="B222" t="s">
        <v>188</v>
      </c>
      <c r="C222" s="6" t="s">
        <v>187</v>
      </c>
    </row>
    <row r="223" spans="1:4" x14ac:dyDescent="0.15">
      <c r="B223" t="s">
        <v>195</v>
      </c>
      <c r="C223" s="6" t="s">
        <v>399</v>
      </c>
    </row>
    <row r="224" spans="1:4" ht="12" hidden="1" customHeight="1" x14ac:dyDescent="0.15">
      <c r="B224" t="s">
        <v>189</v>
      </c>
      <c r="C224" s="6"/>
    </row>
    <row r="225" spans="2:4" x14ac:dyDescent="0.15">
      <c r="B225" t="s">
        <v>190</v>
      </c>
      <c r="C225" s="6" t="s">
        <v>45</v>
      </c>
    </row>
    <row r="226" spans="2:4" ht="26" customHeight="1" x14ac:dyDescent="0.15">
      <c r="B226" s="178" t="s">
        <v>191</v>
      </c>
      <c r="C226" s="28" t="s">
        <v>765</v>
      </c>
    </row>
    <row r="227" spans="2:4" ht="26" customHeight="1" x14ac:dyDescent="0.15">
      <c r="B227" s="47" t="s">
        <v>192</v>
      </c>
      <c r="C227" s="28" t="s">
        <v>779</v>
      </c>
      <c r="D227" t="str">
        <f>IF(C222="Functional",IF(C227=C221,"","&lt;--- reminder:  operation should be same as component name"),"")</f>
        <v>&lt;--- reminder:  operation should be same as component name</v>
      </c>
    </row>
    <row r="229" spans="2:4" x14ac:dyDescent="0.15">
      <c r="B229" t="s">
        <v>194</v>
      </c>
      <c r="C229" s="6" t="s">
        <v>780</v>
      </c>
    </row>
    <row r="230" spans="2:4" x14ac:dyDescent="0.15">
      <c r="B230" t="s">
        <v>188</v>
      </c>
      <c r="C230" s="6" t="s">
        <v>187</v>
      </c>
    </row>
    <row r="231" spans="2:4" x14ac:dyDescent="0.15">
      <c r="B231" t="s">
        <v>195</v>
      </c>
      <c r="C231" s="6" t="s">
        <v>399</v>
      </c>
    </row>
    <row r="232" spans="2:4" ht="12" hidden="1" customHeight="1" x14ac:dyDescent="0.15">
      <c r="B232" t="s">
        <v>189</v>
      </c>
      <c r="C232" s="6"/>
    </row>
    <row r="233" spans="2:4" x14ac:dyDescent="0.15">
      <c r="B233" t="s">
        <v>190</v>
      </c>
      <c r="C233" s="6" t="s">
        <v>45</v>
      </c>
    </row>
    <row r="234" spans="2:4" ht="26" customHeight="1" x14ac:dyDescent="0.15">
      <c r="B234" s="178" t="s">
        <v>191</v>
      </c>
      <c r="C234" s="28" t="s">
        <v>765</v>
      </c>
    </row>
    <row r="235" spans="2:4" ht="26" customHeight="1" x14ac:dyDescent="0.15">
      <c r="B235" s="47" t="s">
        <v>192</v>
      </c>
      <c r="C235" s="28" t="s">
        <v>781</v>
      </c>
      <c r="D235" t="str">
        <f>IF(C230="Functional",IF(C235=C229,"","&lt;--- reminder:  operation should be same as component name"),"")</f>
        <v>&lt;--- reminder:  operation should be same as component name</v>
      </c>
    </row>
    <row r="237" spans="2:4" x14ac:dyDescent="0.15">
      <c r="B237" t="s">
        <v>194</v>
      </c>
      <c r="C237" s="6" t="s">
        <v>782</v>
      </c>
    </row>
    <row r="238" spans="2:4" x14ac:dyDescent="0.15">
      <c r="B238" t="s">
        <v>188</v>
      </c>
      <c r="C238" s="6" t="s">
        <v>187</v>
      </c>
    </row>
    <row r="239" spans="2:4" x14ac:dyDescent="0.15">
      <c r="B239" t="s">
        <v>195</v>
      </c>
      <c r="C239" s="6" t="s">
        <v>399</v>
      </c>
    </row>
    <row r="240" spans="2:4" ht="12" hidden="1" customHeight="1" x14ac:dyDescent="0.15">
      <c r="B240" t="s">
        <v>189</v>
      </c>
      <c r="C240" s="6"/>
    </row>
    <row r="241" spans="2:4" x14ac:dyDescent="0.15">
      <c r="B241" t="s">
        <v>190</v>
      </c>
      <c r="C241" s="6" t="s">
        <v>45</v>
      </c>
    </row>
    <row r="242" spans="2:4" ht="26" customHeight="1" x14ac:dyDescent="0.15">
      <c r="B242" s="178" t="s">
        <v>191</v>
      </c>
      <c r="C242" s="28" t="s">
        <v>765</v>
      </c>
    </row>
    <row r="243" spans="2:4" ht="26" customHeight="1" x14ac:dyDescent="0.15">
      <c r="B243" s="47" t="s">
        <v>192</v>
      </c>
      <c r="C243" s="28" t="s">
        <v>783</v>
      </c>
      <c r="D243" t="str">
        <f>IF(C238="Functional",IF(C243=C237,"","&lt;--- reminder:  operation should be same as component name"),"")</f>
        <v>&lt;--- reminder:  operation should be same as component name</v>
      </c>
    </row>
    <row r="245" spans="2:4" x14ac:dyDescent="0.15">
      <c r="B245" t="s">
        <v>194</v>
      </c>
      <c r="C245" s="6" t="s">
        <v>784</v>
      </c>
    </row>
    <row r="246" spans="2:4" x14ac:dyDescent="0.15">
      <c r="B246" t="s">
        <v>188</v>
      </c>
      <c r="C246" s="6" t="s">
        <v>187</v>
      </c>
    </row>
    <row r="247" spans="2:4" x14ac:dyDescent="0.15">
      <c r="B247" t="s">
        <v>195</v>
      </c>
      <c r="C247" s="6" t="s">
        <v>399</v>
      </c>
    </row>
    <row r="248" spans="2:4" ht="12" hidden="1" customHeight="1" x14ac:dyDescent="0.15">
      <c r="B248" t="s">
        <v>189</v>
      </c>
      <c r="C248" s="6"/>
    </row>
    <row r="249" spans="2:4" x14ac:dyDescent="0.15">
      <c r="B249" t="s">
        <v>190</v>
      </c>
      <c r="C249" s="6" t="s">
        <v>45</v>
      </c>
    </row>
    <row r="250" spans="2:4" ht="26" customHeight="1" x14ac:dyDescent="0.15">
      <c r="B250" s="178" t="s">
        <v>191</v>
      </c>
      <c r="C250" s="28" t="s">
        <v>765</v>
      </c>
    </row>
    <row r="251" spans="2:4" ht="26" customHeight="1" x14ac:dyDescent="0.15">
      <c r="B251" s="47" t="s">
        <v>192</v>
      </c>
      <c r="C251" s="28" t="s">
        <v>785</v>
      </c>
      <c r="D251" t="str">
        <f>IF(C246="Functional",IF(C251=C245,"","&lt;--- reminder:  operation should be same as component name"),"")</f>
        <v>&lt;--- reminder:  operation should be same as component name</v>
      </c>
    </row>
    <row r="253" spans="2:4" x14ac:dyDescent="0.15">
      <c r="B253" t="s">
        <v>194</v>
      </c>
      <c r="C253" s="6" t="s">
        <v>786</v>
      </c>
    </row>
    <row r="254" spans="2:4" x14ac:dyDescent="0.15">
      <c r="B254" t="s">
        <v>188</v>
      </c>
      <c r="C254" s="6" t="s">
        <v>187</v>
      </c>
    </row>
    <row r="255" spans="2:4" x14ac:dyDescent="0.15">
      <c r="B255" t="s">
        <v>195</v>
      </c>
      <c r="C255" s="6" t="s">
        <v>399</v>
      </c>
    </row>
    <row r="256" spans="2:4" ht="12" hidden="1" customHeight="1" x14ac:dyDescent="0.15">
      <c r="B256" t="s">
        <v>189</v>
      </c>
      <c r="C256" s="6"/>
    </row>
    <row r="257" spans="2:4" x14ac:dyDescent="0.15">
      <c r="B257" t="s">
        <v>190</v>
      </c>
      <c r="C257" s="6" t="s">
        <v>45</v>
      </c>
    </row>
    <row r="258" spans="2:4" ht="26" customHeight="1" x14ac:dyDescent="0.15">
      <c r="B258" s="178" t="s">
        <v>191</v>
      </c>
      <c r="C258" s="28" t="s">
        <v>797</v>
      </c>
    </row>
    <row r="259" spans="2:4" ht="26" customHeight="1" x14ac:dyDescent="0.15">
      <c r="B259" s="47" t="s">
        <v>192</v>
      </c>
      <c r="C259" s="28" t="s">
        <v>787</v>
      </c>
      <c r="D259" t="str">
        <f>IF(C254="Functional",IF(C259=C253,"","&lt;--- reminder:  operation should be same as component name"),"")</f>
        <v>&lt;--- reminder:  operation should be same as component name</v>
      </c>
    </row>
    <row r="261" spans="2:4" x14ac:dyDescent="0.15">
      <c r="B261" t="s">
        <v>194</v>
      </c>
      <c r="C261" s="6" t="s">
        <v>788</v>
      </c>
    </row>
    <row r="262" spans="2:4" x14ac:dyDescent="0.15">
      <c r="B262" t="s">
        <v>188</v>
      </c>
      <c r="C262" s="6" t="s">
        <v>187</v>
      </c>
    </row>
    <row r="263" spans="2:4" x14ac:dyDescent="0.15">
      <c r="B263" t="s">
        <v>195</v>
      </c>
      <c r="C263" s="6" t="s">
        <v>399</v>
      </c>
    </row>
    <row r="264" spans="2:4" ht="12" hidden="1" customHeight="1" x14ac:dyDescent="0.15">
      <c r="B264" t="s">
        <v>189</v>
      </c>
      <c r="C264" s="6"/>
    </row>
    <row r="265" spans="2:4" x14ac:dyDescent="0.15">
      <c r="B265" t="s">
        <v>190</v>
      </c>
      <c r="C265" s="6" t="s">
        <v>45</v>
      </c>
    </row>
    <row r="266" spans="2:4" ht="26" customHeight="1" x14ac:dyDescent="0.15">
      <c r="B266" s="178" t="s">
        <v>191</v>
      </c>
      <c r="C266" s="28" t="s">
        <v>797</v>
      </c>
    </row>
    <row r="267" spans="2:4" ht="26" customHeight="1" x14ac:dyDescent="0.15">
      <c r="B267" s="47" t="s">
        <v>192</v>
      </c>
      <c r="C267" s="28" t="s">
        <v>789</v>
      </c>
      <c r="D267" t="str">
        <f>IF(C262="Functional",IF(C267=C261,"","&lt;--- reminder:  operation should be same as component name"),"")</f>
        <v>&lt;--- reminder:  operation should be same as component name</v>
      </c>
    </row>
    <row r="269" spans="2:4" x14ac:dyDescent="0.15">
      <c r="B269" t="s">
        <v>194</v>
      </c>
      <c r="C269" s="6" t="s">
        <v>790</v>
      </c>
    </row>
    <row r="270" spans="2:4" x14ac:dyDescent="0.15">
      <c r="B270" t="s">
        <v>188</v>
      </c>
      <c r="C270" s="6" t="s">
        <v>187</v>
      </c>
    </row>
    <row r="271" spans="2:4" x14ac:dyDescent="0.15">
      <c r="B271" t="s">
        <v>195</v>
      </c>
      <c r="C271" s="6" t="s">
        <v>399</v>
      </c>
    </row>
    <row r="272" spans="2:4" ht="12" hidden="1" customHeight="1" x14ac:dyDescent="0.15">
      <c r="B272" t="s">
        <v>189</v>
      </c>
      <c r="C272" s="6"/>
    </row>
    <row r="273" spans="2:4" x14ac:dyDescent="0.15">
      <c r="B273" t="s">
        <v>190</v>
      </c>
      <c r="C273" s="6" t="s">
        <v>45</v>
      </c>
    </row>
    <row r="274" spans="2:4" ht="26" customHeight="1" x14ac:dyDescent="0.15">
      <c r="B274" s="178" t="s">
        <v>191</v>
      </c>
      <c r="C274" s="28" t="s">
        <v>797</v>
      </c>
    </row>
    <row r="275" spans="2:4" ht="26" customHeight="1" x14ac:dyDescent="0.15">
      <c r="B275" s="47" t="s">
        <v>192</v>
      </c>
      <c r="C275" s="28" t="s">
        <v>791</v>
      </c>
      <c r="D275" t="str">
        <f>IF(C270="Functional",IF(C275=C269,"","&lt;--- reminder:  operation should be same as component name"),"")</f>
        <v>&lt;--- reminder:  operation should be same as component name</v>
      </c>
    </row>
    <row r="277" spans="2:4" x14ac:dyDescent="0.15">
      <c r="B277" t="s">
        <v>194</v>
      </c>
      <c r="C277" s="6" t="s">
        <v>792</v>
      </c>
    </row>
    <row r="278" spans="2:4" x14ac:dyDescent="0.15">
      <c r="B278" t="s">
        <v>188</v>
      </c>
      <c r="C278" s="6" t="s">
        <v>187</v>
      </c>
    </row>
    <row r="279" spans="2:4" x14ac:dyDescent="0.15">
      <c r="B279" t="s">
        <v>195</v>
      </c>
      <c r="C279" s="6" t="s">
        <v>399</v>
      </c>
    </row>
    <row r="280" spans="2:4" ht="12" hidden="1" customHeight="1" x14ac:dyDescent="0.15">
      <c r="B280" t="s">
        <v>189</v>
      </c>
      <c r="C280" s="6"/>
    </row>
    <row r="281" spans="2:4" x14ac:dyDescent="0.15">
      <c r="B281" t="s">
        <v>190</v>
      </c>
      <c r="C281" s="6" t="s">
        <v>45</v>
      </c>
    </row>
    <row r="282" spans="2:4" ht="26" customHeight="1" x14ac:dyDescent="0.15">
      <c r="B282" s="178" t="s">
        <v>191</v>
      </c>
      <c r="C282" s="28" t="s">
        <v>797</v>
      </c>
    </row>
    <row r="283" spans="2:4" ht="26" customHeight="1" x14ac:dyDescent="0.15">
      <c r="B283" s="47" t="s">
        <v>192</v>
      </c>
      <c r="C283" s="28" t="s">
        <v>793</v>
      </c>
      <c r="D283" t="str">
        <f>IF(C278="Functional",IF(C283=C277,"","&lt;--- reminder:  operation should be same as component name"),"")</f>
        <v>&lt;--- reminder:  operation should be same as component name</v>
      </c>
    </row>
    <row r="285" spans="2:4" x14ac:dyDescent="0.15">
      <c r="B285" t="s">
        <v>194</v>
      </c>
      <c r="C285" s="6" t="s">
        <v>798</v>
      </c>
    </row>
    <row r="286" spans="2:4" x14ac:dyDescent="0.15">
      <c r="B286" t="s">
        <v>188</v>
      </c>
      <c r="C286" s="6" t="s">
        <v>187</v>
      </c>
    </row>
    <row r="287" spans="2:4" x14ac:dyDescent="0.15">
      <c r="B287" t="s">
        <v>195</v>
      </c>
      <c r="C287" s="6" t="s">
        <v>399</v>
      </c>
    </row>
    <row r="288" spans="2:4" ht="12" hidden="1" customHeight="1" x14ac:dyDescent="0.15">
      <c r="B288" t="s">
        <v>189</v>
      </c>
      <c r="C288" s="6"/>
    </row>
    <row r="289" spans="2:4" x14ac:dyDescent="0.15">
      <c r="B289" t="s">
        <v>190</v>
      </c>
      <c r="C289" s="6" t="s">
        <v>45</v>
      </c>
    </row>
    <row r="290" spans="2:4" ht="26" customHeight="1" x14ac:dyDescent="0.15">
      <c r="B290" s="178" t="s">
        <v>191</v>
      </c>
      <c r="C290" s="28" t="s">
        <v>399</v>
      </c>
    </row>
    <row r="291" spans="2:4" ht="26" customHeight="1" x14ac:dyDescent="0.15">
      <c r="B291" s="47" t="s">
        <v>192</v>
      </c>
      <c r="C291" s="28" t="s">
        <v>799</v>
      </c>
      <c r="D291" t="str">
        <f>IF(C286="Functional",IF(C291=C285,"","&lt;--- reminder:  operation should be same as component name"),"")</f>
        <v>&lt;--- reminder:  operation should be same as component name</v>
      </c>
    </row>
  </sheetData>
  <sheetProtection sheet="1" objects="1" scenarios="1"/>
  <mergeCells count="11">
    <mergeCell ref="A111:A127"/>
    <mergeCell ref="B2:C2"/>
    <mergeCell ref="A43:A59"/>
    <mergeCell ref="A60:A76"/>
    <mergeCell ref="A77:A93"/>
    <mergeCell ref="A94:A110"/>
    <mergeCell ref="A128:A144"/>
    <mergeCell ref="A145:A161"/>
    <mergeCell ref="A162:A178"/>
    <mergeCell ref="A179:A195"/>
    <mergeCell ref="A196:A212"/>
  </mergeCells>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74E2893D-75E1-5346-96CF-8A0F8AC3024C}">
      <formula1>$C$27:$C$30</formula1>
    </dataValidation>
    <dataValidation type="list" allowBlank="1" showInputMessage="1" showErrorMessage="1" sqref="C44 C61 C78 C95 C112 C129 C146 C163 C180 C197 C214 C222 C230 C238 C246 C254 C262 C270 C278 C286" xr:uid="{0504B9EE-6633-8D46-88F9-666CA865043C}">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2"/>
  <sheetViews>
    <sheetView showGridLines="0" zoomScale="95" zoomScaleNormal="95" workbookViewId="0">
      <selection activeCell="D91" sqref="D91"/>
    </sheetView>
  </sheetViews>
  <sheetFormatPr baseColWidth="10" defaultRowHeight="13" x14ac:dyDescent="0.15"/>
  <cols>
    <col min="1" max="1" width="16.83203125" customWidth="1"/>
    <col min="2" max="3" width="11.1640625" customWidth="1"/>
    <col min="4" max="4" width="9.6640625" customWidth="1"/>
    <col min="5" max="5" width="12" customWidth="1"/>
    <col min="6" max="6" width="12.5" customWidth="1"/>
    <col min="7" max="8" width="14.33203125" customWidth="1"/>
    <col min="9" max="9" width="1" customWidth="1"/>
    <col min="10" max="15" width="14.33203125" customWidth="1"/>
    <col min="16" max="16" width="12" customWidth="1"/>
    <col min="17" max="17" width="12.1640625" customWidth="1"/>
    <col min="18" max="19" width="14.1640625" customWidth="1"/>
    <col min="20" max="20" width="1.1640625" customWidth="1"/>
    <col min="21" max="21" width="14.33203125" customWidth="1"/>
    <col min="22" max="23" width="13.5" customWidth="1"/>
    <col min="24" max="24" width="14.83203125" customWidth="1"/>
    <col min="25" max="25" width="11.5" customWidth="1"/>
  </cols>
  <sheetData>
    <row r="1" spans="1:17" ht="20" x14ac:dyDescent="0.2">
      <c r="A1" s="1" t="s">
        <v>213</v>
      </c>
      <c r="B1" s="1"/>
      <c r="C1" s="1"/>
      <c r="D1" s="1"/>
    </row>
    <row r="2" spans="1:17" ht="14" hidden="1" thickBot="1" x14ac:dyDescent="0.2">
      <c r="A2" s="197"/>
      <c r="B2" s="197"/>
      <c r="C2" s="197"/>
      <c r="D2" s="197"/>
      <c r="E2" s="197"/>
      <c r="F2" s="197"/>
      <c r="G2" s="197"/>
      <c r="H2" s="197"/>
      <c r="I2" s="197"/>
      <c r="J2" s="197"/>
      <c r="K2" s="197"/>
      <c r="L2" s="197"/>
      <c r="M2" s="197"/>
      <c r="N2" s="197"/>
      <c r="O2" s="197"/>
      <c r="P2" s="197"/>
      <c r="Q2" s="198"/>
    </row>
    <row r="3" spans="1:17" hidden="1" x14ac:dyDescent="0.15">
      <c r="A3" s="199" t="str">
        <f>Constants!A1</f>
        <v>Constants</v>
      </c>
      <c r="B3" s="199" t="str">
        <f>Constants!B1</f>
        <v xml:space="preserve"> </v>
      </c>
      <c r="C3" s="199" t="str">
        <f>Constants!D1</f>
        <v xml:space="preserve"> </v>
      </c>
      <c r="D3" s="199" t="str">
        <f>Constants!E1</f>
        <v xml:space="preserve"> </v>
      </c>
      <c r="E3" s="199" t="str">
        <f>Constants!F1</f>
        <v xml:space="preserve"> </v>
      </c>
      <c r="F3" s="199">
        <f>Constants!G1</f>
        <v>0</v>
      </c>
      <c r="G3" s="199" t="str">
        <f>Constants!I1</f>
        <v xml:space="preserve"> </v>
      </c>
      <c r="H3" s="199" t="str">
        <f>Constants!J1</f>
        <v xml:space="preserve"> </v>
      </c>
      <c r="I3" s="199" t="str">
        <f>Constants!K1</f>
        <v xml:space="preserve"> </v>
      </c>
      <c r="J3" s="199">
        <f>Constants!L1</f>
        <v>0</v>
      </c>
      <c r="K3" s="199">
        <f>Constants!M1</f>
        <v>0</v>
      </c>
      <c r="L3" s="199">
        <f>Constants!N1</f>
        <v>0</v>
      </c>
      <c r="M3" s="199">
        <f>Constants!O1</f>
        <v>0</v>
      </c>
      <c r="N3" s="199">
        <f>Constants!P1</f>
        <v>0</v>
      </c>
      <c r="O3" s="199">
        <f>Constants!Q1</f>
        <v>0</v>
      </c>
      <c r="P3" s="199">
        <f>Constants!R1</f>
        <v>0</v>
      </c>
      <c r="Q3" s="199">
        <f>Constants!S1</f>
        <v>0</v>
      </c>
    </row>
    <row r="4" spans="1:17" hidden="1" x14ac:dyDescent="0.15">
      <c r="A4" s="199" t="str">
        <f>Constants!A2</f>
        <v>Start date:</v>
      </c>
      <c r="B4" s="199">
        <f>Constants!B2</f>
        <v>36526</v>
      </c>
      <c r="C4" s="199" t="str">
        <f>Constants!D2</f>
        <v xml:space="preserve"> </v>
      </c>
      <c r="D4" s="199" t="str">
        <f>Constants!E2</f>
        <v>Grades:</v>
      </c>
      <c r="E4" s="199" t="str">
        <f>Constants!F2</f>
        <v>AA</v>
      </c>
      <c r="F4" s="199">
        <f>Constants!G2</f>
        <v>1</v>
      </c>
      <c r="G4" s="199">
        <f>Constants!I2</f>
        <v>0</v>
      </c>
      <c r="H4" s="199">
        <f ca="1">Constants!J2</f>
        <v>44853</v>
      </c>
      <c r="I4" s="199">
        <f>Constants!K2</f>
        <v>0</v>
      </c>
      <c r="J4" s="199">
        <f>Constants!L2</f>
        <v>0</v>
      </c>
      <c r="K4" s="199">
        <f>Constants!M2</f>
        <v>0</v>
      </c>
      <c r="L4" s="199">
        <f>Constants!N2</f>
        <v>0</v>
      </c>
      <c r="M4" s="199">
        <f>Constants!O2</f>
        <v>0</v>
      </c>
      <c r="N4" s="199">
        <f>Constants!P2</f>
        <v>0</v>
      </c>
      <c r="O4" s="199">
        <f>Constants!Q2</f>
        <v>0</v>
      </c>
      <c r="P4" s="199">
        <f>Constants!R2</f>
        <v>0</v>
      </c>
      <c r="Q4" s="199">
        <f>Constants!S2</f>
        <v>0</v>
      </c>
    </row>
    <row r="5" spans="1:17" hidden="1" x14ac:dyDescent="0.15">
      <c r="A5" s="199" t="str">
        <f>Constants!A3</f>
        <v>End date:</v>
      </c>
      <c r="B5" s="199">
        <f>Constants!B3</f>
        <v>73051</v>
      </c>
      <c r="C5" s="199" t="str">
        <f>Constants!D3</f>
        <v xml:space="preserve"> </v>
      </c>
      <c r="D5" s="199" t="str">
        <f>Constants!E3</f>
        <v xml:space="preserve"> </v>
      </c>
      <c r="E5" s="199" t="str">
        <f>Constants!F3</f>
        <v>A</v>
      </c>
      <c r="F5" s="199">
        <f>Constants!G3</f>
        <v>0.95</v>
      </c>
      <c r="G5" s="199">
        <f>Constants!I3</f>
        <v>0</v>
      </c>
      <c r="H5" s="199">
        <f>Constants!J3</f>
        <v>0</v>
      </c>
      <c r="I5" s="199">
        <f>Constants!K3</f>
        <v>0</v>
      </c>
      <c r="J5" s="199">
        <f>Constants!L3</f>
        <v>0</v>
      </c>
      <c r="K5" s="199">
        <f>Constants!M3</f>
        <v>0</v>
      </c>
      <c r="L5" s="199">
        <f>Constants!N3</f>
        <v>0</v>
      </c>
      <c r="M5" s="199">
        <f>Constants!O3</f>
        <v>0</v>
      </c>
      <c r="N5" s="199">
        <f>Constants!P3</f>
        <v>0</v>
      </c>
      <c r="O5" s="199">
        <f>Constants!Q3</f>
        <v>0</v>
      </c>
      <c r="P5" s="199">
        <f>Constants!R3</f>
        <v>0</v>
      </c>
      <c r="Q5" s="199">
        <f>Constants!S3</f>
        <v>0</v>
      </c>
    </row>
    <row r="6" spans="1:17" hidden="1" x14ac:dyDescent="0.15">
      <c r="A6" s="199" t="str">
        <f>Constants!A4</f>
        <v>Phases:</v>
      </c>
      <c r="B6" s="199" t="str">
        <f>Constants!B4</f>
        <v>Analyze</v>
      </c>
      <c r="C6" s="199" t="str">
        <f>Constants!D4</f>
        <v>Identifying customer needs</v>
      </c>
      <c r="D6" s="199" t="str">
        <f>Constants!E4</f>
        <v xml:space="preserve"> </v>
      </c>
      <c r="E6" s="199" t="str">
        <f>Constants!F4</f>
        <v>AB</v>
      </c>
      <c r="F6" s="199">
        <f>Constants!G4</f>
        <v>0.9</v>
      </c>
      <c r="G6" s="199">
        <f>Constants!I4</f>
        <v>0</v>
      </c>
      <c r="H6" s="199">
        <f>Constants!J4</f>
        <v>0</v>
      </c>
      <c r="I6" s="199">
        <f>Constants!K4</f>
        <v>0</v>
      </c>
      <c r="J6" s="199">
        <f>Constants!L4</f>
        <v>0</v>
      </c>
      <c r="K6" s="199">
        <f>Constants!M4</f>
        <v>0</v>
      </c>
      <c r="L6" s="199">
        <f>Constants!N4</f>
        <v>0</v>
      </c>
      <c r="M6" s="199">
        <f>Constants!O4</f>
        <v>0</v>
      </c>
      <c r="N6" s="199">
        <f>Constants!P4</f>
        <v>0</v>
      </c>
      <c r="O6" s="199">
        <f>Constants!Q4</f>
        <v>0</v>
      </c>
      <c r="P6" s="199">
        <f>Constants!R4</f>
        <v>0</v>
      </c>
      <c r="Q6" s="199">
        <f>Constants!S4</f>
        <v>0</v>
      </c>
    </row>
    <row r="7" spans="1:17" hidden="1" x14ac:dyDescent="0.15">
      <c r="A7" s="199" t="str">
        <f>Constants!A5</f>
        <v xml:space="preserve"> </v>
      </c>
      <c r="B7" s="199" t="str">
        <f>Constants!B5</f>
        <v>Architect</v>
      </c>
      <c r="C7" s="199" t="str">
        <f>Constants!D5</f>
        <v>High-level design</v>
      </c>
      <c r="D7" s="199" t="str">
        <f>Constants!E5</f>
        <v xml:space="preserve"> </v>
      </c>
      <c r="E7" s="199" t="str">
        <f>Constants!F5</f>
        <v>B</v>
      </c>
      <c r="F7" s="199">
        <f>Constants!G5</f>
        <v>0.85</v>
      </c>
      <c r="G7" s="199">
        <f>Constants!I5</f>
        <v>0</v>
      </c>
      <c r="H7" s="199">
        <f>Constants!J5</f>
        <v>0</v>
      </c>
      <c r="I7" s="199">
        <f>Constants!K5</f>
        <v>0</v>
      </c>
      <c r="J7" s="199">
        <f>Constants!L5</f>
        <v>0</v>
      </c>
      <c r="K7" s="199">
        <f>Constants!M5</f>
        <v>0</v>
      </c>
      <c r="L7" s="199">
        <f>Constants!N5</f>
        <v>0</v>
      </c>
      <c r="M7" s="199">
        <f>Constants!O5</f>
        <v>0</v>
      </c>
      <c r="N7" s="199">
        <f>Constants!P5</f>
        <v>0</v>
      </c>
      <c r="O7" s="199">
        <f>Constants!Q5</f>
        <v>0</v>
      </c>
      <c r="P7" s="199">
        <f>Constants!R5</f>
        <v>0</v>
      </c>
      <c r="Q7" s="199">
        <f>Constants!S5</f>
        <v>0</v>
      </c>
    </row>
    <row r="8" spans="1:17" hidden="1" x14ac:dyDescent="0.15">
      <c r="A8" s="199" t="str">
        <f>Constants!A6</f>
        <v xml:space="preserve"> </v>
      </c>
      <c r="B8" s="199" t="str">
        <f>Constants!B6</f>
        <v>Plan project</v>
      </c>
      <c r="C8" s="199" t="str">
        <f>Constants!D6</f>
        <v>Determine actions/effort for project duration</v>
      </c>
      <c r="D8" s="199" t="str">
        <f>Constants!E6</f>
        <v xml:space="preserve"> </v>
      </c>
      <c r="E8" s="199" t="str">
        <f>Constants!F6</f>
        <v>BC</v>
      </c>
      <c r="F8" s="199">
        <f>Constants!G6</f>
        <v>0.8</v>
      </c>
      <c r="G8" s="199">
        <f>Constants!I6</f>
        <v>0</v>
      </c>
      <c r="H8" s="199">
        <f>Constants!J6</f>
        <v>0</v>
      </c>
      <c r="I8" s="199">
        <f>Constants!K6</f>
        <v>0</v>
      </c>
      <c r="J8" s="199">
        <f>Constants!L6</f>
        <v>0</v>
      </c>
      <c r="K8" s="199">
        <f>Constants!M6</f>
        <v>0</v>
      </c>
      <c r="L8" s="199">
        <f>Constants!N6</f>
        <v>0</v>
      </c>
      <c r="M8" s="199">
        <f>Constants!O6</f>
        <v>0</v>
      </c>
      <c r="N8" s="199">
        <f>Constants!P6</f>
        <v>0</v>
      </c>
      <c r="O8" s="199">
        <f>Constants!Q6</f>
        <v>0</v>
      </c>
      <c r="P8" s="199">
        <f>Constants!R6</f>
        <v>0</v>
      </c>
      <c r="Q8" s="199">
        <f>Constants!S6</f>
        <v>0</v>
      </c>
    </row>
    <row r="9" spans="1:17" hidden="1" x14ac:dyDescent="0.15">
      <c r="A9" s="199" t="str">
        <f>Constants!A7</f>
        <v xml:space="preserve"> </v>
      </c>
      <c r="B9" s="199" t="str">
        <f>Constants!B7</f>
        <v>Plan iteration</v>
      </c>
      <c r="C9" s="199" t="str">
        <f>Constants!D7</f>
        <v>Determine actions/effort this iteration</v>
      </c>
      <c r="D9" s="199" t="str">
        <f>Constants!E7</f>
        <v xml:space="preserve"> </v>
      </c>
      <c r="E9" s="199" t="str">
        <f>Constants!F7</f>
        <v>C</v>
      </c>
      <c r="F9" s="199">
        <f>Constants!G7</f>
        <v>0.75</v>
      </c>
      <c r="G9" s="199">
        <f>Constants!I7</f>
        <v>0</v>
      </c>
      <c r="H9" s="199">
        <f>Constants!J7</f>
        <v>0</v>
      </c>
      <c r="I9" s="199">
        <f>Constants!K7</f>
        <v>0</v>
      </c>
      <c r="J9" s="199">
        <f>Constants!L7</f>
        <v>0</v>
      </c>
      <c r="K9" s="199">
        <f>Constants!M7</f>
        <v>0</v>
      </c>
      <c r="L9" s="199">
        <f>Constants!N7</f>
        <v>0</v>
      </c>
      <c r="M9" s="199">
        <f>Constants!O7</f>
        <v>0</v>
      </c>
      <c r="N9" s="199">
        <f>Constants!P7</f>
        <v>0</v>
      </c>
      <c r="O9" s="199">
        <f>Constants!Q7</f>
        <v>0</v>
      </c>
      <c r="P9" s="199">
        <f>Constants!R7</f>
        <v>0</v>
      </c>
      <c r="Q9" s="199">
        <f>Constants!S7</f>
        <v>0</v>
      </c>
    </row>
    <row r="10" spans="1:17" hidden="1" x14ac:dyDescent="0.15">
      <c r="A10" s="199" t="str">
        <f>Constants!A8</f>
        <v xml:space="preserve"> </v>
      </c>
      <c r="B10" s="199" t="str">
        <f>Constants!B8</f>
        <v>Construct</v>
      </c>
      <c r="C10" s="199" t="str">
        <f>Constants!D8</f>
        <v>Low-level design, coding, unit testing</v>
      </c>
      <c r="D10" s="199" t="str">
        <f>Constants!E8</f>
        <v xml:space="preserve"> </v>
      </c>
      <c r="E10" s="199" t="str">
        <f>Constants!F8</f>
        <v>CD</v>
      </c>
      <c r="F10" s="199">
        <f>Constants!G8</f>
        <v>0.7</v>
      </c>
      <c r="G10" s="199">
        <f ca="1">Constants!H8</f>
        <v>44844</v>
      </c>
      <c r="H10" s="199">
        <f>Constants!I8</f>
        <v>0</v>
      </c>
      <c r="I10" s="199">
        <f>Constants!J8</f>
        <v>0</v>
      </c>
      <c r="J10" s="199" t="str">
        <f>Constants!K8</f>
        <v>AM</v>
      </c>
      <c r="K10" s="199">
        <f>Constants!L8</f>
        <v>0</v>
      </c>
      <c r="L10" s="199">
        <f>Constants!M8</f>
        <v>0</v>
      </c>
      <c r="M10" s="199">
        <f>Constants!N8</f>
        <v>0</v>
      </c>
      <c r="N10" s="199">
        <f>Constants!O8</f>
        <v>0</v>
      </c>
      <c r="O10" s="199">
        <f>Constants!P8</f>
        <v>0</v>
      </c>
      <c r="P10" s="199">
        <f>Constants!Q8</f>
        <v>0</v>
      </c>
      <c r="Q10" s="199">
        <f>Constants!R8</f>
        <v>0</v>
      </c>
    </row>
    <row r="11" spans="1:17" hidden="1" x14ac:dyDescent="0.15">
      <c r="A11" s="199" t="str">
        <f>Constants!A9</f>
        <v xml:space="preserve"> </v>
      </c>
      <c r="B11" s="199" t="str">
        <f>Constants!B9</f>
        <v>Refactor</v>
      </c>
      <c r="C11" s="199" t="str">
        <f>Constants!D9</f>
        <v>Restructure internal design</v>
      </c>
      <c r="D11" s="199" t="str">
        <f>Constants!E9</f>
        <v xml:space="preserve"> </v>
      </c>
      <c r="E11" s="199" t="str">
        <f>Constants!F9</f>
        <v>D</v>
      </c>
      <c r="F11" s="199">
        <f>Constants!G9</f>
        <v>0.65</v>
      </c>
      <c r="G11" s="199">
        <f ca="1">Constants!H9</f>
        <v>44845</v>
      </c>
      <c r="H11" s="199">
        <f>Constants!I9</f>
        <v>1</v>
      </c>
      <c r="I11" s="199">
        <f>Constants!J9</f>
        <v>5</v>
      </c>
      <c r="J11" s="199" t="str">
        <f>Constants!K9</f>
        <v>PM</v>
      </c>
      <c r="K11" s="199">
        <f>Constants!L9</f>
        <v>0</v>
      </c>
      <c r="L11" s="199">
        <f>Constants!M9</f>
        <v>0</v>
      </c>
      <c r="M11" s="199">
        <f>Constants!N9</f>
        <v>0</v>
      </c>
      <c r="N11" s="199">
        <f>Constants!O9</f>
        <v>0</v>
      </c>
      <c r="O11" s="199">
        <f>Constants!P9</f>
        <v>0</v>
      </c>
      <c r="P11" s="199">
        <f>Constants!Q9</f>
        <v>0</v>
      </c>
      <c r="Q11" s="199">
        <f>Constants!R9</f>
        <v>0</v>
      </c>
    </row>
    <row r="12" spans="1:17" hidden="1" x14ac:dyDescent="0.15">
      <c r="A12" s="199" t="str">
        <f>Constants!A10</f>
        <v xml:space="preserve"> </v>
      </c>
      <c r="B12" s="199" t="str">
        <f>Constants!B10</f>
        <v>Review</v>
      </c>
      <c r="C12" s="199" t="str">
        <f>Constants!D10</f>
        <v>Examine test code for risk mitigation</v>
      </c>
      <c r="D12" s="199" t="str">
        <f>Constants!E10</f>
        <v xml:space="preserve"> </v>
      </c>
      <c r="E12" s="199" t="str">
        <f>Constants!F10</f>
        <v>F</v>
      </c>
      <c r="F12" s="199">
        <f>Constants!G10</f>
        <v>0.5</v>
      </c>
      <c r="G12" s="199">
        <f ca="1">Constants!H10</f>
        <v>44846</v>
      </c>
      <c r="H12" s="199">
        <f>Constants!I10</f>
        <v>2</v>
      </c>
      <c r="I12" s="199">
        <f>Constants!J10</f>
        <v>10</v>
      </c>
      <c r="J12" s="199">
        <f>Constants!K10</f>
        <v>0</v>
      </c>
      <c r="K12" s="199">
        <f>Constants!L10</f>
        <v>0</v>
      </c>
      <c r="L12" s="199">
        <f>Constants!M10</f>
        <v>0</v>
      </c>
      <c r="M12" s="199">
        <f>Constants!N10</f>
        <v>0</v>
      </c>
      <c r="N12" s="199">
        <f>Constants!O10</f>
        <v>0</v>
      </c>
      <c r="O12" s="199">
        <f>Constants!P10</f>
        <v>0</v>
      </c>
      <c r="P12" s="199">
        <f>Constants!Q10</f>
        <v>0</v>
      </c>
      <c r="Q12" s="199">
        <f>Constants!R10</f>
        <v>0</v>
      </c>
    </row>
    <row r="13" spans="1:17" hidden="1" x14ac:dyDescent="0.15">
      <c r="A13" s="199" t="str">
        <f>Constants!A11</f>
        <v xml:space="preserve"> </v>
      </c>
      <c r="B13" s="199" t="str">
        <f>Constants!B11</f>
        <v>Integration test</v>
      </c>
      <c r="C13" s="199" t="str">
        <f>Constants!D11</f>
        <v>End-to-end test of components to date</v>
      </c>
      <c r="D13" s="199" t="str">
        <f>Constants!E11</f>
        <v xml:space="preserve"> </v>
      </c>
      <c r="E13" s="199" t="str">
        <f>Constants!F11</f>
        <v xml:space="preserve"> </v>
      </c>
      <c r="F13" s="199" t="str">
        <f>Constants!G11</f>
        <v xml:space="preserve"> </v>
      </c>
      <c r="G13" s="199">
        <f ca="1">Constants!H11</f>
        <v>44847</v>
      </c>
      <c r="H13" s="199">
        <f>Constants!I11</f>
        <v>3</v>
      </c>
      <c r="I13" s="199">
        <f>Constants!J11</f>
        <v>15</v>
      </c>
      <c r="J13" s="199">
        <f>Constants!K11</f>
        <v>0</v>
      </c>
      <c r="K13" s="199">
        <f>Constants!L11</f>
        <v>0</v>
      </c>
      <c r="L13" s="199">
        <f>Constants!M11</f>
        <v>0</v>
      </c>
      <c r="M13" s="199">
        <f>Constants!N11</f>
        <v>0</v>
      </c>
      <c r="N13" s="199">
        <f>Constants!O11</f>
        <v>0</v>
      </c>
      <c r="O13" s="199">
        <f>Constants!P11</f>
        <v>0</v>
      </c>
      <c r="P13" s="199">
        <f>Constants!Q11</f>
        <v>0</v>
      </c>
      <c r="Q13" s="199">
        <f>Constants!R11</f>
        <v>0</v>
      </c>
    </row>
    <row r="14" spans="1:17" hidden="1" x14ac:dyDescent="0.15">
      <c r="A14" s="199" t="str">
        <f>Constants!A12</f>
        <v xml:space="preserve"> </v>
      </c>
      <c r="B14" s="199" t="str">
        <f>Constants!B12</f>
        <v>Repattern</v>
      </c>
      <c r="C14" s="199" t="str">
        <f>Constants!D12</f>
        <v>Restructure external design</v>
      </c>
      <c r="D14" s="199" t="str">
        <f>Constants!E12</f>
        <v xml:space="preserve"> </v>
      </c>
      <c r="E14" s="199" t="str">
        <f>Constants!F12</f>
        <v xml:space="preserve"> </v>
      </c>
      <c r="F14" s="199" t="str">
        <f>Constants!G12</f>
        <v xml:space="preserve"> </v>
      </c>
      <c r="G14" s="199">
        <f ca="1">Constants!H12</f>
        <v>44848</v>
      </c>
      <c r="H14" s="199">
        <f>Constants!I12</f>
        <v>4</v>
      </c>
      <c r="I14" s="199">
        <f>Constants!J12</f>
        <v>20</v>
      </c>
      <c r="J14" s="199">
        <f>Constants!K12</f>
        <v>0</v>
      </c>
      <c r="K14" s="199">
        <f>Constants!L12</f>
        <v>0</v>
      </c>
      <c r="L14" s="199">
        <f>Constants!M12</f>
        <v>0</v>
      </c>
      <c r="M14" s="199">
        <f>Constants!N12</f>
        <v>0</v>
      </c>
      <c r="N14" s="199">
        <f>Constants!O12</f>
        <v>0</v>
      </c>
      <c r="O14" s="199">
        <f>Constants!P12</f>
        <v>0</v>
      </c>
      <c r="P14" s="199">
        <f>Constants!Q12</f>
        <v>0</v>
      </c>
      <c r="Q14" s="199">
        <f>Constants!R12</f>
        <v>0</v>
      </c>
    </row>
    <row r="15" spans="1:17" hidden="1" x14ac:dyDescent="0.15">
      <c r="A15" s="199" t="str">
        <f>Constants!A13</f>
        <v xml:space="preserve"> </v>
      </c>
      <c r="B15" s="199" t="str">
        <f>Constants!B13</f>
        <v>Postmortem</v>
      </c>
      <c r="C15" s="199" t="str">
        <f>Constants!D13</f>
        <v>Capture post-development statistics</v>
      </c>
      <c r="D15" s="199" t="str">
        <f>Constants!E13</f>
        <v xml:space="preserve"> </v>
      </c>
      <c r="E15" s="199" t="str">
        <f>Constants!F13</f>
        <v xml:space="preserve"> </v>
      </c>
      <c r="F15" s="199" t="str">
        <f>Constants!G13</f>
        <v xml:space="preserve"> </v>
      </c>
      <c r="G15" s="199">
        <f ca="1">Constants!H13</f>
        <v>44849</v>
      </c>
      <c r="H15" s="199">
        <f>Constants!I13</f>
        <v>5</v>
      </c>
      <c r="I15" s="199">
        <f>Constants!J13</f>
        <v>25</v>
      </c>
      <c r="J15" s="199">
        <f>Constants!K13</f>
        <v>0</v>
      </c>
      <c r="K15" s="199">
        <f>Constants!L13</f>
        <v>0</v>
      </c>
      <c r="L15" s="199">
        <f>Constants!M13</f>
        <v>0</v>
      </c>
      <c r="M15" s="199">
        <f>Constants!N13</f>
        <v>0</v>
      </c>
      <c r="N15" s="199">
        <f>Constants!O13</f>
        <v>0</v>
      </c>
      <c r="O15" s="199">
        <f>Constants!P13</f>
        <v>0</v>
      </c>
      <c r="P15" s="199">
        <f>Constants!Q13</f>
        <v>0</v>
      </c>
      <c r="Q15" s="199">
        <f>Constants!R13</f>
        <v>0</v>
      </c>
    </row>
    <row r="16" spans="1:17" hidden="1" x14ac:dyDescent="0.15">
      <c r="A16" s="199" t="str">
        <f>Constants!A14</f>
        <v xml:space="preserve"> </v>
      </c>
      <c r="B16" s="199" t="str">
        <f>Constants!B14</f>
        <v>Sandbox</v>
      </c>
      <c r="C16" s="199" t="str">
        <f>Constants!D14</f>
        <v>Prove ideas, try concepts</v>
      </c>
      <c r="D16" s="199" t="str">
        <f>Constants!E14</f>
        <v xml:space="preserve"> </v>
      </c>
      <c r="E16" s="199" t="str">
        <f>Constants!F14</f>
        <v xml:space="preserve"> </v>
      </c>
      <c r="F16" s="199" t="str">
        <f>Constants!G14</f>
        <v xml:space="preserve"> </v>
      </c>
      <c r="G16" s="199">
        <f ca="1">Constants!H14</f>
        <v>44850</v>
      </c>
      <c r="H16" s="199">
        <f>Constants!I14</f>
        <v>6</v>
      </c>
      <c r="I16" s="199">
        <f>Constants!J14</f>
        <v>30</v>
      </c>
      <c r="J16" s="199">
        <f>Constants!K14</f>
        <v>0</v>
      </c>
      <c r="K16" s="199">
        <f>Constants!L14</f>
        <v>0</v>
      </c>
      <c r="L16" s="199">
        <f>Constants!M14</f>
        <v>0</v>
      </c>
      <c r="M16" s="199">
        <f>Constants!N14</f>
        <v>0</v>
      </c>
      <c r="N16" s="199">
        <f>Constants!O14</f>
        <v>0</v>
      </c>
      <c r="O16" s="199">
        <f>Constants!P14</f>
        <v>0</v>
      </c>
      <c r="P16" s="199">
        <f>Constants!Q14</f>
        <v>0</v>
      </c>
      <c r="Q16" s="199">
        <f>Constants!R14</f>
        <v>0</v>
      </c>
    </row>
    <row r="17" spans="1:17" hidden="1" x14ac:dyDescent="0.15">
      <c r="A17" s="199" t="str">
        <f>Constants!A15</f>
        <v xml:space="preserve"> </v>
      </c>
      <c r="B17" s="199" t="str">
        <f>Constants!B15</f>
        <v xml:space="preserve"> </v>
      </c>
      <c r="C17" s="199" t="str">
        <f>Constants!C15</f>
        <v xml:space="preserve"> </v>
      </c>
      <c r="D17" s="199" t="str">
        <f>Constants!D15</f>
        <v xml:space="preserve"> </v>
      </c>
      <c r="E17" s="199" t="str">
        <f>Constants!E15</f>
        <v xml:space="preserve"> </v>
      </c>
      <c r="F17" s="199" t="str">
        <f>Constants!F15</f>
        <v xml:space="preserve"> </v>
      </c>
      <c r="G17" s="199">
        <f ca="1">Constants!H15</f>
        <v>44851</v>
      </c>
      <c r="H17" s="199">
        <f>Constants!I15</f>
        <v>7</v>
      </c>
      <c r="I17" s="199">
        <f>Constants!J15</f>
        <v>35</v>
      </c>
      <c r="J17" s="199">
        <f>Constants!K15</f>
        <v>0</v>
      </c>
      <c r="K17" s="199">
        <f>Constants!L15</f>
        <v>0</v>
      </c>
      <c r="L17" s="199">
        <f>Constants!M15</f>
        <v>0</v>
      </c>
      <c r="M17" s="199">
        <f>Constants!N15</f>
        <v>0</v>
      </c>
      <c r="N17" s="199">
        <f>Constants!O15</f>
        <v>0</v>
      </c>
      <c r="O17" s="199">
        <f>Constants!P15</f>
        <v>0</v>
      </c>
      <c r="P17" s="199">
        <f>Constants!Q15</f>
        <v>0</v>
      </c>
      <c r="Q17" s="199">
        <f>Constants!R15</f>
        <v>0</v>
      </c>
    </row>
    <row r="18" spans="1:17" hidden="1" x14ac:dyDescent="0.15">
      <c r="A18" s="199" t="str">
        <f>Constants!A16</f>
        <v xml:space="preserve"> </v>
      </c>
      <c r="B18" s="199" t="str">
        <f>Constants!B16</f>
        <v xml:space="preserve"> </v>
      </c>
      <c r="C18" s="199" t="str">
        <f>Constants!C16</f>
        <v xml:space="preserve"> </v>
      </c>
      <c r="D18" s="199" t="str">
        <f>Constants!D16</f>
        <v xml:space="preserve"> </v>
      </c>
      <c r="E18" s="199" t="str">
        <f>Constants!E16</f>
        <v xml:space="preserve"> </v>
      </c>
      <c r="F18" s="199" t="str">
        <f>Constants!F16</f>
        <v xml:space="preserve"> </v>
      </c>
      <c r="G18" s="199">
        <f ca="1">Constants!H16</f>
        <v>44852</v>
      </c>
      <c r="H18" s="199">
        <f>Constants!I16</f>
        <v>8</v>
      </c>
      <c r="I18" s="199">
        <f>Constants!J16</f>
        <v>40</v>
      </c>
      <c r="J18" s="199">
        <f>Constants!K16</f>
        <v>0</v>
      </c>
      <c r="K18" s="199">
        <f>Constants!L16</f>
        <v>0</v>
      </c>
      <c r="L18" s="199">
        <f>Constants!M16</f>
        <v>0</v>
      </c>
      <c r="M18" s="199">
        <f>Constants!N16</f>
        <v>0</v>
      </c>
      <c r="N18" s="199">
        <f>Constants!O16</f>
        <v>0</v>
      </c>
      <c r="O18" s="199">
        <f>Constants!P16</f>
        <v>0</v>
      </c>
      <c r="P18" s="199">
        <f>Constants!Q16</f>
        <v>0</v>
      </c>
      <c r="Q18" s="199">
        <f>Constants!R16</f>
        <v>0</v>
      </c>
    </row>
    <row r="19" spans="1:17" hidden="1" x14ac:dyDescent="0.15">
      <c r="A19" s="199" t="str">
        <f>Constants!A17</f>
        <v xml:space="preserve"> </v>
      </c>
      <c r="B19" s="199" t="str">
        <f>Constants!B17</f>
        <v xml:space="preserve"> </v>
      </c>
      <c r="C19" s="199" t="str">
        <f>Constants!C17</f>
        <v xml:space="preserve"> </v>
      </c>
      <c r="D19" s="199" t="str">
        <f>Constants!D17</f>
        <v xml:space="preserve"> </v>
      </c>
      <c r="E19" s="199" t="str">
        <f>Constants!E17</f>
        <v xml:space="preserve"> </v>
      </c>
      <c r="F19" s="199" t="str">
        <f>Constants!F17</f>
        <v xml:space="preserve"> </v>
      </c>
      <c r="G19" s="199">
        <f ca="1">Constants!H17</f>
        <v>44853</v>
      </c>
      <c r="H19" s="199">
        <f>Constants!I17</f>
        <v>9</v>
      </c>
      <c r="I19" s="199">
        <f>Constants!J17</f>
        <v>45</v>
      </c>
      <c r="J19" s="199">
        <f>Constants!K17</f>
        <v>0</v>
      </c>
      <c r="K19" s="199">
        <f>Constants!L17</f>
        <v>0</v>
      </c>
      <c r="L19" s="199">
        <f>Constants!M17</f>
        <v>0</v>
      </c>
      <c r="M19" s="199">
        <f>Constants!N17</f>
        <v>0</v>
      </c>
      <c r="N19" s="199">
        <f>Constants!O17</f>
        <v>0</v>
      </c>
      <c r="O19" s="199">
        <f>Constants!P17</f>
        <v>0</v>
      </c>
      <c r="P19" s="199">
        <f>Constants!Q17</f>
        <v>0</v>
      </c>
      <c r="Q19" s="199">
        <f>Constants!R17</f>
        <v>0</v>
      </c>
    </row>
    <row r="20" spans="1:17" hidden="1" x14ac:dyDescent="0.15">
      <c r="A20" s="199" t="str">
        <f>Constants!A18</f>
        <v xml:space="preserve"> </v>
      </c>
      <c r="B20" s="199" t="str">
        <f>Constants!B18</f>
        <v xml:space="preserve"> </v>
      </c>
      <c r="C20" s="199" t="str">
        <f>Constants!C18</f>
        <v xml:space="preserve"> </v>
      </c>
      <c r="D20" s="199" t="str">
        <f>Constants!D18</f>
        <v xml:space="preserve"> </v>
      </c>
      <c r="E20" s="199" t="str">
        <f>Constants!E18</f>
        <v xml:space="preserve"> </v>
      </c>
      <c r="F20" s="199" t="str">
        <f>Constants!F18</f>
        <v xml:space="preserve"> </v>
      </c>
      <c r="G20" s="199">
        <f ca="1">Constants!H18</f>
        <v>44854</v>
      </c>
      <c r="H20" s="199">
        <f>Constants!I18</f>
        <v>10</v>
      </c>
      <c r="I20" s="199">
        <f>Constants!J18</f>
        <v>50</v>
      </c>
      <c r="J20" s="199">
        <f>Constants!K18</f>
        <v>0</v>
      </c>
      <c r="K20" s="199">
        <f>Constants!L18</f>
        <v>0</v>
      </c>
      <c r="L20" s="199">
        <f>Constants!M18</f>
        <v>0</v>
      </c>
      <c r="M20" s="199">
        <f>Constants!N18</f>
        <v>0</v>
      </c>
      <c r="N20" s="199">
        <f>Constants!O18</f>
        <v>0</v>
      </c>
      <c r="O20" s="199">
        <f>Constants!P18</f>
        <v>0</v>
      </c>
      <c r="P20" s="199">
        <f>Constants!Q18</f>
        <v>0</v>
      </c>
      <c r="Q20" s="199">
        <f>Constants!R18</f>
        <v>0</v>
      </c>
    </row>
    <row r="21" spans="1:17" hidden="1" x14ac:dyDescent="0.15">
      <c r="A21" s="199" t="str">
        <f>Constants!A19</f>
        <v>Defect Types:</v>
      </c>
      <c r="B21" s="199" t="str">
        <f>Constants!B19</f>
        <v>Requirements Change</v>
      </c>
      <c r="C21" s="199" t="str">
        <f>Constants!C19</f>
        <v>Changes to requirements</v>
      </c>
      <c r="D21" s="199" t="str">
        <f>Constants!D19</f>
        <v>Iteration</v>
      </c>
      <c r="E21" s="199" t="str">
        <f>Constants!E19</f>
        <v>NA</v>
      </c>
      <c r="F21" s="199" t="str">
        <f>Constants!F19</f>
        <v xml:space="preserve">did not follow </v>
      </c>
      <c r="G21" s="199">
        <f ca="1">Constants!H19</f>
        <v>44855</v>
      </c>
      <c r="H21" s="199">
        <f>Constants!I19</f>
        <v>11</v>
      </c>
      <c r="I21" s="199">
        <f>Constants!J19</f>
        <v>55</v>
      </c>
      <c r="J21" s="199">
        <f>Constants!K19</f>
        <v>0</v>
      </c>
      <c r="K21" s="199">
        <f>Constants!L19</f>
        <v>0</v>
      </c>
      <c r="L21" s="199">
        <f>Constants!M19</f>
        <v>0</v>
      </c>
      <c r="M21" s="199">
        <f>Constants!N19</f>
        <v>0</v>
      </c>
      <c r="N21" s="199">
        <f>Constants!O19</f>
        <v>0</v>
      </c>
      <c r="O21" s="199">
        <f>Constants!P19</f>
        <v>0</v>
      </c>
      <c r="P21" s="199">
        <f>Constants!Q19</f>
        <v>0</v>
      </c>
      <c r="Q21" s="199">
        <f>Constants!R19</f>
        <v>0</v>
      </c>
    </row>
    <row r="22" spans="1:17" hidden="1" x14ac:dyDescent="0.15">
      <c r="A22" s="199" t="str">
        <f>Constants!A20</f>
        <v xml:space="preserve"> </v>
      </c>
      <c r="B22" s="199" t="str">
        <f>Constants!B20</f>
        <v>Requirements Clarification</v>
      </c>
      <c r="C22" s="199" t="str">
        <f>Constants!C20</f>
        <v>Clarifications to requirements</v>
      </c>
      <c r="D22" s="199" t="str">
        <f>Constants!D20</f>
        <v xml:space="preserve"> </v>
      </c>
      <c r="E22" s="199">
        <f>Constants!E20</f>
        <v>1</v>
      </c>
      <c r="F22" s="199" t="str">
        <f>Constants!F20</f>
        <v>very painful</v>
      </c>
      <c r="G22" s="199">
        <f ca="1">Constants!H20</f>
        <v>44856</v>
      </c>
      <c r="H22" s="199">
        <f>Constants!I20</f>
        <v>12</v>
      </c>
      <c r="I22" s="199">
        <f>Constants!J20</f>
        <v>0</v>
      </c>
      <c r="J22" s="199">
        <f>Constants!K20</f>
        <v>0</v>
      </c>
      <c r="K22" s="199">
        <f>Constants!L20</f>
        <v>0</v>
      </c>
      <c r="L22" s="199">
        <f>Constants!M20</f>
        <v>0</v>
      </c>
      <c r="M22" s="199">
        <f>Constants!N20</f>
        <v>0</v>
      </c>
      <c r="N22" s="199">
        <f>Constants!O20</f>
        <v>0</v>
      </c>
      <c r="O22" s="199">
        <f>Constants!P20</f>
        <v>0</v>
      </c>
      <c r="P22" s="199">
        <f>Constants!Q20</f>
        <v>0</v>
      </c>
      <c r="Q22" s="199">
        <f>Constants!R20</f>
        <v>0</v>
      </c>
    </row>
    <row r="23" spans="1:17" hidden="1" x14ac:dyDescent="0.15">
      <c r="A23" s="199" t="str">
        <f>Constants!A21</f>
        <v xml:space="preserve"> </v>
      </c>
      <c r="B23" s="199" t="str">
        <f>Constants!B21</f>
        <v>Product syntax</v>
      </c>
      <c r="C23" s="199" t="str">
        <f>Constants!C21</f>
        <v>Syntax flaws in the deliverable product</v>
      </c>
      <c r="D23" s="199" t="str">
        <f>Constants!D21</f>
        <v xml:space="preserve"> </v>
      </c>
      <c r="E23" s="199">
        <f>Constants!E21</f>
        <v>2</v>
      </c>
      <c r="F23" s="199" t="str">
        <f>Constants!F21</f>
        <v>painful</v>
      </c>
      <c r="G23" s="199">
        <f ca="1">Constants!H21</f>
        <v>44857</v>
      </c>
      <c r="H23" s="199">
        <f>Constants!I21</f>
        <v>13</v>
      </c>
      <c r="I23" s="199">
        <f>Constants!J21</f>
        <v>0</v>
      </c>
      <c r="J23" s="199">
        <f>Constants!K21</f>
        <v>0</v>
      </c>
      <c r="K23" s="199">
        <f>Constants!L21</f>
        <v>0</v>
      </c>
      <c r="L23" s="199">
        <f>Constants!M21</f>
        <v>0</v>
      </c>
      <c r="M23" s="199">
        <f>Constants!N21</f>
        <v>0</v>
      </c>
      <c r="N23" s="199">
        <f>Constants!O21</f>
        <v>0</v>
      </c>
      <c r="O23" s="199">
        <f>Constants!P21</f>
        <v>0</v>
      </c>
      <c r="P23" s="199">
        <f>Constants!Q21</f>
        <v>0</v>
      </c>
      <c r="Q23" s="199">
        <f>Constants!R21</f>
        <v>0</v>
      </c>
    </row>
    <row r="24" spans="1:17" hidden="1" x14ac:dyDescent="0.15">
      <c r="A24" s="199" t="str">
        <f>Constants!A22</f>
        <v xml:space="preserve"> </v>
      </c>
      <c r="B24" s="199" t="str">
        <f>Constants!B22</f>
        <v>Product logic</v>
      </c>
      <c r="C24" s="199" t="str">
        <f>Constants!C22</f>
        <v>Logic flaws in the deliverable product</v>
      </c>
      <c r="D24" s="199" t="str">
        <f>Constants!D22</f>
        <v xml:space="preserve"> </v>
      </c>
      <c r="E24" s="199">
        <f>Constants!E22</f>
        <v>3</v>
      </c>
      <c r="F24" s="199" t="str">
        <f>Constants!F22</f>
        <v>neutral</v>
      </c>
      <c r="G24" s="199">
        <f ca="1">Constants!H22</f>
        <v>44858</v>
      </c>
      <c r="H24" s="199">
        <f>Constants!I22</f>
        <v>14</v>
      </c>
      <c r="I24" s="199">
        <f>Constants!J22</f>
        <v>0</v>
      </c>
      <c r="J24" s="199">
        <f>Constants!K22</f>
        <v>0</v>
      </c>
      <c r="K24" s="199">
        <f>Constants!L22</f>
        <v>0</v>
      </c>
      <c r="L24" s="199">
        <f>Constants!M22</f>
        <v>0</v>
      </c>
      <c r="M24" s="199">
        <f>Constants!N22</f>
        <v>0</v>
      </c>
      <c r="N24" s="199">
        <f>Constants!O22</f>
        <v>0</v>
      </c>
      <c r="O24" s="199">
        <f>Constants!P22</f>
        <v>0</v>
      </c>
      <c r="P24" s="199">
        <f>Constants!Q22</f>
        <v>0</v>
      </c>
      <c r="Q24" s="199">
        <f>Constants!R22</f>
        <v>0</v>
      </c>
    </row>
    <row r="25" spans="1:17" hidden="1" x14ac:dyDescent="0.15">
      <c r="A25" s="199" t="str">
        <f>Constants!A23</f>
        <v xml:space="preserve"> </v>
      </c>
      <c r="B25" s="199" t="str">
        <f>Constants!B23</f>
        <v>Product interface</v>
      </c>
      <c r="C25" s="199" t="str">
        <f>Constants!C23</f>
        <v>Flaws in the interface of a component of the deliverable product</v>
      </c>
      <c r="D25" s="199" t="str">
        <f>Constants!D23</f>
        <v xml:space="preserve"> </v>
      </c>
      <c r="E25" s="199">
        <f>Constants!E23</f>
        <v>4</v>
      </c>
      <c r="F25" s="199" t="str">
        <f>Constants!F23</f>
        <v>helpful</v>
      </c>
      <c r="G25" s="199">
        <f ca="1">Constants!H23</f>
        <v>44859</v>
      </c>
      <c r="H25" s="199">
        <f>Constants!I23</f>
        <v>15</v>
      </c>
      <c r="I25" s="199">
        <f>Constants!J23</f>
        <v>0</v>
      </c>
      <c r="J25" s="199">
        <f>Constants!K23</f>
        <v>0</v>
      </c>
      <c r="K25" s="199">
        <f>Constants!L23</f>
        <v>0</v>
      </c>
      <c r="L25" s="199">
        <f>Constants!M23</f>
        <v>0</v>
      </c>
      <c r="M25" s="199">
        <f>Constants!N23</f>
        <v>0</v>
      </c>
      <c r="N25" s="199">
        <f>Constants!O23</f>
        <v>0</v>
      </c>
      <c r="O25" s="199">
        <f>Constants!P23</f>
        <v>0</v>
      </c>
      <c r="P25" s="199">
        <f>Constants!Q23</f>
        <v>0</v>
      </c>
      <c r="Q25" s="199">
        <f>Constants!R23</f>
        <v>0</v>
      </c>
    </row>
    <row r="26" spans="1:17" hidden="1" x14ac:dyDescent="0.15">
      <c r="A26" s="199" t="str">
        <f>Constants!A24</f>
        <v xml:space="preserve"> </v>
      </c>
      <c r="B26" s="199" t="str">
        <f>Constants!B24</f>
        <v>Product checking</v>
      </c>
      <c r="C26" s="199" t="str">
        <f>Constants!C24</f>
        <v>Flaws with boundary/type checking within a component of the deliverable product</v>
      </c>
      <c r="D26" s="199" t="str">
        <f>Constants!D24</f>
        <v xml:space="preserve"> </v>
      </c>
      <c r="E26" s="199">
        <f>Constants!E24</f>
        <v>5</v>
      </c>
      <c r="F26" s="199" t="str">
        <f>Constants!F24</f>
        <v>very helpful</v>
      </c>
      <c r="G26" s="199">
        <f ca="1">Constants!H24</f>
        <v>44860</v>
      </c>
      <c r="H26" s="199">
        <f>Constants!I24</f>
        <v>16</v>
      </c>
      <c r="I26" s="199">
        <f>Constants!J24</f>
        <v>0</v>
      </c>
      <c r="J26" s="199">
        <f>Constants!K24</f>
        <v>0</v>
      </c>
      <c r="K26" s="199">
        <f>Constants!L24</f>
        <v>0</v>
      </c>
      <c r="L26" s="199">
        <f>Constants!M24</f>
        <v>0</v>
      </c>
      <c r="M26" s="199">
        <f>Constants!N24</f>
        <v>0</v>
      </c>
      <c r="N26" s="199">
        <f>Constants!O24</f>
        <v>0</v>
      </c>
      <c r="O26" s="199">
        <f>Constants!P24</f>
        <v>0</v>
      </c>
      <c r="P26" s="199">
        <f>Constants!Q24</f>
        <v>0</v>
      </c>
      <c r="Q26" s="199">
        <f>Constants!R24</f>
        <v>0</v>
      </c>
    </row>
    <row r="27" spans="1:17" hidden="1" x14ac:dyDescent="0.15">
      <c r="A27" s="199" t="str">
        <f>Constants!A25</f>
        <v xml:space="preserve"> </v>
      </c>
      <c r="B27" s="199" t="str">
        <f>Constants!B25</f>
        <v>Test syntax</v>
      </c>
      <c r="C27" s="199" t="str">
        <f>Constants!C25</f>
        <v xml:space="preserve">Syntax flaws in the test code </v>
      </c>
      <c r="D27" s="199" t="str">
        <f>Constants!D25</f>
        <v xml:space="preserve"> </v>
      </c>
      <c r="E27" s="199">
        <f>Constants!E25</f>
        <v>6</v>
      </c>
      <c r="F27" s="199" t="str">
        <f>Constants!F25</f>
        <v xml:space="preserve"> </v>
      </c>
      <c r="G27" s="199">
        <f ca="1">Constants!H25</f>
        <v>44861</v>
      </c>
      <c r="H27" s="199">
        <f>Constants!I25</f>
        <v>17</v>
      </c>
      <c r="I27" s="199">
        <f>Constants!J25</f>
        <v>0</v>
      </c>
      <c r="J27" s="199">
        <f>Constants!K25</f>
        <v>0</v>
      </c>
      <c r="K27" s="199">
        <f>Constants!L25</f>
        <v>0</v>
      </c>
      <c r="L27" s="199">
        <f>Constants!M25</f>
        <v>0</v>
      </c>
      <c r="M27" s="199">
        <f>Constants!N25</f>
        <v>0</v>
      </c>
      <c r="N27" s="199">
        <f>Constants!O25</f>
        <v>0</v>
      </c>
      <c r="O27" s="199">
        <f>Constants!P25</f>
        <v>0</v>
      </c>
      <c r="P27" s="199">
        <f>Constants!Q25</f>
        <v>0</v>
      </c>
      <c r="Q27" s="199">
        <f>Constants!R25</f>
        <v>0</v>
      </c>
    </row>
    <row r="28" spans="1:17" hidden="1" x14ac:dyDescent="0.15">
      <c r="A28" s="199" t="str">
        <f>Constants!A26</f>
        <v xml:space="preserve"> </v>
      </c>
      <c r="B28" s="199" t="str">
        <f>Constants!B26</f>
        <v>Test logic</v>
      </c>
      <c r="C28" s="199" t="str">
        <f>Constants!C26</f>
        <v>Logic flaws in the test code</v>
      </c>
      <c r="D28" s="199" t="str">
        <f>Constants!D26</f>
        <v xml:space="preserve"> </v>
      </c>
      <c r="E28" s="199">
        <f>Constants!E26</f>
        <v>7</v>
      </c>
      <c r="F28" s="199" t="str">
        <f>Constants!F26</f>
        <v xml:space="preserve"> </v>
      </c>
      <c r="G28" s="199">
        <f ca="1">Constants!H26</f>
        <v>44862</v>
      </c>
      <c r="H28" s="199">
        <f>Constants!I26</f>
        <v>18</v>
      </c>
      <c r="I28" s="199">
        <f>Constants!J26</f>
        <v>0</v>
      </c>
      <c r="J28" s="199">
        <f>Constants!K26</f>
        <v>0</v>
      </c>
      <c r="K28" s="199">
        <f>Constants!L26</f>
        <v>0</v>
      </c>
      <c r="L28" s="199">
        <f>Constants!M26</f>
        <v>0</v>
      </c>
      <c r="M28" s="199">
        <f>Constants!N26</f>
        <v>0</v>
      </c>
      <c r="N28" s="199">
        <f>Constants!O26</f>
        <v>0</v>
      </c>
      <c r="O28" s="199">
        <f>Constants!P26</f>
        <v>0</v>
      </c>
      <c r="P28" s="199">
        <f>Constants!Q26</f>
        <v>0</v>
      </c>
      <c r="Q28" s="199">
        <f>Constants!R26</f>
        <v>0</v>
      </c>
    </row>
    <row r="29" spans="1:17" hidden="1" x14ac:dyDescent="0.15">
      <c r="A29" s="199" t="str">
        <f>Constants!A27</f>
        <v xml:space="preserve"> </v>
      </c>
      <c r="B29" s="199" t="str">
        <f>Constants!B27</f>
        <v>Test interface</v>
      </c>
      <c r="C29" s="199" t="str">
        <f>Constants!C27</f>
        <v>Flaws in the interface of a component of the test code</v>
      </c>
      <c r="D29" s="199" t="str">
        <f>Constants!D27</f>
        <v xml:space="preserve"> </v>
      </c>
      <c r="E29" s="199">
        <f>Constants!E27</f>
        <v>8</v>
      </c>
      <c r="F29" s="199" t="str">
        <f>Constants!F27</f>
        <v xml:space="preserve"> </v>
      </c>
      <c r="G29" s="199">
        <f ca="1">Constants!H27</f>
        <v>44863</v>
      </c>
      <c r="H29" s="199">
        <f>Constants!I27</f>
        <v>19</v>
      </c>
      <c r="I29" s="199">
        <f>Constants!J27</f>
        <v>0</v>
      </c>
      <c r="J29" s="199">
        <f>Constants!K27</f>
        <v>0</v>
      </c>
      <c r="K29" s="199">
        <f>Constants!L27</f>
        <v>0</v>
      </c>
      <c r="L29" s="199">
        <f>Constants!M27</f>
        <v>0</v>
      </c>
      <c r="M29" s="199">
        <f>Constants!N27</f>
        <v>0</v>
      </c>
      <c r="N29" s="199">
        <f>Constants!O27</f>
        <v>0</v>
      </c>
      <c r="O29" s="199">
        <f>Constants!P27</f>
        <v>0</v>
      </c>
      <c r="P29" s="199">
        <f>Constants!Q27</f>
        <v>0</v>
      </c>
      <c r="Q29" s="199">
        <f>Constants!R27</f>
        <v>0</v>
      </c>
    </row>
    <row r="30" spans="1:17" hidden="1" x14ac:dyDescent="0.15">
      <c r="A30" s="199" t="str">
        <f>Constants!A28</f>
        <v xml:space="preserve"> </v>
      </c>
      <c r="B30" s="199" t="str">
        <f>Constants!B28</f>
        <v>Test checking</v>
      </c>
      <c r="C30" s="199" t="str">
        <f>Constants!C28</f>
        <v>Flaws with boundary/type checking within a component of the test code</v>
      </c>
      <c r="D30" s="199" t="str">
        <f>Constants!D28</f>
        <v xml:space="preserve"> </v>
      </c>
      <c r="E30" s="199">
        <f>Constants!E28</f>
        <v>9</v>
      </c>
      <c r="F30" s="199" t="str">
        <f>Constants!F28</f>
        <v xml:space="preserve"> </v>
      </c>
      <c r="G30" s="199">
        <f ca="1">Constants!H28</f>
        <v>44864</v>
      </c>
      <c r="H30" s="199">
        <f>Constants!I28</f>
        <v>20</v>
      </c>
      <c r="I30" s="199">
        <f>Constants!J28</f>
        <v>0</v>
      </c>
      <c r="J30" s="199">
        <f>Constants!K28</f>
        <v>0</v>
      </c>
      <c r="K30" s="199">
        <f>Constants!L28</f>
        <v>0</v>
      </c>
      <c r="L30" s="199">
        <f>Constants!M28</f>
        <v>0</v>
      </c>
      <c r="M30" s="199">
        <f>Constants!N28</f>
        <v>0</v>
      </c>
      <c r="N30" s="199">
        <f>Constants!O28</f>
        <v>0</v>
      </c>
      <c r="O30" s="199">
        <f>Constants!P28</f>
        <v>0</v>
      </c>
      <c r="P30" s="199">
        <f>Constants!Q28</f>
        <v>0</v>
      </c>
      <c r="Q30" s="199">
        <f>Constants!R28</f>
        <v>0</v>
      </c>
    </row>
    <row r="31" spans="1:17" hidden="1" x14ac:dyDescent="0.15">
      <c r="A31" s="199" t="str">
        <f>Constants!A29</f>
        <v xml:space="preserve"> </v>
      </c>
      <c r="B31" s="199" t="str">
        <f>Constants!B29</f>
        <v>Bad Smell</v>
      </c>
      <c r="C31" s="199" t="str">
        <f>Constants!C29</f>
        <v>Refactoring changes (please note the bad smell in the defect description)</v>
      </c>
      <c r="D31" s="199" t="str">
        <f>Constants!D29</f>
        <v xml:space="preserve"> </v>
      </c>
      <c r="E31" s="199">
        <f>Constants!E29</f>
        <v>10</v>
      </c>
      <c r="F31" s="199">
        <f>Constants!F29</f>
        <v>0</v>
      </c>
      <c r="G31" s="199">
        <f ca="1">Constants!H29</f>
        <v>44865</v>
      </c>
      <c r="H31" s="199">
        <f>Constants!I29</f>
        <v>21</v>
      </c>
      <c r="I31" s="199">
        <f>Constants!J29</f>
        <v>0</v>
      </c>
      <c r="J31" s="199">
        <f>Constants!K29</f>
        <v>0</v>
      </c>
      <c r="K31" s="199">
        <f>Constants!L29</f>
        <v>0</v>
      </c>
      <c r="L31" s="199">
        <f>Constants!M29</f>
        <v>0</v>
      </c>
      <c r="M31" s="199">
        <f>Constants!N29</f>
        <v>0</v>
      </c>
      <c r="N31" s="199">
        <f>Constants!O29</f>
        <v>0</v>
      </c>
      <c r="O31" s="199">
        <f>Constants!P29</f>
        <v>0</v>
      </c>
      <c r="P31" s="199">
        <f>Constants!Q29</f>
        <v>0</v>
      </c>
      <c r="Q31" s="199">
        <f>Constants!R29</f>
        <v>0</v>
      </c>
    </row>
    <row r="32" spans="1:17" hidden="1" x14ac:dyDescent="0.15">
      <c r="A32" s="199" t="str">
        <f>Constants!A30</f>
        <v>Y/N:</v>
      </c>
      <c r="B32" s="199" t="str">
        <f>Constants!B30</f>
        <v>Yes</v>
      </c>
      <c r="C32" s="199" t="str">
        <f>Constants!C30</f>
        <v xml:space="preserve"> </v>
      </c>
      <c r="D32" s="199" t="str">
        <f>Constants!D30</f>
        <v xml:space="preserve"> </v>
      </c>
      <c r="E32" s="199" t="str">
        <f>Constants!E30</f>
        <v>Passed</v>
      </c>
      <c r="F32" s="199">
        <f>Constants!F30</f>
        <v>0</v>
      </c>
      <c r="G32" s="199">
        <f ca="1">Constants!H30</f>
        <v>44866</v>
      </c>
      <c r="H32" s="199">
        <f>Constants!I30</f>
        <v>22</v>
      </c>
      <c r="I32" s="199">
        <f>Constants!J30</f>
        <v>0</v>
      </c>
      <c r="J32" s="199">
        <f>Constants!K30</f>
        <v>0</v>
      </c>
      <c r="K32" s="199">
        <f>Constants!L30</f>
        <v>0</v>
      </c>
      <c r="L32" s="199">
        <f>Constants!M30</f>
        <v>0</v>
      </c>
      <c r="M32" s="199">
        <f>Constants!N30</f>
        <v>0</v>
      </c>
      <c r="N32" s="199">
        <f>Constants!O30</f>
        <v>0</v>
      </c>
      <c r="O32" s="199">
        <f>Constants!P30</f>
        <v>0</v>
      </c>
      <c r="P32" s="199">
        <f>Constants!Q30</f>
        <v>0</v>
      </c>
      <c r="Q32" s="199">
        <f>Constants!R30</f>
        <v>0</v>
      </c>
    </row>
    <row r="33" spans="1:25" hidden="1" x14ac:dyDescent="0.15">
      <c r="A33" s="199" t="str">
        <f>Constants!A31</f>
        <v xml:space="preserve"> </v>
      </c>
      <c r="B33" s="199" t="str">
        <f>Constants!B31</f>
        <v>No</v>
      </c>
      <c r="C33" s="199" t="str">
        <f>Constants!C31</f>
        <v xml:space="preserve"> </v>
      </c>
      <c r="D33" s="199" t="str">
        <f>Constants!D31</f>
        <v xml:space="preserve"> </v>
      </c>
      <c r="E33" s="199" t="str">
        <f>Constants!E31</f>
        <v>Passed with issues</v>
      </c>
      <c r="F33" s="199">
        <f>Constants!F31</f>
        <v>0</v>
      </c>
      <c r="G33" s="199">
        <f ca="1">Constants!H31</f>
        <v>44867</v>
      </c>
      <c r="H33" s="199">
        <f>Constants!I31</f>
        <v>23</v>
      </c>
      <c r="I33" s="199">
        <f>Constants!J31</f>
        <v>0</v>
      </c>
      <c r="J33" s="199">
        <f>Constants!K31</f>
        <v>0</v>
      </c>
      <c r="K33" s="199">
        <f>Constants!L31</f>
        <v>0</v>
      </c>
      <c r="L33" s="199">
        <f>Constants!M31</f>
        <v>0</v>
      </c>
      <c r="M33" s="199">
        <f>Constants!N31</f>
        <v>0</v>
      </c>
      <c r="N33" s="199">
        <f>Constants!O31</f>
        <v>0</v>
      </c>
      <c r="O33" s="199">
        <f>Constants!P31</f>
        <v>0</v>
      </c>
      <c r="P33" s="199">
        <f>Constants!Q31</f>
        <v>0</v>
      </c>
      <c r="Q33" s="199">
        <f>Constants!R31</f>
        <v>0</v>
      </c>
    </row>
    <row r="34" spans="1:25" hidden="1" x14ac:dyDescent="0.15">
      <c r="A34" s="199" t="str">
        <f>Constants!A32</f>
        <v>Proxy Types:</v>
      </c>
      <c r="B34" s="199" t="str">
        <f>Constants!B32</f>
        <v>-</v>
      </c>
      <c r="C34" s="199" t="str">
        <f>Constants!C32</f>
        <v xml:space="preserve"> </v>
      </c>
      <c r="D34" s="199" t="str">
        <f>Constants!D32</f>
        <v xml:space="preserve"> </v>
      </c>
      <c r="E34" s="199" t="str">
        <f>Constants!E32</f>
        <v>Failed</v>
      </c>
      <c r="F34" s="199" t="str">
        <f>Constants!F32</f>
        <v>Base</v>
      </c>
      <c r="G34" s="199">
        <f ca="1">Constants!H32</f>
        <v>44868</v>
      </c>
      <c r="H34" s="199">
        <f>Constants!I32</f>
        <v>0</v>
      </c>
      <c r="I34" s="199">
        <f>Constants!J32</f>
        <v>0</v>
      </c>
      <c r="J34" s="199">
        <f>Constants!K32</f>
        <v>0</v>
      </c>
      <c r="K34" s="199">
        <f>Constants!L32</f>
        <v>0</v>
      </c>
      <c r="L34" s="199">
        <f>Constants!M32</f>
        <v>0</v>
      </c>
      <c r="M34" s="199">
        <f>Constants!N32</f>
        <v>0</v>
      </c>
      <c r="N34" s="199">
        <f>Constants!O32</f>
        <v>0</v>
      </c>
      <c r="O34" s="199">
        <f>Constants!P32</f>
        <v>0</v>
      </c>
      <c r="P34" s="199">
        <f>Constants!Q32</f>
        <v>0</v>
      </c>
      <c r="Q34" s="199">
        <f>Constants!R32</f>
        <v>0</v>
      </c>
    </row>
    <row r="35" spans="1:25" hidden="1" x14ac:dyDescent="0.15">
      <c r="A35" s="199" t="str">
        <f>Constants!A33</f>
        <v xml:space="preserve"> </v>
      </c>
      <c r="B35" s="199" t="str">
        <f>Constants!B33</f>
        <v>Calculation</v>
      </c>
      <c r="C35" s="199" t="str">
        <f>Constants!C33</f>
        <v xml:space="preserve"> </v>
      </c>
      <c r="D35" s="199" t="str">
        <f>Constants!D33</f>
        <v xml:space="preserve"> </v>
      </c>
      <c r="E35" s="199" t="str">
        <f>Constants!E33</f>
        <v>Not tested</v>
      </c>
      <c r="F35" s="199" t="str">
        <f>Constants!F33</f>
        <v>New</v>
      </c>
      <c r="G35" s="199">
        <f ca="1">Constants!H33</f>
        <v>44869</v>
      </c>
      <c r="H35" s="199">
        <f>Constants!I33</f>
        <v>0</v>
      </c>
      <c r="I35" s="199">
        <f>Constants!J33</f>
        <v>0</v>
      </c>
      <c r="J35" s="199">
        <f>Constants!K33</f>
        <v>0</v>
      </c>
      <c r="K35" s="199">
        <f>Constants!L33</f>
        <v>0</v>
      </c>
      <c r="L35" s="199">
        <f>Constants!M33</f>
        <v>0</v>
      </c>
      <c r="M35" s="199">
        <f>Constants!N33</f>
        <v>0</v>
      </c>
      <c r="N35" s="199">
        <f>Constants!O33</f>
        <v>0</v>
      </c>
      <c r="O35" s="199">
        <f>Constants!P33</f>
        <v>0</v>
      </c>
      <c r="P35" s="199">
        <f>Constants!Q33</f>
        <v>0</v>
      </c>
      <c r="Q35" s="199">
        <f>Constants!R33</f>
        <v>0</v>
      </c>
    </row>
    <row r="36" spans="1:25" hidden="1" x14ac:dyDescent="0.15">
      <c r="A36" s="199" t="str">
        <f>Constants!A34</f>
        <v xml:space="preserve"> </v>
      </c>
      <c r="B36" s="199" t="str">
        <f>Constants!B34</f>
        <v>Data</v>
      </c>
      <c r="C36" s="199" t="str">
        <f>Constants!C34</f>
        <v xml:space="preserve"> </v>
      </c>
      <c r="D36" s="199" t="str">
        <f>Constants!D34</f>
        <v xml:space="preserve"> </v>
      </c>
      <c r="E36" s="199" t="str">
        <f>Constants!E34</f>
        <v>Not applicable</v>
      </c>
      <c r="F36" s="199" t="str">
        <f>Constants!F34</f>
        <v>Reusable</v>
      </c>
      <c r="G36" s="199">
        <f ca="1">Constants!H34</f>
        <v>44870</v>
      </c>
      <c r="H36" s="199">
        <f>Constants!I34</f>
        <v>0</v>
      </c>
      <c r="I36" s="199">
        <f>Constants!J34</f>
        <v>0</v>
      </c>
      <c r="J36" s="199">
        <f>Constants!K34</f>
        <v>0</v>
      </c>
      <c r="K36" s="199">
        <f>Constants!L34</f>
        <v>0</v>
      </c>
      <c r="L36" s="199">
        <f>Constants!M34</f>
        <v>0</v>
      </c>
      <c r="M36" s="199">
        <f>Constants!N34</f>
        <v>0</v>
      </c>
      <c r="N36" s="199">
        <f>Constants!O34</f>
        <v>0</v>
      </c>
      <c r="O36" s="199">
        <f>Constants!P34</f>
        <v>0</v>
      </c>
      <c r="P36" s="199">
        <f>Constants!Q34</f>
        <v>0</v>
      </c>
      <c r="Q36" s="199">
        <f>Constants!R34</f>
        <v>0</v>
      </c>
    </row>
    <row r="37" spans="1:25" hidden="1" x14ac:dyDescent="0.15">
      <c r="A37" s="199" t="str">
        <f>Constants!A35</f>
        <v xml:space="preserve"> </v>
      </c>
      <c r="B37" s="199" t="str">
        <f>Constants!B35</f>
        <v>I/O</v>
      </c>
      <c r="C37" s="199" t="str">
        <f>Constants!C35</f>
        <v xml:space="preserve"> </v>
      </c>
      <c r="D37" s="199" t="str">
        <f>Constants!D35</f>
        <v xml:space="preserve"> </v>
      </c>
      <c r="E37" s="199" t="str">
        <f>Constants!E35</f>
        <v xml:space="preserve"> </v>
      </c>
      <c r="F37" s="199" t="str">
        <f>Constants!F35</f>
        <v xml:space="preserve"> </v>
      </c>
      <c r="G37" s="199">
        <f ca="1">Constants!H35</f>
        <v>44871</v>
      </c>
      <c r="H37" s="199">
        <f>Constants!I35</f>
        <v>0</v>
      </c>
      <c r="I37" s="199">
        <f>Constants!J35</f>
        <v>0</v>
      </c>
      <c r="J37" s="199">
        <f>Constants!K35</f>
        <v>0</v>
      </c>
      <c r="K37" s="199">
        <f>Constants!L35</f>
        <v>0</v>
      </c>
      <c r="L37" s="199">
        <f>Constants!M35</f>
        <v>0</v>
      </c>
      <c r="M37" s="199">
        <f>Constants!N35</f>
        <v>0</v>
      </c>
      <c r="N37" s="199">
        <f>Constants!O35</f>
        <v>0</v>
      </c>
      <c r="O37" s="199">
        <f>Constants!P35</f>
        <v>0</v>
      </c>
      <c r="P37" s="199">
        <f>Constants!Q35</f>
        <v>0</v>
      </c>
      <c r="Q37" s="199">
        <f>Constants!R35</f>
        <v>0</v>
      </c>
    </row>
    <row r="38" spans="1:25" hidden="1" x14ac:dyDescent="0.15">
      <c r="A38" s="199" t="str">
        <f>Constants!A36</f>
        <v xml:space="preserve"> </v>
      </c>
      <c r="B38" s="199" t="str">
        <f>Constants!B36</f>
        <v>Logic</v>
      </c>
      <c r="C38" s="199" t="str">
        <f>Constants!C36</f>
        <v xml:space="preserve"> </v>
      </c>
      <c r="D38" s="199" t="str">
        <f>Constants!D36</f>
        <v xml:space="preserve"> </v>
      </c>
      <c r="E38" s="199" t="str">
        <f>Constants!E36</f>
        <v xml:space="preserve"> </v>
      </c>
      <c r="F38" s="199" t="str">
        <f>Constants!F36</f>
        <v xml:space="preserve"> </v>
      </c>
      <c r="G38" s="199">
        <f ca="1">Constants!H36</f>
        <v>44872</v>
      </c>
      <c r="H38" s="199">
        <f>Constants!I36</f>
        <v>0</v>
      </c>
      <c r="I38" s="199">
        <f>Constants!J36</f>
        <v>0</v>
      </c>
      <c r="J38" s="199">
        <f>Constants!K36</f>
        <v>0</v>
      </c>
      <c r="K38" s="199">
        <f>Constants!L36</f>
        <v>0</v>
      </c>
      <c r="L38" s="199">
        <f>Constants!M36</f>
        <v>0</v>
      </c>
      <c r="M38" s="199">
        <f>Constants!N36</f>
        <v>0</v>
      </c>
      <c r="N38" s="199">
        <f>Constants!O36</f>
        <v>0</v>
      </c>
      <c r="O38" s="199">
        <f>Constants!P36</f>
        <v>0</v>
      </c>
      <c r="P38" s="199">
        <f>Constants!Q36</f>
        <v>0</v>
      </c>
      <c r="Q38" s="199">
        <f>Constants!R36</f>
        <v>0</v>
      </c>
    </row>
    <row r="39" spans="1:25" hidden="1" x14ac:dyDescent="0.15">
      <c r="A39" s="199" t="str">
        <f>Constants!A37</f>
        <v xml:space="preserve"> </v>
      </c>
      <c r="B39" s="199" t="str">
        <f>Constants!B37</f>
        <v xml:space="preserve"> </v>
      </c>
      <c r="C39" s="199" t="str">
        <f>Constants!C37</f>
        <v xml:space="preserve"> </v>
      </c>
      <c r="D39" s="199" t="str">
        <f>Constants!D37</f>
        <v xml:space="preserve"> </v>
      </c>
      <c r="E39" s="199" t="str">
        <f>Constants!E37</f>
        <v xml:space="preserve"> </v>
      </c>
      <c r="F39" s="199" t="str">
        <f>Constants!F37</f>
        <v xml:space="preserve"> </v>
      </c>
      <c r="G39" s="199">
        <f ca="1">Constants!H37</f>
        <v>44873</v>
      </c>
      <c r="H39" s="199">
        <f>Constants!I37</f>
        <v>0</v>
      </c>
      <c r="I39" s="199">
        <f>Constants!J37</f>
        <v>0</v>
      </c>
      <c r="J39" s="199">
        <f>Constants!K37</f>
        <v>0</v>
      </c>
      <c r="K39" s="199">
        <f>Constants!L37</f>
        <v>0</v>
      </c>
      <c r="L39" s="199">
        <f>Constants!M37</f>
        <v>0</v>
      </c>
      <c r="M39" s="199">
        <f>Constants!N37</f>
        <v>0</v>
      </c>
      <c r="N39" s="199">
        <f>Constants!O37</f>
        <v>0</v>
      </c>
      <c r="O39" s="199">
        <f>Constants!P37</f>
        <v>0</v>
      </c>
      <c r="P39" s="199">
        <f>Constants!Q37</f>
        <v>0</v>
      </c>
      <c r="Q39" s="199">
        <f>Constants!R37</f>
        <v>0</v>
      </c>
    </row>
    <row r="40" spans="1:25" hidden="1" x14ac:dyDescent="0.15">
      <c r="A40" s="199" t="str">
        <f>Constants!A38</f>
        <v>Sizes:</v>
      </c>
      <c r="B40" s="199" t="str">
        <f>Constants!B38</f>
        <v>VS</v>
      </c>
      <c r="C40" s="199" t="str">
        <f>Constants!C38</f>
        <v>S</v>
      </c>
      <c r="D40" s="199" t="str">
        <f>Constants!D38</f>
        <v>M</v>
      </c>
      <c r="E40" s="199" t="str">
        <f>Constants!E38</f>
        <v>L</v>
      </c>
      <c r="F40" s="199" t="str">
        <f>Constants!F38</f>
        <v>VL</v>
      </c>
      <c r="G40" s="199" t="str">
        <f>Constants!G38</f>
        <v>VS</v>
      </c>
      <c r="H40" s="199">
        <f>Constants!H38</f>
        <v>0</v>
      </c>
      <c r="I40" s="199">
        <f>Constants!I38</f>
        <v>0</v>
      </c>
      <c r="J40" s="199">
        <f>Constants!J38</f>
        <v>0</v>
      </c>
      <c r="K40" s="199">
        <f>Constants!K38</f>
        <v>0</v>
      </c>
      <c r="L40" s="199">
        <f>Constants!L38</f>
        <v>0</v>
      </c>
      <c r="M40" s="199">
        <f>Constants!M38</f>
        <v>0</v>
      </c>
      <c r="N40" s="199">
        <f>Constants!N38</f>
        <v>0</v>
      </c>
      <c r="O40" s="199">
        <f>Constants!O38</f>
        <v>0</v>
      </c>
      <c r="P40" s="199">
        <f>Constants!P38</f>
        <v>0</v>
      </c>
      <c r="Q40" s="199">
        <f>Constants!Q38</f>
        <v>0</v>
      </c>
    </row>
    <row r="41" spans="1:25" hidden="1" x14ac:dyDescent="0.15">
      <c r="A41" s="199" t="str">
        <f>Constants!A39</f>
        <v>upper</v>
      </c>
      <c r="B41" s="199">
        <f>Constants!B39</f>
        <v>-1.5</v>
      </c>
      <c r="C41" s="199">
        <f>Constants!C39</f>
        <v>-0.5</v>
      </c>
      <c r="D41" s="199">
        <f>Constants!D39</f>
        <v>0.5</v>
      </c>
      <c r="E41" s="199">
        <f>Constants!E39</f>
        <v>1.5</v>
      </c>
      <c r="F41" s="199">
        <f>Constants!F39</f>
        <v>99999</v>
      </c>
      <c r="G41" s="199" t="str">
        <f>Constants!G39</f>
        <v>S</v>
      </c>
      <c r="H41" s="199">
        <f>Constants!H39</f>
        <v>0</v>
      </c>
      <c r="I41" s="199">
        <f>Constants!I39</f>
        <v>0</v>
      </c>
      <c r="J41" s="199">
        <f>Constants!J39</f>
        <v>0</v>
      </c>
      <c r="K41" s="199">
        <f>Constants!K39</f>
        <v>0</v>
      </c>
      <c r="L41" s="199">
        <f>Constants!L39</f>
        <v>0</v>
      </c>
      <c r="M41" s="199">
        <f>Constants!M39</f>
        <v>0</v>
      </c>
      <c r="N41" s="199">
        <f>Constants!N39</f>
        <v>0</v>
      </c>
      <c r="O41" s="199">
        <f>Constants!O39</f>
        <v>0</v>
      </c>
      <c r="P41" s="199">
        <f>Constants!P39</f>
        <v>0</v>
      </c>
      <c r="Q41" s="199">
        <f>Constants!Q39</f>
        <v>0</v>
      </c>
    </row>
    <row r="42" spans="1:25" hidden="1" x14ac:dyDescent="0.15">
      <c r="A42" s="199" t="str">
        <f>Constants!A40</f>
        <v>mid</v>
      </c>
      <c r="B42" s="199">
        <f>Constants!B40</f>
        <v>-2</v>
      </c>
      <c r="C42" s="199">
        <f>Constants!C40</f>
        <v>-1</v>
      </c>
      <c r="D42" s="199">
        <f>Constants!D40</f>
        <v>0</v>
      </c>
      <c r="E42" s="199">
        <f>Constants!E40</f>
        <v>1</v>
      </c>
      <c r="F42" s="199">
        <f>Constants!F40</f>
        <v>2</v>
      </c>
      <c r="G42" s="199" t="str">
        <f>Constants!G40</f>
        <v>M</v>
      </c>
      <c r="H42" s="199">
        <f>Constants!H40</f>
        <v>0</v>
      </c>
      <c r="I42" s="199">
        <f>Constants!I40</f>
        <v>0</v>
      </c>
      <c r="J42" s="199">
        <f>Constants!J40</f>
        <v>0</v>
      </c>
      <c r="K42" s="199">
        <f>Constants!K40</f>
        <v>0</v>
      </c>
      <c r="L42" s="199">
        <f>Constants!L40</f>
        <v>0</v>
      </c>
      <c r="M42" s="199">
        <f>Constants!M40</f>
        <v>0</v>
      </c>
      <c r="N42" s="199">
        <f>Constants!N40</f>
        <v>0</v>
      </c>
      <c r="O42" s="199">
        <f>Constants!O40</f>
        <v>0</v>
      </c>
      <c r="P42" s="199">
        <f>Constants!P40</f>
        <v>0</v>
      </c>
      <c r="Q42" s="199">
        <f>Constants!Q40</f>
        <v>0</v>
      </c>
    </row>
    <row r="43" spans="1:25" hidden="1" x14ac:dyDescent="0.15">
      <c r="A43" s="199" t="str">
        <f>Constants!A41</f>
        <v>lower</v>
      </c>
      <c r="B43" s="199">
        <f>Constants!B41</f>
        <v>0</v>
      </c>
      <c r="C43" s="199">
        <f>Constants!C41</f>
        <v>-1.5</v>
      </c>
      <c r="D43" s="199">
        <f>Constants!D41</f>
        <v>-0.5</v>
      </c>
      <c r="E43" s="199">
        <f>Constants!E41</f>
        <v>0.5</v>
      </c>
      <c r="F43" s="199">
        <f>Constants!F41</f>
        <v>1.5</v>
      </c>
      <c r="G43" s="199" t="str">
        <f>Constants!G41</f>
        <v>L</v>
      </c>
      <c r="H43" s="199">
        <f>Constants!H41</f>
        <v>0</v>
      </c>
      <c r="I43" s="199">
        <f>Constants!I41</f>
        <v>0</v>
      </c>
      <c r="J43" s="199">
        <f>Constants!J41</f>
        <v>0</v>
      </c>
      <c r="K43" s="199">
        <f>Constants!K41</f>
        <v>0</v>
      </c>
      <c r="L43" s="199">
        <f>Constants!L41</f>
        <v>0</v>
      </c>
      <c r="M43" s="199">
        <f>Constants!M41</f>
        <v>0</v>
      </c>
      <c r="N43" s="199">
        <f>Constants!N41</f>
        <v>0</v>
      </c>
      <c r="O43" s="199">
        <f>Constants!O41</f>
        <v>0</v>
      </c>
      <c r="P43" s="199">
        <f>Constants!P41</f>
        <v>0</v>
      </c>
      <c r="Q43" s="199">
        <f>Constants!Q41</f>
        <v>0</v>
      </c>
    </row>
    <row r="44" spans="1:25" hidden="1" x14ac:dyDescent="0.15">
      <c r="A44" s="199" t="str">
        <f>Constants!A42</f>
        <v xml:space="preserve"> </v>
      </c>
      <c r="B44" s="199">
        <f>Constants!B42</f>
        <v>0</v>
      </c>
      <c r="C44" s="199">
        <f>Constants!C42</f>
        <v>0</v>
      </c>
      <c r="D44" s="199">
        <f>Constants!D42</f>
        <v>0</v>
      </c>
      <c r="E44" s="199">
        <f>Constants!E42</f>
        <v>0</v>
      </c>
      <c r="F44" s="199" t="str">
        <f>Constants!F42</f>
        <v xml:space="preserve"> </v>
      </c>
      <c r="G44" s="199" t="str">
        <f>Constants!G42</f>
        <v>VL</v>
      </c>
      <c r="H44" s="199">
        <f>Constants!H42</f>
        <v>0</v>
      </c>
      <c r="I44" s="199">
        <f>Constants!I42</f>
        <v>0</v>
      </c>
      <c r="J44" s="199">
        <f>Constants!J42</f>
        <v>0</v>
      </c>
      <c r="K44" s="199">
        <f>Constants!K42</f>
        <v>0</v>
      </c>
      <c r="L44" s="199">
        <f>Constants!L42</f>
        <v>0</v>
      </c>
      <c r="M44" s="199">
        <f>Constants!M42</f>
        <v>0</v>
      </c>
      <c r="N44" s="199">
        <f>Constants!N42</f>
        <v>0</v>
      </c>
      <c r="O44" s="199">
        <f>Constants!O42</f>
        <v>0</v>
      </c>
      <c r="P44" s="199">
        <f>Constants!P42</f>
        <v>0</v>
      </c>
      <c r="Q44" s="199">
        <f>Constants!Q42</f>
        <v>0</v>
      </c>
    </row>
    <row r="45" spans="1:25" hidden="1" x14ac:dyDescent="0.15">
      <c r="A45" s="199" t="str">
        <f>Constants!A43</f>
        <v xml:space="preserve"> </v>
      </c>
      <c r="B45" s="199" t="str">
        <f>Constants!B43</f>
        <v xml:space="preserve"> </v>
      </c>
      <c r="C45" s="199" t="str">
        <f>Constants!C43</f>
        <v xml:space="preserve"> </v>
      </c>
      <c r="D45" s="199" t="str">
        <f>Constants!D43</f>
        <v xml:space="preserve"> </v>
      </c>
      <c r="E45" s="199" t="str">
        <f>Constants!E43</f>
        <v xml:space="preserve"> </v>
      </c>
      <c r="F45" s="199" t="str">
        <f>Constants!F43</f>
        <v xml:space="preserve"> </v>
      </c>
      <c r="G45" s="199">
        <f>Constants!G43</f>
        <v>0</v>
      </c>
      <c r="H45" s="199">
        <f>Constants!H43</f>
        <v>0</v>
      </c>
      <c r="I45" s="199">
        <f>Constants!I43</f>
        <v>0</v>
      </c>
      <c r="J45" s="199">
        <f>Constants!J43</f>
        <v>0</v>
      </c>
      <c r="K45" s="199">
        <f>Constants!K43</f>
        <v>0</v>
      </c>
      <c r="L45" s="199">
        <f>Constants!L43</f>
        <v>0</v>
      </c>
      <c r="M45" s="199">
        <f>Constants!M43</f>
        <v>0</v>
      </c>
      <c r="N45" s="199">
        <f>Constants!N43</f>
        <v>0</v>
      </c>
      <c r="O45" s="199">
        <f>Constants!O43</f>
        <v>0</v>
      </c>
      <c r="P45" s="199">
        <f>Constants!P43</f>
        <v>0</v>
      </c>
      <c r="Q45" s="199">
        <f>Constants!Q43</f>
        <v>0</v>
      </c>
    </row>
    <row r="46" spans="1:25" hidden="1" x14ac:dyDescent="0.15">
      <c r="A46" s="199" t="str">
        <f>Constants!A44</f>
        <v>&lt;-- Mandatory</v>
      </c>
      <c r="B46" s="199" t="str">
        <f>Constants!B44</f>
        <v xml:space="preserve"> </v>
      </c>
      <c r="C46" s="199" t="str">
        <f>Constants!C44</f>
        <v>✔</v>
      </c>
      <c r="D46" s="199" t="str">
        <f>Constants!D44</f>
        <v xml:space="preserve"> </v>
      </c>
      <c r="E46" s="199" t="str">
        <f>Constants!E44</f>
        <v xml:space="preserve"> </v>
      </c>
      <c r="F46" s="199" t="str">
        <f>Constants!F44</f>
        <v xml:space="preserve"> </v>
      </c>
      <c r="G46" s="199">
        <f>Constants!G44</f>
        <v>0</v>
      </c>
      <c r="H46" s="199">
        <f>Constants!H44</f>
        <v>0</v>
      </c>
      <c r="I46" s="199">
        <f>Constants!I44</f>
        <v>0</v>
      </c>
      <c r="J46" s="199">
        <f>Constants!J44</f>
        <v>0</v>
      </c>
      <c r="K46" s="199">
        <f>Constants!K44</f>
        <v>0</v>
      </c>
      <c r="L46" s="199">
        <f>Constants!L44</f>
        <v>0</v>
      </c>
      <c r="M46" s="199">
        <f>Constants!M44</f>
        <v>0</v>
      </c>
      <c r="N46" s="199">
        <f>Constants!N44</f>
        <v>0</v>
      </c>
      <c r="O46" s="199">
        <f>Constants!O44</f>
        <v>0</v>
      </c>
      <c r="P46" s="199">
        <f>Constants!P44</f>
        <v>0</v>
      </c>
      <c r="Q46" s="199">
        <f>Constants!Q44</f>
        <v>0</v>
      </c>
    </row>
    <row r="47" spans="1:25" ht="12" customHeight="1" x14ac:dyDescent="0.15">
      <c r="A47" s="200"/>
      <c r="B47" s="200"/>
      <c r="C47" s="200"/>
      <c r="D47" s="200"/>
      <c r="E47" s="200"/>
      <c r="F47" s="200"/>
      <c r="G47" s="200"/>
      <c r="H47" s="200"/>
      <c r="I47" s="200"/>
      <c r="J47" s="200"/>
      <c r="K47" s="200"/>
      <c r="L47" s="200"/>
      <c r="M47" s="200"/>
      <c r="N47" s="200"/>
      <c r="O47" s="200"/>
      <c r="P47" s="200"/>
    </row>
    <row r="48" spans="1:25" ht="20" x14ac:dyDescent="0.2">
      <c r="A48" s="1"/>
      <c r="B48" s="1"/>
      <c r="C48" s="1"/>
      <c r="D48" s="381" t="s">
        <v>225</v>
      </c>
      <c r="E48" s="382"/>
      <c r="F48" s="382"/>
      <c r="G48" s="382"/>
      <c r="H48" s="382"/>
      <c r="I48" s="382"/>
      <c r="J48" s="382"/>
      <c r="K48" s="382"/>
      <c r="L48" s="382"/>
      <c r="M48" s="383"/>
      <c r="N48" s="31"/>
      <c r="O48" s="381" t="s">
        <v>70</v>
      </c>
      <c r="P48" s="382"/>
      <c r="Q48" s="382"/>
      <c r="R48" s="382"/>
      <c r="S48" s="382"/>
      <c r="T48" s="382"/>
      <c r="U48" s="382"/>
      <c r="V48" s="382"/>
      <c r="W48" s="382"/>
      <c r="X48" s="382"/>
      <c r="Y48" s="383"/>
    </row>
    <row r="49" spans="1:25" ht="20" x14ac:dyDescent="0.2">
      <c r="A49" s="1"/>
      <c r="B49" s="1"/>
      <c r="C49" s="1"/>
      <c r="D49" s="389" t="s">
        <v>543</v>
      </c>
      <c r="E49" s="390"/>
      <c r="F49" s="390"/>
      <c r="G49" s="390"/>
      <c r="H49" s="390"/>
      <c r="I49" s="31"/>
      <c r="J49" s="384" t="s">
        <v>544</v>
      </c>
      <c r="K49" s="384"/>
      <c r="L49" s="384"/>
      <c r="M49" s="202"/>
      <c r="N49" s="31"/>
      <c r="O49" s="391" t="str">
        <f>D49</f>
        <v>Changes to existing code</v>
      </c>
      <c r="P49" s="384"/>
      <c r="Q49" s="384"/>
      <c r="R49" s="384"/>
      <c r="S49" s="384"/>
      <c r="T49" s="31"/>
      <c r="U49" s="384" t="str">
        <f>J49</f>
        <v>New code</v>
      </c>
      <c r="V49" s="384"/>
      <c r="W49" s="385"/>
      <c r="X49" s="205"/>
      <c r="Y49" s="206"/>
    </row>
    <row r="50" spans="1:25" s="3" customFormat="1" ht="56" x14ac:dyDescent="0.15">
      <c r="A50" s="33" t="s">
        <v>288</v>
      </c>
      <c r="B50" s="189" t="s">
        <v>74</v>
      </c>
      <c r="C50" s="189" t="s">
        <v>541</v>
      </c>
      <c r="D50" s="191" t="s">
        <v>549</v>
      </c>
      <c r="E50" s="188" t="s">
        <v>546</v>
      </c>
      <c r="F50" s="188" t="s">
        <v>547</v>
      </c>
      <c r="G50" s="188" t="s">
        <v>548</v>
      </c>
      <c r="H50" s="188" t="s">
        <v>554</v>
      </c>
      <c r="I50" s="194"/>
      <c r="J50" s="191" t="s">
        <v>545</v>
      </c>
      <c r="K50" s="188" t="s">
        <v>542</v>
      </c>
      <c r="L50" s="188" t="s">
        <v>550</v>
      </c>
      <c r="M50" s="204" t="s">
        <v>552</v>
      </c>
      <c r="N50"/>
      <c r="O50" s="192" t="str">
        <f>D50</f>
        <v>Base LOC count</v>
      </c>
      <c r="P50" s="50" t="str">
        <f>E50</f>
        <v>Number of LOC modified in base</v>
      </c>
      <c r="Q50" s="50" t="str">
        <f>F50</f>
        <v>Number of LOC added to base</v>
      </c>
      <c r="R50" s="50" t="str">
        <f>G50</f>
        <v>Number of LOC deleted from base</v>
      </c>
      <c r="S50" s="193" t="str">
        <f>H50</f>
        <v>Number of base LOC contributing to effort</v>
      </c>
      <c r="T50" s="194"/>
      <c r="U50" s="192" t="str">
        <f>J50</f>
        <v>Number of new methods added</v>
      </c>
      <c r="V50" s="50" t="str">
        <f>K50</f>
        <v>LOC/Method</v>
      </c>
      <c r="W50" s="193" t="str">
        <f>L50</f>
        <v>Number of new LOC contributing to effort</v>
      </c>
      <c r="X50" s="189" t="s">
        <v>553</v>
      </c>
      <c r="Y50" s="190" t="s">
        <v>551</v>
      </c>
    </row>
    <row r="51" spans="1:25" s="3" customFormat="1" x14ac:dyDescent="0.15">
      <c r="A51" s="4" t="e">
        <f>IF(ISBLANK(#REF!),"",#REF!)</f>
        <v>#REF!</v>
      </c>
      <c r="B51" s="4"/>
      <c r="C51" s="203"/>
      <c r="D51" s="76"/>
      <c r="E51" s="76"/>
      <c r="F51" s="76"/>
      <c r="G51" s="76"/>
      <c r="H51" s="207">
        <f>E51+F51</f>
        <v>0</v>
      </c>
      <c r="I51" s="208"/>
      <c r="J51" s="76"/>
      <c r="K51" s="76"/>
      <c r="L51" s="209">
        <f>J51*K51</f>
        <v>0</v>
      </c>
      <c r="M51" s="210">
        <f>H51+L51</f>
        <v>0</v>
      </c>
      <c r="O51" s="76" t="str">
        <f t="shared" ref="O51:O70" si="0">IF(ISNUMBER(D51),D51,"")</f>
        <v/>
      </c>
      <c r="P51" s="76"/>
      <c r="Q51" s="76"/>
      <c r="R51" s="76"/>
      <c r="S51" s="210">
        <f>P51+Q51</f>
        <v>0</v>
      </c>
      <c r="T51" s="208"/>
      <c r="U51" s="76"/>
      <c r="V51" s="210" t="str">
        <f>IF(ISERROR(W51/U51),"",W51/U51)</f>
        <v/>
      </c>
      <c r="W51" s="76"/>
      <c r="X51" s="211">
        <f>S51+W51</f>
        <v>0</v>
      </c>
      <c r="Y51" s="76"/>
    </row>
    <row r="52" spans="1:25" s="3" customFormat="1" x14ac:dyDescent="0.15">
      <c r="A52" s="4" t="e">
        <f>IF(ISBLANK(#REF!),"",#REF!)</f>
        <v>#REF!</v>
      </c>
      <c r="B52" s="4"/>
      <c r="C52" s="203"/>
      <c r="D52" s="76"/>
      <c r="E52" s="76"/>
      <c r="F52" s="76"/>
      <c r="G52" s="76"/>
      <c r="H52" s="207">
        <f t="shared" ref="H52:H59" si="1">E52+F52</f>
        <v>0</v>
      </c>
      <c r="I52" s="208"/>
      <c r="J52" s="76"/>
      <c r="K52" s="76"/>
      <c r="L52" s="209">
        <f t="shared" ref="L52:L59" si="2">J52*K52</f>
        <v>0</v>
      </c>
      <c r="M52" s="211">
        <f t="shared" ref="M52:M59" si="3">H52+L52</f>
        <v>0</v>
      </c>
      <c r="O52" s="76" t="str">
        <f t="shared" si="0"/>
        <v/>
      </c>
      <c r="P52" s="76"/>
      <c r="Q52" s="76"/>
      <c r="R52" s="76"/>
      <c r="S52" s="210">
        <f t="shared" ref="S52:S59" si="4">P52+Q52</f>
        <v>0</v>
      </c>
      <c r="T52" s="208"/>
      <c r="U52" s="76"/>
      <c r="V52" s="210" t="str">
        <f t="shared" ref="V52:V70" si="5">IF(ISERROR(W52/U52),"",W52/U52)</f>
        <v/>
      </c>
      <c r="W52" s="76"/>
      <c r="X52" s="211">
        <f t="shared" ref="X52:X59" si="6">S52+W52</f>
        <v>0</v>
      </c>
      <c r="Y52" s="76"/>
    </row>
    <row r="53" spans="1:25" s="3" customFormat="1" x14ac:dyDescent="0.15">
      <c r="A53" s="4" t="e">
        <f>IF(ISBLANK(#REF!),"",#REF!)</f>
        <v>#REF!</v>
      </c>
      <c r="B53" s="4"/>
      <c r="C53" s="203"/>
      <c r="D53" s="76"/>
      <c r="E53" s="76"/>
      <c r="F53" s="76"/>
      <c r="G53" s="76"/>
      <c r="H53" s="207">
        <f t="shared" si="1"/>
        <v>0</v>
      </c>
      <c r="I53" s="208"/>
      <c r="J53" s="76"/>
      <c r="K53" s="76"/>
      <c r="L53" s="209">
        <f t="shared" si="2"/>
        <v>0</v>
      </c>
      <c r="M53" s="211">
        <f t="shared" si="3"/>
        <v>0</v>
      </c>
      <c r="O53" s="76" t="str">
        <f t="shared" si="0"/>
        <v/>
      </c>
      <c r="P53" s="76"/>
      <c r="Q53" s="76"/>
      <c r="R53" s="76"/>
      <c r="S53" s="210">
        <f t="shared" si="4"/>
        <v>0</v>
      </c>
      <c r="T53" s="208"/>
      <c r="U53" s="76"/>
      <c r="V53" s="210" t="str">
        <f t="shared" si="5"/>
        <v/>
      </c>
      <c r="W53" s="76"/>
      <c r="X53" s="211">
        <f t="shared" si="6"/>
        <v>0</v>
      </c>
      <c r="Y53" s="76"/>
    </row>
    <row r="54" spans="1:25" s="3" customFormat="1" x14ac:dyDescent="0.15">
      <c r="A54" s="4" t="e">
        <f>IF(ISBLANK(#REF!),"",#REF!)</f>
        <v>#REF!</v>
      </c>
      <c r="B54" s="4"/>
      <c r="C54" s="203"/>
      <c r="D54" s="76"/>
      <c r="E54" s="76"/>
      <c r="F54" s="76"/>
      <c r="G54" s="76"/>
      <c r="H54" s="207">
        <f t="shared" si="1"/>
        <v>0</v>
      </c>
      <c r="I54" s="208"/>
      <c r="J54" s="76"/>
      <c r="K54" s="76"/>
      <c r="L54" s="209">
        <f t="shared" si="2"/>
        <v>0</v>
      </c>
      <c r="M54" s="211">
        <f t="shared" si="3"/>
        <v>0</v>
      </c>
      <c r="O54" s="76" t="str">
        <f t="shared" si="0"/>
        <v/>
      </c>
      <c r="P54" s="76"/>
      <c r="Q54" s="76"/>
      <c r="R54" s="76"/>
      <c r="S54" s="210">
        <f t="shared" si="4"/>
        <v>0</v>
      </c>
      <c r="T54" s="208"/>
      <c r="U54" s="76"/>
      <c r="V54" s="210" t="str">
        <f t="shared" si="5"/>
        <v/>
      </c>
      <c r="W54" s="76"/>
      <c r="X54" s="211">
        <f t="shared" si="6"/>
        <v>0</v>
      </c>
      <c r="Y54" s="76"/>
    </row>
    <row r="55" spans="1:25" s="3" customFormat="1" x14ac:dyDescent="0.15">
      <c r="A55" s="4" t="e">
        <f>IF(ISBLANK(#REF!),"",#REF!)</f>
        <v>#REF!</v>
      </c>
      <c r="B55" s="4"/>
      <c r="C55" s="203"/>
      <c r="D55" s="76"/>
      <c r="E55" s="76"/>
      <c r="F55" s="76"/>
      <c r="G55" s="76"/>
      <c r="H55" s="207">
        <f t="shared" si="1"/>
        <v>0</v>
      </c>
      <c r="I55" s="208"/>
      <c r="J55" s="76"/>
      <c r="K55" s="76"/>
      <c r="L55" s="209">
        <f t="shared" si="2"/>
        <v>0</v>
      </c>
      <c r="M55" s="211">
        <f t="shared" si="3"/>
        <v>0</v>
      </c>
      <c r="O55" s="76" t="str">
        <f t="shared" si="0"/>
        <v/>
      </c>
      <c r="P55" s="76"/>
      <c r="Q55" s="76"/>
      <c r="R55" s="76"/>
      <c r="S55" s="210">
        <f t="shared" si="4"/>
        <v>0</v>
      </c>
      <c r="T55" s="208"/>
      <c r="U55" s="76"/>
      <c r="V55" s="210" t="str">
        <f t="shared" si="5"/>
        <v/>
      </c>
      <c r="W55" s="76"/>
      <c r="X55" s="211">
        <f t="shared" si="6"/>
        <v>0</v>
      </c>
      <c r="Y55" s="76"/>
    </row>
    <row r="56" spans="1:25" s="3" customFormat="1" x14ac:dyDescent="0.15">
      <c r="A56" s="4" t="e">
        <f>IF(ISBLANK(#REF!),"",#REF!)</f>
        <v>#REF!</v>
      </c>
      <c r="B56" s="4"/>
      <c r="C56" s="203"/>
      <c r="D56" s="76"/>
      <c r="E56" s="76"/>
      <c r="F56" s="76"/>
      <c r="G56" s="76"/>
      <c r="H56" s="207">
        <f t="shared" si="1"/>
        <v>0</v>
      </c>
      <c r="I56" s="208"/>
      <c r="J56" s="76"/>
      <c r="K56" s="76"/>
      <c r="L56" s="209">
        <f t="shared" si="2"/>
        <v>0</v>
      </c>
      <c r="M56" s="211">
        <f t="shared" si="3"/>
        <v>0</v>
      </c>
      <c r="O56" s="76" t="str">
        <f t="shared" si="0"/>
        <v/>
      </c>
      <c r="P56" s="76"/>
      <c r="Q56" s="76"/>
      <c r="R56" s="76"/>
      <c r="S56" s="210">
        <f t="shared" si="4"/>
        <v>0</v>
      </c>
      <c r="T56" s="208"/>
      <c r="U56" s="76"/>
      <c r="V56" s="210" t="str">
        <f t="shared" si="5"/>
        <v/>
      </c>
      <c r="W56" s="76"/>
      <c r="X56" s="211">
        <f t="shared" si="6"/>
        <v>0</v>
      </c>
      <c r="Y56" s="76"/>
    </row>
    <row r="57" spans="1:25" s="3" customFormat="1" x14ac:dyDescent="0.15">
      <c r="A57" s="4" t="e">
        <f>IF(ISBLANK(#REF!),"",#REF!)</f>
        <v>#REF!</v>
      </c>
      <c r="B57" s="4"/>
      <c r="C57" s="203"/>
      <c r="D57" s="76"/>
      <c r="E57" s="76"/>
      <c r="F57" s="76"/>
      <c r="G57" s="76"/>
      <c r="H57" s="207">
        <f t="shared" si="1"/>
        <v>0</v>
      </c>
      <c r="I57" s="208"/>
      <c r="J57" s="76"/>
      <c r="K57" s="76"/>
      <c r="L57" s="209">
        <f t="shared" si="2"/>
        <v>0</v>
      </c>
      <c r="M57" s="211">
        <f t="shared" si="3"/>
        <v>0</v>
      </c>
      <c r="O57" s="76" t="str">
        <f t="shared" si="0"/>
        <v/>
      </c>
      <c r="P57" s="76"/>
      <c r="Q57" s="76"/>
      <c r="R57" s="76"/>
      <c r="S57" s="210">
        <f t="shared" si="4"/>
        <v>0</v>
      </c>
      <c r="T57" s="208"/>
      <c r="U57" s="76"/>
      <c r="V57" s="210" t="str">
        <f t="shared" si="5"/>
        <v/>
      </c>
      <c r="W57" s="76"/>
      <c r="X57" s="211">
        <f t="shared" si="6"/>
        <v>0</v>
      </c>
      <c r="Y57" s="76"/>
    </row>
    <row r="58" spans="1:25" s="3" customFormat="1" x14ac:dyDescent="0.15">
      <c r="A58" s="4" t="e">
        <f>IF(ISBLANK(#REF!),"",#REF!)</f>
        <v>#REF!</v>
      </c>
      <c r="B58" s="84"/>
      <c r="C58" s="203"/>
      <c r="D58" s="5"/>
      <c r="E58" s="5"/>
      <c r="F58" s="5"/>
      <c r="G58" s="5"/>
      <c r="H58" s="207">
        <f t="shared" si="1"/>
        <v>0</v>
      </c>
      <c r="I58" s="195"/>
      <c r="J58" s="5"/>
      <c r="K58" s="5"/>
      <c r="L58" s="209">
        <f t="shared" si="2"/>
        <v>0</v>
      </c>
      <c r="M58" s="211">
        <f t="shared" si="3"/>
        <v>0</v>
      </c>
      <c r="N58"/>
      <c r="O58" s="76" t="str">
        <f t="shared" si="0"/>
        <v/>
      </c>
      <c r="P58" s="5"/>
      <c r="Q58" s="5"/>
      <c r="R58" s="5"/>
      <c r="S58" s="210">
        <f t="shared" si="4"/>
        <v>0</v>
      </c>
      <c r="T58" s="195"/>
      <c r="U58" s="5"/>
      <c r="V58" s="210" t="str">
        <f t="shared" si="5"/>
        <v/>
      </c>
      <c r="W58" s="5"/>
      <c r="X58" s="211">
        <f t="shared" si="6"/>
        <v>0</v>
      </c>
      <c r="Y58" s="76"/>
    </row>
    <row r="59" spans="1:25" s="3" customFormat="1" x14ac:dyDescent="0.15">
      <c r="A59" s="4" t="e">
        <f>IF(ISBLANK(#REF!),"",#REF!)</f>
        <v>#REF!</v>
      </c>
      <c r="B59" s="84"/>
      <c r="C59" s="203"/>
      <c r="D59" s="5"/>
      <c r="E59" s="5"/>
      <c r="F59" s="5"/>
      <c r="G59" s="5"/>
      <c r="H59" s="207">
        <f t="shared" si="1"/>
        <v>0</v>
      </c>
      <c r="I59" s="195"/>
      <c r="J59" s="5"/>
      <c r="K59" s="5"/>
      <c r="L59" s="209">
        <f t="shared" si="2"/>
        <v>0</v>
      </c>
      <c r="M59" s="211">
        <f t="shared" si="3"/>
        <v>0</v>
      </c>
      <c r="N59"/>
      <c r="O59" s="76" t="str">
        <f t="shared" si="0"/>
        <v/>
      </c>
      <c r="P59" s="5"/>
      <c r="Q59" s="5"/>
      <c r="R59" s="5"/>
      <c r="S59" s="210">
        <f t="shared" si="4"/>
        <v>0</v>
      </c>
      <c r="T59" s="195"/>
      <c r="U59" s="5"/>
      <c r="V59" s="210" t="str">
        <f t="shared" si="5"/>
        <v/>
      </c>
      <c r="W59" s="5"/>
      <c r="X59" s="211">
        <f t="shared" si="6"/>
        <v>0</v>
      </c>
      <c r="Y59" s="76"/>
    </row>
    <row r="60" spans="1:25" s="3" customFormat="1" x14ac:dyDescent="0.15">
      <c r="A60" s="4" t="e">
        <f>IF(ISBLANK(#REF!),"",#REF!)</f>
        <v>#REF!</v>
      </c>
      <c r="B60" s="84"/>
      <c r="C60" s="203"/>
      <c r="D60" s="5"/>
      <c r="E60" s="5"/>
      <c r="F60" s="5"/>
      <c r="G60" s="5"/>
      <c r="H60" s="207">
        <f>E60+F60</f>
        <v>0</v>
      </c>
      <c r="I60" s="195"/>
      <c r="J60" s="5"/>
      <c r="K60" s="5"/>
      <c r="L60" s="209">
        <f>J60*K60</f>
        <v>0</v>
      </c>
      <c r="M60" s="211">
        <f>H60+L60</f>
        <v>0</v>
      </c>
      <c r="N60"/>
      <c r="O60" s="76" t="str">
        <f t="shared" si="0"/>
        <v/>
      </c>
      <c r="P60" s="5"/>
      <c r="Q60" s="5"/>
      <c r="R60" s="5"/>
      <c r="S60" s="210">
        <f>P60+Q60</f>
        <v>0</v>
      </c>
      <c r="T60" s="195"/>
      <c r="U60" s="5"/>
      <c r="V60" s="210" t="str">
        <f t="shared" si="5"/>
        <v/>
      </c>
      <c r="W60" s="5"/>
      <c r="X60" s="211">
        <f>S60+W60</f>
        <v>0</v>
      </c>
      <c r="Y60" s="76"/>
    </row>
    <row r="61" spans="1:25" s="3" customFormat="1" x14ac:dyDescent="0.15">
      <c r="A61" s="4" t="e">
        <f>IF(ISBLANK(#REF!),"",#REF!)</f>
        <v>#REF!</v>
      </c>
      <c r="B61" s="4"/>
      <c r="C61" s="203"/>
      <c r="D61" s="76"/>
      <c r="E61" s="76"/>
      <c r="F61" s="76"/>
      <c r="G61" s="76"/>
      <c r="H61" s="207">
        <f>E61+F61</f>
        <v>0</v>
      </c>
      <c r="I61" s="208"/>
      <c r="J61" s="76"/>
      <c r="K61" s="76"/>
      <c r="L61" s="209">
        <f>J61*K61</f>
        <v>0</v>
      </c>
      <c r="M61" s="210">
        <f>H61+L61</f>
        <v>0</v>
      </c>
      <c r="O61" s="76" t="str">
        <f t="shared" si="0"/>
        <v/>
      </c>
      <c r="P61" s="76"/>
      <c r="Q61" s="76"/>
      <c r="R61" s="76"/>
      <c r="S61" s="210">
        <f>P61+Q61</f>
        <v>0</v>
      </c>
      <c r="T61" s="208"/>
      <c r="U61" s="76"/>
      <c r="V61" s="210" t="str">
        <f>IF(ISERROR(W61/U61),"",W61/U61)</f>
        <v/>
      </c>
      <c r="W61" s="76"/>
      <c r="X61" s="211">
        <f>S61+W61</f>
        <v>0</v>
      </c>
      <c r="Y61" s="76"/>
    </row>
    <row r="62" spans="1:25" s="3" customFormat="1" x14ac:dyDescent="0.15">
      <c r="A62" s="4" t="e">
        <f>IF(ISBLANK(#REF!),"",#REF!)</f>
        <v>#REF!</v>
      </c>
      <c r="B62" s="4"/>
      <c r="C62" s="203"/>
      <c r="D62" s="76"/>
      <c r="E62" s="76"/>
      <c r="F62" s="76"/>
      <c r="G62" s="76"/>
      <c r="H62" s="207">
        <f t="shared" ref="H62:H70" si="7">E62+F62</f>
        <v>0</v>
      </c>
      <c r="I62" s="208"/>
      <c r="J62" s="76"/>
      <c r="K62" s="76"/>
      <c r="L62" s="209">
        <f t="shared" ref="L62:L70" si="8">J62*K62</f>
        <v>0</v>
      </c>
      <c r="M62" s="211">
        <f t="shared" ref="M62:M70" si="9">H62+L62</f>
        <v>0</v>
      </c>
      <c r="O62" s="76" t="str">
        <f t="shared" si="0"/>
        <v/>
      </c>
      <c r="P62" s="76"/>
      <c r="Q62" s="76"/>
      <c r="R62" s="76"/>
      <c r="S62" s="210">
        <f t="shared" ref="S62:S70" si="10">P62+Q62</f>
        <v>0</v>
      </c>
      <c r="T62" s="208"/>
      <c r="U62" s="76"/>
      <c r="V62" s="210" t="str">
        <f t="shared" si="5"/>
        <v/>
      </c>
      <c r="W62" s="76"/>
      <c r="X62" s="211">
        <f t="shared" ref="X62:X70" si="11">S62+W62</f>
        <v>0</v>
      </c>
      <c r="Y62" s="76"/>
    </row>
    <row r="63" spans="1:25" s="3" customFormat="1" x14ac:dyDescent="0.15">
      <c r="A63" s="4" t="e">
        <f>IF(ISBLANK(#REF!),"",#REF!)</f>
        <v>#REF!</v>
      </c>
      <c r="B63" s="4"/>
      <c r="C63" s="203"/>
      <c r="D63" s="76"/>
      <c r="E63" s="76"/>
      <c r="F63" s="76"/>
      <c r="G63" s="76"/>
      <c r="H63" s="207">
        <f t="shared" si="7"/>
        <v>0</v>
      </c>
      <c r="I63" s="208"/>
      <c r="J63" s="76"/>
      <c r="K63" s="76"/>
      <c r="L63" s="209">
        <f t="shared" si="8"/>
        <v>0</v>
      </c>
      <c r="M63" s="211">
        <f t="shared" si="9"/>
        <v>0</v>
      </c>
      <c r="O63" s="76" t="str">
        <f t="shared" si="0"/>
        <v/>
      </c>
      <c r="P63" s="76"/>
      <c r="Q63" s="76"/>
      <c r="R63" s="76"/>
      <c r="S63" s="210">
        <f t="shared" si="10"/>
        <v>0</v>
      </c>
      <c r="T63" s="208"/>
      <c r="U63" s="76"/>
      <c r="V63" s="210" t="str">
        <f t="shared" si="5"/>
        <v/>
      </c>
      <c r="W63" s="76"/>
      <c r="X63" s="211">
        <f t="shared" si="11"/>
        <v>0</v>
      </c>
      <c r="Y63" s="76"/>
    </row>
    <row r="64" spans="1:25" s="3" customFormat="1" x14ac:dyDescent="0.15">
      <c r="A64" s="4" t="e">
        <f>IF(ISBLANK(#REF!),"",#REF!)</f>
        <v>#REF!</v>
      </c>
      <c r="B64" s="4"/>
      <c r="C64" s="203"/>
      <c r="D64" s="76"/>
      <c r="E64" s="76"/>
      <c r="F64" s="76"/>
      <c r="G64" s="76"/>
      <c r="H64" s="207">
        <f t="shared" si="7"/>
        <v>0</v>
      </c>
      <c r="I64" s="208"/>
      <c r="J64" s="76"/>
      <c r="K64" s="76"/>
      <c r="L64" s="209">
        <f t="shared" si="8"/>
        <v>0</v>
      </c>
      <c r="M64" s="211">
        <f t="shared" si="9"/>
        <v>0</v>
      </c>
      <c r="O64" s="76" t="str">
        <f t="shared" si="0"/>
        <v/>
      </c>
      <c r="P64" s="76"/>
      <c r="Q64" s="76"/>
      <c r="R64" s="76"/>
      <c r="S64" s="210">
        <f t="shared" si="10"/>
        <v>0</v>
      </c>
      <c r="T64" s="208"/>
      <c r="U64" s="76"/>
      <c r="V64" s="210" t="str">
        <f t="shared" si="5"/>
        <v/>
      </c>
      <c r="W64" s="76"/>
      <c r="X64" s="211">
        <f t="shared" si="11"/>
        <v>0</v>
      </c>
      <c r="Y64" s="76"/>
    </row>
    <row r="65" spans="1:26" s="3" customFormat="1" x14ac:dyDescent="0.15">
      <c r="A65" s="4" t="e">
        <f>IF(ISBLANK(#REF!),"",#REF!)</f>
        <v>#REF!</v>
      </c>
      <c r="B65" s="4"/>
      <c r="C65" s="203"/>
      <c r="D65" s="76"/>
      <c r="E65" s="76"/>
      <c r="F65" s="76"/>
      <c r="G65" s="76"/>
      <c r="H65" s="207">
        <f t="shared" si="7"/>
        <v>0</v>
      </c>
      <c r="I65" s="208"/>
      <c r="J65" s="76"/>
      <c r="K65" s="76"/>
      <c r="L65" s="209">
        <f t="shared" si="8"/>
        <v>0</v>
      </c>
      <c r="M65" s="211">
        <f t="shared" si="9"/>
        <v>0</v>
      </c>
      <c r="O65" s="76" t="str">
        <f t="shared" si="0"/>
        <v/>
      </c>
      <c r="P65" s="76"/>
      <c r="Q65" s="76"/>
      <c r="R65" s="76"/>
      <c r="S65" s="210">
        <f t="shared" si="10"/>
        <v>0</v>
      </c>
      <c r="T65" s="208"/>
      <c r="U65" s="76"/>
      <c r="V65" s="210" t="str">
        <f t="shared" si="5"/>
        <v/>
      </c>
      <c r="W65" s="76"/>
      <c r="X65" s="211">
        <f t="shared" si="11"/>
        <v>0</v>
      </c>
      <c r="Y65" s="76"/>
    </row>
    <row r="66" spans="1:26" s="3" customFormat="1" x14ac:dyDescent="0.15">
      <c r="A66" s="4" t="e">
        <f>IF(ISBLANK(#REF!),"",#REF!)</f>
        <v>#REF!</v>
      </c>
      <c r="B66" s="4"/>
      <c r="C66" s="203"/>
      <c r="D66" s="76"/>
      <c r="E66" s="76"/>
      <c r="F66" s="76"/>
      <c r="G66" s="76"/>
      <c r="H66" s="207">
        <f t="shared" si="7"/>
        <v>0</v>
      </c>
      <c r="I66" s="208"/>
      <c r="J66" s="76"/>
      <c r="K66" s="76"/>
      <c r="L66" s="209">
        <f t="shared" si="8"/>
        <v>0</v>
      </c>
      <c r="M66" s="211">
        <f t="shared" si="9"/>
        <v>0</v>
      </c>
      <c r="O66" s="76" t="str">
        <f t="shared" si="0"/>
        <v/>
      </c>
      <c r="P66" s="76"/>
      <c r="Q66" s="76"/>
      <c r="R66" s="76"/>
      <c r="S66" s="210">
        <f t="shared" si="10"/>
        <v>0</v>
      </c>
      <c r="T66" s="208"/>
      <c r="U66" s="76"/>
      <c r="V66" s="210" t="str">
        <f t="shared" si="5"/>
        <v/>
      </c>
      <c r="W66" s="76"/>
      <c r="X66" s="211">
        <f t="shared" si="11"/>
        <v>0</v>
      </c>
      <c r="Y66" s="76"/>
    </row>
    <row r="67" spans="1:26" s="3" customFormat="1" x14ac:dyDescent="0.15">
      <c r="A67" s="4" t="e">
        <f>IF(ISBLANK(#REF!),"",#REF!)</f>
        <v>#REF!</v>
      </c>
      <c r="B67" s="4"/>
      <c r="C67" s="203"/>
      <c r="D67" s="76"/>
      <c r="E67" s="76"/>
      <c r="F67" s="76"/>
      <c r="G67" s="76"/>
      <c r="H67" s="207">
        <f t="shared" si="7"/>
        <v>0</v>
      </c>
      <c r="I67" s="208"/>
      <c r="J67" s="76"/>
      <c r="K67" s="76"/>
      <c r="L67" s="209">
        <f t="shared" si="8"/>
        <v>0</v>
      </c>
      <c r="M67" s="211">
        <f t="shared" si="9"/>
        <v>0</v>
      </c>
      <c r="O67" s="76" t="str">
        <f t="shared" si="0"/>
        <v/>
      </c>
      <c r="P67" s="76"/>
      <c r="Q67" s="76"/>
      <c r="R67" s="76"/>
      <c r="S67" s="210">
        <f t="shared" si="10"/>
        <v>0</v>
      </c>
      <c r="T67" s="208"/>
      <c r="U67" s="76"/>
      <c r="V67" s="210" t="str">
        <f t="shared" si="5"/>
        <v/>
      </c>
      <c r="W67" s="76"/>
      <c r="X67" s="211">
        <f t="shared" si="11"/>
        <v>0</v>
      </c>
      <c r="Y67" s="76"/>
    </row>
    <row r="68" spans="1:26" s="3" customFormat="1" x14ac:dyDescent="0.15">
      <c r="A68" s="4" t="e">
        <f>IF(ISBLANK(#REF!),"",#REF!)</f>
        <v>#REF!</v>
      </c>
      <c r="B68" s="84"/>
      <c r="C68" s="203"/>
      <c r="D68" s="5"/>
      <c r="E68" s="5"/>
      <c r="F68" s="5"/>
      <c r="G68" s="5"/>
      <c r="H68" s="207">
        <f t="shared" si="7"/>
        <v>0</v>
      </c>
      <c r="I68" s="195"/>
      <c r="J68" s="5"/>
      <c r="K68" s="5"/>
      <c r="L68" s="209">
        <f t="shared" si="8"/>
        <v>0</v>
      </c>
      <c r="M68" s="211">
        <f t="shared" si="9"/>
        <v>0</v>
      </c>
      <c r="N68"/>
      <c r="O68" s="76" t="str">
        <f t="shared" si="0"/>
        <v/>
      </c>
      <c r="P68" s="5"/>
      <c r="Q68" s="5"/>
      <c r="R68" s="5"/>
      <c r="S68" s="210">
        <f t="shared" si="10"/>
        <v>0</v>
      </c>
      <c r="T68" s="195"/>
      <c r="U68" s="5"/>
      <c r="V68" s="210" t="str">
        <f t="shared" si="5"/>
        <v/>
      </c>
      <c r="W68" s="5"/>
      <c r="X68" s="211">
        <f t="shared" si="11"/>
        <v>0</v>
      </c>
      <c r="Y68" s="76"/>
    </row>
    <row r="69" spans="1:26" s="3" customFormat="1" x14ac:dyDescent="0.15">
      <c r="A69" s="4" t="e">
        <f>IF(ISBLANK(#REF!),"",#REF!)</f>
        <v>#REF!</v>
      </c>
      <c r="B69" s="84"/>
      <c r="C69" s="203"/>
      <c r="D69" s="5"/>
      <c r="E69" s="5"/>
      <c r="F69" s="5"/>
      <c r="G69" s="5"/>
      <c r="H69" s="207">
        <f t="shared" si="7"/>
        <v>0</v>
      </c>
      <c r="I69" s="195"/>
      <c r="J69" s="5"/>
      <c r="K69" s="5"/>
      <c r="L69" s="209">
        <f t="shared" si="8"/>
        <v>0</v>
      </c>
      <c r="M69" s="211">
        <f t="shared" si="9"/>
        <v>0</v>
      </c>
      <c r="N69"/>
      <c r="O69" s="76" t="str">
        <f t="shared" si="0"/>
        <v/>
      </c>
      <c r="P69" s="5"/>
      <c r="Q69" s="5"/>
      <c r="R69" s="5"/>
      <c r="S69" s="210">
        <f t="shared" si="10"/>
        <v>0</v>
      </c>
      <c r="T69" s="195"/>
      <c r="U69" s="5"/>
      <c r="V69" s="210" t="str">
        <f t="shared" si="5"/>
        <v/>
      </c>
      <c r="W69" s="5"/>
      <c r="X69" s="211">
        <f t="shared" si="11"/>
        <v>0</v>
      </c>
      <c r="Y69" s="76"/>
    </row>
    <row r="70" spans="1:26" s="3" customFormat="1" x14ac:dyDescent="0.15">
      <c r="A70" s="4" t="e">
        <f>IF(ISBLANK(#REF!),"",#REF!)</f>
        <v>#REF!</v>
      </c>
      <c r="B70" s="84"/>
      <c r="C70" s="203"/>
      <c r="D70" s="5"/>
      <c r="E70" s="5"/>
      <c r="F70" s="5"/>
      <c r="G70" s="5"/>
      <c r="H70" s="207">
        <f t="shared" si="7"/>
        <v>0</v>
      </c>
      <c r="I70" s="195"/>
      <c r="J70" s="5"/>
      <c r="K70" s="5"/>
      <c r="L70" s="209">
        <f t="shared" si="8"/>
        <v>0</v>
      </c>
      <c r="M70" s="211">
        <f t="shared" si="9"/>
        <v>0</v>
      </c>
      <c r="N70"/>
      <c r="O70" s="76" t="str">
        <f t="shared" si="0"/>
        <v/>
      </c>
      <c r="P70" s="5"/>
      <c r="Q70" s="5"/>
      <c r="R70" s="5"/>
      <c r="S70" s="210">
        <f t="shared" si="10"/>
        <v>0</v>
      </c>
      <c r="T70" s="195"/>
      <c r="U70" s="5"/>
      <c r="V70" s="210" t="str">
        <f t="shared" si="5"/>
        <v/>
      </c>
      <c r="W70" s="5"/>
      <c r="X70" s="211">
        <f t="shared" si="11"/>
        <v>0</v>
      </c>
      <c r="Y70" s="76"/>
    </row>
    <row r="71" spans="1:26" s="3" customFormat="1" x14ac:dyDescent="0.15">
      <c r="A71" s="25" t="s">
        <v>230</v>
      </c>
      <c r="B71" s="25"/>
      <c r="C71" s="25"/>
      <c r="D71" s="16">
        <f>SUM(D51:D70)</f>
        <v>0</v>
      </c>
      <c r="E71" s="16">
        <f>SUM(E51:E70)</f>
        <v>0</v>
      </c>
      <c r="F71" s="16">
        <f>SUM(F51:F70)</f>
        <v>0</v>
      </c>
      <c r="G71" s="16">
        <f>SUM(G51:G70)</f>
        <v>0</v>
      </c>
      <c r="H71" s="16">
        <f>SUM(H51:H70)</f>
        <v>0</v>
      </c>
      <c r="I71" s="16"/>
      <c r="J71" s="16">
        <f>SUM(J51:J70)</f>
        <v>0</v>
      </c>
      <c r="K71" s="16"/>
      <c r="L71" s="16">
        <f>SUM(L51:L70)</f>
        <v>0</v>
      </c>
      <c r="M71" s="16">
        <f>SUM(M51:M70)</f>
        <v>0</v>
      </c>
      <c r="N71"/>
      <c r="O71" s="16">
        <f t="shared" ref="O71:U71" si="12">SUM(O51:O70)</f>
        <v>0</v>
      </c>
      <c r="P71" s="16">
        <f t="shared" si="12"/>
        <v>0</v>
      </c>
      <c r="Q71" s="16">
        <f t="shared" si="12"/>
        <v>0</v>
      </c>
      <c r="R71" s="16">
        <f t="shared" si="12"/>
        <v>0</v>
      </c>
      <c r="S71" s="16">
        <f t="shared" si="12"/>
        <v>0</v>
      </c>
      <c r="T71" s="16">
        <f t="shared" si="12"/>
        <v>0</v>
      </c>
      <c r="U71" s="16">
        <f t="shared" si="12"/>
        <v>0</v>
      </c>
      <c r="V71" s="16"/>
      <c r="W71" s="16">
        <f>SUM(W51:W70)</f>
        <v>0</v>
      </c>
      <c r="X71" s="16">
        <f>SUM(X51:X70)</f>
        <v>0</v>
      </c>
      <c r="Y71" s="16"/>
      <c r="Z71" s="16"/>
    </row>
    <row r="72" spans="1:26" s="3" customFormat="1" hidden="1" x14ac:dyDescent="0.15">
      <c r="A72" s="2"/>
      <c r="B72" s="2"/>
      <c r="C72" s="2"/>
      <c r="D72"/>
      <c r="E72"/>
      <c r="F72"/>
      <c r="G72"/>
      <c r="H72"/>
      <c r="I72"/>
      <c r="J72"/>
      <c r="K72"/>
      <c r="L72"/>
      <c r="M72"/>
    </row>
    <row r="73" spans="1:26" s="3" customFormat="1" hidden="1" x14ac:dyDescent="0.15">
      <c r="A73" s="2"/>
      <c r="L73"/>
      <c r="M73"/>
      <c r="N73"/>
    </row>
    <row r="74" spans="1:26" hidden="1" x14ac:dyDescent="0.15">
      <c r="A74" s="2" t="s">
        <v>238</v>
      </c>
    </row>
    <row r="75" spans="1:26" hidden="1" x14ac:dyDescent="0.15">
      <c r="C75" s="16">
        <f>L71</f>
        <v>0</v>
      </c>
    </row>
    <row r="76" spans="1:26" hidden="1" x14ac:dyDescent="0.15">
      <c r="C76" s="86">
        <f>IF(ISERR(SUM('Historical Data'!D121:D125)/SUM('Historical Data'!B121:B125)),0,SUM('Historical Data'!D121:D125)/SUM('Historical Data'!B121:B125))</f>
        <v>0</v>
      </c>
    </row>
    <row r="77" spans="1:26" hidden="1" x14ac:dyDescent="0.15">
      <c r="C77" s="16">
        <f>CEILING(C75*C76,1)</f>
        <v>0</v>
      </c>
    </row>
    <row r="78" spans="1:26" hidden="1" x14ac:dyDescent="0.15">
      <c r="C78" s="86">
        <f>IF(ISERR(CORREL('Historical Data'!B121:B125,'Historical Data'!D121:D125)^2),0,CORREL('Historical Data'!B121:B125,'Historical Data'!D121:D125)^2)</f>
        <v>0</v>
      </c>
      <c r="D78" t="str">
        <f>IF(C78&gt;=0.75,"High",IF(C78&gt;=0.5,"Medium","Low"))</f>
        <v>Low</v>
      </c>
      <c r="K78" s="86"/>
    </row>
    <row r="79" spans="1:26" hidden="1" x14ac:dyDescent="0.15"/>
    <row r="80" spans="1:26" hidden="1" x14ac:dyDescent="0.15">
      <c r="A80" s="2" t="s">
        <v>264</v>
      </c>
    </row>
    <row r="81" spans="1:18" hidden="1" x14ac:dyDescent="0.15">
      <c r="A81" s="3"/>
      <c r="C81" s="16" t="str">
        <f>'Historical Data'!B128</f>
        <v/>
      </c>
    </row>
    <row r="82" spans="1:18" hidden="1" x14ac:dyDescent="0.15">
      <c r="C82" s="86">
        <f>IF(ISERR(SUM('Historical Data'!F121:F125)/SUM('Historical Data'!D121:D125)),0,SUM('Historical Data'!F121:F125)/SUM('Historical Data'!D121:D125))</f>
        <v>0</v>
      </c>
    </row>
    <row r="83" spans="1:18" hidden="1" x14ac:dyDescent="0.15">
      <c r="C83" s="16">
        <f>CEILING(C77*C82,1)</f>
        <v>0</v>
      </c>
    </row>
    <row r="84" spans="1:18" hidden="1" x14ac:dyDescent="0.15">
      <c r="C84" s="16">
        <f>FLOOR(C77*MIN('Historical Data'!$H$121:$H$124),1)</f>
        <v>0</v>
      </c>
    </row>
    <row r="85" spans="1:18" hidden="1" x14ac:dyDescent="0.15">
      <c r="C85" s="16">
        <f>CEILING(C77*MAX('Historical Data'!$H$121:$H$124),1)</f>
        <v>0</v>
      </c>
    </row>
    <row r="86" spans="1:18" hidden="1" x14ac:dyDescent="0.15">
      <c r="C86" s="86">
        <f>IF(ISERR(CORREL('Historical Data'!F121:F125,'Historical Data'!D121:D125)^2),0,CORREL('Historical Data'!F121:F125,'Historical Data'!D121:D125)^2)</f>
        <v>0</v>
      </c>
      <c r="D86" t="str">
        <f>IF(MIN(C86,C78)&gt;=0.75,"High",IF(MIN(C86,C78)&gt;=0.5,"Medium","Low"))</f>
        <v>Low</v>
      </c>
    </row>
    <row r="87" spans="1:18" hidden="1" x14ac:dyDescent="0.15"/>
    <row r="89" spans="1:18" x14ac:dyDescent="0.15">
      <c r="A89" s="33" t="s">
        <v>559</v>
      </c>
      <c r="B89" s="33" t="s">
        <v>529</v>
      </c>
      <c r="D89" s="16">
        <f>M71</f>
        <v>0</v>
      </c>
      <c r="E89" s="16"/>
      <c r="F89" s="16"/>
      <c r="G89" s="16"/>
      <c r="H89" s="16"/>
      <c r="I89" s="16"/>
      <c r="J89" s="16"/>
    </row>
    <row r="90" spans="1:18" x14ac:dyDescent="0.15">
      <c r="A90" s="2"/>
      <c r="B90" t="s">
        <v>239</v>
      </c>
      <c r="D90" s="5"/>
      <c r="E90" s="16"/>
      <c r="F90" s="16"/>
      <c r="G90" s="16"/>
      <c r="H90" s="16"/>
      <c r="I90" s="16"/>
      <c r="J90" s="16"/>
      <c r="O90" s="33" t="s">
        <v>558</v>
      </c>
      <c r="P90" s="33" t="s">
        <v>530</v>
      </c>
      <c r="Q90" s="16">
        <f>X71</f>
        <v>0</v>
      </c>
    </row>
    <row r="91" spans="1:18" x14ac:dyDescent="0.15">
      <c r="B91" t="s">
        <v>240</v>
      </c>
      <c r="D91" s="5"/>
      <c r="E91" s="16"/>
      <c r="F91" s="16"/>
      <c r="G91" s="16"/>
      <c r="H91" s="16"/>
      <c r="I91" s="16"/>
      <c r="J91" s="16"/>
    </row>
    <row r="92" spans="1:18" ht="83" hidden="1" customHeight="1" x14ac:dyDescent="0.15">
      <c r="B92" s="47" t="s">
        <v>241</v>
      </c>
      <c r="D92" s="386"/>
      <c r="E92" s="387"/>
      <c r="F92" s="387"/>
      <c r="G92" s="387"/>
      <c r="H92" s="387"/>
      <c r="I92" s="387"/>
      <c r="J92" s="387"/>
      <c r="K92" s="387"/>
      <c r="L92" s="387"/>
      <c r="M92" s="387"/>
      <c r="N92" s="387"/>
      <c r="O92" s="387"/>
      <c r="P92" s="388"/>
      <c r="Q92" s="147"/>
      <c r="R92" s="147"/>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J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8" ht="20" x14ac:dyDescent="0.2">
      <c r="A1" s="1" t="s">
        <v>213</v>
      </c>
    </row>
    <row r="2" spans="1:8" ht="14" hidden="1" thickBot="1" x14ac:dyDescent="0.2">
      <c r="A2" s="19"/>
      <c r="B2" s="19"/>
      <c r="C2" s="19"/>
      <c r="D2" s="19"/>
      <c r="E2" s="19"/>
      <c r="F2" s="19"/>
      <c r="G2" s="19"/>
    </row>
    <row r="3" spans="1:8" ht="20" hidden="1" x14ac:dyDescent="0.2">
      <c r="A3" s="48" t="s">
        <v>113</v>
      </c>
      <c r="B3" s="20"/>
      <c r="C3" s="20"/>
      <c r="D3" s="20"/>
      <c r="E3" s="20"/>
      <c r="F3" s="20"/>
      <c r="G3" s="20"/>
      <c r="H3" s="20"/>
    </row>
    <row r="4" spans="1:8" hidden="1" x14ac:dyDescent="0.15">
      <c r="A4" s="20" t="s">
        <v>72</v>
      </c>
      <c r="B4" s="36">
        <v>36526</v>
      </c>
      <c r="C4" s="36"/>
      <c r="D4" s="20"/>
      <c r="E4" s="20" t="s">
        <v>141</v>
      </c>
      <c r="F4" s="20" t="s">
        <v>135</v>
      </c>
      <c r="G4" s="20"/>
      <c r="H4" s="20"/>
    </row>
    <row r="5" spans="1:8" hidden="1" x14ac:dyDescent="0.15">
      <c r="A5" s="20" t="s">
        <v>101</v>
      </c>
      <c r="B5" s="36">
        <v>43831</v>
      </c>
      <c r="C5" s="36"/>
      <c r="D5" s="20"/>
      <c r="E5" s="20"/>
      <c r="F5" s="20" t="s">
        <v>142</v>
      </c>
      <c r="G5" s="20"/>
      <c r="H5" s="20"/>
    </row>
    <row r="6" spans="1:8" hidden="1" x14ac:dyDescent="0.15">
      <c r="A6" s="20" t="s">
        <v>73</v>
      </c>
      <c r="B6" s="49" t="s">
        <v>122</v>
      </c>
      <c r="C6" s="49"/>
      <c r="D6" s="20"/>
      <c r="E6" s="20"/>
      <c r="F6" s="20" t="s">
        <v>98</v>
      </c>
      <c r="G6" s="20"/>
      <c r="H6" s="20"/>
    </row>
    <row r="7" spans="1:8" hidden="1" x14ac:dyDescent="0.15">
      <c r="A7" s="20"/>
      <c r="B7" s="49" t="s">
        <v>145</v>
      </c>
      <c r="C7" s="49"/>
      <c r="D7" s="20"/>
      <c r="E7" s="20"/>
      <c r="F7" s="49" t="s">
        <v>99</v>
      </c>
      <c r="G7" s="20"/>
      <c r="H7" s="20"/>
    </row>
    <row r="8" spans="1:8" hidden="1" x14ac:dyDescent="0.15">
      <c r="A8" s="20"/>
      <c r="B8" s="49" t="s">
        <v>108</v>
      </c>
      <c r="C8" s="49"/>
      <c r="D8" s="20"/>
      <c r="E8" s="20"/>
      <c r="F8" s="49" t="s">
        <v>33</v>
      </c>
      <c r="G8" s="20"/>
      <c r="H8" s="20"/>
    </row>
    <row r="9" spans="1:8" hidden="1" x14ac:dyDescent="0.15">
      <c r="A9" s="20"/>
      <c r="B9" s="49" t="s">
        <v>143</v>
      </c>
      <c r="C9" s="49"/>
      <c r="D9" s="20"/>
      <c r="E9" s="20"/>
      <c r="F9" s="20" t="s">
        <v>34</v>
      </c>
      <c r="G9" s="20"/>
      <c r="H9" s="20"/>
    </row>
    <row r="10" spans="1:8" hidden="1" x14ac:dyDescent="0.15">
      <c r="A10" s="20"/>
      <c r="B10" s="49" t="s">
        <v>144</v>
      </c>
      <c r="C10" s="49"/>
      <c r="D10" s="20"/>
      <c r="E10" s="20"/>
      <c r="F10" s="20" t="s">
        <v>35</v>
      </c>
      <c r="G10" s="20"/>
      <c r="H10" s="20"/>
    </row>
    <row r="11" spans="1:8" hidden="1" x14ac:dyDescent="0.15">
      <c r="A11" s="20"/>
      <c r="B11" s="49" t="s">
        <v>123</v>
      </c>
      <c r="C11" s="49"/>
      <c r="D11" s="20"/>
      <c r="E11" s="20"/>
      <c r="F11" s="20" t="s">
        <v>36</v>
      </c>
      <c r="G11" s="20"/>
      <c r="H11" s="20"/>
    </row>
    <row r="12" spans="1:8" hidden="1" x14ac:dyDescent="0.15">
      <c r="A12" s="20"/>
      <c r="B12" s="49" t="s">
        <v>124</v>
      </c>
      <c r="C12" s="49"/>
      <c r="D12" s="20"/>
      <c r="E12" s="20"/>
      <c r="F12" s="20" t="s">
        <v>102</v>
      </c>
      <c r="G12" s="20"/>
      <c r="H12" s="20"/>
    </row>
    <row r="13" spans="1:8" hidden="1" x14ac:dyDescent="0.15">
      <c r="A13" s="20"/>
      <c r="B13" s="49" t="s">
        <v>169</v>
      </c>
      <c r="C13" s="49"/>
      <c r="D13" s="20"/>
      <c r="E13" s="20"/>
      <c r="F13" s="20"/>
      <c r="G13" s="20"/>
      <c r="H13" s="20"/>
    </row>
    <row r="14" spans="1:8" hidden="1" x14ac:dyDescent="0.15">
      <c r="A14" s="20" t="s">
        <v>77</v>
      </c>
      <c r="B14" s="20" t="s">
        <v>78</v>
      </c>
      <c r="C14" s="20"/>
      <c r="D14" s="20"/>
      <c r="E14" s="20"/>
      <c r="F14" s="20"/>
      <c r="G14" s="20"/>
      <c r="H14" s="20"/>
    </row>
    <row r="15" spans="1:8" hidden="1" x14ac:dyDescent="0.15">
      <c r="A15" s="20"/>
      <c r="B15" s="20" t="s">
        <v>146</v>
      </c>
      <c r="C15" s="20"/>
      <c r="D15" s="20"/>
      <c r="E15" s="20" t="s">
        <v>214</v>
      </c>
      <c r="F15" s="20" t="s">
        <v>215</v>
      </c>
      <c r="G15" s="20"/>
      <c r="H15" s="20"/>
    </row>
    <row r="16" spans="1:8" hidden="1" x14ac:dyDescent="0.15">
      <c r="A16" s="20"/>
      <c r="B16" s="20" t="s">
        <v>125</v>
      </c>
      <c r="C16" s="20"/>
      <c r="D16" s="20"/>
      <c r="E16" s="20"/>
      <c r="F16" s="20" t="s">
        <v>216</v>
      </c>
      <c r="G16" s="20"/>
      <c r="H16" s="20"/>
    </row>
    <row r="17" spans="1:8" hidden="1" x14ac:dyDescent="0.15">
      <c r="A17" s="20"/>
      <c r="B17" s="20" t="s">
        <v>126</v>
      </c>
      <c r="C17" s="20"/>
      <c r="D17" s="20"/>
      <c r="E17" s="20" t="s">
        <v>217</v>
      </c>
      <c r="F17" s="20" t="s">
        <v>218</v>
      </c>
      <c r="G17" s="20"/>
      <c r="H17" s="20"/>
    </row>
    <row r="18" spans="1:8" hidden="1" x14ac:dyDescent="0.15">
      <c r="A18" s="20"/>
      <c r="B18" s="20" t="s">
        <v>162</v>
      </c>
      <c r="C18" s="20"/>
      <c r="D18" s="20"/>
      <c r="E18" s="20"/>
      <c r="F18" s="20" t="s">
        <v>219</v>
      </c>
      <c r="G18" s="20"/>
      <c r="H18" s="20"/>
    </row>
    <row r="19" spans="1:8" hidden="1" x14ac:dyDescent="0.15">
      <c r="A19" s="20"/>
      <c r="B19" s="20" t="s">
        <v>80</v>
      </c>
      <c r="C19" s="20"/>
      <c r="D19" s="20"/>
      <c r="E19" s="20"/>
      <c r="F19" s="20" t="s">
        <v>220</v>
      </c>
      <c r="G19" s="20"/>
      <c r="H19" s="20"/>
    </row>
    <row r="20" spans="1:8" hidden="1" x14ac:dyDescent="0.15">
      <c r="A20" s="20"/>
      <c r="B20" s="20" t="s">
        <v>20</v>
      </c>
      <c r="C20" s="20"/>
      <c r="D20" s="20"/>
      <c r="E20" s="20"/>
      <c r="F20" s="20" t="s">
        <v>221</v>
      </c>
      <c r="G20" s="20"/>
      <c r="H20" s="20"/>
    </row>
    <row r="21" spans="1:8" hidden="1" x14ac:dyDescent="0.15">
      <c r="A21" s="20"/>
      <c r="B21" s="20" t="s">
        <v>163</v>
      </c>
      <c r="C21" s="20"/>
      <c r="D21" s="20"/>
      <c r="E21" s="20" t="s">
        <v>222</v>
      </c>
      <c r="F21" s="20" t="s">
        <v>220</v>
      </c>
      <c r="G21" s="20"/>
      <c r="H21" s="20"/>
    </row>
    <row r="22" spans="1:8" hidden="1" x14ac:dyDescent="0.15">
      <c r="A22" s="20"/>
      <c r="B22" s="20" t="s">
        <v>164</v>
      </c>
      <c r="C22" s="20"/>
      <c r="D22" s="20"/>
      <c r="E22" s="20"/>
      <c r="F22" s="20" t="s">
        <v>223</v>
      </c>
      <c r="G22" s="20"/>
      <c r="H22" s="20"/>
    </row>
    <row r="23" spans="1:8" hidden="1" x14ac:dyDescent="0.15">
      <c r="A23" s="20"/>
      <c r="B23" s="20" t="s">
        <v>165</v>
      </c>
      <c r="C23" s="20"/>
      <c r="D23" s="20"/>
      <c r="E23" s="20"/>
      <c r="F23" s="20"/>
      <c r="G23" s="20"/>
      <c r="H23" s="20"/>
    </row>
    <row r="24" spans="1:8" hidden="1" x14ac:dyDescent="0.15">
      <c r="A24" s="20" t="s">
        <v>40</v>
      </c>
      <c r="B24" s="20" t="s">
        <v>41</v>
      </c>
      <c r="C24" s="20"/>
      <c r="D24" s="20"/>
      <c r="E24" s="20"/>
      <c r="F24" s="20"/>
      <c r="G24" s="20"/>
      <c r="H24" s="20"/>
    </row>
    <row r="25" spans="1:8" hidden="1" x14ac:dyDescent="0.15">
      <c r="A25" s="20"/>
      <c r="B25" s="20" t="s">
        <v>42</v>
      </c>
      <c r="C25" s="20"/>
      <c r="D25" s="20"/>
      <c r="E25" s="20"/>
      <c r="F25" s="20"/>
      <c r="G25" s="20"/>
      <c r="H25" s="20"/>
    </row>
    <row r="26" spans="1:8" hidden="1" x14ac:dyDescent="0.15">
      <c r="A26" s="20" t="s">
        <v>43</v>
      </c>
      <c r="B26" s="20" t="s">
        <v>44</v>
      </c>
      <c r="C26" s="20"/>
      <c r="D26" s="20"/>
      <c r="E26" s="20"/>
      <c r="F26" s="20"/>
      <c r="G26" s="20"/>
      <c r="H26" s="20"/>
    </row>
    <row r="27" spans="1:8" hidden="1" x14ac:dyDescent="0.15">
      <c r="A27" s="20"/>
      <c r="B27" s="20" t="s">
        <v>79</v>
      </c>
      <c r="C27" s="20"/>
      <c r="D27" s="20"/>
      <c r="E27" s="20"/>
      <c r="F27" s="20"/>
      <c r="G27" s="20"/>
      <c r="H27" s="20"/>
    </row>
    <row r="28" spans="1:8" hidden="1" x14ac:dyDescent="0.15">
      <c r="A28" s="20"/>
      <c r="B28" s="20" t="s">
        <v>46</v>
      </c>
      <c r="C28" s="20"/>
      <c r="D28" s="20"/>
      <c r="E28" s="20"/>
      <c r="F28" s="20"/>
      <c r="G28" s="20"/>
      <c r="H28" s="20"/>
    </row>
    <row r="29" spans="1:8" hidden="1" x14ac:dyDescent="0.15">
      <c r="A29" s="20"/>
      <c r="B29" s="20" t="s">
        <v>45</v>
      </c>
      <c r="C29" s="20"/>
      <c r="D29" s="20"/>
      <c r="E29" s="20"/>
      <c r="F29" s="20"/>
      <c r="G29" s="20"/>
      <c r="H29" s="20"/>
    </row>
    <row r="30" spans="1:8" hidden="1" x14ac:dyDescent="0.15">
      <c r="A30" s="20" t="s">
        <v>224</v>
      </c>
      <c r="B30" s="20" t="s">
        <v>186</v>
      </c>
      <c r="C30" s="20"/>
      <c r="D30" s="20"/>
      <c r="E30" s="20"/>
      <c r="F30" s="20"/>
      <c r="G30" s="20"/>
      <c r="H30" s="20"/>
    </row>
    <row r="31" spans="1:8" hidden="1" x14ac:dyDescent="0.15">
      <c r="A31" s="20"/>
      <c r="B31" s="20" t="s">
        <v>187</v>
      </c>
      <c r="C31" s="20"/>
      <c r="D31" s="20"/>
      <c r="E31" s="20"/>
      <c r="F31" s="20"/>
      <c r="G31" s="20"/>
      <c r="H31" s="20"/>
    </row>
    <row r="32" spans="1:8" hidden="1" x14ac:dyDescent="0.15">
      <c r="A32" s="20" t="s">
        <v>47</v>
      </c>
      <c r="B32" s="20" t="s">
        <v>48</v>
      </c>
      <c r="C32" s="20"/>
      <c r="D32" s="20"/>
      <c r="E32" s="20"/>
      <c r="F32" s="20"/>
      <c r="G32" s="20"/>
      <c r="H32" s="20"/>
    </row>
    <row r="33" spans="1:10" hidden="1" x14ac:dyDescent="0.15">
      <c r="A33" s="20"/>
      <c r="B33" s="20" t="s">
        <v>49</v>
      </c>
      <c r="C33" s="20"/>
      <c r="D33" s="20"/>
      <c r="E33" s="20"/>
      <c r="F33" s="20"/>
      <c r="G33" s="20"/>
      <c r="H33" s="20"/>
    </row>
    <row r="34" spans="1:10" hidden="1" x14ac:dyDescent="0.15">
      <c r="A34" s="20"/>
      <c r="B34" s="20" t="s">
        <v>50</v>
      </c>
      <c r="C34" s="20"/>
      <c r="D34" s="20"/>
      <c r="E34" s="20"/>
      <c r="F34" s="20"/>
      <c r="G34" s="20"/>
      <c r="H34" s="20"/>
    </row>
    <row r="35" spans="1:10" hidden="1" x14ac:dyDescent="0.15">
      <c r="A35" s="20"/>
      <c r="B35" s="20" t="s">
        <v>51</v>
      </c>
      <c r="C35" s="20"/>
      <c r="D35" s="20"/>
      <c r="E35" s="20"/>
      <c r="F35" s="20"/>
      <c r="G35" s="20"/>
      <c r="H35" s="20"/>
    </row>
    <row r="36" spans="1:10" hidden="1" x14ac:dyDescent="0.15">
      <c r="A36" s="20"/>
      <c r="B36" s="20" t="s">
        <v>52</v>
      </c>
      <c r="C36" s="20"/>
      <c r="D36" s="20"/>
      <c r="E36" s="20"/>
      <c r="F36" s="20"/>
      <c r="G36" s="20"/>
      <c r="H36" s="20"/>
    </row>
    <row r="37" spans="1:10" hidden="1" x14ac:dyDescent="0.15">
      <c r="A37" s="20" t="s">
        <v>155</v>
      </c>
      <c r="B37" s="20" t="s">
        <v>156</v>
      </c>
      <c r="C37" s="20"/>
      <c r="D37" s="20"/>
      <c r="E37" s="20"/>
      <c r="F37" s="20"/>
      <c r="G37" s="20"/>
      <c r="H37" s="20"/>
    </row>
    <row r="38" spans="1:10" hidden="1" x14ac:dyDescent="0.15">
      <c r="A38" s="20"/>
      <c r="B38" s="20" t="s">
        <v>157</v>
      </c>
      <c r="C38" s="20"/>
      <c r="D38" s="20"/>
      <c r="E38" s="20"/>
      <c r="F38" s="20"/>
      <c r="G38" s="20"/>
      <c r="H38" s="20"/>
    </row>
    <row r="39" spans="1:10" hidden="1" x14ac:dyDescent="0.15">
      <c r="A39" s="20"/>
      <c r="B39" s="20" t="s">
        <v>158</v>
      </c>
      <c r="C39" s="20"/>
      <c r="D39" s="20"/>
      <c r="E39" s="20"/>
      <c r="F39" s="20"/>
      <c r="G39" s="20"/>
      <c r="H39" s="20"/>
    </row>
    <row r="40" spans="1:10" hidden="1" x14ac:dyDescent="0.15">
      <c r="A40" s="20"/>
      <c r="B40" s="20"/>
      <c r="C40" s="20"/>
      <c r="D40" s="20"/>
      <c r="E40" s="20"/>
      <c r="F40" s="20"/>
      <c r="G40" s="20"/>
      <c r="H40" s="20"/>
    </row>
    <row r="41" spans="1:10" hidden="1" x14ac:dyDescent="0.15">
      <c r="A41" s="20"/>
      <c r="B41" s="20"/>
      <c r="C41" s="20"/>
      <c r="D41" s="20"/>
      <c r="E41" s="20"/>
      <c r="F41" s="20"/>
      <c r="G41" s="20"/>
      <c r="H41" s="20"/>
    </row>
    <row r="42" spans="1:10" ht="20" x14ac:dyDescent="0.2">
      <c r="A42" s="1"/>
      <c r="B42" s="368" t="s">
        <v>225</v>
      </c>
      <c r="C42" s="369"/>
      <c r="D42" s="369"/>
      <c r="E42" s="370"/>
      <c r="F42" s="31"/>
      <c r="G42" s="368" t="s">
        <v>70</v>
      </c>
      <c r="H42" s="369"/>
      <c r="I42" s="369"/>
      <c r="J42" s="370"/>
    </row>
    <row r="43" spans="1:10" s="3" customFormat="1" x14ac:dyDescent="0.15">
      <c r="A43" s="2" t="s">
        <v>242</v>
      </c>
      <c r="B43" s="41" t="s">
        <v>226</v>
      </c>
      <c r="C43" s="42" t="s">
        <v>227</v>
      </c>
      <c r="D43" s="42" t="s">
        <v>228</v>
      </c>
      <c r="E43" s="43" t="s">
        <v>229</v>
      </c>
      <c r="F43"/>
      <c r="G43" s="41" t="s">
        <v>226</v>
      </c>
      <c r="H43" s="42" t="s">
        <v>227</v>
      </c>
      <c r="I43" s="42" t="s">
        <v>228</v>
      </c>
      <c r="J43" s="43" t="s">
        <v>229</v>
      </c>
    </row>
    <row r="44" spans="1:10" s="3" customFormat="1" x14ac:dyDescent="0.15">
      <c r="A44" s="4"/>
      <c r="B44" s="76"/>
      <c r="C44" s="76"/>
      <c r="D44" s="76"/>
      <c r="E44" s="76"/>
      <c r="G44" s="77" t="str">
        <f>IF(ISNUMBER(B44),B44,"")</f>
        <v/>
      </c>
      <c r="H44" s="77"/>
      <c r="I44" s="77"/>
      <c r="J44" s="77"/>
    </row>
    <row r="45" spans="1:10" s="3" customFormat="1" x14ac:dyDescent="0.15">
      <c r="A45" s="4"/>
      <c r="B45" s="76"/>
      <c r="C45" s="76"/>
      <c r="D45" s="76"/>
      <c r="E45" s="76"/>
      <c r="G45" s="77" t="str">
        <f t="shared" ref="G45:G53" si="0">IF(ISNUMBER(B45),B45,"")</f>
        <v/>
      </c>
      <c r="H45" s="76"/>
      <c r="I45" s="76"/>
      <c r="J45" s="76"/>
    </row>
    <row r="46" spans="1:10" s="3" customFormat="1" x14ac:dyDescent="0.15">
      <c r="A46" s="4"/>
      <c r="B46" s="76"/>
      <c r="C46" s="76"/>
      <c r="D46" s="76"/>
      <c r="E46" s="76"/>
      <c r="G46" s="77" t="str">
        <f t="shared" si="0"/>
        <v/>
      </c>
      <c r="H46" s="76"/>
      <c r="I46" s="76"/>
      <c r="J46" s="76"/>
    </row>
    <row r="47" spans="1:10" s="3" customFormat="1" x14ac:dyDescent="0.15">
      <c r="A47" s="4"/>
      <c r="B47" s="76"/>
      <c r="C47" s="76"/>
      <c r="D47" s="76"/>
      <c r="E47" s="76"/>
      <c r="G47" s="77" t="str">
        <f t="shared" si="0"/>
        <v/>
      </c>
      <c r="H47" s="76"/>
      <c r="I47" s="76"/>
      <c r="J47" s="76"/>
    </row>
    <row r="48" spans="1:10" s="3" customFormat="1" x14ac:dyDescent="0.15">
      <c r="A48" s="4"/>
      <c r="B48" s="76"/>
      <c r="C48" s="76"/>
      <c r="D48" s="76"/>
      <c r="E48" s="76"/>
      <c r="G48" s="77" t="str">
        <f t="shared" si="0"/>
        <v/>
      </c>
      <c r="H48" s="76"/>
      <c r="I48" s="76"/>
      <c r="J48" s="76"/>
    </row>
    <row r="49" spans="1:10" s="3" customFormat="1" x14ac:dyDescent="0.15">
      <c r="A49" s="4"/>
      <c r="B49" s="76"/>
      <c r="C49" s="76"/>
      <c r="D49" s="76"/>
      <c r="E49" s="76"/>
      <c r="G49" s="77" t="str">
        <f t="shared" si="0"/>
        <v/>
      </c>
      <c r="H49" s="76"/>
      <c r="I49" s="76"/>
      <c r="J49" s="76"/>
    </row>
    <row r="50" spans="1:10" s="3" customFormat="1" x14ac:dyDescent="0.15">
      <c r="A50" s="4"/>
      <c r="B50" s="76"/>
      <c r="C50" s="76"/>
      <c r="D50" s="76"/>
      <c r="E50" s="76"/>
      <c r="G50" s="77" t="str">
        <f t="shared" si="0"/>
        <v/>
      </c>
      <c r="H50" s="76"/>
      <c r="I50" s="76"/>
      <c r="J50" s="76"/>
    </row>
    <row r="51" spans="1:10" s="3" customFormat="1" x14ac:dyDescent="0.15">
      <c r="A51" s="84"/>
      <c r="B51" s="5"/>
      <c r="C51" s="5"/>
      <c r="D51" s="5"/>
      <c r="E51" s="5"/>
      <c r="F51"/>
      <c r="G51" s="77" t="str">
        <f t="shared" si="0"/>
        <v/>
      </c>
      <c r="H51" s="5"/>
      <c r="I51" s="5"/>
      <c r="J51" s="5"/>
    </row>
    <row r="52" spans="1:10" s="3" customFormat="1" x14ac:dyDescent="0.15">
      <c r="A52" s="84"/>
      <c r="B52" s="5"/>
      <c r="C52" s="5"/>
      <c r="D52" s="5"/>
      <c r="E52" s="5"/>
      <c r="F52"/>
      <c r="G52" s="77" t="str">
        <f t="shared" si="0"/>
        <v/>
      </c>
      <c r="H52" s="5"/>
      <c r="I52" s="5"/>
      <c r="J52" s="5"/>
    </row>
    <row r="53" spans="1:10" s="3" customFormat="1" x14ac:dyDescent="0.15">
      <c r="A53" s="84"/>
      <c r="B53" s="5"/>
      <c r="C53" s="5"/>
      <c r="D53" s="5"/>
      <c r="E53" s="5"/>
      <c r="F53"/>
      <c r="G53" s="77" t="str">
        <f t="shared" si="0"/>
        <v/>
      </c>
      <c r="H53" s="5"/>
      <c r="I53" s="5"/>
      <c r="J53" s="5"/>
    </row>
    <row r="54" spans="1:10" s="3" customFormat="1" hidden="1" x14ac:dyDescent="0.15">
      <c r="A54" s="78"/>
      <c r="B54" s="39"/>
      <c r="C54" s="39"/>
      <c r="D54" s="39"/>
      <c r="E54" s="39"/>
      <c r="F54"/>
      <c r="G54" s="79"/>
      <c r="H54" s="39"/>
      <c r="I54" s="39"/>
      <c r="J54" s="39"/>
    </row>
    <row r="55" spans="1:10" s="3" customFormat="1" hidden="1" x14ac:dyDescent="0.15">
      <c r="A55" s="78"/>
      <c r="B55" s="39"/>
      <c r="C55" s="39"/>
      <c r="D55" s="39"/>
      <c r="E55" s="39"/>
      <c r="F55"/>
      <c r="G55" s="79"/>
      <c r="H55" s="39"/>
      <c r="I55" s="39"/>
      <c r="J55" s="39"/>
    </row>
    <row r="56" spans="1:10" s="3" customFormat="1" hidden="1" x14ac:dyDescent="0.15">
      <c r="A56" s="78"/>
      <c r="B56" s="39"/>
      <c r="C56" s="39"/>
      <c r="D56" s="39"/>
      <c r="E56" s="39"/>
      <c r="F56"/>
      <c r="G56" s="79"/>
      <c r="H56" s="39"/>
      <c r="I56" s="39"/>
      <c r="J56" s="39"/>
    </row>
    <row r="57" spans="1:10" s="3" customFormat="1" hidden="1" x14ac:dyDescent="0.15">
      <c r="A57" s="78"/>
      <c r="B57" s="39"/>
      <c r="C57" s="39"/>
      <c r="D57" s="39"/>
      <c r="E57" s="39"/>
      <c r="F57"/>
      <c r="G57" s="79"/>
      <c r="H57" s="39"/>
      <c r="I57" s="39"/>
      <c r="J57" s="39"/>
    </row>
    <row r="58" spans="1:10" s="3" customFormat="1" hidden="1" x14ac:dyDescent="0.15">
      <c r="A58" s="78"/>
      <c r="B58" s="39"/>
      <c r="C58" s="39"/>
      <c r="D58" s="39"/>
      <c r="E58" s="39"/>
      <c r="F58"/>
      <c r="G58" s="79"/>
      <c r="H58" s="39"/>
      <c r="I58" s="39"/>
      <c r="J58" s="39"/>
    </row>
    <row r="59" spans="1:10" s="3" customFormat="1" hidden="1" x14ac:dyDescent="0.15">
      <c r="A59" s="78"/>
      <c r="B59" s="39"/>
      <c r="C59" s="39"/>
      <c r="D59" s="39"/>
      <c r="E59" s="39"/>
      <c r="F59"/>
      <c r="G59" s="79"/>
      <c r="H59" s="39"/>
      <c r="I59" s="39"/>
      <c r="J59" s="39"/>
    </row>
    <row r="60" spans="1:10" s="3" customFormat="1" hidden="1" x14ac:dyDescent="0.15">
      <c r="A60" s="78"/>
      <c r="B60" s="39"/>
      <c r="C60" s="39"/>
      <c r="D60" s="39"/>
      <c r="E60" s="39"/>
      <c r="F60"/>
      <c r="G60" s="79"/>
      <c r="H60" s="39"/>
      <c r="I60" s="39"/>
      <c r="J60" s="39"/>
    </row>
    <row r="61" spans="1:10" s="3" customFormat="1" hidden="1" x14ac:dyDescent="0.15">
      <c r="A61" s="78"/>
      <c r="B61" s="39"/>
      <c r="C61" s="39"/>
      <c r="D61" s="39"/>
      <c r="E61" s="39"/>
      <c r="F61"/>
      <c r="G61" s="79"/>
      <c r="H61" s="39"/>
      <c r="I61" s="39"/>
      <c r="J61" s="39"/>
    </row>
    <row r="62" spans="1:10" s="3" customFormat="1" hidden="1" x14ac:dyDescent="0.15">
      <c r="A62" s="78"/>
      <c r="B62" s="39"/>
      <c r="C62" s="39"/>
      <c r="D62" s="39"/>
      <c r="E62" s="39"/>
      <c r="F62"/>
      <c r="G62" s="79"/>
      <c r="H62" s="39"/>
      <c r="I62" s="39"/>
      <c r="J62" s="39"/>
    </row>
    <row r="63" spans="1:10" s="3" customFormat="1" hidden="1" x14ac:dyDescent="0.15">
      <c r="A63" s="78"/>
      <c r="B63" s="39"/>
      <c r="C63" s="39"/>
      <c r="D63" s="39"/>
      <c r="E63" s="39"/>
      <c r="F63"/>
      <c r="G63" s="79"/>
      <c r="H63" s="39"/>
      <c r="I63" s="39"/>
      <c r="J63" s="39"/>
    </row>
    <row r="64" spans="1:10" s="3" customFormat="1" x14ac:dyDescent="0.15">
      <c r="A64" s="25" t="s">
        <v>230</v>
      </c>
      <c r="B64" s="16">
        <f>SUM(B44:B63)</f>
        <v>0</v>
      </c>
      <c r="C64" s="16">
        <f t="shared" ref="C64:J64" si="1">SUM(C44:C63)</f>
        <v>0</v>
      </c>
      <c r="D64" s="16">
        <f t="shared" si="1"/>
        <v>0</v>
      </c>
      <c r="E64" s="16">
        <f t="shared" si="1"/>
        <v>0</v>
      </c>
      <c r="F64"/>
      <c r="G64" s="16">
        <f t="shared" si="1"/>
        <v>0</v>
      </c>
      <c r="H64" s="16">
        <f t="shared" si="1"/>
        <v>0</v>
      </c>
      <c r="I64" s="16">
        <f t="shared" si="1"/>
        <v>0</v>
      </c>
      <c r="J64" s="16">
        <f t="shared" si="1"/>
        <v>0</v>
      </c>
    </row>
    <row r="65" spans="1:10" s="3" customFormat="1" x14ac:dyDescent="0.15">
      <c r="A65" s="2"/>
      <c r="B65"/>
      <c r="C65"/>
      <c r="D65"/>
      <c r="E65"/>
      <c r="G65"/>
      <c r="H65"/>
      <c r="I65"/>
    </row>
    <row r="66" spans="1:10" ht="20" x14ac:dyDescent="0.2">
      <c r="A66" s="1"/>
      <c r="B66" s="368" t="s">
        <v>231</v>
      </c>
      <c r="C66" s="369"/>
      <c r="D66" s="370"/>
      <c r="E66" s="3"/>
      <c r="G66" s="368" t="s">
        <v>70</v>
      </c>
      <c r="H66" s="369"/>
      <c r="I66" s="370"/>
    </row>
    <row r="67" spans="1:10" s="3" customFormat="1" x14ac:dyDescent="0.15">
      <c r="A67" s="2" t="s">
        <v>243</v>
      </c>
      <c r="B67" s="41" t="s">
        <v>232</v>
      </c>
      <c r="C67" s="185" t="s">
        <v>527</v>
      </c>
      <c r="D67" s="43" t="s">
        <v>233</v>
      </c>
      <c r="G67" s="41" t="s">
        <v>232</v>
      </c>
      <c r="H67" s="42" t="s">
        <v>234</v>
      </c>
      <c r="I67" s="43" t="s">
        <v>235</v>
      </c>
      <c r="J67" s="31"/>
    </row>
    <row r="68" spans="1:10" s="3" customFormat="1" x14ac:dyDescent="0.15">
      <c r="A68" s="6"/>
      <c r="B68" s="80"/>
      <c r="C68" s="81"/>
      <c r="D68" s="80"/>
      <c r="G68" s="77"/>
      <c r="H68" s="77"/>
      <c r="I68" s="80"/>
    </row>
    <row r="69" spans="1:10" s="3" customFormat="1" x14ac:dyDescent="0.15">
      <c r="A69" s="6"/>
      <c r="B69" s="4"/>
      <c r="C69" s="81"/>
      <c r="D69" s="80"/>
      <c r="G69" s="76"/>
      <c r="H69" s="76"/>
      <c r="I69" s="80"/>
    </row>
    <row r="70" spans="1:10" s="3" customFormat="1" x14ac:dyDescent="0.15">
      <c r="A70" s="6"/>
      <c r="B70" s="4"/>
      <c r="C70" s="81"/>
      <c r="D70" s="80"/>
      <c r="G70" s="76"/>
      <c r="H70" s="76"/>
      <c r="I70" s="80"/>
    </row>
    <row r="71" spans="1:10" s="3" customFormat="1" x14ac:dyDescent="0.15">
      <c r="A71" s="6"/>
      <c r="B71" s="4"/>
      <c r="C71" s="81"/>
      <c r="D71" s="80"/>
      <c r="G71" s="76"/>
      <c r="H71" s="76"/>
      <c r="I71" s="80"/>
    </row>
    <row r="72" spans="1:10" s="3" customFormat="1" x14ac:dyDescent="0.15">
      <c r="A72" s="6"/>
      <c r="B72" s="4"/>
      <c r="C72" s="81"/>
      <c r="D72" s="80"/>
      <c r="G72" s="76"/>
      <c r="H72" s="76"/>
      <c r="I72" s="80"/>
    </row>
    <row r="73" spans="1:10" s="3" customFormat="1" x14ac:dyDescent="0.15">
      <c r="A73" s="6"/>
      <c r="B73" s="4"/>
      <c r="C73" s="81"/>
      <c r="D73" s="80"/>
      <c r="G73" s="76"/>
      <c r="H73" s="76"/>
      <c r="I73" s="80"/>
    </row>
    <row r="74" spans="1:10" s="3" customFormat="1" x14ac:dyDescent="0.15">
      <c r="A74" s="6"/>
      <c r="B74" s="4"/>
      <c r="C74" s="81"/>
      <c r="D74" s="80"/>
      <c r="G74" s="76"/>
      <c r="H74" s="76"/>
      <c r="I74" s="80"/>
    </row>
    <row r="75" spans="1:10" s="3" customFormat="1" x14ac:dyDescent="0.15">
      <c r="A75" s="6"/>
      <c r="B75" s="4"/>
      <c r="C75" s="81"/>
      <c r="D75" s="80"/>
      <c r="G75" s="76"/>
      <c r="H75" s="76"/>
      <c r="I75" s="80"/>
    </row>
    <row r="76" spans="1:10" s="3" customFormat="1" x14ac:dyDescent="0.15">
      <c r="A76" s="4"/>
      <c r="B76" s="4"/>
      <c r="C76" s="81"/>
      <c r="D76" s="80"/>
      <c r="G76" s="76"/>
      <c r="H76" s="76"/>
      <c r="I76" s="80"/>
    </row>
    <row r="77" spans="1:10" s="3" customFormat="1" x14ac:dyDescent="0.15">
      <c r="A77" s="4"/>
      <c r="B77" s="4"/>
      <c r="C77" s="81"/>
      <c r="D77" s="80"/>
      <c r="G77" s="76"/>
      <c r="H77" s="76"/>
      <c r="I77" s="80"/>
    </row>
    <row r="78" spans="1:10" s="3" customFormat="1" x14ac:dyDescent="0.15">
      <c r="A78" s="4"/>
      <c r="B78" s="4"/>
      <c r="C78" s="81"/>
      <c r="D78" s="80"/>
      <c r="G78" s="76"/>
      <c r="H78" s="76"/>
      <c r="I78" s="80"/>
    </row>
    <row r="79" spans="1:10" s="3" customFormat="1" x14ac:dyDescent="0.15">
      <c r="A79" s="4"/>
      <c r="B79" s="4"/>
      <c r="C79" s="81"/>
      <c r="D79" s="80"/>
      <c r="G79" s="76"/>
      <c r="H79" s="76"/>
      <c r="I79" s="80"/>
    </row>
    <row r="80" spans="1:10" s="3" customFormat="1" x14ac:dyDescent="0.15">
      <c r="A80" s="4"/>
      <c r="B80" s="4"/>
      <c r="C80" s="81"/>
      <c r="D80" s="80"/>
      <c r="G80" s="76"/>
      <c r="H80" s="76"/>
      <c r="I80" s="80"/>
    </row>
    <row r="81" spans="1:9" s="3" customFormat="1" x14ac:dyDescent="0.15">
      <c r="A81" s="4"/>
      <c r="B81" s="4"/>
      <c r="C81" s="81"/>
      <c r="D81" s="80"/>
      <c r="G81" s="76"/>
      <c r="H81" s="76"/>
      <c r="I81" s="80"/>
    </row>
    <row r="82" spans="1:9" s="3" customFormat="1" x14ac:dyDescent="0.15">
      <c r="A82" s="4"/>
      <c r="B82" s="4"/>
      <c r="C82" s="81"/>
      <c r="D82" s="80"/>
      <c r="G82" s="76"/>
      <c r="H82" s="76"/>
      <c r="I82" s="80"/>
    </row>
    <row r="83" spans="1:9" s="3" customFormat="1" x14ac:dyDescent="0.15">
      <c r="A83" s="4"/>
      <c r="B83" s="80"/>
      <c r="C83" s="81"/>
      <c r="D83" s="80"/>
      <c r="G83" s="77"/>
      <c r="H83" s="77"/>
      <c r="I83" s="80"/>
    </row>
    <row r="84" spans="1:9" s="3" customFormat="1" x14ac:dyDescent="0.15">
      <c r="A84" s="4"/>
      <c r="B84" s="4"/>
      <c r="C84" s="81"/>
      <c r="D84" s="80"/>
      <c r="G84" s="76"/>
      <c r="H84" s="76"/>
      <c r="I84" s="80"/>
    </row>
    <row r="85" spans="1:9" s="3" customFormat="1" x14ac:dyDescent="0.15">
      <c r="A85" s="4"/>
      <c r="B85" s="4"/>
      <c r="C85" s="81"/>
      <c r="D85" s="80"/>
      <c r="G85" s="76"/>
      <c r="H85" s="76"/>
      <c r="I85" s="80"/>
    </row>
    <row r="86" spans="1:9" s="3" customFormat="1" x14ac:dyDescent="0.15">
      <c r="A86" s="4"/>
      <c r="B86" s="4"/>
      <c r="C86" s="81"/>
      <c r="D86" s="80"/>
      <c r="G86" s="76"/>
      <c r="H86" s="76"/>
      <c r="I86" s="80"/>
    </row>
    <row r="87" spans="1:9" s="3" customFormat="1" x14ac:dyDescent="0.15">
      <c r="A87" s="4"/>
      <c r="B87" s="4"/>
      <c r="C87" s="81"/>
      <c r="D87" s="80"/>
      <c r="G87" s="76"/>
      <c r="H87" s="76"/>
      <c r="I87" s="80"/>
    </row>
    <row r="88" spans="1:9" s="3" customFormat="1" x14ac:dyDescent="0.15">
      <c r="A88" s="25" t="s">
        <v>230</v>
      </c>
      <c r="B88"/>
      <c r="C88" s="16">
        <f>SUM(C68:C87)</f>
        <v>0</v>
      </c>
      <c r="D88"/>
      <c r="F88"/>
      <c r="G88" s="16"/>
      <c r="H88" s="16">
        <f>SUM(H68:H87)</f>
        <v>0</v>
      </c>
    </row>
    <row r="89" spans="1:9" s="3" customFormat="1" x14ac:dyDescent="0.15">
      <c r="A89" s="2"/>
      <c r="B89"/>
      <c r="C89"/>
      <c r="D89"/>
      <c r="E89"/>
    </row>
    <row r="90" spans="1:9" ht="20" x14ac:dyDescent="0.2">
      <c r="A90" s="1"/>
      <c r="B90" s="82" t="s">
        <v>70</v>
      </c>
    </row>
    <row r="91" spans="1:9" s="3" customFormat="1" x14ac:dyDescent="0.15">
      <c r="A91" s="2" t="s">
        <v>236</v>
      </c>
      <c r="B91" s="83" t="s">
        <v>237</v>
      </c>
    </row>
    <row r="92" spans="1:9" s="3" customFormat="1" x14ac:dyDescent="0.15">
      <c r="A92" s="84"/>
      <c r="B92" s="85"/>
    </row>
    <row r="93" spans="1:9" s="3" customFormat="1" x14ac:dyDescent="0.15">
      <c r="A93" s="84"/>
      <c r="B93" s="5"/>
      <c r="H93" s="16"/>
    </row>
    <row r="94" spans="1:9" s="3" customFormat="1" x14ac:dyDescent="0.15">
      <c r="A94" s="84"/>
      <c r="B94" s="5"/>
    </row>
    <row r="95" spans="1:9" s="3" customFormat="1" x14ac:dyDescent="0.15">
      <c r="A95" s="84"/>
      <c r="B95" s="5"/>
    </row>
    <row r="96" spans="1:9" s="3" customFormat="1" x14ac:dyDescent="0.15">
      <c r="A96" s="84"/>
      <c r="B96" s="5"/>
    </row>
    <row r="97" spans="1:9" s="3" customFormat="1" x14ac:dyDescent="0.15">
      <c r="A97" s="25" t="s">
        <v>230</v>
      </c>
      <c r="B97" s="16">
        <f>SUM(B92:B96)</f>
        <v>0</v>
      </c>
      <c r="C97"/>
      <c r="D97"/>
      <c r="E97"/>
    </row>
    <row r="98" spans="1:9" s="3" customFormat="1" x14ac:dyDescent="0.15">
      <c r="A98" s="2"/>
      <c r="B98"/>
      <c r="G98"/>
      <c r="H98"/>
      <c r="I98"/>
    </row>
    <row r="99" spans="1:9" hidden="1" x14ac:dyDescent="0.15">
      <c r="A99" s="2" t="s">
        <v>238</v>
      </c>
    </row>
    <row r="100" spans="1:9" hidden="1" x14ac:dyDescent="0.15">
      <c r="C100" s="16" t="e">
        <f>#REF!+E64+D64</f>
        <v>#REF!</v>
      </c>
    </row>
    <row r="101" spans="1:9" hidden="1" x14ac:dyDescent="0.15">
      <c r="C101" s="86">
        <f>IF(ISERR(SUM('Historical Data'!D121:D125)/SUM('Historical Data'!B121:B125)),0,SUM('Historical Data'!D121:D125)/SUM('Historical Data'!B121:B125))</f>
        <v>0</v>
      </c>
    </row>
    <row r="102" spans="1:9" hidden="1" x14ac:dyDescent="0.15">
      <c r="C102" s="16" t="e">
        <f>CEILING(C100*C101,1)</f>
        <v>#REF!</v>
      </c>
    </row>
    <row r="103" spans="1:9" hidden="1" x14ac:dyDescent="0.15">
      <c r="C103" s="86">
        <f>IF(ISERR(CORREL('Historical Data'!B121:B125,'Historical Data'!D121:D125)^2),0,CORREL('Historical Data'!B121:B125,'Historical Data'!D121:D125)^2)</f>
        <v>0</v>
      </c>
      <c r="D103" t="str">
        <f>IF(C103&gt;=0.75,"High",IF(C103&gt;=0.5,"Medium","Low"))</f>
        <v>Low</v>
      </c>
      <c r="E103" s="86"/>
    </row>
    <row r="104" spans="1:9" hidden="1" x14ac:dyDescent="0.15"/>
    <row r="105" spans="1:9" hidden="1" x14ac:dyDescent="0.15">
      <c r="A105" s="2" t="s">
        <v>264</v>
      </c>
    </row>
    <row r="106" spans="1:9" hidden="1" x14ac:dyDescent="0.15">
      <c r="A106" s="3"/>
      <c r="C106" s="16" t="str">
        <f>'Historical Data'!B128</f>
        <v/>
      </c>
    </row>
    <row r="107" spans="1:9" hidden="1" x14ac:dyDescent="0.15">
      <c r="C107" s="86">
        <f>IF(ISERR(SUM('Historical Data'!F121:F125)/SUM('Historical Data'!D121:D125)),0,SUM('Historical Data'!F121:F125)/SUM('Historical Data'!D121:D125))</f>
        <v>0</v>
      </c>
    </row>
    <row r="108" spans="1:9" hidden="1" x14ac:dyDescent="0.15">
      <c r="C108" s="16" t="e">
        <f>CEILING(C102*C107,1)</f>
        <v>#REF!</v>
      </c>
    </row>
    <row r="109" spans="1:9" hidden="1" x14ac:dyDescent="0.15">
      <c r="C109" s="16" t="e">
        <f>FLOOR(C102*MIN('Historical Data'!$H$121:$H$124),1)</f>
        <v>#REF!</v>
      </c>
    </row>
    <row r="110" spans="1:9" hidden="1" x14ac:dyDescent="0.15">
      <c r="C110" s="16" t="e">
        <f>CEILING(C102*MAX('Historical Data'!$H$121:$H$124),1)</f>
        <v>#REF!</v>
      </c>
    </row>
    <row r="111" spans="1:9" hidden="1" x14ac:dyDescent="0.15">
      <c r="C111" s="86">
        <f>IF(ISERR(CORREL('Historical Data'!F121:F125,'Historical Data'!D121:D125)^2),0,CORREL('Historical Data'!F121:F125,'Historical Data'!D121:D125)^2)</f>
        <v>0</v>
      </c>
      <c r="D111" t="str">
        <f>IF(MIN(C111,C103)&gt;=0.75,"High",IF(MIN(C111,C103)&gt;=0.5,"Medium","Low"))</f>
        <v>Low</v>
      </c>
    </row>
    <row r="114" spans="1:10" x14ac:dyDescent="0.15">
      <c r="A114" s="33" t="s">
        <v>523</v>
      </c>
      <c r="B114" s="33" t="s">
        <v>529</v>
      </c>
      <c r="D114" s="16">
        <f>D64+E64+C88</f>
        <v>0</v>
      </c>
    </row>
    <row r="115" spans="1:10" x14ac:dyDescent="0.15">
      <c r="A115" s="2"/>
      <c r="B115" t="s">
        <v>239</v>
      </c>
      <c r="D115" s="5">
        <v>0</v>
      </c>
      <c r="G115" s="33" t="s">
        <v>530</v>
      </c>
      <c r="H115" s="16">
        <f>H88+J64+I64</f>
        <v>0</v>
      </c>
    </row>
    <row r="116" spans="1:10" x14ac:dyDescent="0.15">
      <c r="B116" t="s">
        <v>240</v>
      </c>
      <c r="D116" s="5">
        <v>0</v>
      </c>
    </row>
    <row r="117" spans="1:10" ht="83" hidden="1" customHeight="1" x14ac:dyDescent="0.15">
      <c r="B117" s="47" t="s">
        <v>241</v>
      </c>
      <c r="D117" s="392"/>
      <c r="E117" s="393"/>
      <c r="F117" s="393"/>
      <c r="G117" s="393"/>
      <c r="H117" s="393"/>
      <c r="I117" s="393"/>
      <c r="J117" s="394"/>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J104"/>
  <sheetViews>
    <sheetView showGridLines="0" topLeftCell="A45" zoomScaleNormal="100" workbookViewId="0">
      <selection activeCell="F102" sqref="F102"/>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t="14" hidden="1" customHeight="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01" t="s">
        <v>111</v>
      </c>
      <c r="B45" s="301"/>
      <c r="C45" s="301"/>
      <c r="D45" s="1"/>
      <c r="E45" s="1"/>
      <c r="F45" s="1"/>
      <c r="G45" s="1"/>
      <c r="H45" s="1"/>
    </row>
    <row r="46" spans="1:10" ht="73" customHeight="1" x14ac:dyDescent="0.15">
      <c r="A46" s="303" t="s">
        <v>428</v>
      </c>
      <c r="B46" s="303"/>
      <c r="C46" s="303"/>
      <c r="D46" s="303"/>
      <c r="E46" s="303"/>
      <c r="F46" s="303"/>
      <c r="G46" s="147"/>
      <c r="H46" s="147"/>
      <c r="I46" s="147"/>
      <c r="J46" s="147"/>
    </row>
    <row r="47" spans="1:10" x14ac:dyDescent="0.15">
      <c r="A47" s="2" t="s">
        <v>166</v>
      </c>
      <c r="B47" s="2"/>
      <c r="C47" s="32" t="s">
        <v>69</v>
      </c>
      <c r="D47" s="32" t="s">
        <v>70</v>
      </c>
      <c r="E47" s="296" t="s">
        <v>71</v>
      </c>
      <c r="F47" s="253"/>
      <c r="G47" s="2"/>
      <c r="H47" s="2"/>
    </row>
    <row r="48" spans="1:10" hidden="1" x14ac:dyDescent="0.15">
      <c r="A48" s="33" t="str">
        <f>'Historical Data'!A53</f>
        <v>Base code LOC count</v>
      </c>
      <c r="B48" s="2"/>
      <c r="C48" s="34"/>
      <c r="D48" s="76"/>
      <c r="E48" s="297">
        <f>D48+'Historical Data'!E53</f>
        <v>0</v>
      </c>
      <c r="F48" s="253"/>
      <c r="G48" s="2"/>
      <c r="H48" s="2"/>
    </row>
    <row r="49" spans="1:8" hidden="1" x14ac:dyDescent="0.15">
      <c r="A49" s="33" t="str">
        <f>'Historical Data'!A54</f>
        <v xml:space="preserve">   Lines deleted from Base</v>
      </c>
      <c r="B49" s="2"/>
      <c r="C49" s="34"/>
      <c r="D49" s="76"/>
      <c r="E49" s="297">
        <f>D49+'Historical Data'!E54</f>
        <v>0</v>
      </c>
      <c r="F49" s="253"/>
      <c r="G49" s="2"/>
      <c r="H49" s="2"/>
    </row>
    <row r="50" spans="1:8" hidden="1" x14ac:dyDescent="0.15">
      <c r="A50" s="33" t="str">
        <f>'Historical Data'!A55</f>
        <v xml:space="preserve">   Lines modified from Base</v>
      </c>
      <c r="B50" s="2"/>
      <c r="C50" s="34"/>
      <c r="D50" s="76"/>
      <c r="E50" s="297">
        <f>D50+'Historical Data'!E55</f>
        <v>0</v>
      </c>
      <c r="F50" s="253"/>
      <c r="G50" s="2"/>
      <c r="H50" s="2"/>
    </row>
    <row r="51" spans="1:8" hidden="1" x14ac:dyDescent="0.15">
      <c r="A51" s="33" t="str">
        <f>'Historical Data'!A56</f>
        <v xml:space="preserve">   Lines added to Base</v>
      </c>
      <c r="B51" s="2"/>
      <c r="C51" s="34"/>
      <c r="D51" s="76"/>
      <c r="E51" s="297">
        <f>D51+'Historical Data'!E56</f>
        <v>0</v>
      </c>
      <c r="F51" s="253"/>
      <c r="G51" s="2"/>
      <c r="H51" s="2"/>
    </row>
    <row r="52" spans="1:8" hidden="1" x14ac:dyDescent="0.15">
      <c r="A52" s="33" t="str">
        <f>'Historical Data'!A57</f>
        <v>Reused lines</v>
      </c>
      <c r="B52" s="2"/>
      <c r="C52" s="34"/>
      <c r="D52" s="76"/>
      <c r="E52" s="297">
        <f>D52+'Historical Data'!E57</f>
        <v>0</v>
      </c>
      <c r="F52" s="253"/>
      <c r="G52" s="2"/>
      <c r="H52" s="2"/>
    </row>
    <row r="53" spans="1:8" x14ac:dyDescent="0.15">
      <c r="A53" s="33" t="str">
        <f>'Historical Data'!A58</f>
        <v>New lines of production code</v>
      </c>
      <c r="B53" s="33"/>
      <c r="C53" s="34">
        <v>300</v>
      </c>
      <c r="D53" s="76">
        <v>200</v>
      </c>
      <c r="E53" s="297">
        <f>D53+'Historical Data'!E58</f>
        <v>200</v>
      </c>
      <c r="F53" s="253"/>
      <c r="G53" s="33"/>
      <c r="H53" s="33"/>
    </row>
    <row r="54" spans="1:8" hidden="1" x14ac:dyDescent="0.15">
      <c r="C54" s="2"/>
      <c r="D54" s="2"/>
      <c r="E54" s="298"/>
      <c r="F54" s="253"/>
    </row>
    <row r="55" spans="1:8" hidden="1" x14ac:dyDescent="0.15">
      <c r="A55" s="2" t="s">
        <v>267</v>
      </c>
      <c r="B55" s="2"/>
      <c r="C55" s="2" t="s">
        <v>69</v>
      </c>
      <c r="D55" s="2" t="s">
        <v>70</v>
      </c>
      <c r="E55" s="298" t="s">
        <v>71</v>
      </c>
      <c r="F55" s="253"/>
      <c r="G55" s="2"/>
      <c r="H55" s="2"/>
    </row>
    <row r="56" spans="1:8" hidden="1" x14ac:dyDescent="0.15">
      <c r="A56" t="str">
        <f>'Historical Data'!A61</f>
        <v>Reused components</v>
      </c>
      <c r="B56" s="2"/>
      <c r="C56" s="34"/>
      <c r="D56" s="76"/>
      <c r="E56" s="297">
        <f>D56+'Historical Data'!E61</f>
        <v>0</v>
      </c>
      <c r="F56" s="253"/>
      <c r="G56" s="2"/>
      <c r="H56" s="2"/>
    </row>
    <row r="57" spans="1:8" hidden="1" x14ac:dyDescent="0.15">
      <c r="A57" t="str">
        <f>'Historical Data'!A62</f>
        <v>Modified components</v>
      </c>
      <c r="B57" s="33"/>
      <c r="C57" s="34"/>
      <c r="D57" s="76"/>
      <c r="E57" s="297">
        <f>D57+'Historical Data'!E62</f>
        <v>0</v>
      </c>
      <c r="F57" s="253"/>
      <c r="G57" s="33"/>
      <c r="H57" s="33"/>
    </row>
    <row r="58" spans="1:8" hidden="1" x14ac:dyDescent="0.15">
      <c r="A58" t="str">
        <f>'Historical Data'!A63</f>
        <v>New components</v>
      </c>
      <c r="B58" s="33"/>
      <c r="C58" s="34"/>
      <c r="D58" s="76"/>
      <c r="E58" s="297">
        <f>D58+'Historical Data'!E63</f>
        <v>0</v>
      </c>
      <c r="F58" s="253"/>
      <c r="G58" s="33"/>
      <c r="H58" s="33"/>
    </row>
    <row r="59" spans="1:8" s="2" customFormat="1" x14ac:dyDescent="0.15">
      <c r="C59" s="88"/>
      <c r="D59" s="88"/>
      <c r="E59" s="298"/>
      <c r="F59" s="298"/>
    </row>
    <row r="60" spans="1:8" x14ac:dyDescent="0.15">
      <c r="A60" s="2" t="s">
        <v>168</v>
      </c>
      <c r="B60" s="2"/>
      <c r="C60" s="156" t="s">
        <v>69</v>
      </c>
      <c r="D60" s="156" t="s">
        <v>70</v>
      </c>
      <c r="E60" s="296" t="s">
        <v>336</v>
      </c>
      <c r="F60" s="296" t="s">
        <v>337</v>
      </c>
      <c r="G60" s="31"/>
      <c r="H60" s="2"/>
    </row>
    <row r="61" spans="1:8" x14ac:dyDescent="0.15">
      <c r="A61" t="str">
        <f t="shared" ref="A61:A71" si="0">B4</f>
        <v>Analyze</v>
      </c>
      <c r="C61" s="89" t="str">
        <f>IF(ISBLANK($F$1),$C$72*'Historical Data'!F67,"")</f>
        <v/>
      </c>
      <c r="D61" s="89">
        <f>SUMIF('Time Log'!$H$63:$H$152,A61,'Time Log'!$G$63:$G$152)</f>
        <v>9.9999999999999645</v>
      </c>
      <c r="E61" s="297">
        <f>D61+'Historical Data'!E67</f>
        <v>9.9999999999999645</v>
      </c>
      <c r="F61" s="299">
        <f>IF($E$72=0,0,E61/$E$72)</f>
        <v>9.0909090909090592E-3</v>
      </c>
    </row>
    <row r="62" spans="1:8" x14ac:dyDescent="0.15">
      <c r="A62" t="str">
        <f t="shared" si="0"/>
        <v>Architect</v>
      </c>
      <c r="C62" s="89" t="str">
        <f>IF(ISBLANK($F$1),$C$72*'Historical Data'!F68,"")</f>
        <v/>
      </c>
      <c r="D62" s="89">
        <f>SUMIF('Time Log'!$H$63:$H$152,A62,'Time Log'!$G$63:$G$152)</f>
        <v>39.999999999999936</v>
      </c>
      <c r="E62" s="297">
        <f>D62+'Historical Data'!E68</f>
        <v>39.999999999999936</v>
      </c>
      <c r="F62" s="299">
        <f t="shared" ref="F62:F70" si="1">IF($E$72=0,0,E62/$E$72)</f>
        <v>3.6363636363636306E-2</v>
      </c>
    </row>
    <row r="63" spans="1:8" x14ac:dyDescent="0.15">
      <c r="A63" t="str">
        <f t="shared" si="0"/>
        <v>Plan project</v>
      </c>
      <c r="C63" s="89" t="str">
        <f>IF(ISBLANK($F$1),$C$72*'Historical Data'!F69,"")</f>
        <v/>
      </c>
      <c r="D63" s="89">
        <f>SUMIF('Time Log'!$H$63:$H$152,A63,'Time Log'!$G$63:$G$152)</f>
        <v>5.0000000000000622</v>
      </c>
      <c r="E63" s="297">
        <f>D63+'Historical Data'!E69</f>
        <v>5.0000000000000622</v>
      </c>
      <c r="F63" s="299">
        <f t="shared" si="1"/>
        <v>4.5454545454546016E-3</v>
      </c>
    </row>
    <row r="64" spans="1:8" x14ac:dyDescent="0.15">
      <c r="A64" t="str">
        <f t="shared" si="0"/>
        <v>Plan iteration</v>
      </c>
      <c r="C64" s="89" t="str">
        <f>IF(ISBLANK($F$1),$C$72*'Historical Data'!F70,"")</f>
        <v/>
      </c>
      <c r="D64" s="89">
        <f>SUMIF('Time Log'!$H$63:$H$152,A64,'Time Log'!$G$63:$G$152)</f>
        <v>0</v>
      </c>
      <c r="E64" s="297">
        <f>D64+'Historical Data'!E70</f>
        <v>0</v>
      </c>
      <c r="F64" s="299">
        <f t="shared" si="1"/>
        <v>0</v>
      </c>
    </row>
    <row r="65" spans="1:8" x14ac:dyDescent="0.15">
      <c r="A65" t="str">
        <f t="shared" si="0"/>
        <v>Construct</v>
      </c>
      <c r="C65" s="89" t="str">
        <f>IF(ISBLANK($F$1),$C$72*'Historical Data'!F71,"")</f>
        <v/>
      </c>
      <c r="D65" s="89">
        <f>SUMIF('Time Log'!$H$63:$H$152,A65,'Time Log'!$G$63:$G$152)</f>
        <v>720.00000000000011</v>
      </c>
      <c r="E65" s="297">
        <f>D65+'Historical Data'!E71</f>
        <v>720.00000000000011</v>
      </c>
      <c r="F65" s="299">
        <f t="shared" si="1"/>
        <v>0.65454545454545465</v>
      </c>
    </row>
    <row r="66" spans="1:8" x14ac:dyDescent="0.15">
      <c r="A66" t="str">
        <f t="shared" si="0"/>
        <v>Refactor</v>
      </c>
      <c r="C66" s="89" t="str">
        <f>IF(ISBLANK($F$1),$C$72*'Historical Data'!F72,"")</f>
        <v/>
      </c>
      <c r="D66" s="89">
        <f>SUMIF('Time Log'!$H$63:$H$152,A66,'Time Log'!$G$63:$G$152)</f>
        <v>234.99999999999997</v>
      </c>
      <c r="E66" s="297">
        <f>D66+'Historical Data'!E72</f>
        <v>234.99999999999997</v>
      </c>
      <c r="F66" s="299">
        <f t="shared" si="1"/>
        <v>0.21363636363636362</v>
      </c>
    </row>
    <row r="67" spans="1:8" x14ac:dyDescent="0.15">
      <c r="A67" t="str">
        <f t="shared" si="0"/>
        <v>Review</v>
      </c>
      <c r="C67" s="89" t="str">
        <f>IF(ISBLANK($F$1),$C$72*'Historical Data'!F73,"")</f>
        <v/>
      </c>
      <c r="D67" s="89">
        <f>SUMIF('Time Log'!$H$63:$H$152,A67,'Time Log'!$G$63:$G$152)</f>
        <v>59.999999999999986</v>
      </c>
      <c r="E67" s="297">
        <f>D67+'Historical Data'!E73</f>
        <v>59.999999999999986</v>
      </c>
      <c r="F67" s="299">
        <f t="shared" si="1"/>
        <v>5.4545454545454536E-2</v>
      </c>
    </row>
    <row r="68" spans="1:8" x14ac:dyDescent="0.15">
      <c r="A68" t="str">
        <f t="shared" si="0"/>
        <v>Integration test</v>
      </c>
      <c r="C68" s="89" t="str">
        <f>IF(ISBLANK($F$1),$C$72*'Historical Data'!F74,"")</f>
        <v/>
      </c>
      <c r="D68" s="89">
        <f>SUMIF('Time Log'!$H$63:$H$152,A68,'Time Log'!$G$63:$G$152)</f>
        <v>0</v>
      </c>
      <c r="E68" s="297">
        <f>D68+'Historical Data'!E74</f>
        <v>0</v>
      </c>
      <c r="F68" s="299">
        <f t="shared" si="1"/>
        <v>0</v>
      </c>
    </row>
    <row r="69" spans="1:8" x14ac:dyDescent="0.15">
      <c r="A69" t="str">
        <f t="shared" si="0"/>
        <v>Repattern</v>
      </c>
      <c r="C69" s="89" t="str">
        <f>IF(ISBLANK($F$1),$C$72*'Historical Data'!F75,"")</f>
        <v/>
      </c>
      <c r="D69" s="89">
        <f>SUMIF('Time Log'!$H$63:$H$152,A69,'Time Log'!$G$63:$G$152)</f>
        <v>0</v>
      </c>
      <c r="E69" s="297">
        <f>D69+'Historical Data'!E75</f>
        <v>0</v>
      </c>
      <c r="F69" s="299">
        <f t="shared" si="1"/>
        <v>0</v>
      </c>
    </row>
    <row r="70" spans="1:8" x14ac:dyDescent="0.15">
      <c r="A70" t="str">
        <f t="shared" si="0"/>
        <v>Postmortem</v>
      </c>
      <c r="C70" s="89" t="str">
        <f>IF(ISBLANK($F$1),$C$72*'Historical Data'!F76,"")</f>
        <v/>
      </c>
      <c r="D70" s="89">
        <f>SUMIF('Time Log'!$H$63:$H$152,A70,'Time Log'!$G$63:$G$152)</f>
        <v>29.999999999999972</v>
      </c>
      <c r="E70" s="297">
        <f>D70+'Historical Data'!E76</f>
        <v>29.999999999999972</v>
      </c>
      <c r="F70" s="299">
        <f t="shared" si="1"/>
        <v>2.7272727272727247E-2</v>
      </c>
    </row>
    <row r="71" spans="1:8" x14ac:dyDescent="0.15">
      <c r="A71" t="str">
        <f t="shared" si="0"/>
        <v>Sandbox</v>
      </c>
      <c r="C71" s="89" t="str">
        <f>IF(ISBLANK($F$1),$C$72*'Historical Data'!F77,"")</f>
        <v/>
      </c>
      <c r="D71" s="89">
        <f>SUMIF('Time Log'!$H$63:$H$152,A71,'Time Log'!$G$63:$G$152)</f>
        <v>0</v>
      </c>
      <c r="E71" s="297">
        <f>D71+'Historical Data'!E77</f>
        <v>0</v>
      </c>
      <c r="F71" s="299">
        <f>IF($E$72=0,0,E71/$E$72)</f>
        <v>0</v>
      </c>
    </row>
    <row r="72" spans="1:8" x14ac:dyDescent="0.15">
      <c r="A72" t="s">
        <v>170</v>
      </c>
      <c r="C72" s="76">
        <v>700</v>
      </c>
      <c r="D72" s="89">
        <f>SUM(D61:D71)</f>
        <v>1100</v>
      </c>
      <c r="E72" s="297">
        <f>D72+'Historical Data'!E78</f>
        <v>1100</v>
      </c>
      <c r="F72" s="299">
        <f>IF($E$72=0,0,E72/$E$72)</f>
        <v>1</v>
      </c>
    </row>
    <row r="73" spans="1:8" x14ac:dyDescent="0.15">
      <c r="C73" s="90"/>
      <c r="D73" s="90"/>
      <c r="E73" s="253"/>
      <c r="F73" s="253"/>
    </row>
    <row r="74" spans="1:8" hidden="1" x14ac:dyDescent="0.15">
      <c r="A74" s="2" t="s">
        <v>495</v>
      </c>
      <c r="B74" s="2"/>
      <c r="C74" s="111"/>
      <c r="D74" s="158" t="s">
        <v>70</v>
      </c>
      <c r="E74" s="296" t="s">
        <v>336</v>
      </c>
      <c r="F74" s="296" t="s">
        <v>337</v>
      </c>
      <c r="H74" s="2"/>
    </row>
    <row r="75" spans="1:8" hidden="1" x14ac:dyDescent="0.15">
      <c r="A75" t="str">
        <f>B4</f>
        <v>Analyze</v>
      </c>
      <c r="D75" s="16">
        <f>COUNTIF('Change Log'!$D$61:$D$135,A75)</f>
        <v>0</v>
      </c>
      <c r="E75" s="297">
        <f>D75+'Historical Data'!E82</f>
        <v>0</v>
      </c>
      <c r="F75" s="299">
        <f>IF(E75=0,0,E75/$E$86)</f>
        <v>0</v>
      </c>
    </row>
    <row r="76" spans="1:8" hidden="1" x14ac:dyDescent="0.15">
      <c r="A76" t="str">
        <f t="shared" ref="A76:A85" si="2">B5</f>
        <v>Architect</v>
      </c>
      <c r="D76" s="16">
        <f>COUNTIF('Change Log'!$D$61:$D$135,A76)</f>
        <v>0</v>
      </c>
      <c r="E76" s="297">
        <f>D76+'Historical Data'!E83</f>
        <v>0</v>
      </c>
      <c r="F76" s="299">
        <f t="shared" ref="F76:F86" si="3">IF(E76=0,0,E76/$E$86)</f>
        <v>0</v>
      </c>
    </row>
    <row r="77" spans="1:8" hidden="1" x14ac:dyDescent="0.15">
      <c r="A77" t="str">
        <f t="shared" si="2"/>
        <v>Plan project</v>
      </c>
      <c r="D77" s="16">
        <f>COUNTIF('Change Log'!$D$61:$D$135,A77)</f>
        <v>0</v>
      </c>
      <c r="E77" s="297">
        <f>D77+'Historical Data'!E84</f>
        <v>0</v>
      </c>
      <c r="F77" s="299">
        <f t="shared" si="3"/>
        <v>0</v>
      </c>
    </row>
    <row r="78" spans="1:8" hidden="1" x14ac:dyDescent="0.15">
      <c r="A78" t="str">
        <f t="shared" si="2"/>
        <v>Plan iteration</v>
      </c>
      <c r="D78" s="16">
        <f>COUNTIF('Change Log'!$D$61:$D$135,A78)</f>
        <v>0</v>
      </c>
      <c r="E78" s="297">
        <f>D78+'Historical Data'!E85</f>
        <v>0</v>
      </c>
      <c r="F78" s="299">
        <f t="shared" si="3"/>
        <v>0</v>
      </c>
    </row>
    <row r="79" spans="1:8" hidden="1" x14ac:dyDescent="0.15">
      <c r="A79" t="str">
        <f t="shared" si="2"/>
        <v>Construct</v>
      </c>
      <c r="D79" s="16">
        <f>COUNTIF('Change Log'!$D$61:$D$135,A79)</f>
        <v>0</v>
      </c>
      <c r="E79" s="297">
        <f>D79+'Historical Data'!E86</f>
        <v>0</v>
      </c>
      <c r="F79" s="299">
        <f t="shared" si="3"/>
        <v>0</v>
      </c>
    </row>
    <row r="80" spans="1:8" hidden="1" x14ac:dyDescent="0.15">
      <c r="A80" t="str">
        <f t="shared" si="2"/>
        <v>Refactor</v>
      </c>
      <c r="D80" s="16">
        <f>COUNTIF('Change Log'!$D$61:$D$135,A80)</f>
        <v>0</v>
      </c>
      <c r="E80" s="297">
        <f>D80+'Historical Data'!E87</f>
        <v>0</v>
      </c>
      <c r="F80" s="299">
        <f t="shared" si="3"/>
        <v>0</v>
      </c>
    </row>
    <row r="81" spans="1:8" hidden="1" x14ac:dyDescent="0.15">
      <c r="A81" t="str">
        <f t="shared" si="2"/>
        <v>Review</v>
      </c>
      <c r="D81" s="16">
        <f>COUNTIF('Change Log'!$D$61:$D$135,A81)</f>
        <v>0</v>
      </c>
      <c r="E81" s="297">
        <f>D81+'Historical Data'!E88</f>
        <v>0</v>
      </c>
      <c r="F81" s="299">
        <f t="shared" si="3"/>
        <v>0</v>
      </c>
    </row>
    <row r="82" spans="1:8" hidden="1" x14ac:dyDescent="0.15">
      <c r="A82" t="str">
        <f t="shared" si="2"/>
        <v>Integration test</v>
      </c>
      <c r="D82" s="16">
        <f>COUNTIF('Change Log'!$D$61:$D$135,A82)</f>
        <v>0</v>
      </c>
      <c r="E82" s="297">
        <f>D82+'Historical Data'!E89</f>
        <v>0</v>
      </c>
      <c r="F82" s="299">
        <f t="shared" si="3"/>
        <v>0</v>
      </c>
    </row>
    <row r="83" spans="1:8" hidden="1" x14ac:dyDescent="0.15">
      <c r="A83" t="str">
        <f t="shared" si="2"/>
        <v>Repattern</v>
      </c>
      <c r="D83" s="16">
        <f>COUNTIF('Change Log'!$D$61:$D$135,A83)</f>
        <v>0</v>
      </c>
      <c r="E83" s="297">
        <f>D83+'Historical Data'!E90</f>
        <v>0</v>
      </c>
      <c r="F83" s="299">
        <f t="shared" si="3"/>
        <v>0</v>
      </c>
    </row>
    <row r="84" spans="1:8" hidden="1" x14ac:dyDescent="0.15">
      <c r="A84" t="str">
        <f t="shared" si="2"/>
        <v>Postmortem</v>
      </c>
      <c r="D84" s="16">
        <f>COUNTIF('Change Log'!$D$61:$D$135,A84)</f>
        <v>0</v>
      </c>
      <c r="E84" s="297">
        <f>D84+'Historical Data'!E91</f>
        <v>0</v>
      </c>
      <c r="F84" s="299">
        <f t="shared" si="3"/>
        <v>0</v>
      </c>
    </row>
    <row r="85" spans="1:8" hidden="1" x14ac:dyDescent="0.15">
      <c r="A85" t="str">
        <f t="shared" si="2"/>
        <v>Sandbox</v>
      </c>
      <c r="D85" s="16">
        <f>COUNTIF('Change Log'!$D$61:$D$135,A85)</f>
        <v>0</v>
      </c>
      <c r="E85" s="297">
        <f>D85+'Historical Data'!E92</f>
        <v>0</v>
      </c>
      <c r="F85" s="299">
        <f t="shared" si="3"/>
        <v>0</v>
      </c>
    </row>
    <row r="86" spans="1:8" hidden="1" x14ac:dyDescent="0.15">
      <c r="A86" t="s">
        <v>170</v>
      </c>
      <c r="D86" s="16">
        <f>SUM(D75:D85)</f>
        <v>0</v>
      </c>
      <c r="E86" s="297">
        <f>D86+'Historical Data'!E93</f>
        <v>0</v>
      </c>
      <c r="F86" s="299">
        <f t="shared" si="3"/>
        <v>0</v>
      </c>
    </row>
    <row r="87" spans="1:8" hidden="1" x14ac:dyDescent="0.15">
      <c r="E87" s="297"/>
      <c r="F87" s="253"/>
    </row>
    <row r="88" spans="1:8" hidden="1" x14ac:dyDescent="0.15">
      <c r="A88" s="2" t="s">
        <v>324</v>
      </c>
      <c r="B88" s="2"/>
      <c r="C88" s="111"/>
      <c r="D88" s="158" t="s">
        <v>70</v>
      </c>
      <c r="E88" s="296" t="s">
        <v>336</v>
      </c>
      <c r="F88" s="296" t="s">
        <v>337</v>
      </c>
      <c r="H88" s="2"/>
    </row>
    <row r="89" spans="1:8" hidden="1" x14ac:dyDescent="0.15">
      <c r="A89" t="str">
        <f>B4</f>
        <v>Analyze</v>
      </c>
      <c r="D89" s="16">
        <f>COUNTIF('Change Log'!$F$61:$F$135,A89)</f>
        <v>0</v>
      </c>
      <c r="E89" s="297">
        <f>D89+'Historical Data'!E97</f>
        <v>0</v>
      </c>
      <c r="F89" s="299">
        <f>IF(E89=0,0,E89/$E$100)</f>
        <v>0</v>
      </c>
    </row>
    <row r="90" spans="1:8" hidden="1" x14ac:dyDescent="0.15">
      <c r="A90" t="str">
        <f t="shared" ref="A90:A99" si="4">B5</f>
        <v>Architect</v>
      </c>
      <c r="D90" s="16">
        <f>COUNTIF('Change Log'!$F$61:$F$135,A90)</f>
        <v>0</v>
      </c>
      <c r="E90" s="297">
        <f>D90+'Historical Data'!E98</f>
        <v>0</v>
      </c>
      <c r="F90" s="299">
        <f t="shared" ref="F90:F100" si="5">IF(E90=0,0,E90/$E$100)</f>
        <v>0</v>
      </c>
    </row>
    <row r="91" spans="1:8" hidden="1" x14ac:dyDescent="0.15">
      <c r="A91" t="str">
        <f t="shared" si="4"/>
        <v>Plan project</v>
      </c>
      <c r="D91" s="16">
        <f>COUNTIF('Change Log'!$F$61:$F$135,A91)</f>
        <v>0</v>
      </c>
      <c r="E91" s="297">
        <f>D91+'Historical Data'!E99</f>
        <v>0</v>
      </c>
      <c r="F91" s="299">
        <f t="shared" si="5"/>
        <v>0</v>
      </c>
    </row>
    <row r="92" spans="1:8" hidden="1" x14ac:dyDescent="0.15">
      <c r="A92" t="str">
        <f t="shared" si="4"/>
        <v>Plan iteration</v>
      </c>
      <c r="D92" s="16">
        <f>COUNTIF('Change Log'!$F$61:$F$135,A92)</f>
        <v>0</v>
      </c>
      <c r="E92" s="297">
        <f>D92+'Historical Data'!E100</f>
        <v>0</v>
      </c>
      <c r="F92" s="299">
        <f t="shared" si="5"/>
        <v>0</v>
      </c>
    </row>
    <row r="93" spans="1:8" hidden="1" x14ac:dyDescent="0.15">
      <c r="A93" t="str">
        <f t="shared" si="4"/>
        <v>Construct</v>
      </c>
      <c r="D93" s="16">
        <f>COUNTIF('Change Log'!$F$61:$F$135,A93)</f>
        <v>0</v>
      </c>
      <c r="E93" s="297">
        <f>D93+'Historical Data'!E101</f>
        <v>0</v>
      </c>
      <c r="F93" s="299">
        <f t="shared" si="5"/>
        <v>0</v>
      </c>
    </row>
    <row r="94" spans="1:8" hidden="1" x14ac:dyDescent="0.15">
      <c r="A94" t="str">
        <f t="shared" si="4"/>
        <v>Refactor</v>
      </c>
      <c r="D94" s="16">
        <f>COUNTIF('Change Log'!$F$61:$F$135,A94)</f>
        <v>0</v>
      </c>
      <c r="E94" s="297">
        <f>D94+'Historical Data'!E102</f>
        <v>0</v>
      </c>
      <c r="F94" s="299">
        <f t="shared" si="5"/>
        <v>0</v>
      </c>
    </row>
    <row r="95" spans="1:8" hidden="1" x14ac:dyDescent="0.15">
      <c r="A95" t="str">
        <f t="shared" si="4"/>
        <v>Review</v>
      </c>
      <c r="D95" s="16">
        <f>COUNTIF('Change Log'!$F$61:$F$135,A95)</f>
        <v>0</v>
      </c>
      <c r="E95" s="297">
        <f>D95+'Historical Data'!E103</f>
        <v>0</v>
      </c>
      <c r="F95" s="299">
        <f t="shared" si="5"/>
        <v>0</v>
      </c>
    </row>
    <row r="96" spans="1:8" hidden="1" x14ac:dyDescent="0.15">
      <c r="A96" t="str">
        <f t="shared" si="4"/>
        <v>Integration test</v>
      </c>
      <c r="D96" s="16">
        <f>COUNTIF('Change Log'!$F$61:$F$135,A96)</f>
        <v>0</v>
      </c>
      <c r="E96" s="297">
        <f>D96+'Historical Data'!E104</f>
        <v>0</v>
      </c>
      <c r="F96" s="299">
        <f t="shared" si="5"/>
        <v>0</v>
      </c>
    </row>
    <row r="97" spans="1:6" hidden="1" x14ac:dyDescent="0.15">
      <c r="A97" t="str">
        <f t="shared" si="4"/>
        <v>Repattern</v>
      </c>
      <c r="D97" s="16">
        <f>COUNTIF('Change Log'!$F$61:$F$135,A97)</f>
        <v>0</v>
      </c>
      <c r="E97" s="297">
        <f>D97+'Historical Data'!E105</f>
        <v>0</v>
      </c>
      <c r="F97" s="299">
        <f t="shared" si="5"/>
        <v>0</v>
      </c>
    </row>
    <row r="98" spans="1:6" hidden="1" x14ac:dyDescent="0.15">
      <c r="A98" t="str">
        <f t="shared" si="4"/>
        <v>Postmortem</v>
      </c>
      <c r="D98" s="16">
        <f>COUNTIF('Change Log'!$F$61:$F$135,A98)</f>
        <v>0</v>
      </c>
      <c r="E98" s="297">
        <f>D98+'Historical Data'!E106</f>
        <v>0</v>
      </c>
      <c r="F98" s="299">
        <f t="shared" si="5"/>
        <v>0</v>
      </c>
    </row>
    <row r="99" spans="1:6" hidden="1" x14ac:dyDescent="0.15">
      <c r="A99" t="str">
        <f t="shared" si="4"/>
        <v>Sandbox</v>
      </c>
      <c r="D99" s="16">
        <f>COUNTIF('Change Log'!$F$61:$F$135,A99)</f>
        <v>0</v>
      </c>
      <c r="E99" s="297">
        <f>D99+'Historical Data'!E107</f>
        <v>0</v>
      </c>
      <c r="F99" s="299">
        <f t="shared" si="5"/>
        <v>0</v>
      </c>
    </row>
    <row r="100" spans="1:6" hidden="1" x14ac:dyDescent="0.15">
      <c r="A100" t="s">
        <v>170</v>
      </c>
      <c r="D100" s="16">
        <f>SUM(D89:D99)</f>
        <v>0</v>
      </c>
      <c r="E100" s="297">
        <f>D100+'Historical Data'!E108</f>
        <v>0</v>
      </c>
      <c r="F100" s="299">
        <f t="shared" si="5"/>
        <v>0</v>
      </c>
    </row>
    <row r="101" spans="1:6" hidden="1" x14ac:dyDescent="0.15">
      <c r="E101" s="253"/>
      <c r="F101" s="253"/>
    </row>
    <row r="102" spans="1:6" x14ac:dyDescent="0.15">
      <c r="E102" s="253"/>
      <c r="F102" s="253"/>
    </row>
    <row r="103" spans="1:6" x14ac:dyDescent="0.15">
      <c r="E103" s="253"/>
      <c r="F103" s="253"/>
    </row>
    <row r="104" spans="1:6" x14ac:dyDescent="0.15">
      <c r="E104" s="253"/>
      <c r="F104" s="253"/>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customWidth="1"/>
  </cols>
  <sheetData>
    <row r="1" spans="1:6" ht="20" x14ac:dyDescent="0.2">
      <c r="A1" s="1" t="s">
        <v>302</v>
      </c>
      <c r="B1" s="1"/>
      <c r="C1" s="1"/>
      <c r="D1" s="1"/>
      <c r="E1" s="1"/>
      <c r="F1" s="1"/>
    </row>
    <row r="2" spans="1:6" ht="14" hidden="1" thickBot="1" x14ac:dyDescent="0.2">
      <c r="A2" s="19"/>
      <c r="B2" s="19"/>
      <c r="C2" s="19"/>
      <c r="D2" s="19"/>
      <c r="E2" s="19"/>
      <c r="F2" s="19"/>
    </row>
    <row r="3" spans="1:6" ht="20" hidden="1" x14ac:dyDescent="0.2">
      <c r="A3" s="48" t="s">
        <v>113</v>
      </c>
      <c r="B3" s="20"/>
      <c r="C3" s="20"/>
      <c r="D3" s="20"/>
      <c r="E3" s="20"/>
      <c r="F3" s="20"/>
    </row>
    <row r="4" spans="1:6" hidden="1" x14ac:dyDescent="0.15">
      <c r="A4" s="20" t="s">
        <v>72</v>
      </c>
      <c r="B4" s="36">
        <v>36526</v>
      </c>
      <c r="C4" s="20"/>
      <c r="D4" s="20"/>
      <c r="E4" s="20"/>
      <c r="F4" s="20"/>
    </row>
    <row r="5" spans="1:6" hidden="1" x14ac:dyDescent="0.15">
      <c r="A5" s="20" t="s">
        <v>101</v>
      </c>
      <c r="B5" s="36">
        <v>45658</v>
      </c>
      <c r="C5" s="20"/>
      <c r="D5" s="20"/>
      <c r="E5" s="20"/>
      <c r="F5" s="20"/>
    </row>
    <row r="6" spans="1:6" hidden="1" x14ac:dyDescent="0.15">
      <c r="A6" s="20" t="s">
        <v>73</v>
      </c>
      <c r="B6" s="49" t="s">
        <v>122</v>
      </c>
      <c r="C6" s="20"/>
      <c r="D6" s="20"/>
      <c r="E6" s="20"/>
      <c r="F6" s="20"/>
    </row>
    <row r="7" spans="1:6" hidden="1" x14ac:dyDescent="0.15">
      <c r="A7" s="20"/>
      <c r="B7" s="49" t="s">
        <v>171</v>
      </c>
      <c r="C7" s="20"/>
      <c r="D7" s="20"/>
      <c r="E7" s="49"/>
      <c r="F7" s="20"/>
    </row>
    <row r="8" spans="1:6" hidden="1" x14ac:dyDescent="0.15">
      <c r="A8" s="20"/>
      <c r="B8" s="49" t="s">
        <v>172</v>
      </c>
      <c r="C8" s="20"/>
      <c r="D8" s="20"/>
      <c r="E8" s="49"/>
      <c r="F8" s="20"/>
    </row>
    <row r="9" spans="1:6" hidden="1" x14ac:dyDescent="0.15">
      <c r="A9" s="20"/>
      <c r="B9" s="49" t="s">
        <v>173</v>
      </c>
      <c r="C9" s="20"/>
      <c r="D9" s="20"/>
      <c r="E9" s="20"/>
      <c r="F9" s="20"/>
    </row>
    <row r="10" spans="1:6" hidden="1" x14ac:dyDescent="0.15">
      <c r="A10" s="20"/>
      <c r="B10" s="49" t="s">
        <v>174</v>
      </c>
      <c r="C10" s="20"/>
      <c r="D10" s="20"/>
      <c r="E10" s="20"/>
      <c r="F10" s="20"/>
    </row>
    <row r="11" spans="1:6" hidden="1" x14ac:dyDescent="0.15">
      <c r="A11" s="20"/>
      <c r="B11" s="49" t="s">
        <v>175</v>
      </c>
      <c r="C11" s="20"/>
      <c r="D11" s="20"/>
      <c r="E11" s="20"/>
      <c r="F11" s="20"/>
    </row>
    <row r="12" spans="1:6" hidden="1" x14ac:dyDescent="0.15">
      <c r="A12" s="20"/>
      <c r="B12" s="49" t="s">
        <v>176</v>
      </c>
      <c r="C12" s="20"/>
      <c r="D12" s="20"/>
      <c r="E12" s="20"/>
      <c r="F12" s="20"/>
    </row>
    <row r="13" spans="1:6" hidden="1" x14ac:dyDescent="0.15">
      <c r="A13" s="20"/>
      <c r="B13" s="49" t="s">
        <v>169</v>
      </c>
      <c r="C13" s="20"/>
      <c r="D13" s="20"/>
      <c r="E13" s="20"/>
      <c r="F13" s="20"/>
    </row>
    <row r="14" spans="1:6" hidden="1" x14ac:dyDescent="0.15">
      <c r="A14" s="20"/>
      <c r="B14" s="20" t="s">
        <v>78</v>
      </c>
      <c r="C14" s="20"/>
      <c r="D14" s="20"/>
      <c r="E14" s="20"/>
      <c r="F14" s="20"/>
    </row>
    <row r="15" spans="1:6" hidden="1" x14ac:dyDescent="0.15">
      <c r="A15" s="20"/>
      <c r="B15" s="20" t="s">
        <v>177</v>
      </c>
      <c r="C15" s="20"/>
      <c r="D15" s="20"/>
      <c r="E15" s="20"/>
      <c r="F15" s="20"/>
    </row>
    <row r="16" spans="1:6" hidden="1" x14ac:dyDescent="0.15">
      <c r="A16" s="20" t="s">
        <v>77</v>
      </c>
      <c r="B16" s="20" t="s">
        <v>178</v>
      </c>
      <c r="C16" s="20"/>
      <c r="D16" s="20"/>
      <c r="E16" s="20"/>
      <c r="F16" s="20"/>
    </row>
    <row r="17" spans="1:6" hidden="1" x14ac:dyDescent="0.15">
      <c r="A17" s="20"/>
      <c r="B17" s="20" t="s">
        <v>179</v>
      </c>
      <c r="C17" s="20"/>
      <c r="D17" s="20"/>
      <c r="E17" s="20"/>
      <c r="F17" s="20"/>
    </row>
    <row r="18" spans="1:6" hidden="1" x14ac:dyDescent="0.15">
      <c r="A18" s="20"/>
      <c r="B18" s="20" t="s">
        <v>180</v>
      </c>
      <c r="C18" s="20"/>
      <c r="D18" s="20"/>
      <c r="E18" s="20"/>
      <c r="F18" s="20"/>
    </row>
    <row r="19" spans="1:6" hidden="1" x14ac:dyDescent="0.15">
      <c r="A19" s="20"/>
      <c r="B19" s="20" t="s">
        <v>181</v>
      </c>
      <c r="C19" s="20"/>
      <c r="D19" s="20"/>
      <c r="E19" s="20"/>
      <c r="F19" s="20"/>
    </row>
    <row r="20" spans="1:6" hidden="1" x14ac:dyDescent="0.15">
      <c r="A20" s="20"/>
      <c r="B20" s="20" t="s">
        <v>79</v>
      </c>
      <c r="C20" s="20"/>
      <c r="D20" s="20"/>
      <c r="E20" s="20"/>
      <c r="F20" s="20"/>
    </row>
    <row r="21" spans="1:6" hidden="1" x14ac:dyDescent="0.15">
      <c r="A21" s="20"/>
      <c r="B21" s="20" t="s">
        <v>182</v>
      </c>
      <c r="C21" s="20"/>
      <c r="D21" s="20"/>
      <c r="E21" s="20"/>
      <c r="F21" s="20"/>
    </row>
    <row r="22" spans="1:6" hidden="1" x14ac:dyDescent="0.15">
      <c r="A22" s="20"/>
      <c r="B22" s="20" t="s">
        <v>183</v>
      </c>
      <c r="C22" s="20"/>
      <c r="D22" s="20"/>
      <c r="E22" s="20"/>
      <c r="F22" s="20"/>
    </row>
    <row r="23" spans="1:6" hidden="1" x14ac:dyDescent="0.15">
      <c r="A23" s="20"/>
      <c r="B23" s="20" t="s">
        <v>184</v>
      </c>
      <c r="C23" s="20"/>
      <c r="D23" s="20"/>
      <c r="E23" s="20"/>
      <c r="F23" s="20"/>
    </row>
    <row r="24" spans="1:6" hidden="1" x14ac:dyDescent="0.15">
      <c r="A24" s="20" t="s">
        <v>40</v>
      </c>
      <c r="B24" s="20" t="s">
        <v>41</v>
      </c>
      <c r="C24" s="20"/>
      <c r="D24" s="20"/>
      <c r="E24" s="20"/>
      <c r="F24" s="20"/>
    </row>
    <row r="25" spans="1:6" hidden="1" x14ac:dyDescent="0.15">
      <c r="A25" s="20"/>
      <c r="B25" s="20" t="s">
        <v>42</v>
      </c>
      <c r="C25" s="20"/>
      <c r="D25" s="20"/>
      <c r="E25" s="20"/>
      <c r="F25" s="20"/>
    </row>
    <row r="26" spans="1:6" hidden="1" x14ac:dyDescent="0.15">
      <c r="A26" s="20" t="s">
        <v>43</v>
      </c>
      <c r="B26" s="20" t="s">
        <v>44</v>
      </c>
      <c r="C26" s="20"/>
      <c r="D26" s="20"/>
      <c r="E26" s="20"/>
      <c r="F26" s="20"/>
    </row>
    <row r="27" spans="1:6" hidden="1" x14ac:dyDescent="0.15">
      <c r="A27" s="20"/>
      <c r="B27" s="20" t="s">
        <v>79</v>
      </c>
      <c r="C27" s="20"/>
      <c r="D27" s="20"/>
      <c r="E27" s="20"/>
      <c r="F27" s="20"/>
    </row>
    <row r="28" spans="1:6" hidden="1" x14ac:dyDescent="0.15">
      <c r="A28" s="20"/>
      <c r="B28" s="20" t="s">
        <v>46</v>
      </c>
      <c r="C28" s="20"/>
      <c r="D28" s="20"/>
      <c r="E28" s="20"/>
      <c r="F28" s="20"/>
    </row>
    <row r="29" spans="1:6" hidden="1" x14ac:dyDescent="0.15">
      <c r="A29" s="20"/>
      <c r="B29" s="20" t="s">
        <v>45</v>
      </c>
      <c r="C29" s="20"/>
      <c r="D29" s="20"/>
      <c r="E29" s="20"/>
      <c r="F29" s="20"/>
    </row>
    <row r="30" spans="1:6" hidden="1" x14ac:dyDescent="0.15">
      <c r="A30" s="20"/>
      <c r="B30" s="20"/>
      <c r="C30" s="20"/>
      <c r="D30" s="20"/>
      <c r="E30" s="20"/>
      <c r="F30" s="20"/>
    </row>
    <row r="31" spans="1:6" hidden="1" x14ac:dyDescent="0.15">
      <c r="A31" s="20"/>
      <c r="B31" s="20"/>
      <c r="C31" s="20"/>
      <c r="D31" s="20" t="s">
        <v>202</v>
      </c>
      <c r="E31" s="20" t="s">
        <v>142</v>
      </c>
      <c r="F31" s="20"/>
    </row>
    <row r="32" spans="1:6" hidden="1" x14ac:dyDescent="0.15">
      <c r="A32" s="20" t="s">
        <v>47</v>
      </c>
      <c r="B32" s="20" t="s">
        <v>48</v>
      </c>
      <c r="C32" s="20"/>
      <c r="D32" s="20"/>
      <c r="E32" s="20" t="s">
        <v>99</v>
      </c>
      <c r="F32" s="20"/>
    </row>
    <row r="33" spans="1:13" hidden="1" x14ac:dyDescent="0.15">
      <c r="A33" s="20"/>
      <c r="B33" s="20" t="s">
        <v>49</v>
      </c>
      <c r="C33" s="20"/>
      <c r="D33" s="20"/>
      <c r="E33" s="20" t="s">
        <v>34</v>
      </c>
      <c r="F33" s="20"/>
    </row>
    <row r="34" spans="1:13" hidden="1" x14ac:dyDescent="0.15">
      <c r="A34" s="20"/>
      <c r="B34" s="20" t="s">
        <v>50</v>
      </c>
      <c r="C34" s="20"/>
      <c r="D34" s="20"/>
      <c r="E34" s="20" t="s">
        <v>36</v>
      </c>
      <c r="F34" s="20"/>
    </row>
    <row r="35" spans="1:13" hidden="1" x14ac:dyDescent="0.15">
      <c r="A35" s="20"/>
      <c r="B35" s="20" t="s">
        <v>51</v>
      </c>
      <c r="C35" s="20"/>
      <c r="D35" s="20"/>
      <c r="E35" s="20"/>
      <c r="F35" s="20"/>
    </row>
    <row r="36" spans="1:13" hidden="1" x14ac:dyDescent="0.15">
      <c r="A36" s="20"/>
      <c r="B36" s="20" t="s">
        <v>52</v>
      </c>
      <c r="C36" s="20"/>
      <c r="D36" s="20"/>
      <c r="E36" s="20"/>
      <c r="F36" s="20"/>
    </row>
    <row r="37" spans="1:13" hidden="1" x14ac:dyDescent="0.15">
      <c r="A37" s="20" t="s">
        <v>155</v>
      </c>
      <c r="B37" s="20" t="s">
        <v>156</v>
      </c>
      <c r="C37" s="20"/>
      <c r="D37" s="20"/>
      <c r="E37" s="20"/>
      <c r="F37" s="20"/>
    </row>
    <row r="38" spans="1:13" hidden="1" x14ac:dyDescent="0.15">
      <c r="A38" s="20"/>
      <c r="B38" s="20" t="s">
        <v>157</v>
      </c>
      <c r="C38" s="20"/>
      <c r="D38" s="20"/>
      <c r="E38" s="20"/>
      <c r="F38" s="20"/>
    </row>
    <row r="39" spans="1:13" hidden="1" x14ac:dyDescent="0.15">
      <c r="A39" s="20"/>
      <c r="B39" s="20" t="s">
        <v>158</v>
      </c>
      <c r="C39" s="20"/>
      <c r="D39" s="20"/>
      <c r="E39" s="20"/>
      <c r="F39" s="20"/>
    </row>
    <row r="40" spans="1:13" hidden="1" x14ac:dyDescent="0.15">
      <c r="A40" s="20"/>
      <c r="B40" s="20"/>
      <c r="C40" s="20"/>
      <c r="D40" s="20"/>
      <c r="E40" s="20"/>
      <c r="F40" s="20"/>
    </row>
    <row r="41" spans="1:13" ht="14" hidden="1" thickBot="1" x14ac:dyDescent="0.2">
      <c r="A41" s="19"/>
      <c r="B41" s="19"/>
      <c r="C41" s="19"/>
      <c r="D41" s="19"/>
      <c r="E41" s="19"/>
      <c r="F41" s="19"/>
    </row>
    <row r="43" spans="1:13" s="90" customFormat="1" ht="20" x14ac:dyDescent="0.2">
      <c r="A43" s="1" t="s">
        <v>287</v>
      </c>
      <c r="B43" s="1"/>
      <c r="C43" s="1"/>
    </row>
    <row r="44" spans="1:13" s="90" customFormat="1" ht="14" thickBot="1" x14ac:dyDescent="0.2">
      <c r="B44" s="90" t="s">
        <v>288</v>
      </c>
      <c r="C44" s="98" t="s">
        <v>289</v>
      </c>
      <c r="D44" s="98" t="s">
        <v>290</v>
      </c>
      <c r="E44" s="98" t="s">
        <v>291</v>
      </c>
      <c r="F44" s="98" t="s">
        <v>292</v>
      </c>
      <c r="G44" s="98" t="s">
        <v>293</v>
      </c>
      <c r="H44" s="98" t="s">
        <v>294</v>
      </c>
      <c r="I44" s="98" t="s">
        <v>295</v>
      </c>
      <c r="J44" s="98" t="s">
        <v>296</v>
      </c>
      <c r="K44" s="98" t="s">
        <v>297</v>
      </c>
      <c r="L44" s="98" t="s">
        <v>298</v>
      </c>
    </row>
    <row r="45" spans="1:13" s="90" customFormat="1" ht="15" customHeight="1" x14ac:dyDescent="0.15">
      <c r="A45" s="395" t="s">
        <v>242</v>
      </c>
      <c r="B45" s="99" t="str">
        <f>IF(ISBLANK(ArcEstimation!A44),"",ArcEstimation!A44)</f>
        <v/>
      </c>
      <c r="C45" s="126"/>
      <c r="D45" s="100"/>
      <c r="E45" s="100"/>
      <c r="F45" s="100"/>
      <c r="G45" s="100"/>
      <c r="H45" s="100"/>
      <c r="I45" s="100"/>
      <c r="J45" s="100"/>
      <c r="K45" s="100"/>
      <c r="L45" s="101"/>
      <c r="M45" s="90">
        <f>SUM(C45:L45)</f>
        <v>0</v>
      </c>
    </row>
    <row r="46" spans="1:13" s="90" customFormat="1" ht="15" customHeight="1" x14ac:dyDescent="0.15">
      <c r="A46" s="395"/>
      <c r="B46" s="102" t="str">
        <f>IF(ISBLANK(ArcEstimation!A45),"",ArcEstimation!A45)</f>
        <v/>
      </c>
      <c r="C46" s="127"/>
      <c r="D46" s="28"/>
      <c r="E46" s="28"/>
      <c r="F46" s="28"/>
      <c r="G46" s="28"/>
      <c r="H46" s="28"/>
      <c r="I46" s="28"/>
      <c r="J46" s="28"/>
      <c r="K46" s="28"/>
      <c r="L46" s="103"/>
      <c r="M46" s="90">
        <f t="shared" ref="M46:M75" si="0">SUM(C46:L46)</f>
        <v>0</v>
      </c>
    </row>
    <row r="47" spans="1:13" s="90" customFormat="1" ht="15" customHeight="1" x14ac:dyDescent="0.15">
      <c r="A47" s="395"/>
      <c r="B47" s="102" t="str">
        <f>IF(ISBLANK(ArcEstimation!A46),"",ArcEstimation!A46)</f>
        <v/>
      </c>
      <c r="C47" s="127"/>
      <c r="D47" s="28"/>
      <c r="E47" s="28"/>
      <c r="F47" s="28"/>
      <c r="G47" s="28"/>
      <c r="H47" s="28"/>
      <c r="I47" s="28"/>
      <c r="J47" s="28"/>
      <c r="K47" s="28"/>
      <c r="L47" s="103"/>
      <c r="M47" s="90">
        <f t="shared" si="0"/>
        <v>0</v>
      </c>
    </row>
    <row r="48" spans="1:13" s="90" customFormat="1" ht="15" customHeight="1" x14ac:dyDescent="0.15">
      <c r="A48" s="395"/>
      <c r="B48" s="102" t="str">
        <f>IF(ISBLANK(ArcEstimation!A47),"",ArcEstimation!A47)</f>
        <v/>
      </c>
      <c r="C48" s="127"/>
      <c r="D48" s="28"/>
      <c r="E48" s="28"/>
      <c r="F48" s="28"/>
      <c r="G48" s="28"/>
      <c r="H48" s="28"/>
      <c r="I48" s="28"/>
      <c r="J48" s="28"/>
      <c r="K48" s="28"/>
      <c r="L48" s="103"/>
      <c r="M48" s="90">
        <f t="shared" si="0"/>
        <v>0</v>
      </c>
    </row>
    <row r="49" spans="1:15" s="90" customFormat="1" ht="15" customHeight="1" x14ac:dyDescent="0.15">
      <c r="A49" s="395"/>
      <c r="B49" s="102" t="str">
        <f>IF(ISBLANK(ArcEstimation!A48),"",ArcEstimation!A48)</f>
        <v/>
      </c>
      <c r="C49" s="127"/>
      <c r="D49" s="28"/>
      <c r="E49" s="28"/>
      <c r="F49" s="28"/>
      <c r="G49" s="28"/>
      <c r="H49" s="28"/>
      <c r="I49" s="28"/>
      <c r="J49" s="28"/>
      <c r="K49" s="28"/>
      <c r="L49" s="103"/>
      <c r="M49" s="90">
        <f t="shared" si="0"/>
        <v>0</v>
      </c>
    </row>
    <row r="50" spans="1:15" s="90" customFormat="1" ht="15" customHeight="1" x14ac:dyDescent="0.15">
      <c r="A50" s="395"/>
      <c r="B50" s="102" t="str">
        <f>IF(ISBLANK(ArcEstimation!A49),"",ArcEstimation!A49)</f>
        <v/>
      </c>
      <c r="C50" s="127"/>
      <c r="D50" s="28"/>
      <c r="E50" s="28"/>
      <c r="F50" s="28"/>
      <c r="G50" s="28"/>
      <c r="H50" s="28"/>
      <c r="I50" s="28"/>
      <c r="J50" s="28"/>
      <c r="K50" s="28"/>
      <c r="L50" s="103"/>
      <c r="M50" s="90">
        <f t="shared" si="0"/>
        <v>0</v>
      </c>
    </row>
    <row r="51" spans="1:15" s="90" customFormat="1" ht="15" customHeight="1" x14ac:dyDescent="0.15">
      <c r="A51" s="395"/>
      <c r="B51" s="102" t="str">
        <f>IF(ISBLANK(ArcEstimation!A50),"",ArcEstimation!A50)</f>
        <v/>
      </c>
      <c r="C51" s="127"/>
      <c r="D51" s="28"/>
      <c r="E51" s="28"/>
      <c r="F51" s="28"/>
      <c r="G51" s="28"/>
      <c r="H51" s="28"/>
      <c r="I51" s="28"/>
      <c r="J51" s="28"/>
      <c r="K51" s="28"/>
      <c r="L51" s="103"/>
      <c r="M51" s="90">
        <f t="shared" si="0"/>
        <v>0</v>
      </c>
    </row>
    <row r="52" spans="1:15" s="90" customFormat="1" ht="15" customHeight="1" x14ac:dyDescent="0.15">
      <c r="A52" s="395"/>
      <c r="B52" s="102" t="str">
        <f>IF(ISBLANK(ArcEstimation!A51),"",ArcEstimation!A51)</f>
        <v/>
      </c>
      <c r="C52" s="127"/>
      <c r="D52" s="28"/>
      <c r="E52" s="28"/>
      <c r="F52" s="28"/>
      <c r="G52" s="28"/>
      <c r="H52" s="28"/>
      <c r="I52" s="28"/>
      <c r="J52" s="28"/>
      <c r="K52" s="28"/>
      <c r="L52" s="103"/>
      <c r="M52" s="90">
        <f t="shared" si="0"/>
        <v>0</v>
      </c>
    </row>
    <row r="53" spans="1:15" s="90" customFormat="1" ht="15" customHeight="1" x14ac:dyDescent="0.15">
      <c r="A53" s="395"/>
      <c r="B53" s="102" t="str">
        <f>IF(ISBLANK(ArcEstimation!A52),"",ArcEstimation!A52)</f>
        <v/>
      </c>
      <c r="C53" s="127"/>
      <c r="D53" s="28"/>
      <c r="E53" s="28"/>
      <c r="F53" s="28"/>
      <c r="G53" s="28"/>
      <c r="H53" s="28"/>
      <c r="I53" s="28"/>
      <c r="J53" s="28"/>
      <c r="K53" s="28"/>
      <c r="L53" s="103"/>
      <c r="M53" s="90">
        <f t="shared" si="0"/>
        <v>0</v>
      </c>
    </row>
    <row r="54" spans="1:15" s="90" customFormat="1" ht="15" customHeight="1" thickBot="1" x14ac:dyDescent="0.2">
      <c r="A54" s="395"/>
      <c r="B54" s="104" t="str">
        <f>IF(ISBLANK(ArcEstimation!A53),"",ArcEstimation!A53)</f>
        <v/>
      </c>
      <c r="C54" s="128"/>
      <c r="D54" s="105"/>
      <c r="E54" s="105"/>
      <c r="F54" s="105"/>
      <c r="G54" s="105"/>
      <c r="H54" s="105"/>
      <c r="I54" s="105"/>
      <c r="J54" s="105"/>
      <c r="K54" s="105"/>
      <c r="L54" s="106"/>
      <c r="M54" s="90">
        <f t="shared" si="0"/>
        <v>0</v>
      </c>
    </row>
    <row r="55" spans="1:15" s="90" customFormat="1" ht="14" thickBot="1" x14ac:dyDescent="0.2">
      <c r="A55" s="107"/>
      <c r="B55" s="108"/>
      <c r="C55" s="93"/>
      <c r="D55" s="93"/>
      <c r="E55" s="93"/>
      <c r="F55" s="93"/>
      <c r="G55" s="93"/>
      <c r="H55" s="93"/>
      <c r="I55" s="93"/>
      <c r="J55" s="93"/>
      <c r="K55" s="93"/>
      <c r="L55" s="93"/>
      <c r="N55"/>
      <c r="O55"/>
    </row>
    <row r="56" spans="1:15" s="90" customFormat="1" ht="15" customHeight="1" x14ac:dyDescent="0.15">
      <c r="A56" s="395" t="s">
        <v>243</v>
      </c>
      <c r="B56" s="99" t="str">
        <f>IF(ISBLANK(ArcEstimation!A68),"",ArcEstimation!A68)</f>
        <v/>
      </c>
      <c r="C56" s="100"/>
      <c r="D56" s="100"/>
      <c r="E56" s="100"/>
      <c r="F56" s="100"/>
      <c r="G56" s="100"/>
      <c r="H56" s="100"/>
      <c r="I56" s="100"/>
      <c r="J56" s="100"/>
      <c r="K56" s="100"/>
      <c r="L56" s="101"/>
      <c r="M56" s="90">
        <f t="shared" si="0"/>
        <v>0</v>
      </c>
    </row>
    <row r="57" spans="1:15" s="90" customFormat="1" ht="15" customHeight="1" x14ac:dyDescent="0.15">
      <c r="A57" s="395"/>
      <c r="B57" s="102" t="str">
        <f>IF(ISBLANK(ArcEstimation!A69),"",ArcEstimation!A69)</f>
        <v/>
      </c>
      <c r="C57" s="28"/>
      <c r="D57" s="28"/>
      <c r="E57" s="28"/>
      <c r="F57" s="28"/>
      <c r="G57" s="28"/>
      <c r="H57" s="28"/>
      <c r="I57" s="28"/>
      <c r="J57" s="28"/>
      <c r="K57" s="28"/>
      <c r="L57" s="103"/>
      <c r="M57" s="90">
        <f t="shared" si="0"/>
        <v>0</v>
      </c>
    </row>
    <row r="58" spans="1:15" s="90" customFormat="1" ht="15" customHeight="1" x14ac:dyDescent="0.15">
      <c r="A58" s="395"/>
      <c r="B58" s="102" t="str">
        <f>IF(ISBLANK(ArcEstimation!A70),"",ArcEstimation!A70)</f>
        <v/>
      </c>
      <c r="C58" s="28"/>
      <c r="D58" s="28"/>
      <c r="E58" s="28"/>
      <c r="F58" s="28"/>
      <c r="G58" s="28"/>
      <c r="H58" s="28"/>
      <c r="I58" s="28"/>
      <c r="J58" s="28"/>
      <c r="K58" s="28"/>
      <c r="L58" s="103"/>
      <c r="M58" s="90">
        <f t="shared" si="0"/>
        <v>0</v>
      </c>
    </row>
    <row r="59" spans="1:15" s="90" customFormat="1" ht="15" customHeight="1" x14ac:dyDescent="0.15">
      <c r="A59" s="395"/>
      <c r="B59" s="102" t="str">
        <f>IF(ISBLANK(ArcEstimation!A71),"",ArcEstimation!A71)</f>
        <v/>
      </c>
      <c r="C59" s="28"/>
      <c r="D59" s="28"/>
      <c r="E59" s="28"/>
      <c r="F59" s="28"/>
      <c r="G59" s="28"/>
      <c r="H59" s="28"/>
      <c r="I59" s="28"/>
      <c r="J59" s="28"/>
      <c r="K59" s="28"/>
      <c r="L59" s="103"/>
      <c r="M59" s="90">
        <f t="shared" si="0"/>
        <v>0</v>
      </c>
    </row>
    <row r="60" spans="1:15" s="90" customFormat="1" ht="15" customHeight="1" x14ac:dyDescent="0.15">
      <c r="A60" s="395"/>
      <c r="B60" s="102" t="str">
        <f>IF(ISBLANK(ArcEstimation!A72),"",ArcEstimation!A72)</f>
        <v/>
      </c>
      <c r="C60" s="28"/>
      <c r="D60" s="28"/>
      <c r="E60" s="28"/>
      <c r="F60" s="28"/>
      <c r="G60" s="28"/>
      <c r="H60" s="28"/>
      <c r="I60" s="28"/>
      <c r="J60" s="28"/>
      <c r="K60" s="28"/>
      <c r="L60" s="103"/>
      <c r="M60" s="90">
        <f t="shared" si="0"/>
        <v>0</v>
      </c>
    </row>
    <row r="61" spans="1:15" s="90" customFormat="1" ht="15" customHeight="1" x14ac:dyDescent="0.15">
      <c r="A61" s="395"/>
      <c r="B61" s="102" t="str">
        <f>IF(ISBLANK(ArcEstimation!A73),"",ArcEstimation!A73)</f>
        <v/>
      </c>
      <c r="C61" s="28"/>
      <c r="D61" s="28"/>
      <c r="E61" s="28"/>
      <c r="F61" s="28"/>
      <c r="G61" s="28"/>
      <c r="H61" s="28"/>
      <c r="I61" s="28"/>
      <c r="J61" s="28"/>
      <c r="K61" s="28"/>
      <c r="L61" s="103"/>
      <c r="M61" s="90">
        <f t="shared" si="0"/>
        <v>0</v>
      </c>
    </row>
    <row r="62" spans="1:15" s="90" customFormat="1" ht="15" customHeight="1" x14ac:dyDescent="0.15">
      <c r="A62" s="395"/>
      <c r="B62" s="102" t="str">
        <f>IF(ISBLANK(ArcEstimation!A74),"",ArcEstimation!A74)</f>
        <v/>
      </c>
      <c r="C62" s="28"/>
      <c r="D62" s="28"/>
      <c r="E62" s="28"/>
      <c r="F62" s="28"/>
      <c r="G62" s="28"/>
      <c r="H62" s="28"/>
      <c r="I62" s="28"/>
      <c r="J62" s="28"/>
      <c r="K62" s="28"/>
      <c r="L62" s="103"/>
      <c r="M62" s="90">
        <f t="shared" si="0"/>
        <v>0</v>
      </c>
    </row>
    <row r="63" spans="1:15" s="90" customFormat="1" ht="15" customHeight="1" x14ac:dyDescent="0.15">
      <c r="A63" s="395"/>
      <c r="B63" s="102" t="str">
        <f>IF(ISBLANK(ArcEstimation!A75),"",ArcEstimation!A75)</f>
        <v/>
      </c>
      <c r="C63" s="28"/>
      <c r="D63" s="28"/>
      <c r="E63" s="28"/>
      <c r="F63" s="28"/>
      <c r="G63" s="28"/>
      <c r="H63" s="28"/>
      <c r="I63" s="28"/>
      <c r="J63" s="28"/>
      <c r="K63" s="28"/>
      <c r="L63" s="103"/>
      <c r="M63" s="90">
        <f t="shared" si="0"/>
        <v>0</v>
      </c>
    </row>
    <row r="64" spans="1:15" s="90" customFormat="1" ht="15" customHeight="1" x14ac:dyDescent="0.15">
      <c r="A64" s="395"/>
      <c r="B64" s="102" t="str">
        <f>IF(ISBLANK(ArcEstimation!A76),"",ArcEstimation!A76)</f>
        <v/>
      </c>
      <c r="C64" s="28"/>
      <c r="D64" s="28"/>
      <c r="E64" s="28"/>
      <c r="F64" s="28"/>
      <c r="G64" s="28"/>
      <c r="H64" s="28"/>
      <c r="I64" s="28"/>
      <c r="J64" s="28"/>
      <c r="K64" s="28"/>
      <c r="L64" s="103"/>
      <c r="M64" s="90">
        <f t="shared" si="0"/>
        <v>0</v>
      </c>
    </row>
    <row r="65" spans="1:13" s="90" customFormat="1" ht="15" customHeight="1" x14ac:dyDescent="0.15">
      <c r="A65" s="395"/>
      <c r="B65" s="102" t="str">
        <f>IF(ISBLANK(ArcEstimation!A77),"",ArcEstimation!A77)</f>
        <v/>
      </c>
      <c r="C65" s="28"/>
      <c r="D65" s="28"/>
      <c r="E65" s="28"/>
      <c r="F65" s="28"/>
      <c r="G65" s="28"/>
      <c r="H65" s="28"/>
      <c r="I65" s="28"/>
      <c r="J65" s="28"/>
      <c r="K65" s="28"/>
      <c r="L65" s="103"/>
      <c r="M65" s="90">
        <f t="shared" si="0"/>
        <v>0</v>
      </c>
    </row>
    <row r="66" spans="1:13" s="90" customFormat="1" ht="15" customHeight="1" x14ac:dyDescent="0.15">
      <c r="A66" s="395"/>
      <c r="B66" s="102" t="str">
        <f>IF(ISBLANK(ArcEstimation!A78),"",ArcEstimation!A78)</f>
        <v/>
      </c>
      <c r="C66" s="28"/>
      <c r="D66" s="28"/>
      <c r="E66" s="28"/>
      <c r="F66" s="28"/>
      <c r="G66" s="28"/>
      <c r="H66" s="28"/>
      <c r="I66" s="28"/>
      <c r="J66" s="28"/>
      <c r="K66" s="28"/>
      <c r="L66" s="103"/>
      <c r="M66" s="90">
        <f t="shared" si="0"/>
        <v>0</v>
      </c>
    </row>
    <row r="67" spans="1:13" s="90" customFormat="1" ht="15" customHeight="1" x14ac:dyDescent="0.15">
      <c r="A67" s="395"/>
      <c r="B67" s="102" t="str">
        <f>IF(ISBLANK(ArcEstimation!A79),"",ArcEstimation!A79)</f>
        <v/>
      </c>
      <c r="C67" s="28"/>
      <c r="D67" s="28"/>
      <c r="E67" s="28"/>
      <c r="F67" s="28"/>
      <c r="G67" s="28"/>
      <c r="H67" s="28"/>
      <c r="I67" s="28"/>
      <c r="J67" s="28"/>
      <c r="K67" s="28"/>
      <c r="L67" s="103"/>
      <c r="M67" s="90">
        <f t="shared" si="0"/>
        <v>0</v>
      </c>
    </row>
    <row r="68" spans="1:13" s="90" customFormat="1" ht="15" customHeight="1" x14ac:dyDescent="0.15">
      <c r="A68" s="395"/>
      <c r="B68" s="102" t="str">
        <f>IF(ISBLANK(ArcEstimation!A80),"",ArcEstimation!A80)</f>
        <v/>
      </c>
      <c r="C68" s="28"/>
      <c r="D68" s="28"/>
      <c r="E68" s="28"/>
      <c r="F68" s="28"/>
      <c r="G68" s="28"/>
      <c r="H68" s="28"/>
      <c r="I68" s="28"/>
      <c r="J68" s="28"/>
      <c r="K68" s="28"/>
      <c r="L68" s="103"/>
      <c r="M68" s="90">
        <f t="shared" si="0"/>
        <v>0</v>
      </c>
    </row>
    <row r="69" spans="1:13" s="90" customFormat="1" ht="15" customHeight="1" x14ac:dyDescent="0.15">
      <c r="A69" s="395"/>
      <c r="B69" s="102" t="str">
        <f>IF(ISBLANK(ArcEstimation!A81),"",ArcEstimation!A81)</f>
        <v/>
      </c>
      <c r="C69" s="28"/>
      <c r="D69" s="28"/>
      <c r="E69" s="28"/>
      <c r="F69" s="28"/>
      <c r="G69" s="28"/>
      <c r="H69" s="28"/>
      <c r="I69" s="28"/>
      <c r="J69" s="28"/>
      <c r="K69" s="28"/>
      <c r="L69" s="103"/>
      <c r="M69" s="90">
        <f t="shared" si="0"/>
        <v>0</v>
      </c>
    </row>
    <row r="70" spans="1:13" s="90" customFormat="1" ht="15" customHeight="1" x14ac:dyDescent="0.15">
      <c r="A70" s="395"/>
      <c r="B70" s="102" t="str">
        <f>IF(ISBLANK(ArcEstimation!A82),"",ArcEstimation!A82)</f>
        <v/>
      </c>
      <c r="C70" s="28"/>
      <c r="D70" s="28"/>
      <c r="E70" s="28"/>
      <c r="F70" s="28"/>
      <c r="G70" s="28"/>
      <c r="H70" s="28"/>
      <c r="I70" s="28"/>
      <c r="J70" s="28"/>
      <c r="K70" s="28"/>
      <c r="L70" s="103"/>
      <c r="M70" s="90">
        <f t="shared" si="0"/>
        <v>0</v>
      </c>
    </row>
    <row r="71" spans="1:13" s="90" customFormat="1" ht="15" customHeight="1" x14ac:dyDescent="0.15">
      <c r="A71" s="395"/>
      <c r="B71" s="102" t="str">
        <f>IF(ISBLANK(ArcEstimation!A83),"",ArcEstimation!A83)</f>
        <v/>
      </c>
      <c r="C71" s="28"/>
      <c r="D71" s="28"/>
      <c r="E71" s="28"/>
      <c r="F71" s="28"/>
      <c r="G71" s="28"/>
      <c r="H71" s="28"/>
      <c r="I71" s="28"/>
      <c r="J71" s="28"/>
      <c r="K71" s="28"/>
      <c r="L71" s="103"/>
      <c r="M71" s="90">
        <f t="shared" si="0"/>
        <v>0</v>
      </c>
    </row>
    <row r="72" spans="1:13" s="90" customFormat="1" ht="15" customHeight="1" x14ac:dyDescent="0.15">
      <c r="A72" s="395"/>
      <c r="B72" s="102" t="str">
        <f>IF(ISBLANK(ArcEstimation!A84),"",ArcEstimation!A84)</f>
        <v/>
      </c>
      <c r="C72" s="28"/>
      <c r="D72" s="28"/>
      <c r="E72" s="28"/>
      <c r="F72" s="28"/>
      <c r="G72" s="28"/>
      <c r="H72" s="28"/>
      <c r="I72" s="28"/>
      <c r="J72" s="28"/>
      <c r="K72" s="28"/>
      <c r="L72" s="103"/>
      <c r="M72" s="90">
        <f t="shared" si="0"/>
        <v>0</v>
      </c>
    </row>
    <row r="73" spans="1:13" s="90" customFormat="1" ht="15" customHeight="1" x14ac:dyDescent="0.15">
      <c r="A73" s="395"/>
      <c r="B73" s="102" t="str">
        <f>IF(ISBLANK(ArcEstimation!A85),"",ArcEstimation!A85)</f>
        <v/>
      </c>
      <c r="C73" s="28"/>
      <c r="D73" s="28"/>
      <c r="E73" s="28"/>
      <c r="F73" s="28"/>
      <c r="G73" s="28"/>
      <c r="H73" s="28"/>
      <c r="I73" s="28"/>
      <c r="J73" s="28"/>
      <c r="K73" s="28"/>
      <c r="L73" s="103"/>
      <c r="M73" s="90">
        <f t="shared" si="0"/>
        <v>0</v>
      </c>
    </row>
    <row r="74" spans="1:13" s="90" customFormat="1" ht="15" customHeight="1" x14ac:dyDescent="0.15">
      <c r="A74" s="395"/>
      <c r="B74" s="102" t="str">
        <f>IF(ISBLANK(ArcEstimation!A86),"",ArcEstimation!A86)</f>
        <v/>
      </c>
      <c r="C74" s="28"/>
      <c r="D74" s="28"/>
      <c r="E74" s="28"/>
      <c r="F74" s="28"/>
      <c r="G74" s="28"/>
      <c r="H74" s="28"/>
      <c r="I74" s="28"/>
      <c r="J74" s="28"/>
      <c r="K74" s="28"/>
      <c r="L74" s="103"/>
      <c r="M74" s="90">
        <f t="shared" si="0"/>
        <v>0</v>
      </c>
    </row>
    <row r="75" spans="1:13" s="90" customFormat="1" ht="15" customHeight="1" thickBot="1" x14ac:dyDescent="0.2">
      <c r="A75" s="395"/>
      <c r="B75" s="104" t="str">
        <f>IF(ISBLANK(ArcEstimation!A87),"",ArcEstimation!A87)</f>
        <v/>
      </c>
      <c r="C75" s="105"/>
      <c r="D75" s="105"/>
      <c r="E75" s="105"/>
      <c r="F75" s="105"/>
      <c r="G75" s="105"/>
      <c r="H75" s="105"/>
      <c r="I75" s="105"/>
      <c r="J75" s="105"/>
      <c r="K75" s="105"/>
      <c r="L75" s="106"/>
      <c r="M75" s="90">
        <f t="shared" si="0"/>
        <v>0</v>
      </c>
    </row>
    <row r="76" spans="1:13" s="90" customFormat="1" x14ac:dyDescent="0.15">
      <c r="B76" s="109" t="s">
        <v>299</v>
      </c>
      <c r="C76" s="89">
        <f>SUM(C45:C75)</f>
        <v>0</v>
      </c>
      <c r="D76" s="89">
        <f t="shared" ref="D76:L76" si="1">SUM(D45:D75)</f>
        <v>0</v>
      </c>
      <c r="E76" s="89">
        <f t="shared" si="1"/>
        <v>0</v>
      </c>
      <c r="F76" s="89">
        <f t="shared" si="1"/>
        <v>0</v>
      </c>
      <c r="G76" s="89">
        <f t="shared" si="1"/>
        <v>0</v>
      </c>
      <c r="H76" s="89">
        <f t="shared" si="1"/>
        <v>0</v>
      </c>
      <c r="I76" s="89">
        <f t="shared" si="1"/>
        <v>0</v>
      </c>
      <c r="J76" s="89">
        <f t="shared" si="1"/>
        <v>0</v>
      </c>
      <c r="K76" s="89">
        <f t="shared" si="1"/>
        <v>0</v>
      </c>
      <c r="L76" s="89">
        <f t="shared" si="1"/>
        <v>0</v>
      </c>
      <c r="M76" s="89">
        <f>SUM(C76:L76)</f>
        <v>0</v>
      </c>
    </row>
    <row r="77" spans="1:13" x14ac:dyDescent="0.15">
      <c r="B77" s="110" t="s">
        <v>300</v>
      </c>
      <c r="C77" s="16">
        <f>IF(SUM($C76:$L76)=0,,(C76/SUM($C76:$L76)*ArcEstimation!$D$116))</f>
        <v>0</v>
      </c>
      <c r="D77" s="16">
        <f>IF(SUM($C76:$L76)=0,,(D76/SUM($C76:$L76)*ArcEstimation!$D$116))</f>
        <v>0</v>
      </c>
      <c r="E77" s="16">
        <f>IF(SUM($C76:$L76)=0,,(E76/SUM($C76:$L76)*ArcEstimation!$D$116))</f>
        <v>0</v>
      </c>
      <c r="F77" s="16">
        <f>IF(SUM($C76:$L76)=0,,(F76/SUM($C76:$L76)*ArcEstimation!$D$116))</f>
        <v>0</v>
      </c>
      <c r="G77" s="16">
        <f>IF(SUM($C76:$L76)=0,,(G76/SUM($C76:$L76)*ArcEstimation!$D$116))</f>
        <v>0</v>
      </c>
      <c r="H77" s="16">
        <f>IF(SUM($C76:$L76)=0,,(H76/SUM($C76:$L76)*ArcEstimation!$D$116))</f>
        <v>0</v>
      </c>
      <c r="I77" s="16">
        <f>IF(SUM($C76:$L76)=0,,(I76/SUM($C76:$L76)*ArcEstimation!$D$116))</f>
        <v>0</v>
      </c>
      <c r="J77" s="16">
        <f>IF(SUM($C76:$L76)=0,,(J76/SUM($C76:$L76)*ArcEstimation!$D$116))</f>
        <v>0</v>
      </c>
      <c r="K77" s="16">
        <f>IF(SUM($C76:$L76)=0,,(K76/SUM($C76:$L76)*ArcEstimation!$D$116))</f>
        <v>0</v>
      </c>
      <c r="L77" s="16">
        <f>IF(SUM($C76:$L76)=0,,(L76/SUM($C76:$L76)*ArcEstimation!$D$116))</f>
        <v>0</v>
      </c>
      <c r="M77" s="16">
        <f>SUM(C77:L77)</f>
        <v>0</v>
      </c>
    </row>
    <row r="79" spans="1:13" s="90" customFormat="1" ht="21" thickBot="1" x14ac:dyDescent="0.25">
      <c r="A79" s="1" t="s">
        <v>301</v>
      </c>
    </row>
    <row r="80" spans="1:13" s="50" customFormat="1" ht="70" x14ac:dyDescent="0.15">
      <c r="B80" s="62" t="s">
        <v>207</v>
      </c>
      <c r="C80" s="62" t="s">
        <v>211</v>
      </c>
      <c r="D80" s="63" t="s">
        <v>210</v>
      </c>
      <c r="E80" s="63" t="s">
        <v>208</v>
      </c>
      <c r="F80" s="63" t="s">
        <v>209</v>
      </c>
      <c r="G80" s="64" t="s">
        <v>203</v>
      </c>
    </row>
    <row r="81" spans="1:7" x14ac:dyDescent="0.15">
      <c r="B81" s="51">
        <v>1</v>
      </c>
      <c r="C81" s="52"/>
      <c r="D81" s="29">
        <f>C81</f>
        <v>0</v>
      </c>
      <c r="E81" s="5"/>
      <c r="F81" s="29">
        <f>E81</f>
        <v>0</v>
      </c>
      <c r="G81" s="65"/>
    </row>
    <row r="82" spans="1:7" x14ac:dyDescent="0.15">
      <c r="B82" s="51">
        <v>2</v>
      </c>
      <c r="C82" s="52"/>
      <c r="D82" s="29">
        <f t="shared" ref="D82:D90" si="2">C82+D81</f>
        <v>0</v>
      </c>
      <c r="E82" s="5"/>
      <c r="F82" s="29">
        <f t="shared" ref="F82:F90" si="3">E82+F81</f>
        <v>0</v>
      </c>
      <c r="G82" s="65"/>
    </row>
    <row r="83" spans="1:7" x14ac:dyDescent="0.15">
      <c r="B83" s="51">
        <v>3</v>
      </c>
      <c r="C83" s="52"/>
      <c r="D83" s="29">
        <f t="shared" si="2"/>
        <v>0</v>
      </c>
      <c r="E83" s="5"/>
      <c r="F83" s="29">
        <f t="shared" si="3"/>
        <v>0</v>
      </c>
      <c r="G83" s="65"/>
    </row>
    <row r="84" spans="1:7" x14ac:dyDescent="0.15">
      <c r="B84" s="51">
        <v>4</v>
      </c>
      <c r="C84" s="52"/>
      <c r="D84" s="29">
        <f t="shared" si="2"/>
        <v>0</v>
      </c>
      <c r="E84" s="5"/>
      <c r="F84" s="29">
        <f t="shared" si="3"/>
        <v>0</v>
      </c>
      <c r="G84" s="65"/>
    </row>
    <row r="85" spans="1:7" x14ac:dyDescent="0.15">
      <c r="B85" s="51">
        <v>5</v>
      </c>
      <c r="C85" s="52"/>
      <c r="D85" s="29">
        <f t="shared" si="2"/>
        <v>0</v>
      </c>
      <c r="E85" s="5"/>
      <c r="F85" s="29">
        <f t="shared" si="3"/>
        <v>0</v>
      </c>
      <c r="G85" s="65"/>
    </row>
    <row r="86" spans="1:7" x14ac:dyDescent="0.15">
      <c r="B86" s="51">
        <v>6</v>
      </c>
      <c r="C86" s="52"/>
      <c r="D86" s="29">
        <f t="shared" si="2"/>
        <v>0</v>
      </c>
      <c r="E86" s="5"/>
      <c r="F86" s="29">
        <f t="shared" si="3"/>
        <v>0</v>
      </c>
      <c r="G86" s="65"/>
    </row>
    <row r="87" spans="1:7" x14ac:dyDescent="0.15">
      <c r="B87" s="51">
        <v>7</v>
      </c>
      <c r="C87" s="52"/>
      <c r="D87" s="29">
        <f t="shared" si="2"/>
        <v>0</v>
      </c>
      <c r="E87" s="5"/>
      <c r="F87" s="29">
        <f t="shared" si="3"/>
        <v>0</v>
      </c>
      <c r="G87" s="65"/>
    </row>
    <row r="88" spans="1:7" x14ac:dyDescent="0.15">
      <c r="B88" s="51">
        <v>8</v>
      </c>
      <c r="C88" s="52"/>
      <c r="D88" s="29">
        <f t="shared" si="2"/>
        <v>0</v>
      </c>
      <c r="E88" s="5"/>
      <c r="F88" s="29">
        <f t="shared" si="3"/>
        <v>0</v>
      </c>
      <c r="G88" s="65"/>
    </row>
    <row r="89" spans="1:7" x14ac:dyDescent="0.15">
      <c r="B89" s="51">
        <v>9</v>
      </c>
      <c r="C89" s="52"/>
      <c r="D89" s="29">
        <f t="shared" si="2"/>
        <v>0</v>
      </c>
      <c r="E89" s="5"/>
      <c r="F89" s="29">
        <f t="shared" si="3"/>
        <v>0</v>
      </c>
      <c r="G89" s="65"/>
    </row>
    <row r="90" spans="1:7" ht="14" thickBot="1" x14ac:dyDescent="0.2">
      <c r="B90" s="53">
        <v>10</v>
      </c>
      <c r="C90" s="54"/>
      <c r="D90" s="55">
        <f t="shared" si="2"/>
        <v>0</v>
      </c>
      <c r="E90" s="67"/>
      <c r="F90" s="55">
        <f t="shared" si="3"/>
        <v>0</v>
      </c>
      <c r="G90" s="66"/>
    </row>
    <row r="91" spans="1:7" x14ac:dyDescent="0.15">
      <c r="B91" s="68"/>
    </row>
    <row r="92" spans="1:7" ht="21" thickBot="1" x14ac:dyDescent="0.25">
      <c r="A92" s="1" t="s">
        <v>212</v>
      </c>
      <c r="B92" s="1"/>
      <c r="C92" s="1"/>
      <c r="D92" s="1"/>
      <c r="E92" s="1"/>
      <c r="F92" s="1"/>
    </row>
    <row r="93" spans="1:7" s="56" customFormat="1" ht="42" customHeight="1" x14ac:dyDescent="0.15">
      <c r="B93" s="62" t="s">
        <v>204</v>
      </c>
      <c r="C93" s="69" t="s">
        <v>132</v>
      </c>
      <c r="D93" s="62" t="s">
        <v>205</v>
      </c>
      <c r="E93" s="63" t="s">
        <v>206</v>
      </c>
      <c r="F93" s="63" t="s">
        <v>208</v>
      </c>
      <c r="G93" s="64" t="s">
        <v>209</v>
      </c>
    </row>
    <row r="94" spans="1:7" s="47" customFormat="1" x14ac:dyDescent="0.15">
      <c r="B94" s="70">
        <v>1</v>
      </c>
      <c r="C94" s="58" t="s">
        <v>385</v>
      </c>
      <c r="D94" s="59"/>
      <c r="E94" s="57">
        <f>D94</f>
        <v>0</v>
      </c>
      <c r="F94" s="71"/>
      <c r="G94" s="72">
        <f>F94</f>
        <v>0</v>
      </c>
    </row>
    <row r="95" spans="1:7" s="47" customFormat="1" x14ac:dyDescent="0.15">
      <c r="B95" s="70">
        <v>2</v>
      </c>
      <c r="C95" s="58" t="s">
        <v>362</v>
      </c>
      <c r="D95" s="59"/>
      <c r="E95" s="57">
        <f t="shared" ref="E95:E135" si="4">D95+E94</f>
        <v>0</v>
      </c>
      <c r="F95" s="71"/>
      <c r="G95" s="72">
        <f t="shared" ref="G95:G135" si="5">F95+G94</f>
        <v>0</v>
      </c>
    </row>
    <row r="96" spans="1:7" s="47" customFormat="1" x14ac:dyDescent="0.15">
      <c r="B96" s="70">
        <v>3</v>
      </c>
      <c r="C96" s="58" t="s">
        <v>363</v>
      </c>
      <c r="D96" s="59"/>
      <c r="E96" s="57">
        <f t="shared" si="4"/>
        <v>0</v>
      </c>
      <c r="F96" s="71"/>
      <c r="G96" s="72">
        <f t="shared" si="5"/>
        <v>0</v>
      </c>
    </row>
    <row r="97" spans="2:7" s="47" customFormat="1" x14ac:dyDescent="0.15">
      <c r="B97" s="70">
        <v>4</v>
      </c>
      <c r="C97" s="58" t="s">
        <v>364</v>
      </c>
      <c r="D97" s="59"/>
      <c r="E97" s="57">
        <f t="shared" si="4"/>
        <v>0</v>
      </c>
      <c r="F97" s="71"/>
      <c r="G97" s="72">
        <f t="shared" si="5"/>
        <v>0</v>
      </c>
    </row>
    <row r="98" spans="2:7" s="47" customFormat="1" x14ac:dyDescent="0.15">
      <c r="B98" s="70">
        <v>5</v>
      </c>
      <c r="C98" s="58" t="s">
        <v>365</v>
      </c>
      <c r="D98" s="59"/>
      <c r="E98" s="57">
        <f t="shared" si="4"/>
        <v>0</v>
      </c>
      <c r="F98" s="71"/>
      <c r="G98" s="72">
        <f t="shared" si="5"/>
        <v>0</v>
      </c>
    </row>
    <row r="99" spans="2:7" s="47" customFormat="1" x14ac:dyDescent="0.15">
      <c r="B99" s="70">
        <v>6</v>
      </c>
      <c r="C99" s="58" t="s">
        <v>366</v>
      </c>
      <c r="D99" s="59"/>
      <c r="E99" s="57">
        <f t="shared" si="4"/>
        <v>0</v>
      </c>
      <c r="F99" s="71"/>
      <c r="G99" s="72">
        <f t="shared" si="5"/>
        <v>0</v>
      </c>
    </row>
    <row r="100" spans="2:7" s="47" customFormat="1" x14ac:dyDescent="0.15">
      <c r="B100" s="70">
        <v>7</v>
      </c>
      <c r="C100" s="58" t="s">
        <v>367</v>
      </c>
      <c r="D100" s="59"/>
      <c r="E100" s="57">
        <f t="shared" si="4"/>
        <v>0</v>
      </c>
      <c r="F100" s="71"/>
      <c r="G100" s="72">
        <f t="shared" si="5"/>
        <v>0</v>
      </c>
    </row>
    <row r="101" spans="2:7" s="47" customFormat="1" x14ac:dyDescent="0.15">
      <c r="B101" s="70">
        <v>8</v>
      </c>
      <c r="C101" s="58" t="s">
        <v>368</v>
      </c>
      <c r="D101" s="59"/>
      <c r="E101" s="57">
        <f t="shared" si="4"/>
        <v>0</v>
      </c>
      <c r="F101" s="71"/>
      <c r="G101" s="72">
        <f t="shared" si="5"/>
        <v>0</v>
      </c>
    </row>
    <row r="102" spans="2:7" s="47" customFormat="1" x14ac:dyDescent="0.15">
      <c r="B102" s="70">
        <v>9</v>
      </c>
      <c r="C102" s="58" t="s">
        <v>369</v>
      </c>
      <c r="D102" s="59"/>
      <c r="E102" s="57">
        <f t="shared" si="4"/>
        <v>0</v>
      </c>
      <c r="F102" s="71"/>
      <c r="G102" s="72">
        <f t="shared" si="5"/>
        <v>0</v>
      </c>
    </row>
    <row r="103" spans="2:7" s="47" customFormat="1" x14ac:dyDescent="0.15">
      <c r="B103" s="70">
        <v>10</v>
      </c>
      <c r="C103" s="58" t="s">
        <v>370</v>
      </c>
      <c r="D103" s="59"/>
      <c r="E103" s="57">
        <f t="shared" si="4"/>
        <v>0</v>
      </c>
      <c r="F103" s="71"/>
      <c r="G103" s="72">
        <f t="shared" si="5"/>
        <v>0</v>
      </c>
    </row>
    <row r="104" spans="2:7" s="47" customFormat="1" x14ac:dyDescent="0.15">
      <c r="B104" s="70">
        <v>11</v>
      </c>
      <c r="C104" s="58" t="s">
        <v>371</v>
      </c>
      <c r="D104" s="59"/>
      <c r="E104" s="57">
        <f t="shared" si="4"/>
        <v>0</v>
      </c>
      <c r="F104" s="71"/>
      <c r="G104" s="72">
        <f t="shared" si="5"/>
        <v>0</v>
      </c>
    </row>
    <row r="105" spans="2:7" s="47" customFormat="1" x14ac:dyDescent="0.15">
      <c r="B105" s="70">
        <v>12</v>
      </c>
      <c r="C105" s="58" t="s">
        <v>372</v>
      </c>
      <c r="D105" s="59"/>
      <c r="E105" s="57">
        <f t="shared" si="4"/>
        <v>0</v>
      </c>
      <c r="F105" s="71"/>
      <c r="G105" s="72">
        <f t="shared" si="5"/>
        <v>0</v>
      </c>
    </row>
    <row r="106" spans="2:7" s="47" customFormat="1" x14ac:dyDescent="0.15">
      <c r="B106" s="70">
        <v>13</v>
      </c>
      <c r="C106" s="58" t="s">
        <v>373</v>
      </c>
      <c r="D106" s="59"/>
      <c r="E106" s="57">
        <f t="shared" si="4"/>
        <v>0</v>
      </c>
      <c r="F106" s="71"/>
      <c r="G106" s="72">
        <f t="shared" si="5"/>
        <v>0</v>
      </c>
    </row>
    <row r="107" spans="2:7" s="47" customFormat="1" x14ac:dyDescent="0.15">
      <c r="B107" s="70">
        <v>14</v>
      </c>
      <c r="C107" s="58" t="s">
        <v>374</v>
      </c>
      <c r="D107" s="59"/>
      <c r="E107" s="57">
        <f t="shared" si="4"/>
        <v>0</v>
      </c>
      <c r="F107" s="71"/>
      <c r="G107" s="72">
        <f t="shared" si="5"/>
        <v>0</v>
      </c>
    </row>
    <row r="108" spans="2:7" s="47" customFormat="1" x14ac:dyDescent="0.15">
      <c r="B108" s="70">
        <v>15</v>
      </c>
      <c r="C108" s="58" t="s">
        <v>375</v>
      </c>
      <c r="D108" s="59"/>
      <c r="E108" s="57">
        <f t="shared" si="4"/>
        <v>0</v>
      </c>
      <c r="F108" s="71"/>
      <c r="G108" s="72">
        <f t="shared" si="5"/>
        <v>0</v>
      </c>
    </row>
    <row r="109" spans="2:7" s="47" customFormat="1" x14ac:dyDescent="0.15">
      <c r="B109" s="70">
        <v>16</v>
      </c>
      <c r="C109" s="58" t="s">
        <v>376</v>
      </c>
      <c r="D109" s="59"/>
      <c r="E109" s="57">
        <f t="shared" si="4"/>
        <v>0</v>
      </c>
      <c r="F109" s="71"/>
      <c r="G109" s="72">
        <f t="shared" si="5"/>
        <v>0</v>
      </c>
    </row>
    <row r="110" spans="2:7" s="47" customFormat="1" x14ac:dyDescent="0.15">
      <c r="B110" s="70">
        <v>17</v>
      </c>
      <c r="C110" s="58" t="s">
        <v>377</v>
      </c>
      <c r="D110" s="59"/>
      <c r="E110" s="57">
        <f t="shared" si="4"/>
        <v>0</v>
      </c>
      <c r="F110" s="71"/>
      <c r="G110" s="72">
        <f t="shared" si="5"/>
        <v>0</v>
      </c>
    </row>
    <row r="111" spans="2:7" s="47" customFormat="1" x14ac:dyDescent="0.15">
      <c r="B111" s="70">
        <v>18</v>
      </c>
      <c r="C111" s="58" t="s">
        <v>378</v>
      </c>
      <c r="D111" s="59"/>
      <c r="E111" s="57">
        <f t="shared" si="4"/>
        <v>0</v>
      </c>
      <c r="F111" s="71"/>
      <c r="G111" s="72">
        <f t="shared" si="5"/>
        <v>0</v>
      </c>
    </row>
    <row r="112" spans="2:7" s="47" customFormat="1" x14ac:dyDescent="0.15">
      <c r="B112" s="70">
        <v>19</v>
      </c>
      <c r="C112" s="58" t="s">
        <v>379</v>
      </c>
      <c r="D112" s="59"/>
      <c r="E112" s="57">
        <f t="shared" si="4"/>
        <v>0</v>
      </c>
      <c r="F112" s="71"/>
      <c r="G112" s="72">
        <f t="shared" si="5"/>
        <v>0</v>
      </c>
    </row>
    <row r="113" spans="2:7" s="47" customFormat="1" x14ac:dyDescent="0.15">
      <c r="B113" s="70">
        <v>20</v>
      </c>
      <c r="C113" s="58" t="s">
        <v>380</v>
      </c>
      <c r="D113" s="59"/>
      <c r="E113" s="57">
        <f t="shared" si="4"/>
        <v>0</v>
      </c>
      <c r="F113" s="71"/>
      <c r="G113" s="72">
        <f t="shared" si="5"/>
        <v>0</v>
      </c>
    </row>
    <row r="114" spans="2:7" s="47" customFormat="1" x14ac:dyDescent="0.15">
      <c r="B114" s="70">
        <v>21</v>
      </c>
      <c r="C114" s="58" t="s">
        <v>381</v>
      </c>
      <c r="D114" s="59"/>
      <c r="E114" s="57">
        <f t="shared" si="4"/>
        <v>0</v>
      </c>
      <c r="F114" s="71"/>
      <c r="G114" s="72">
        <f t="shared" si="5"/>
        <v>0</v>
      </c>
    </row>
    <row r="115" spans="2:7" s="47" customFormat="1" x14ac:dyDescent="0.15">
      <c r="B115" s="70">
        <v>22</v>
      </c>
      <c r="C115" s="58" t="s">
        <v>382</v>
      </c>
      <c r="D115" s="59"/>
      <c r="E115" s="57">
        <f t="shared" si="4"/>
        <v>0</v>
      </c>
      <c r="F115" s="71"/>
      <c r="G115" s="72">
        <f t="shared" si="5"/>
        <v>0</v>
      </c>
    </row>
    <row r="116" spans="2:7" s="47" customFormat="1" x14ac:dyDescent="0.15">
      <c r="B116" s="70">
        <v>23</v>
      </c>
      <c r="C116" s="58" t="s">
        <v>383</v>
      </c>
      <c r="D116" s="59"/>
      <c r="E116" s="57">
        <f t="shared" si="4"/>
        <v>0</v>
      </c>
      <c r="F116" s="71"/>
      <c r="G116" s="72">
        <f t="shared" si="5"/>
        <v>0</v>
      </c>
    </row>
    <row r="117" spans="2:7" s="47" customFormat="1" x14ac:dyDescent="0.15">
      <c r="B117" s="70">
        <v>24</v>
      </c>
      <c r="C117" s="58" t="s">
        <v>384</v>
      </c>
      <c r="D117" s="59"/>
      <c r="E117" s="57">
        <f t="shared" si="4"/>
        <v>0</v>
      </c>
      <c r="F117" s="71"/>
      <c r="G117" s="72">
        <f t="shared" si="5"/>
        <v>0</v>
      </c>
    </row>
    <row r="118" spans="2:7" s="47" customFormat="1" x14ac:dyDescent="0.15">
      <c r="B118" s="70">
        <v>25</v>
      </c>
      <c r="C118" s="58" t="s">
        <v>344</v>
      </c>
      <c r="D118" s="59"/>
      <c r="E118" s="57">
        <f t="shared" si="4"/>
        <v>0</v>
      </c>
      <c r="F118" s="71"/>
      <c r="G118" s="72">
        <f t="shared" si="5"/>
        <v>0</v>
      </c>
    </row>
    <row r="119" spans="2:7" s="47" customFormat="1" x14ac:dyDescent="0.15">
      <c r="B119" s="70">
        <v>26</v>
      </c>
      <c r="C119" s="58" t="s">
        <v>345</v>
      </c>
      <c r="D119" s="59"/>
      <c r="E119" s="57">
        <f t="shared" si="4"/>
        <v>0</v>
      </c>
      <c r="F119" s="71"/>
      <c r="G119" s="72">
        <f t="shared" si="5"/>
        <v>0</v>
      </c>
    </row>
    <row r="120" spans="2:7" s="47" customFormat="1" x14ac:dyDescent="0.15">
      <c r="B120" s="70">
        <v>27</v>
      </c>
      <c r="C120" s="58" t="s">
        <v>346</v>
      </c>
      <c r="D120" s="59"/>
      <c r="E120" s="57">
        <f t="shared" si="4"/>
        <v>0</v>
      </c>
      <c r="F120" s="71"/>
      <c r="G120" s="72">
        <f t="shared" si="5"/>
        <v>0</v>
      </c>
    </row>
    <row r="121" spans="2:7" s="47" customFormat="1" x14ac:dyDescent="0.15">
      <c r="B121" s="70">
        <v>28</v>
      </c>
      <c r="C121" s="58" t="s">
        <v>347</v>
      </c>
      <c r="D121" s="59"/>
      <c r="E121" s="57">
        <f t="shared" si="4"/>
        <v>0</v>
      </c>
      <c r="F121" s="71"/>
      <c r="G121" s="72">
        <f t="shared" si="5"/>
        <v>0</v>
      </c>
    </row>
    <row r="122" spans="2:7" s="47" customFormat="1" x14ac:dyDescent="0.15">
      <c r="B122" s="70">
        <v>29</v>
      </c>
      <c r="C122" s="58" t="s">
        <v>348</v>
      </c>
      <c r="D122" s="59"/>
      <c r="E122" s="57">
        <f t="shared" si="4"/>
        <v>0</v>
      </c>
      <c r="F122" s="71"/>
      <c r="G122" s="72">
        <f t="shared" si="5"/>
        <v>0</v>
      </c>
    </row>
    <row r="123" spans="2:7" s="47" customFormat="1" x14ac:dyDescent="0.15">
      <c r="B123" s="70">
        <v>30</v>
      </c>
      <c r="C123" s="58" t="s">
        <v>349</v>
      </c>
      <c r="D123" s="59"/>
      <c r="E123" s="57">
        <f t="shared" si="4"/>
        <v>0</v>
      </c>
      <c r="F123" s="71"/>
      <c r="G123" s="72">
        <f t="shared" si="5"/>
        <v>0</v>
      </c>
    </row>
    <row r="124" spans="2:7" s="47" customFormat="1" x14ac:dyDescent="0.15">
      <c r="B124" s="70">
        <v>31</v>
      </c>
      <c r="C124" s="58" t="s">
        <v>350</v>
      </c>
      <c r="D124" s="59"/>
      <c r="E124" s="57">
        <f t="shared" si="4"/>
        <v>0</v>
      </c>
      <c r="F124" s="71"/>
      <c r="G124" s="72">
        <f t="shared" si="5"/>
        <v>0</v>
      </c>
    </row>
    <row r="125" spans="2:7" s="47" customFormat="1" x14ac:dyDescent="0.15">
      <c r="B125" s="70">
        <v>32</v>
      </c>
      <c r="C125" s="58" t="s">
        <v>351</v>
      </c>
      <c r="D125" s="59"/>
      <c r="E125" s="57">
        <f t="shared" si="4"/>
        <v>0</v>
      </c>
      <c r="F125" s="71"/>
      <c r="G125" s="72">
        <f t="shared" si="5"/>
        <v>0</v>
      </c>
    </row>
    <row r="126" spans="2:7" s="47" customFormat="1" x14ac:dyDescent="0.15">
      <c r="B126" s="70">
        <v>33</v>
      </c>
      <c r="C126" s="58" t="s">
        <v>352</v>
      </c>
      <c r="D126" s="59"/>
      <c r="E126" s="57">
        <f t="shared" si="4"/>
        <v>0</v>
      </c>
      <c r="F126" s="71"/>
      <c r="G126" s="72">
        <f t="shared" si="5"/>
        <v>0</v>
      </c>
    </row>
    <row r="127" spans="2:7" s="47" customFormat="1" x14ac:dyDescent="0.15">
      <c r="B127" s="70">
        <v>34</v>
      </c>
      <c r="C127" s="58" t="s">
        <v>353</v>
      </c>
      <c r="D127" s="59"/>
      <c r="E127" s="57">
        <f t="shared" si="4"/>
        <v>0</v>
      </c>
      <c r="F127" s="71"/>
      <c r="G127" s="72">
        <f t="shared" si="5"/>
        <v>0</v>
      </c>
    </row>
    <row r="128" spans="2:7" s="47" customFormat="1" x14ac:dyDescent="0.15">
      <c r="B128" s="70">
        <v>35</v>
      </c>
      <c r="C128" s="58" t="s">
        <v>354</v>
      </c>
      <c r="D128" s="59"/>
      <c r="E128" s="57">
        <f t="shared" si="4"/>
        <v>0</v>
      </c>
      <c r="F128" s="71"/>
      <c r="G128" s="72">
        <f t="shared" si="5"/>
        <v>0</v>
      </c>
    </row>
    <row r="129" spans="2:7" s="47" customFormat="1" x14ac:dyDescent="0.15">
      <c r="B129" s="70">
        <v>36</v>
      </c>
      <c r="C129" s="58" t="s">
        <v>355</v>
      </c>
      <c r="D129" s="59"/>
      <c r="E129" s="57">
        <f t="shared" si="4"/>
        <v>0</v>
      </c>
      <c r="F129" s="71"/>
      <c r="G129" s="72">
        <f t="shared" si="5"/>
        <v>0</v>
      </c>
    </row>
    <row r="130" spans="2:7" s="47" customFormat="1" x14ac:dyDescent="0.15">
      <c r="B130" s="70">
        <v>37</v>
      </c>
      <c r="C130" s="58" t="s">
        <v>356</v>
      </c>
      <c r="D130" s="59"/>
      <c r="E130" s="57">
        <f t="shared" si="4"/>
        <v>0</v>
      </c>
      <c r="F130" s="71"/>
      <c r="G130" s="72">
        <f t="shared" si="5"/>
        <v>0</v>
      </c>
    </row>
    <row r="131" spans="2:7" s="47" customFormat="1" x14ac:dyDescent="0.15">
      <c r="B131" s="70">
        <v>38</v>
      </c>
      <c r="C131" s="58" t="s">
        <v>357</v>
      </c>
      <c r="D131" s="59"/>
      <c r="E131" s="57">
        <f t="shared" si="4"/>
        <v>0</v>
      </c>
      <c r="F131" s="71"/>
      <c r="G131" s="72">
        <f t="shared" si="5"/>
        <v>0</v>
      </c>
    </row>
    <row r="132" spans="2:7" s="47" customFormat="1" x14ac:dyDescent="0.15">
      <c r="B132" s="70">
        <v>39</v>
      </c>
      <c r="C132" s="58" t="s">
        <v>358</v>
      </c>
      <c r="D132" s="59"/>
      <c r="E132" s="57">
        <f t="shared" si="4"/>
        <v>0</v>
      </c>
      <c r="F132" s="71"/>
      <c r="G132" s="72">
        <f t="shared" si="5"/>
        <v>0</v>
      </c>
    </row>
    <row r="133" spans="2:7" s="47" customFormat="1" x14ac:dyDescent="0.15">
      <c r="B133" s="70">
        <v>40</v>
      </c>
      <c r="C133" s="58" t="s">
        <v>359</v>
      </c>
      <c r="D133" s="59"/>
      <c r="E133" s="57">
        <f t="shared" si="4"/>
        <v>0</v>
      </c>
      <c r="F133" s="71"/>
      <c r="G133" s="72">
        <f t="shared" si="5"/>
        <v>0</v>
      </c>
    </row>
    <row r="134" spans="2:7" s="47" customFormat="1" x14ac:dyDescent="0.15">
      <c r="B134" s="70">
        <v>41</v>
      </c>
      <c r="C134" s="58" t="s">
        <v>360</v>
      </c>
      <c r="D134" s="59"/>
      <c r="E134" s="57">
        <f t="shared" si="4"/>
        <v>0</v>
      </c>
      <c r="F134" s="71"/>
      <c r="G134" s="72">
        <f t="shared" si="5"/>
        <v>0</v>
      </c>
    </row>
    <row r="135" spans="2:7" s="47" customFormat="1" ht="14" thickBot="1" x14ac:dyDescent="0.2">
      <c r="B135" s="75">
        <v>42</v>
      </c>
      <c r="C135" s="58" t="s">
        <v>361</v>
      </c>
      <c r="D135" s="60"/>
      <c r="E135" s="61">
        <f t="shared" si="4"/>
        <v>0</v>
      </c>
      <c r="F135" s="73"/>
      <c r="G135" s="7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J99"/>
  <sheetViews>
    <sheetView showGridLines="0" topLeftCell="A45" zoomScaleNormal="100" workbookViewId="0">
      <selection activeCell="C48" sqref="C48"/>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idden="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01" t="s">
        <v>111</v>
      </c>
      <c r="B45" s="301"/>
      <c r="C45" s="301"/>
      <c r="D45" s="1"/>
      <c r="E45" s="1"/>
      <c r="F45" s="1"/>
      <c r="G45" s="1"/>
      <c r="H45" s="1"/>
    </row>
    <row r="46" spans="1:10" ht="36" customHeight="1" x14ac:dyDescent="0.15">
      <c r="A46" s="305" t="s">
        <v>533</v>
      </c>
      <c r="B46" s="303"/>
      <c r="C46" s="303"/>
      <c r="D46" s="303"/>
      <c r="E46" s="303"/>
      <c r="F46" s="303"/>
      <c r="G46" s="147"/>
      <c r="H46" s="147"/>
      <c r="I46" s="147"/>
      <c r="J46" s="147"/>
    </row>
    <row r="47" spans="1:10" x14ac:dyDescent="0.15">
      <c r="A47" s="2" t="s">
        <v>166</v>
      </c>
      <c r="B47" s="2"/>
      <c r="C47" s="32" t="s">
        <v>69</v>
      </c>
      <c r="D47" s="32" t="s">
        <v>70</v>
      </c>
      <c r="E47" s="32" t="s">
        <v>71</v>
      </c>
      <c r="G47" s="2"/>
      <c r="H47" s="2"/>
    </row>
    <row r="48" spans="1:10" x14ac:dyDescent="0.15">
      <c r="A48" s="33" t="s">
        <v>528</v>
      </c>
      <c r="B48" s="2"/>
      <c r="C48" s="87">
        <f>Estimation!D90</f>
        <v>0</v>
      </c>
      <c r="D48" s="16">
        <f>Estimation!Q90</f>
        <v>0</v>
      </c>
      <c r="E48" s="87">
        <f>D48+SUM('Historical Data'!E55:E58)</f>
        <v>0</v>
      </c>
      <c r="G48" s="2"/>
      <c r="H48" s="2"/>
    </row>
    <row r="49" spans="1:8" hidden="1" x14ac:dyDescent="0.15">
      <c r="A49" s="33" t="s">
        <v>532</v>
      </c>
      <c r="B49" s="2"/>
      <c r="C49" s="2"/>
      <c r="D49" s="79"/>
      <c r="E49" s="87">
        <f>D49+'Historical Data'!E55</f>
        <v>0</v>
      </c>
      <c r="G49" s="2"/>
      <c r="H49" s="2"/>
    </row>
    <row r="50" spans="1:8" hidden="1" x14ac:dyDescent="0.15">
      <c r="A50" s="33" t="str">
        <f>'Historical Data'!A56</f>
        <v xml:space="preserve">   Lines added to Base</v>
      </c>
      <c r="B50" s="2"/>
      <c r="C50" s="186">
        <f>ArcEstimation!E64</f>
        <v>0</v>
      </c>
      <c r="D50" s="79"/>
      <c r="E50" s="87">
        <f>D50+'Historical Data'!E56</f>
        <v>0</v>
      </c>
      <c r="G50" s="2"/>
      <c r="H50" s="2"/>
    </row>
    <row r="51" spans="1:8" hidden="1" x14ac:dyDescent="0.15">
      <c r="A51" s="33" t="str">
        <f>'Historical Data'!A57</f>
        <v>Reused lines</v>
      </c>
      <c r="B51" s="2"/>
      <c r="C51" s="186"/>
      <c r="D51" s="79"/>
      <c r="E51" s="87">
        <f>D51+'Historical Data'!E57</f>
        <v>0</v>
      </c>
      <c r="G51" s="2"/>
      <c r="H51" s="2"/>
    </row>
    <row r="52" spans="1:8" hidden="1" x14ac:dyDescent="0.15">
      <c r="A52" s="33" t="str">
        <f>'Historical Data'!A58</f>
        <v>New lines of production code</v>
      </c>
      <c r="B52" s="33"/>
      <c r="C52" s="186">
        <f>ArcEstimation!C88</f>
        <v>0</v>
      </c>
      <c r="D52" s="79"/>
      <c r="E52" s="87">
        <f>D52+'Historical Data'!E58</f>
        <v>0</v>
      </c>
      <c r="G52" s="33"/>
      <c r="H52" s="33"/>
    </row>
    <row r="53" spans="1:8" hidden="1" x14ac:dyDescent="0.15">
      <c r="C53" s="2"/>
      <c r="D53" s="2"/>
      <c r="E53" s="2"/>
    </row>
    <row r="54" spans="1:8" hidden="1" x14ac:dyDescent="0.15">
      <c r="A54" s="2" t="s">
        <v>267</v>
      </c>
      <c r="B54" s="2"/>
      <c r="C54" s="2" t="s">
        <v>69</v>
      </c>
      <c r="D54" s="2" t="s">
        <v>70</v>
      </c>
      <c r="E54" s="2" t="s">
        <v>71</v>
      </c>
      <c r="G54" s="2"/>
      <c r="H54" s="2"/>
    </row>
    <row r="55" spans="1:8" hidden="1" x14ac:dyDescent="0.15">
      <c r="A55" t="str">
        <f>'Historical Data'!A61</f>
        <v>Reused components</v>
      </c>
      <c r="B55" s="2"/>
      <c r="C55" s="186"/>
      <c r="D55" s="79"/>
      <c r="E55" s="87">
        <f>D55+'Historical Data'!E61</f>
        <v>0</v>
      </c>
      <c r="G55" s="2"/>
      <c r="H55" s="2"/>
    </row>
    <row r="56" spans="1:8" hidden="1" x14ac:dyDescent="0.15">
      <c r="A56" t="str">
        <f>'Historical Data'!A62</f>
        <v>Modified components</v>
      </c>
      <c r="B56" s="33"/>
      <c r="C56" s="186"/>
      <c r="D56" s="79"/>
      <c r="E56" s="87">
        <f>D56+'Historical Data'!E62</f>
        <v>0</v>
      </c>
      <c r="G56" s="33"/>
      <c r="H56" s="33"/>
    </row>
    <row r="57" spans="1:8" hidden="1" x14ac:dyDescent="0.15">
      <c r="A57" t="str">
        <f>'Historical Data'!A63</f>
        <v>New components</v>
      </c>
      <c r="B57" s="33"/>
      <c r="C57" s="186"/>
      <c r="D57" s="79"/>
      <c r="E57" s="87">
        <f>D57+'Historical Data'!E63</f>
        <v>0</v>
      </c>
      <c r="G57" s="33"/>
      <c r="H57" s="33"/>
    </row>
    <row r="58" spans="1:8" s="2" customFormat="1" x14ac:dyDescent="0.15">
      <c r="C58" s="88"/>
      <c r="D58" s="88"/>
    </row>
    <row r="59" spans="1:8" x14ac:dyDescent="0.15">
      <c r="A59" s="2" t="s">
        <v>168</v>
      </c>
      <c r="B59" s="2"/>
      <c r="C59" s="156" t="s">
        <v>69</v>
      </c>
      <c r="D59" s="156" t="s">
        <v>70</v>
      </c>
      <c r="E59" s="32" t="s">
        <v>336</v>
      </c>
      <c r="F59" s="32" t="s">
        <v>337</v>
      </c>
      <c r="G59" s="31"/>
      <c r="H59" s="2"/>
    </row>
    <row r="60" spans="1:8" x14ac:dyDescent="0.15">
      <c r="A60" t="str">
        <f t="shared" ref="A60:A70" si="0">B4</f>
        <v>Analyze</v>
      </c>
      <c r="C60" s="89">
        <f>IF($F$1="CA01","",$C$71*'Historical Data'!F67)</f>
        <v>0</v>
      </c>
      <c r="D60" s="89">
        <f>SUMIF('Time Log'!$H$63:$H$152,A60,'Time Log'!$G$63:$G$152)</f>
        <v>9.9999999999999645</v>
      </c>
      <c r="E60" s="16">
        <f>D60+'Historical Data'!E67</f>
        <v>9.9999999999999645</v>
      </c>
      <c r="F60" s="18">
        <f>IF($E$71=0,0,E60/$E$71)</f>
        <v>9.0909090909090592E-3</v>
      </c>
    </row>
    <row r="61" spans="1:8" x14ac:dyDescent="0.15">
      <c r="A61" t="str">
        <f t="shared" si="0"/>
        <v>Architect</v>
      </c>
      <c r="C61" s="89">
        <f>IF($F$1="CA01","",$C$71*'Historical Data'!F68)</f>
        <v>0</v>
      </c>
      <c r="D61" s="89">
        <f>SUMIF('Time Log'!$H$63:$H$152,A61,'Time Log'!$G$63:$G$152)</f>
        <v>39.999999999999936</v>
      </c>
      <c r="E61" s="16">
        <f>D61+'Historical Data'!E68</f>
        <v>39.999999999999936</v>
      </c>
      <c r="F61" s="18">
        <f t="shared" ref="F61:F69" si="1">IF($E$71=0,0,E61/$E$71)</f>
        <v>3.6363636363636306E-2</v>
      </c>
    </row>
    <row r="62" spans="1:8" x14ac:dyDescent="0.15">
      <c r="A62" t="str">
        <f t="shared" si="0"/>
        <v>Plan project</v>
      </c>
      <c r="C62" s="89">
        <f>IF($F$1="CA01","",$C$71*'Historical Data'!F69)</f>
        <v>0</v>
      </c>
      <c r="D62" s="89">
        <f>SUMIF('Time Log'!$H$63:$H$152,A62,'Time Log'!$G$63:$G$152)</f>
        <v>5.0000000000000622</v>
      </c>
      <c r="E62" s="16">
        <f>D62+'Historical Data'!E69</f>
        <v>5.0000000000000622</v>
      </c>
      <c r="F62" s="18">
        <f t="shared" si="1"/>
        <v>4.5454545454546016E-3</v>
      </c>
    </row>
    <row r="63" spans="1:8" x14ac:dyDescent="0.15">
      <c r="A63" t="str">
        <f t="shared" si="0"/>
        <v>Plan iteration</v>
      </c>
      <c r="C63" s="89">
        <f>IF($F$1="CA01","",$C$71*'Historical Data'!F70)</f>
        <v>0</v>
      </c>
      <c r="D63" s="89">
        <f>SUMIF('Time Log'!$H$63:$H$152,A63,'Time Log'!$G$63:$G$152)</f>
        <v>0</v>
      </c>
      <c r="E63" s="16">
        <f>D63+'Historical Data'!E70</f>
        <v>0</v>
      </c>
      <c r="F63" s="18">
        <f t="shared" si="1"/>
        <v>0</v>
      </c>
    </row>
    <row r="64" spans="1:8" x14ac:dyDescent="0.15">
      <c r="A64" t="str">
        <f t="shared" si="0"/>
        <v>Construct</v>
      </c>
      <c r="C64" s="89">
        <f>IF($F$1="CA01","",$C$71*'Historical Data'!F71)</f>
        <v>0</v>
      </c>
      <c r="D64" s="89">
        <f>SUMIF('Time Log'!$H$63:$H$152,A64,'Time Log'!$G$63:$G$152)</f>
        <v>720.00000000000011</v>
      </c>
      <c r="E64" s="16">
        <f>D64+'Historical Data'!E71</f>
        <v>720.00000000000011</v>
      </c>
      <c r="F64" s="18">
        <f t="shared" si="1"/>
        <v>0.65454545454545465</v>
      </c>
    </row>
    <row r="65" spans="1:8" x14ac:dyDescent="0.15">
      <c r="A65" t="str">
        <f t="shared" si="0"/>
        <v>Refactor</v>
      </c>
      <c r="C65" s="89">
        <f>IF($F$1="CA01","",$C$71*'Historical Data'!F72)</f>
        <v>0</v>
      </c>
      <c r="D65" s="89">
        <f>SUMIF('Time Log'!$H$63:$H$152,A65,'Time Log'!$G$63:$G$152)</f>
        <v>234.99999999999997</v>
      </c>
      <c r="E65" s="16">
        <f>D65+'Historical Data'!E72</f>
        <v>234.99999999999997</v>
      </c>
      <c r="F65" s="18">
        <f t="shared" si="1"/>
        <v>0.21363636363636362</v>
      </c>
    </row>
    <row r="66" spans="1:8" x14ac:dyDescent="0.15">
      <c r="A66" t="str">
        <f t="shared" si="0"/>
        <v>Review</v>
      </c>
      <c r="C66" s="89">
        <f>IF($F$1="CA01","",$C$71*'Historical Data'!F73)</f>
        <v>0</v>
      </c>
      <c r="D66" s="89">
        <f>SUMIF('Time Log'!$H$63:$H$152,A66,'Time Log'!$G$63:$G$152)</f>
        <v>59.999999999999986</v>
      </c>
      <c r="E66" s="16">
        <f>D66+'Historical Data'!E73</f>
        <v>59.999999999999986</v>
      </c>
      <c r="F66" s="18">
        <f t="shared" si="1"/>
        <v>5.4545454545454536E-2</v>
      </c>
    </row>
    <row r="67" spans="1:8" x14ac:dyDescent="0.15">
      <c r="A67" t="str">
        <f t="shared" si="0"/>
        <v>Integration test</v>
      </c>
      <c r="C67" s="89">
        <f>IF($F$1="CA01","",$C$71*'Historical Data'!F74)</f>
        <v>0</v>
      </c>
      <c r="D67" s="89">
        <f>SUMIF('Time Log'!$H$63:$H$152,A67,'Time Log'!$G$63:$G$152)</f>
        <v>0</v>
      </c>
      <c r="E67" s="16">
        <f>D67+'Historical Data'!E74</f>
        <v>0</v>
      </c>
      <c r="F67" s="18">
        <f t="shared" si="1"/>
        <v>0</v>
      </c>
    </row>
    <row r="68" spans="1:8" x14ac:dyDescent="0.15">
      <c r="A68" t="str">
        <f t="shared" si="0"/>
        <v>Repattern</v>
      </c>
      <c r="C68" s="89">
        <f>IF($F$1="CA01","",$C$71*'Historical Data'!F75)</f>
        <v>0</v>
      </c>
      <c r="D68" s="89">
        <f>SUMIF('Time Log'!$H$63:$H$152,A68,'Time Log'!$G$63:$G$152)</f>
        <v>0</v>
      </c>
      <c r="E68" s="16">
        <f>D68+'Historical Data'!E75</f>
        <v>0</v>
      </c>
      <c r="F68" s="18">
        <f t="shared" si="1"/>
        <v>0</v>
      </c>
    </row>
    <row r="69" spans="1:8" x14ac:dyDescent="0.15">
      <c r="A69" t="str">
        <f t="shared" si="0"/>
        <v>Postmortem</v>
      </c>
      <c r="C69" s="89">
        <f>IF($F$1="CA01","",$C$71*'Historical Data'!F76)</f>
        <v>0</v>
      </c>
      <c r="D69" s="89">
        <f>SUMIF('Time Log'!$H$63:$H$152,A69,'Time Log'!$G$63:$G$152)</f>
        <v>29.999999999999972</v>
      </c>
      <c r="E69" s="16">
        <f>D69+'Historical Data'!E76</f>
        <v>29.999999999999972</v>
      </c>
      <c r="F69" s="18">
        <f t="shared" si="1"/>
        <v>2.7272727272727247E-2</v>
      </c>
    </row>
    <row r="70" spans="1:8" x14ac:dyDescent="0.15">
      <c r="A70" t="str">
        <f t="shared" si="0"/>
        <v>Sandbox</v>
      </c>
      <c r="C70" s="89">
        <f>IF($F$1="CA01","",$C$71*'Historical Data'!F77)</f>
        <v>0</v>
      </c>
      <c r="D70" s="89">
        <f>SUMIF('Time Log'!$H$63:$H$152,A70,'Time Log'!$G$63:$G$152)</f>
        <v>0</v>
      </c>
      <c r="E70" s="16">
        <f>D70+'Historical Data'!E77</f>
        <v>0</v>
      </c>
      <c r="F70" s="18">
        <f>IF($E$71=0,0,E70/$E$71)</f>
        <v>0</v>
      </c>
    </row>
    <row r="71" spans="1:8" x14ac:dyDescent="0.15">
      <c r="A71" t="s">
        <v>170</v>
      </c>
      <c r="C71" s="89">
        <f>ArcEstimation!D116</f>
        <v>0</v>
      </c>
      <c r="D71" s="89">
        <f>SUM(D60:D70)</f>
        <v>1100</v>
      </c>
      <c r="E71" s="16">
        <f>D71+'Historical Data'!E78</f>
        <v>1100</v>
      </c>
      <c r="F71" s="18">
        <f>IF($E$71=0,0,E71/$E$71)</f>
        <v>1</v>
      </c>
    </row>
    <row r="72" spans="1:8" x14ac:dyDescent="0.15">
      <c r="C72" s="90"/>
      <c r="D72" s="90"/>
    </row>
    <row r="73" spans="1:8" x14ac:dyDescent="0.15">
      <c r="A73" s="2" t="s">
        <v>495</v>
      </c>
      <c r="B73" s="2"/>
      <c r="C73" s="111"/>
      <c r="D73" s="158" t="s">
        <v>70</v>
      </c>
      <c r="E73" s="32" t="s">
        <v>336</v>
      </c>
      <c r="F73" s="32" t="s">
        <v>337</v>
      </c>
      <c r="H73" s="2"/>
    </row>
    <row r="74" spans="1:8" x14ac:dyDescent="0.15">
      <c r="A74" t="str">
        <f t="shared" ref="A74:A84" si="2">B4</f>
        <v>Analyze</v>
      </c>
      <c r="D74" s="16">
        <f>COUNTIF('Change Log'!$D$61:$D$135,A74)</f>
        <v>0</v>
      </c>
      <c r="E74" s="16">
        <f>D74+'Historical Data'!E82</f>
        <v>0</v>
      </c>
      <c r="F74" s="18">
        <f>IF(E74=0,0,E74/$E$85)</f>
        <v>0</v>
      </c>
    </row>
    <row r="75" spans="1:8" x14ac:dyDescent="0.15">
      <c r="A75" t="str">
        <f t="shared" si="2"/>
        <v>Architect</v>
      </c>
      <c r="D75" s="16">
        <f>COUNTIF('Change Log'!$D$61:$D$135,A75)</f>
        <v>0</v>
      </c>
      <c r="E75" s="16">
        <f>D75+'Historical Data'!E83</f>
        <v>0</v>
      </c>
      <c r="F75" s="18">
        <f t="shared" ref="F75:F85" si="3">IF(E75=0,0,E75/$E$85)</f>
        <v>0</v>
      </c>
    </row>
    <row r="76" spans="1:8" x14ac:dyDescent="0.15">
      <c r="A76" t="str">
        <f t="shared" si="2"/>
        <v>Plan project</v>
      </c>
      <c r="D76" s="16">
        <f>COUNTIF('Change Log'!$D$61:$D$135,A76)</f>
        <v>0</v>
      </c>
      <c r="E76" s="16">
        <f>D76+'Historical Data'!E84</f>
        <v>0</v>
      </c>
      <c r="F76" s="18">
        <f t="shared" si="3"/>
        <v>0</v>
      </c>
    </row>
    <row r="77" spans="1:8" x14ac:dyDescent="0.15">
      <c r="A77" t="str">
        <f t="shared" si="2"/>
        <v>Plan iteration</v>
      </c>
      <c r="D77" s="16">
        <f>COUNTIF('Change Log'!$D$61:$D$135,A77)</f>
        <v>0</v>
      </c>
      <c r="E77" s="16">
        <f>D77+'Historical Data'!E85</f>
        <v>0</v>
      </c>
      <c r="F77" s="18">
        <f t="shared" si="3"/>
        <v>0</v>
      </c>
    </row>
    <row r="78" spans="1:8" x14ac:dyDescent="0.15">
      <c r="A78" t="str">
        <f t="shared" si="2"/>
        <v>Construct</v>
      </c>
      <c r="D78" s="16">
        <f>COUNTIF('Change Log'!$D$61:$D$135,A78)</f>
        <v>0</v>
      </c>
      <c r="E78" s="16">
        <f>D78+'Historical Data'!E86</f>
        <v>0</v>
      </c>
      <c r="F78" s="18">
        <f t="shared" si="3"/>
        <v>0</v>
      </c>
    </row>
    <row r="79" spans="1:8" x14ac:dyDescent="0.15">
      <c r="A79" t="str">
        <f t="shared" si="2"/>
        <v>Refactor</v>
      </c>
      <c r="D79" s="16">
        <f>COUNTIF('Change Log'!$D$61:$D$135,A79)</f>
        <v>0</v>
      </c>
      <c r="E79" s="16">
        <f>D79+'Historical Data'!E87</f>
        <v>0</v>
      </c>
      <c r="F79" s="18">
        <f t="shared" si="3"/>
        <v>0</v>
      </c>
    </row>
    <row r="80" spans="1:8" x14ac:dyDescent="0.15">
      <c r="A80" t="str">
        <f t="shared" si="2"/>
        <v>Review</v>
      </c>
      <c r="D80" s="16">
        <f>COUNTIF('Change Log'!$D$61:$D$135,A80)</f>
        <v>0</v>
      </c>
      <c r="E80" s="16">
        <f>D80+'Historical Data'!E88</f>
        <v>0</v>
      </c>
      <c r="F80" s="18">
        <f t="shared" si="3"/>
        <v>0</v>
      </c>
    </row>
    <row r="81" spans="1:8" x14ac:dyDescent="0.15">
      <c r="A81" t="str">
        <f t="shared" si="2"/>
        <v>Integration test</v>
      </c>
      <c r="D81" s="16">
        <f>COUNTIF('Change Log'!$D$61:$D$135,A81)</f>
        <v>0</v>
      </c>
      <c r="E81" s="16">
        <f>D81+'Historical Data'!E89</f>
        <v>0</v>
      </c>
      <c r="F81" s="18">
        <f t="shared" si="3"/>
        <v>0</v>
      </c>
    </row>
    <row r="82" spans="1:8" x14ac:dyDescent="0.15">
      <c r="A82" t="str">
        <f t="shared" si="2"/>
        <v>Repattern</v>
      </c>
      <c r="D82" s="16">
        <f>COUNTIF('Change Log'!$D$61:$D$135,A82)</f>
        <v>0</v>
      </c>
      <c r="E82" s="16">
        <f>D82+'Historical Data'!E90</f>
        <v>0</v>
      </c>
      <c r="F82" s="18">
        <f t="shared" si="3"/>
        <v>0</v>
      </c>
    </row>
    <row r="83" spans="1:8" x14ac:dyDescent="0.15">
      <c r="A83" t="str">
        <f t="shared" si="2"/>
        <v>Postmortem</v>
      </c>
      <c r="D83" s="16">
        <f>COUNTIF('Change Log'!$D$61:$D$135,A83)</f>
        <v>0</v>
      </c>
      <c r="E83" s="16">
        <f>D83+'Historical Data'!E91</f>
        <v>0</v>
      </c>
      <c r="F83" s="18">
        <f t="shared" si="3"/>
        <v>0</v>
      </c>
    </row>
    <row r="84" spans="1:8" x14ac:dyDescent="0.15">
      <c r="A84" t="str">
        <f t="shared" si="2"/>
        <v>Sandbox</v>
      </c>
      <c r="D84" s="16">
        <f>COUNTIF('Change Log'!$D$61:$D$135,A84)</f>
        <v>0</v>
      </c>
      <c r="E84" s="16">
        <f>D84+'Historical Data'!E92</f>
        <v>0</v>
      </c>
      <c r="F84" s="18">
        <f t="shared" si="3"/>
        <v>0</v>
      </c>
    </row>
    <row r="85" spans="1:8" x14ac:dyDescent="0.15">
      <c r="A85" t="s">
        <v>170</v>
      </c>
      <c r="D85" s="16">
        <f>SUM(D74:D84)</f>
        <v>0</v>
      </c>
      <c r="E85" s="16">
        <f>D85+'Historical Data'!E93</f>
        <v>0</v>
      </c>
      <c r="F85" s="18">
        <f t="shared" si="3"/>
        <v>0</v>
      </c>
    </row>
    <row r="86" spans="1:8" x14ac:dyDescent="0.15">
      <c r="E86" s="16"/>
    </row>
    <row r="87" spans="1:8" x14ac:dyDescent="0.15">
      <c r="A87" s="2" t="s">
        <v>324</v>
      </c>
      <c r="B87" s="2"/>
      <c r="C87" s="111"/>
      <c r="D87" s="158" t="s">
        <v>70</v>
      </c>
      <c r="E87" s="32" t="s">
        <v>336</v>
      </c>
      <c r="F87" s="32" t="s">
        <v>337</v>
      </c>
      <c r="H87" s="2"/>
    </row>
    <row r="88" spans="1:8" x14ac:dyDescent="0.15">
      <c r="A88" t="str">
        <f t="shared" ref="A88:A98" si="4">B4</f>
        <v>Analyze</v>
      </c>
      <c r="D88" s="16">
        <f>COUNTIF('Change Log'!$F$61:$F$135,A88)</f>
        <v>0</v>
      </c>
      <c r="E88" s="16">
        <f>D88+'Historical Data'!E97</f>
        <v>0</v>
      </c>
      <c r="F88" s="18">
        <f>IF(E88=0,0,E88/$E$99)</f>
        <v>0</v>
      </c>
    </row>
    <row r="89" spans="1:8" x14ac:dyDescent="0.15">
      <c r="A89" t="str">
        <f t="shared" si="4"/>
        <v>Architect</v>
      </c>
      <c r="D89" s="16">
        <f>COUNTIF('Change Log'!$F$61:$F$135,A89)</f>
        <v>0</v>
      </c>
      <c r="E89" s="16">
        <f>D89+'Historical Data'!E98</f>
        <v>0</v>
      </c>
      <c r="F89" s="18">
        <f t="shared" ref="F89:F99" si="5">IF(E89=0,0,E89/$E$99)</f>
        <v>0</v>
      </c>
    </row>
    <row r="90" spans="1:8" x14ac:dyDescent="0.15">
      <c r="A90" t="str">
        <f t="shared" si="4"/>
        <v>Plan project</v>
      </c>
      <c r="D90" s="16">
        <f>COUNTIF('Change Log'!$F$61:$F$135,A90)</f>
        <v>0</v>
      </c>
      <c r="E90" s="16">
        <f>D90+'Historical Data'!E99</f>
        <v>0</v>
      </c>
      <c r="F90" s="18">
        <f t="shared" si="5"/>
        <v>0</v>
      </c>
    </row>
    <row r="91" spans="1:8" x14ac:dyDescent="0.15">
      <c r="A91" t="str">
        <f t="shared" si="4"/>
        <v>Plan iteration</v>
      </c>
      <c r="D91" s="16">
        <f>COUNTIF('Change Log'!$F$61:$F$135,A91)</f>
        <v>0</v>
      </c>
      <c r="E91" s="16">
        <f>D91+'Historical Data'!E100</f>
        <v>0</v>
      </c>
      <c r="F91" s="18">
        <f t="shared" si="5"/>
        <v>0</v>
      </c>
    </row>
    <row r="92" spans="1:8" x14ac:dyDescent="0.15">
      <c r="A92" t="str">
        <f t="shared" si="4"/>
        <v>Construct</v>
      </c>
      <c r="D92" s="16">
        <f>COUNTIF('Change Log'!$F$61:$F$135,A92)</f>
        <v>0</v>
      </c>
      <c r="E92" s="16">
        <f>D92+'Historical Data'!E101</f>
        <v>0</v>
      </c>
      <c r="F92" s="18">
        <f t="shared" si="5"/>
        <v>0</v>
      </c>
    </row>
    <row r="93" spans="1:8" x14ac:dyDescent="0.15">
      <c r="A93" t="str">
        <f t="shared" si="4"/>
        <v>Refactor</v>
      </c>
      <c r="D93" s="16">
        <f>COUNTIF('Change Log'!$F$61:$F$135,A93)</f>
        <v>0</v>
      </c>
      <c r="E93" s="16">
        <f>D93+'Historical Data'!E102</f>
        <v>0</v>
      </c>
      <c r="F93" s="18">
        <f t="shared" si="5"/>
        <v>0</v>
      </c>
    </row>
    <row r="94" spans="1:8" x14ac:dyDescent="0.15">
      <c r="A94" t="str">
        <f t="shared" si="4"/>
        <v>Review</v>
      </c>
      <c r="D94" s="16">
        <f>COUNTIF('Change Log'!$F$61:$F$135,A94)</f>
        <v>0</v>
      </c>
      <c r="E94" s="16">
        <f>D94+'Historical Data'!E103</f>
        <v>0</v>
      </c>
      <c r="F94" s="18">
        <f t="shared" si="5"/>
        <v>0</v>
      </c>
    </row>
    <row r="95" spans="1:8" x14ac:dyDescent="0.15">
      <c r="A95" t="str">
        <f t="shared" si="4"/>
        <v>Integration test</v>
      </c>
      <c r="D95" s="16">
        <f>COUNTIF('Change Log'!$F$61:$F$135,A95)</f>
        <v>0</v>
      </c>
      <c r="E95" s="16">
        <f>D95+'Historical Data'!E104</f>
        <v>0</v>
      </c>
      <c r="F95" s="18">
        <f t="shared" si="5"/>
        <v>0</v>
      </c>
    </row>
    <row r="96" spans="1:8" x14ac:dyDescent="0.15">
      <c r="A96" t="str">
        <f t="shared" si="4"/>
        <v>Repattern</v>
      </c>
      <c r="D96" s="16">
        <f>COUNTIF('Change Log'!$F$61:$F$135,A96)</f>
        <v>0</v>
      </c>
      <c r="E96" s="16">
        <f>D96+'Historical Data'!E105</f>
        <v>0</v>
      </c>
      <c r="F96" s="18">
        <f t="shared" si="5"/>
        <v>0</v>
      </c>
    </row>
    <row r="97" spans="1:6" x14ac:dyDescent="0.15">
      <c r="A97" t="str">
        <f t="shared" si="4"/>
        <v>Postmortem</v>
      </c>
      <c r="D97" s="16">
        <f>COUNTIF('Change Log'!$F$61:$F$135,A97)</f>
        <v>0</v>
      </c>
      <c r="E97" s="16">
        <f>D97+'Historical Data'!E106</f>
        <v>0</v>
      </c>
      <c r="F97" s="18">
        <f t="shared" si="5"/>
        <v>0</v>
      </c>
    </row>
    <row r="98" spans="1:6" x14ac:dyDescent="0.15">
      <c r="A98" t="str">
        <f t="shared" si="4"/>
        <v>Sandbox</v>
      </c>
      <c r="D98" s="16">
        <f>COUNTIF('Change Log'!$F$61:$F$135,A98)</f>
        <v>0</v>
      </c>
      <c r="E98" s="16">
        <f>D98+'Historical Data'!E107</f>
        <v>0</v>
      </c>
      <c r="F98" s="18">
        <f t="shared" si="5"/>
        <v>0</v>
      </c>
    </row>
    <row r="99" spans="1:6" x14ac:dyDescent="0.15">
      <c r="A99" t="s">
        <v>170</v>
      </c>
      <c r="D99" s="16">
        <f>SUM(D88:D98)</f>
        <v>0</v>
      </c>
      <c r="E99" s="16">
        <f>D99+'Historical Data'!E108</f>
        <v>0</v>
      </c>
      <c r="F99" s="18">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89"/>
  <sheetViews>
    <sheetView showGridLines="0" workbookViewId="0">
      <selection sqref="A1:XFD2"/>
    </sheetView>
  </sheetViews>
  <sheetFormatPr baseColWidth="10" defaultColWidth="6.33203125" defaultRowHeight="13" x14ac:dyDescent="0.15"/>
  <cols>
    <col min="1" max="5" width="8.6640625" customWidth="1"/>
    <col min="6" max="6" width="9.83203125" customWidth="1"/>
    <col min="7" max="8" width="8.6640625" customWidth="1"/>
  </cols>
  <sheetData>
    <row r="1" spans="1:8" ht="20" x14ac:dyDescent="0.2">
      <c r="A1" s="301" t="s">
        <v>111</v>
      </c>
      <c r="B1" s="301"/>
      <c r="C1" s="301"/>
      <c r="D1" s="1"/>
      <c r="E1" s="1"/>
      <c r="F1" s="1"/>
      <c r="G1" s="1"/>
      <c r="H1" s="1"/>
    </row>
    <row r="2" spans="1:8" ht="14" hidden="1" thickBot="1" x14ac:dyDescent="0.2">
      <c r="A2" s="19"/>
      <c r="B2" s="19"/>
      <c r="C2" s="19"/>
      <c r="D2" s="19"/>
      <c r="E2" s="19"/>
      <c r="F2" s="19"/>
      <c r="G2" s="19"/>
      <c r="H2" s="19"/>
    </row>
    <row r="3" spans="1:8" ht="20" hidden="1" x14ac:dyDescent="0.2">
      <c r="A3" s="375" t="s">
        <v>113</v>
      </c>
      <c r="B3" s="375"/>
      <c r="C3" s="20"/>
      <c r="D3" s="20"/>
      <c r="E3" s="20"/>
      <c r="F3" s="20"/>
      <c r="G3" s="20"/>
      <c r="H3" s="20"/>
    </row>
    <row r="4" spans="1:8" hidden="1" x14ac:dyDescent="0.15">
      <c r="A4" s="20" t="s">
        <v>72</v>
      </c>
      <c r="B4" s="36">
        <v>36526</v>
      </c>
      <c r="C4" s="20"/>
      <c r="D4" s="20" t="s">
        <v>141</v>
      </c>
      <c r="E4" s="20" t="s">
        <v>135</v>
      </c>
      <c r="F4" s="20"/>
      <c r="G4" s="20"/>
      <c r="H4" s="20"/>
    </row>
    <row r="5" spans="1:8" hidden="1" x14ac:dyDescent="0.15">
      <c r="A5" s="20" t="s">
        <v>101</v>
      </c>
      <c r="B5" s="20">
        <v>40179</v>
      </c>
      <c r="C5" s="20"/>
      <c r="D5" s="20"/>
      <c r="E5" s="20" t="s">
        <v>142</v>
      </c>
      <c r="F5" s="20"/>
      <c r="G5" s="20"/>
      <c r="H5" s="20"/>
    </row>
    <row r="6" spans="1:8" hidden="1" x14ac:dyDescent="0.15">
      <c r="A6" s="20" t="s">
        <v>73</v>
      </c>
      <c r="B6" s="20" t="s">
        <v>87</v>
      </c>
      <c r="C6" s="20"/>
      <c r="D6" s="20"/>
      <c r="E6" s="20" t="s">
        <v>98</v>
      </c>
      <c r="F6" s="20"/>
      <c r="G6" s="20"/>
      <c r="H6" s="20"/>
    </row>
    <row r="7" spans="1:8" hidden="1" x14ac:dyDescent="0.15">
      <c r="A7" s="20"/>
      <c r="B7" s="20" t="s">
        <v>145</v>
      </c>
      <c r="C7" s="20"/>
      <c r="D7" s="20"/>
      <c r="E7" s="20" t="s">
        <v>99</v>
      </c>
      <c r="F7" s="20"/>
      <c r="G7" s="20"/>
      <c r="H7" s="20"/>
    </row>
    <row r="8" spans="1:8" hidden="1" x14ac:dyDescent="0.15">
      <c r="A8" s="20"/>
      <c r="B8" s="20" t="s">
        <v>88</v>
      </c>
      <c r="C8" s="20"/>
      <c r="D8" s="20"/>
      <c r="E8" s="20" t="s">
        <v>33</v>
      </c>
      <c r="F8" s="20"/>
      <c r="G8" s="20"/>
      <c r="H8" s="20"/>
    </row>
    <row r="9" spans="1:8" hidden="1" x14ac:dyDescent="0.15">
      <c r="A9" s="20"/>
      <c r="B9" s="20" t="s">
        <v>108</v>
      </c>
      <c r="C9" s="20"/>
      <c r="D9" s="20"/>
      <c r="E9" s="20" t="s">
        <v>34</v>
      </c>
      <c r="F9" s="20"/>
      <c r="G9" s="20"/>
      <c r="H9" s="20"/>
    </row>
    <row r="10" spans="1:8" hidden="1" x14ac:dyDescent="0.15">
      <c r="A10" s="20"/>
      <c r="B10" s="20" t="s">
        <v>143</v>
      </c>
      <c r="C10" s="20"/>
      <c r="D10" s="20"/>
      <c r="E10" s="20" t="s">
        <v>35</v>
      </c>
      <c r="F10" s="20"/>
      <c r="G10" s="20"/>
      <c r="H10" s="20"/>
    </row>
    <row r="11" spans="1:8" hidden="1" x14ac:dyDescent="0.15">
      <c r="A11" s="20"/>
      <c r="B11" s="20" t="s">
        <v>104</v>
      </c>
      <c r="C11" s="20"/>
      <c r="D11" s="20"/>
      <c r="E11" s="20" t="s">
        <v>36</v>
      </c>
      <c r="F11" s="20"/>
      <c r="G11" s="20"/>
      <c r="H11" s="20"/>
    </row>
    <row r="12" spans="1:8" hidden="1" x14ac:dyDescent="0.15">
      <c r="A12" s="20"/>
      <c r="B12" s="20" t="s">
        <v>144</v>
      </c>
      <c r="C12" s="20"/>
      <c r="D12" s="20"/>
      <c r="E12" s="20" t="s">
        <v>102</v>
      </c>
      <c r="F12" s="20"/>
      <c r="G12" s="20"/>
      <c r="H12" s="20"/>
    </row>
    <row r="13" spans="1:8" hidden="1" x14ac:dyDescent="0.15">
      <c r="A13" s="20"/>
      <c r="B13" s="20" t="s">
        <v>169</v>
      </c>
      <c r="C13" s="20"/>
      <c r="D13" s="20"/>
      <c r="E13" s="20"/>
      <c r="F13" s="20"/>
      <c r="G13" s="20"/>
      <c r="H13" s="20"/>
    </row>
    <row r="14" spans="1:8" hidden="1" x14ac:dyDescent="0.15">
      <c r="A14" s="20"/>
      <c r="B14" s="20" t="s">
        <v>105</v>
      </c>
      <c r="C14" s="20"/>
      <c r="D14" s="20"/>
      <c r="E14" s="20"/>
      <c r="F14" s="20"/>
      <c r="G14" s="20"/>
      <c r="H14" s="20"/>
    </row>
    <row r="15" spans="1:8" hidden="1" x14ac:dyDescent="0.15">
      <c r="A15" s="20" t="s">
        <v>77</v>
      </c>
      <c r="B15" s="20" t="s">
        <v>78</v>
      </c>
      <c r="C15" s="20"/>
      <c r="D15" s="20" t="s">
        <v>57</v>
      </c>
      <c r="E15" s="20" t="s">
        <v>58</v>
      </c>
      <c r="F15" s="20"/>
      <c r="G15" s="20"/>
      <c r="H15" s="20"/>
    </row>
    <row r="16" spans="1:8" hidden="1" x14ac:dyDescent="0.15">
      <c r="A16" s="20"/>
      <c r="B16" s="20" t="s">
        <v>146</v>
      </c>
      <c r="C16" s="20"/>
      <c r="D16" s="20"/>
      <c r="E16" s="20">
        <v>1</v>
      </c>
      <c r="F16" s="20"/>
      <c r="G16" s="20"/>
      <c r="H16" s="20"/>
    </row>
    <row r="17" spans="1:8" hidden="1" x14ac:dyDescent="0.15">
      <c r="A17" s="20"/>
      <c r="B17" s="20" t="s">
        <v>125</v>
      </c>
      <c r="C17" s="20"/>
      <c r="D17" s="20"/>
      <c r="E17" s="20">
        <v>2</v>
      </c>
      <c r="F17" s="20"/>
      <c r="G17" s="20"/>
      <c r="H17" s="20"/>
    </row>
    <row r="18" spans="1:8" hidden="1" x14ac:dyDescent="0.15">
      <c r="A18" s="20"/>
      <c r="B18" s="20" t="s">
        <v>126</v>
      </c>
      <c r="C18" s="20"/>
      <c r="D18" s="20"/>
      <c r="E18" s="20">
        <v>3</v>
      </c>
      <c r="F18" s="20"/>
      <c r="G18" s="20"/>
      <c r="H18" s="20"/>
    </row>
    <row r="19" spans="1:8" hidden="1" x14ac:dyDescent="0.15">
      <c r="A19" s="20"/>
      <c r="B19" s="20" t="s">
        <v>162</v>
      </c>
      <c r="C19" s="20"/>
      <c r="D19" s="20"/>
      <c r="E19" s="20">
        <v>4</v>
      </c>
      <c r="F19" s="20"/>
      <c r="G19" s="20"/>
      <c r="H19" s="20"/>
    </row>
    <row r="20" spans="1:8" hidden="1" x14ac:dyDescent="0.15">
      <c r="A20" s="20"/>
      <c r="B20" s="20" t="s">
        <v>80</v>
      </c>
      <c r="C20" s="20"/>
      <c r="D20" s="20"/>
      <c r="E20" s="20">
        <v>5</v>
      </c>
      <c r="F20" s="20"/>
      <c r="G20" s="20"/>
      <c r="H20" s="20"/>
    </row>
    <row r="21" spans="1:8" hidden="1" x14ac:dyDescent="0.15">
      <c r="A21" s="20"/>
      <c r="B21" s="20" t="s">
        <v>20</v>
      </c>
      <c r="C21" s="20"/>
      <c r="D21" s="20"/>
      <c r="E21" s="20">
        <v>6</v>
      </c>
      <c r="F21" s="20"/>
      <c r="G21" s="20"/>
      <c r="H21" s="20"/>
    </row>
    <row r="22" spans="1:8" hidden="1" x14ac:dyDescent="0.15">
      <c r="A22" s="20"/>
      <c r="B22" s="20" t="s">
        <v>163</v>
      </c>
      <c r="C22" s="20"/>
      <c r="D22" s="20"/>
      <c r="E22" s="20">
        <v>7</v>
      </c>
      <c r="F22" s="20"/>
      <c r="G22" s="20"/>
      <c r="H22" s="20"/>
    </row>
    <row r="23" spans="1:8" hidden="1" x14ac:dyDescent="0.15">
      <c r="A23" s="20"/>
      <c r="B23" s="20" t="s">
        <v>164</v>
      </c>
      <c r="C23" s="20"/>
      <c r="D23" s="20"/>
      <c r="E23" s="20">
        <v>8</v>
      </c>
      <c r="F23" s="20"/>
      <c r="G23" s="20"/>
      <c r="H23" s="20"/>
    </row>
    <row r="24" spans="1:8" hidden="1" x14ac:dyDescent="0.15">
      <c r="A24" s="20"/>
      <c r="B24" s="20" t="s">
        <v>165</v>
      </c>
      <c r="C24" s="20"/>
      <c r="D24" s="20"/>
      <c r="E24" s="20">
        <v>9</v>
      </c>
      <c r="F24" s="20"/>
      <c r="G24" s="20"/>
      <c r="H24" s="20"/>
    </row>
    <row r="25" spans="1:8" hidden="1" x14ac:dyDescent="0.15">
      <c r="A25" s="20"/>
      <c r="B25" s="20" t="s">
        <v>85</v>
      </c>
      <c r="C25" s="20"/>
      <c r="D25" s="20"/>
      <c r="E25" s="20">
        <v>10</v>
      </c>
      <c r="F25" s="20"/>
      <c r="G25" s="20"/>
      <c r="H25" s="20"/>
    </row>
    <row r="26" spans="1:8" hidden="1" x14ac:dyDescent="0.15">
      <c r="A26" s="20" t="s">
        <v>40</v>
      </c>
      <c r="B26" s="20" t="s">
        <v>41</v>
      </c>
      <c r="C26" s="20"/>
      <c r="D26" s="20"/>
      <c r="E26" s="20"/>
      <c r="F26" s="20"/>
      <c r="G26" s="20"/>
      <c r="H26" s="20"/>
    </row>
    <row r="27" spans="1:8" hidden="1" x14ac:dyDescent="0.15">
      <c r="A27" s="20"/>
      <c r="B27" s="20" t="s">
        <v>42</v>
      </c>
      <c r="C27" s="20"/>
      <c r="D27" s="20"/>
      <c r="E27" s="20"/>
      <c r="F27" s="20"/>
      <c r="G27" s="20"/>
      <c r="H27" s="20"/>
    </row>
    <row r="28" spans="1:8" hidden="1" x14ac:dyDescent="0.15">
      <c r="A28" s="20" t="s">
        <v>43</v>
      </c>
      <c r="B28" s="20" t="s">
        <v>44</v>
      </c>
      <c r="C28" s="20"/>
      <c r="D28" s="20"/>
      <c r="E28" s="20"/>
      <c r="F28" s="20"/>
      <c r="G28" s="20"/>
      <c r="H28" s="20"/>
    </row>
    <row r="29" spans="1:8" hidden="1" x14ac:dyDescent="0.15">
      <c r="A29" s="20"/>
      <c r="B29" s="20" t="s">
        <v>79</v>
      </c>
      <c r="C29" s="20"/>
      <c r="D29" s="20"/>
      <c r="E29" s="20"/>
      <c r="F29" s="20"/>
      <c r="G29" s="20"/>
      <c r="H29" s="20"/>
    </row>
    <row r="30" spans="1:8" hidden="1" x14ac:dyDescent="0.15">
      <c r="A30" s="20"/>
      <c r="B30" s="20" t="s">
        <v>46</v>
      </c>
      <c r="C30" s="20"/>
      <c r="D30" s="20"/>
      <c r="E30" s="20"/>
      <c r="F30" s="20"/>
      <c r="G30" s="20"/>
      <c r="H30" s="20"/>
    </row>
    <row r="31" spans="1:8" hidden="1" x14ac:dyDescent="0.15">
      <c r="A31" s="20"/>
      <c r="B31" s="20" t="s">
        <v>45</v>
      </c>
      <c r="C31" s="20"/>
      <c r="D31" s="20"/>
      <c r="E31" s="20"/>
      <c r="F31" s="20"/>
      <c r="G31" s="20"/>
      <c r="H31" s="20"/>
    </row>
    <row r="32" spans="1:8" hidden="1" x14ac:dyDescent="0.15">
      <c r="A32" s="20"/>
      <c r="B32" s="20"/>
      <c r="C32" s="20"/>
      <c r="D32" s="20"/>
      <c r="E32" s="20"/>
      <c r="F32" s="20"/>
      <c r="G32" s="20"/>
      <c r="H32" s="20"/>
    </row>
    <row r="33" spans="1:8" hidden="1" x14ac:dyDescent="0.15">
      <c r="A33" s="20"/>
      <c r="B33" s="20"/>
      <c r="C33" s="20"/>
      <c r="D33" s="20"/>
      <c r="E33" s="20"/>
      <c r="F33" s="20"/>
      <c r="G33" s="20"/>
      <c r="H33" s="20"/>
    </row>
    <row r="34" spans="1:8" hidden="1" x14ac:dyDescent="0.15">
      <c r="A34" s="20" t="s">
        <v>47</v>
      </c>
      <c r="B34" s="20" t="s">
        <v>48</v>
      </c>
      <c r="C34" s="20"/>
      <c r="D34" s="20"/>
      <c r="E34" s="20"/>
      <c r="F34" s="20"/>
      <c r="G34" s="20"/>
      <c r="H34" s="20"/>
    </row>
    <row r="35" spans="1:8" hidden="1" x14ac:dyDescent="0.15">
      <c r="A35" s="20"/>
      <c r="B35" s="20" t="s">
        <v>49</v>
      </c>
      <c r="C35" s="20"/>
      <c r="D35" s="20"/>
      <c r="E35" s="20"/>
      <c r="F35" s="20"/>
      <c r="G35" s="20"/>
      <c r="H35" s="20"/>
    </row>
    <row r="36" spans="1:8" hidden="1" x14ac:dyDescent="0.15">
      <c r="A36" s="20"/>
      <c r="B36" s="20" t="s">
        <v>50</v>
      </c>
      <c r="C36" s="20"/>
      <c r="D36" s="20"/>
      <c r="E36" s="20"/>
      <c r="F36" s="20"/>
      <c r="G36" s="20"/>
      <c r="H36" s="20"/>
    </row>
    <row r="37" spans="1:8" hidden="1" x14ac:dyDescent="0.15">
      <c r="A37" s="20"/>
      <c r="B37" s="20" t="s">
        <v>51</v>
      </c>
      <c r="C37" s="20"/>
      <c r="D37" s="20"/>
      <c r="E37" s="20"/>
      <c r="F37" s="20"/>
      <c r="G37" s="20"/>
      <c r="H37" s="20"/>
    </row>
    <row r="38" spans="1:8" hidden="1" x14ac:dyDescent="0.15">
      <c r="A38" s="20"/>
      <c r="B38" s="20" t="s">
        <v>52</v>
      </c>
      <c r="C38" s="20"/>
      <c r="D38" s="20"/>
      <c r="E38" s="20"/>
      <c r="F38" s="20"/>
      <c r="G38" s="20"/>
      <c r="H38" s="20"/>
    </row>
    <row r="39" spans="1:8" x14ac:dyDescent="0.15">
      <c r="C39" s="14" t="s">
        <v>69</v>
      </c>
      <c r="D39" s="14" t="s">
        <v>70</v>
      </c>
      <c r="E39" s="14" t="s">
        <v>71</v>
      </c>
    </row>
    <row r="40" spans="1:8" x14ac:dyDescent="0.15">
      <c r="A40" s="2" t="str">
        <f>'Historical Data'!A52</f>
        <v>Program Size (LOC)</v>
      </c>
      <c r="B40" s="2"/>
      <c r="C40" s="2"/>
      <c r="D40" s="2"/>
      <c r="E40" s="2"/>
      <c r="G40" s="2"/>
      <c r="H40" s="2"/>
    </row>
    <row r="41" spans="1:8" x14ac:dyDescent="0.15">
      <c r="A41" t="str">
        <f>'Historical Data'!A53</f>
        <v>Base code LOC count</v>
      </c>
      <c r="B41" s="33"/>
      <c r="C41" s="87">
        <f>ArcEstimation!B64</f>
        <v>0</v>
      </c>
      <c r="D41" s="87">
        <f>ArcEstimation!G64</f>
        <v>0</v>
      </c>
      <c r="E41" s="87">
        <f>D41+'Historical Data'!E53</f>
        <v>0</v>
      </c>
      <c r="G41" s="33"/>
      <c r="H41" s="33"/>
    </row>
    <row r="42" spans="1:8" x14ac:dyDescent="0.15">
      <c r="A42" t="str">
        <f>'Historical Data'!A54</f>
        <v xml:space="preserve">   Lines deleted from Base</v>
      </c>
      <c r="B42" s="33"/>
      <c r="C42" s="87">
        <f>ArcEstimation!C64</f>
        <v>0</v>
      </c>
      <c r="D42" s="87">
        <f>ArcEstimation!H64</f>
        <v>0</v>
      </c>
      <c r="E42" s="87">
        <f>D42+'Historical Data'!E54</f>
        <v>0</v>
      </c>
      <c r="G42" s="33"/>
      <c r="H42" s="33"/>
    </row>
    <row r="43" spans="1:8" x14ac:dyDescent="0.15">
      <c r="A43" t="str">
        <f>'Historical Data'!A55</f>
        <v xml:space="preserve">   Lines modified from Base</v>
      </c>
      <c r="B43" s="33"/>
      <c r="C43" s="87">
        <f>ArcEstimation!D64</f>
        <v>0</v>
      </c>
      <c r="D43" s="87">
        <f>ArcEstimation!I64</f>
        <v>0</v>
      </c>
      <c r="E43" s="87">
        <f>D43+'Historical Data'!E55</f>
        <v>0</v>
      </c>
      <c r="G43" s="33"/>
      <c r="H43" s="33"/>
    </row>
    <row r="44" spans="1:8" x14ac:dyDescent="0.15">
      <c r="A44" t="str">
        <f>'Historical Data'!A56</f>
        <v xml:space="preserve">   Lines added to Base</v>
      </c>
      <c r="B44" s="33"/>
      <c r="C44" s="87">
        <f>ArcEstimation!E64</f>
        <v>0</v>
      </c>
      <c r="D44" s="87">
        <f>ArcEstimation!J64</f>
        <v>0</v>
      </c>
      <c r="E44" s="87">
        <f>D44+'Historical Data'!E56</f>
        <v>0</v>
      </c>
      <c r="G44" s="33"/>
      <c r="H44" s="33"/>
    </row>
    <row r="45" spans="1:8" x14ac:dyDescent="0.15">
      <c r="A45" t="str">
        <f>'Historical Data'!A57</f>
        <v>Reused lines</v>
      </c>
      <c r="B45" s="33"/>
      <c r="C45" s="87" t="e">
        <f>ArcEstimation!#REF!</f>
        <v>#REF!</v>
      </c>
      <c r="D45" s="87">
        <f>ArcEstimation!B97</f>
        <v>0</v>
      </c>
      <c r="E45" s="87">
        <f>D45+'Historical Data'!E57</f>
        <v>0</v>
      </c>
      <c r="G45" s="33"/>
      <c r="H45" s="33"/>
    </row>
    <row r="46" spans="1:8" x14ac:dyDescent="0.15">
      <c r="A46" t="str">
        <f>'Historical Data'!A58</f>
        <v>New lines of production code</v>
      </c>
      <c r="B46" s="33"/>
      <c r="C46" s="87" t="e">
        <f>ArcEstimation!#REF!</f>
        <v>#REF!</v>
      </c>
      <c r="D46" s="87">
        <f>ArcEstimation!G88</f>
        <v>0</v>
      </c>
      <c r="E46" s="87">
        <f>D46+'Historical Data'!E58</f>
        <v>0</v>
      </c>
      <c r="G46" s="33"/>
      <c r="H46" s="33"/>
    </row>
    <row r="47" spans="1:8" x14ac:dyDescent="0.15">
      <c r="C47" s="88"/>
      <c r="D47" s="88"/>
      <c r="E47" s="2"/>
    </row>
    <row r="48" spans="1:8" s="2" customFormat="1" x14ac:dyDescent="0.15">
      <c r="C48" s="120" t="s">
        <v>69</v>
      </c>
      <c r="D48" s="120" t="s">
        <v>70</v>
      </c>
      <c r="E48" s="14" t="s">
        <v>71</v>
      </c>
      <c r="F48" s="14" t="s">
        <v>167</v>
      </c>
    </row>
    <row r="49" spans="1:8" x14ac:dyDescent="0.15">
      <c r="A49" s="2" t="str">
        <f>'Historical Data'!A66</f>
        <v>Time In Phase (minutes)</v>
      </c>
      <c r="B49" s="2"/>
      <c r="C49" s="88"/>
      <c r="D49" s="88"/>
      <c r="E49" s="2"/>
      <c r="F49" s="2"/>
      <c r="H49" s="2"/>
    </row>
    <row r="50" spans="1:8" x14ac:dyDescent="0.15">
      <c r="A50" t="str">
        <f>'Historical Data'!A67</f>
        <v>Analyze</v>
      </c>
      <c r="C50" s="89">
        <f>$C$61*'Historical Data'!F67</f>
        <v>0</v>
      </c>
      <c r="D50" s="89">
        <f>SUMIF('Time Log'!$H$63:$H$152,A50,'Time Log'!$G$63:$G$152)</f>
        <v>9.9999999999999645</v>
      </c>
      <c r="E50" s="16">
        <f>D50+'Historical Data'!E67</f>
        <v>9.9999999999999645</v>
      </c>
      <c r="F50" s="18">
        <f>IF($E$59=0,0,E50/$E$59)</f>
        <v>0.33333333333333248</v>
      </c>
    </row>
    <row r="51" spans="1:8" x14ac:dyDescent="0.15">
      <c r="A51" t="str">
        <f>'Historical Data'!A68</f>
        <v>Architect</v>
      </c>
      <c r="C51" s="89">
        <f>$C$61*'Historical Data'!F68</f>
        <v>0</v>
      </c>
      <c r="D51" s="89">
        <f>SUMIF('Time Log'!$H$63:$H$152,A51,'Time Log'!$G$63:$G$152)</f>
        <v>39.999999999999936</v>
      </c>
      <c r="E51" s="16">
        <f>D51+'Historical Data'!E68</f>
        <v>39.999999999999936</v>
      </c>
      <c r="F51" s="18">
        <f t="shared" ref="F51:F61" si="0">IF($E$59=0,0,E51/$E$59)</f>
        <v>1.3333333333333324</v>
      </c>
    </row>
    <row r="52" spans="1:8" x14ac:dyDescent="0.15">
      <c r="A52" t="str">
        <f>'Historical Data'!A69</f>
        <v>Plan project</v>
      </c>
      <c r="C52" s="89">
        <f>$C$61*'Historical Data'!F69</f>
        <v>0</v>
      </c>
      <c r="D52" s="89">
        <f>SUMIF('Time Log'!$H$63:$H$152,A52,'Time Log'!$G$63:$G$152)</f>
        <v>5.0000000000000622</v>
      </c>
      <c r="E52" s="16">
        <f>D52+'Historical Data'!E69</f>
        <v>5.0000000000000622</v>
      </c>
      <c r="F52" s="18">
        <f t="shared" si="0"/>
        <v>0.16666666666666891</v>
      </c>
    </row>
    <row r="53" spans="1:8" x14ac:dyDescent="0.15">
      <c r="A53" t="str">
        <f>'Historical Data'!A70</f>
        <v>Plan iteration</v>
      </c>
      <c r="C53" s="89">
        <f>$C$61*'Historical Data'!F70</f>
        <v>0</v>
      </c>
      <c r="D53" s="89">
        <f>SUMIF('Time Log'!$H$63:$H$152,A53,'Time Log'!$G$63:$G$152)</f>
        <v>0</v>
      </c>
      <c r="E53" s="16">
        <f>D53+'Historical Data'!E70</f>
        <v>0</v>
      </c>
      <c r="F53" s="18">
        <f t="shared" si="0"/>
        <v>0</v>
      </c>
    </row>
    <row r="54" spans="1:8" x14ac:dyDescent="0.15">
      <c r="A54" t="str">
        <f>'Historical Data'!A71</f>
        <v>Construct</v>
      </c>
      <c r="C54" s="89">
        <f>$C$61*'Historical Data'!F71</f>
        <v>0</v>
      </c>
      <c r="D54" s="89">
        <f>SUMIF('Time Log'!$H$63:$H$152,A54,'Time Log'!$G$63:$G$152)</f>
        <v>720.00000000000011</v>
      </c>
      <c r="E54" s="16">
        <f>D54+'Historical Data'!E71</f>
        <v>720.00000000000011</v>
      </c>
      <c r="F54" s="18">
        <f t="shared" si="0"/>
        <v>24.000000000000025</v>
      </c>
    </row>
    <row r="55" spans="1:8" x14ac:dyDescent="0.15">
      <c r="A55" t="str">
        <f>'Historical Data'!A72</f>
        <v>Refactor</v>
      </c>
      <c r="C55" s="89">
        <f>$C$61*'Historical Data'!F72</f>
        <v>0</v>
      </c>
      <c r="D55" s="89">
        <f>SUMIF('Time Log'!$H$63:$H$152,A55,'Time Log'!$G$63:$G$152)</f>
        <v>234.99999999999997</v>
      </c>
      <c r="E55" s="16">
        <f>D55+'Historical Data'!E72</f>
        <v>234.99999999999997</v>
      </c>
      <c r="F55" s="18">
        <f t="shared" si="0"/>
        <v>7.8333333333333401</v>
      </c>
    </row>
    <row r="56" spans="1:8" x14ac:dyDescent="0.15">
      <c r="A56" t="str">
        <f>'Historical Data'!A73</f>
        <v>Review</v>
      </c>
      <c r="C56" s="89">
        <f>$C$61*'Historical Data'!F73</f>
        <v>0</v>
      </c>
      <c r="D56" s="89">
        <f>SUMIF('Time Log'!$H$63:$H$152,A56,'Time Log'!$G$63:$G$152)</f>
        <v>59.999999999999986</v>
      </c>
      <c r="E56" s="16">
        <f>D56+'Historical Data'!E73</f>
        <v>59.999999999999986</v>
      </c>
      <c r="F56" s="18">
        <f t="shared" si="0"/>
        <v>2.0000000000000013</v>
      </c>
    </row>
    <row r="57" spans="1:8" x14ac:dyDescent="0.15">
      <c r="A57" t="str">
        <f>'Historical Data'!A74</f>
        <v>Integration test</v>
      </c>
      <c r="C57" s="89">
        <f>$C$61*'Historical Data'!F74</f>
        <v>0</v>
      </c>
      <c r="D57" s="89">
        <f>SUMIF('Time Log'!$H$63:$H$152,A57,'Time Log'!$G$63:$G$152)</f>
        <v>0</v>
      </c>
      <c r="E57" s="16">
        <f>D57+'Historical Data'!E74</f>
        <v>0</v>
      </c>
      <c r="F57" s="18">
        <f t="shared" si="0"/>
        <v>0</v>
      </c>
    </row>
    <row r="58" spans="1:8" x14ac:dyDescent="0.15">
      <c r="A58" t="str">
        <f>'Historical Data'!A75</f>
        <v>Repattern</v>
      </c>
      <c r="C58" s="89">
        <f>$C$61*'Historical Data'!F75</f>
        <v>0</v>
      </c>
      <c r="D58" s="89">
        <f>SUMIF('Time Log'!$H$63:$H$152,A58,'Time Log'!$G$63:$G$152)</f>
        <v>0</v>
      </c>
      <c r="E58" s="16">
        <f>D58+'Historical Data'!E75</f>
        <v>0</v>
      </c>
      <c r="F58" s="18">
        <f t="shared" si="0"/>
        <v>0</v>
      </c>
    </row>
    <row r="59" spans="1:8" x14ac:dyDescent="0.15">
      <c r="A59" t="str">
        <f>'Historical Data'!A76</f>
        <v>Postmortem</v>
      </c>
      <c r="C59" s="89">
        <f>$C$61*'Historical Data'!F76</f>
        <v>0</v>
      </c>
      <c r="D59" s="89">
        <f>SUMIF('Time Log'!$H$63:$H$152,A59,'Time Log'!$G$63:$G$152)</f>
        <v>29.999999999999972</v>
      </c>
      <c r="E59" s="16">
        <f>D59+'Historical Data'!E76</f>
        <v>29.999999999999972</v>
      </c>
      <c r="F59" s="18">
        <f t="shared" si="0"/>
        <v>1</v>
      </c>
    </row>
    <row r="60" spans="1:8" x14ac:dyDescent="0.15">
      <c r="A60" t="str">
        <f>'Historical Data'!A77</f>
        <v>Sandbox</v>
      </c>
      <c r="C60" s="89">
        <f>$C$61*'Historical Data'!F77</f>
        <v>0</v>
      </c>
      <c r="D60" s="89">
        <f>SUMIF('Time Log'!$H$63:$H$152,A60,'Time Log'!$G$63:$G$152)</f>
        <v>0</v>
      </c>
      <c r="E60" s="16">
        <f>D60+'Historical Data'!E77</f>
        <v>0</v>
      </c>
      <c r="F60" s="18">
        <f t="shared" si="0"/>
        <v>0</v>
      </c>
    </row>
    <row r="61" spans="1:8" x14ac:dyDescent="0.15">
      <c r="A61" t="str">
        <f>'Historical Data'!A78</f>
        <v>TOTAL</v>
      </c>
      <c r="C61" s="89">
        <f>ArcEstimation!D116</f>
        <v>0</v>
      </c>
      <c r="D61" s="89">
        <f>SUM(D50:D60)</f>
        <v>1100</v>
      </c>
      <c r="E61" s="89">
        <f>D61+'Historical Data'!E78</f>
        <v>1100</v>
      </c>
      <c r="F61" s="18">
        <f t="shared" si="0"/>
        <v>36.6666666666667</v>
      </c>
    </row>
    <row r="62" spans="1:8" x14ac:dyDescent="0.15">
      <c r="C62" s="90"/>
      <c r="D62" s="90"/>
    </row>
    <row r="63" spans="1:8" x14ac:dyDescent="0.15">
      <c r="A63" s="2" t="str">
        <f>'Historical Data'!A81</f>
        <v>Changes traced to the activities below:</v>
      </c>
      <c r="B63" s="2"/>
      <c r="C63" s="2"/>
      <c r="D63" s="2"/>
      <c r="F63" s="2"/>
      <c r="H63" s="2"/>
    </row>
    <row r="64" spans="1:8" x14ac:dyDescent="0.15">
      <c r="A64" t="str">
        <f>'Historical Data'!A82</f>
        <v>Analyze</v>
      </c>
      <c r="D64" s="16">
        <f>COUNTIF('Change Log'!$D$61:$D$61,A64)</f>
        <v>0</v>
      </c>
      <c r="E64" s="16">
        <f>D64+'Historical Data'!E82</f>
        <v>0</v>
      </c>
    </row>
    <row r="65" spans="1:8" x14ac:dyDescent="0.15">
      <c r="A65" t="str">
        <f>'Historical Data'!A83</f>
        <v>Architect</v>
      </c>
      <c r="D65" s="16">
        <f>COUNTIF('Change Log'!$D$61:$D$61,A65)</f>
        <v>0</v>
      </c>
      <c r="E65" s="16">
        <f>D65+'Historical Data'!E83</f>
        <v>0</v>
      </c>
    </row>
    <row r="66" spans="1:8" x14ac:dyDescent="0.15">
      <c r="A66" t="str">
        <f>'Historical Data'!A84</f>
        <v>Plan project</v>
      </c>
      <c r="D66" s="16">
        <f>COUNTIF('Change Log'!$D$61:$D$61,A66)</f>
        <v>0</v>
      </c>
      <c r="E66" s="16">
        <f>D66+'Historical Data'!E84</f>
        <v>0</v>
      </c>
    </row>
    <row r="67" spans="1:8" x14ac:dyDescent="0.15">
      <c r="A67" t="str">
        <f>'Historical Data'!A85</f>
        <v>Plan iteration</v>
      </c>
      <c r="D67" s="16">
        <f>COUNTIF('Change Log'!$D$61:$D$61,A67)</f>
        <v>0</v>
      </c>
      <c r="E67" s="16">
        <f>D67+'Historical Data'!E85</f>
        <v>0</v>
      </c>
    </row>
    <row r="68" spans="1:8" x14ac:dyDescent="0.15">
      <c r="A68" t="str">
        <f>'Historical Data'!A86</f>
        <v>Construct</v>
      </c>
      <c r="D68" s="16">
        <f>COUNTIF('Change Log'!$D$61:$D$61,A68)</f>
        <v>0</v>
      </c>
      <c r="E68" s="16">
        <f>D68+'Historical Data'!E86</f>
        <v>0</v>
      </c>
    </row>
    <row r="69" spans="1:8" x14ac:dyDescent="0.15">
      <c r="A69" t="str">
        <f>'Historical Data'!A87</f>
        <v>Refactor</v>
      </c>
      <c r="D69" s="16">
        <f>COUNTIF('Change Log'!$D$61:$D$61,A69)</f>
        <v>0</v>
      </c>
      <c r="E69" s="16">
        <f>D69+'Historical Data'!E87</f>
        <v>0</v>
      </c>
    </row>
    <row r="70" spans="1:8" x14ac:dyDescent="0.15">
      <c r="A70" t="str">
        <f>'Historical Data'!A88</f>
        <v>Review</v>
      </c>
      <c r="D70" s="16">
        <f>COUNTIF('Change Log'!$D$61:$D$61,A70)</f>
        <v>0</v>
      </c>
      <c r="E70" s="16">
        <f>D70+'Historical Data'!E88</f>
        <v>0</v>
      </c>
    </row>
    <row r="71" spans="1:8" x14ac:dyDescent="0.15">
      <c r="A71" t="str">
        <f>'Historical Data'!A89</f>
        <v>Integration test</v>
      </c>
      <c r="D71" s="16">
        <f>COUNTIF('Change Log'!$D$61:$D$61,A71)</f>
        <v>0</v>
      </c>
      <c r="E71" s="16">
        <f>D71+'Historical Data'!E89</f>
        <v>0</v>
      </c>
    </row>
    <row r="72" spans="1:8" x14ac:dyDescent="0.15">
      <c r="A72" t="str">
        <f>'Historical Data'!A90</f>
        <v>Repattern</v>
      </c>
      <c r="D72" s="16">
        <f>COUNTIF('Change Log'!$D$61:$D$61,A72)</f>
        <v>0</v>
      </c>
      <c r="E72" s="16">
        <f>D72+'Historical Data'!E90</f>
        <v>0</v>
      </c>
    </row>
    <row r="73" spans="1:8" x14ac:dyDescent="0.15">
      <c r="A73" t="str">
        <f>'Historical Data'!A91</f>
        <v>Postmortem</v>
      </c>
      <c r="D73" s="16">
        <f>COUNTIF('Change Log'!$D$61:$D$61,A73)</f>
        <v>0</v>
      </c>
      <c r="E73" s="16">
        <f>D73+'Historical Data'!E91</f>
        <v>0</v>
      </c>
    </row>
    <row r="74" spans="1:8" x14ac:dyDescent="0.15">
      <c r="A74" t="str">
        <f>'Historical Data'!A92</f>
        <v>Sandbox</v>
      </c>
      <c r="B74" s="2"/>
      <c r="C74" s="2"/>
      <c r="D74" s="16">
        <f>COUNTIF('Change Log'!$D$61:$D$61,A74)</f>
        <v>0</v>
      </c>
      <c r="E74" s="16">
        <f>D74+'Historical Data'!E92</f>
        <v>0</v>
      </c>
      <c r="F74" s="2"/>
      <c r="H74" s="2"/>
    </row>
    <row r="75" spans="1:8" x14ac:dyDescent="0.15">
      <c r="A75" t="str">
        <f>'Historical Data'!A93</f>
        <v>TOTAL</v>
      </c>
      <c r="B75" s="2"/>
      <c r="C75" s="2"/>
      <c r="D75" s="16">
        <f>SUM(D64:D74)</f>
        <v>0</v>
      </c>
      <c r="E75" s="16">
        <f>D75+'Historical Data'!E93</f>
        <v>0</v>
      </c>
      <c r="F75" s="2"/>
      <c r="H75" s="2"/>
    </row>
    <row r="76" spans="1:8" x14ac:dyDescent="0.15">
      <c r="A76" s="2"/>
      <c r="B76" s="2"/>
      <c r="C76" s="2"/>
      <c r="D76" s="2"/>
      <c r="E76" s="16"/>
      <c r="F76" s="2"/>
      <c r="H76" s="2"/>
    </row>
    <row r="77" spans="1:8" x14ac:dyDescent="0.15">
      <c r="A77" s="2" t="str">
        <f>'Historical Data'!A96</f>
        <v>Changes implemented in the activities below:</v>
      </c>
      <c r="B77" s="2"/>
      <c r="C77" s="2"/>
      <c r="D77" s="2"/>
      <c r="E77" s="16"/>
      <c r="F77" s="2"/>
      <c r="H77" s="2"/>
    </row>
    <row r="78" spans="1:8" x14ac:dyDescent="0.15">
      <c r="A78" t="str">
        <f>'Historical Data'!A97</f>
        <v>Analyze</v>
      </c>
      <c r="D78" s="16">
        <f>COUNTIF('Change Log'!$F$61:$F$61,A78)</f>
        <v>0</v>
      </c>
      <c r="E78" s="16">
        <f>D78+'Historical Data'!E97</f>
        <v>0</v>
      </c>
    </row>
    <row r="79" spans="1:8" x14ac:dyDescent="0.15">
      <c r="A79" t="str">
        <f>'Historical Data'!A98</f>
        <v>Architect</v>
      </c>
      <c r="D79" s="16">
        <f>COUNTIF('Change Log'!$F$61:$F$61,A79)</f>
        <v>0</v>
      </c>
      <c r="E79" s="16">
        <f>D79+'Historical Data'!E98</f>
        <v>0</v>
      </c>
    </row>
    <row r="80" spans="1:8" x14ac:dyDescent="0.15">
      <c r="A80" t="str">
        <f>'Historical Data'!A99</f>
        <v>Plan project</v>
      </c>
      <c r="D80" s="16">
        <f>COUNTIF('Change Log'!$F$61:$F$61,A80)</f>
        <v>0</v>
      </c>
      <c r="E80" s="16">
        <f>D80+'Historical Data'!E99</f>
        <v>0</v>
      </c>
    </row>
    <row r="81" spans="1:5" x14ac:dyDescent="0.15">
      <c r="A81" t="str">
        <f>'Historical Data'!A100</f>
        <v>Plan iteration</v>
      </c>
      <c r="D81" s="16">
        <f>COUNTIF('Change Log'!$F$61:$F$61,A81)</f>
        <v>0</v>
      </c>
      <c r="E81" s="16">
        <f>D81+'Historical Data'!E100</f>
        <v>0</v>
      </c>
    </row>
    <row r="82" spans="1:5" x14ac:dyDescent="0.15">
      <c r="A82" t="str">
        <f>'Historical Data'!A101</f>
        <v>Construct</v>
      </c>
      <c r="D82" s="16">
        <f>COUNTIF('Change Log'!$F$61:$F$61,A82)</f>
        <v>0</v>
      </c>
      <c r="E82" s="16">
        <f>D82+'Historical Data'!E101</f>
        <v>0</v>
      </c>
    </row>
    <row r="83" spans="1:5" x14ac:dyDescent="0.15">
      <c r="A83" t="str">
        <f>'Historical Data'!A102</f>
        <v>Refactor</v>
      </c>
      <c r="D83" s="16">
        <f>COUNTIF('Change Log'!$F$61:$F$61,A83)</f>
        <v>0</v>
      </c>
      <c r="E83" s="16">
        <f>D83+'Historical Data'!E102</f>
        <v>0</v>
      </c>
    </row>
    <row r="84" spans="1:5" x14ac:dyDescent="0.15">
      <c r="A84" t="str">
        <f>'Historical Data'!A103</f>
        <v>Review</v>
      </c>
      <c r="D84" s="16">
        <f>COUNTIF('Change Log'!$F$61:$F$61,A84)</f>
        <v>0</v>
      </c>
      <c r="E84" s="16">
        <f>D84+'Historical Data'!E103</f>
        <v>0</v>
      </c>
    </row>
    <row r="85" spans="1:5" x14ac:dyDescent="0.15">
      <c r="A85" t="str">
        <f>'Historical Data'!A104</f>
        <v>Integration test</v>
      </c>
      <c r="D85" s="16">
        <f>COUNTIF('Change Log'!$F$61:$F$61,A85)</f>
        <v>0</v>
      </c>
      <c r="E85" s="16">
        <f>D85+'Historical Data'!E104</f>
        <v>0</v>
      </c>
    </row>
    <row r="86" spans="1:5" x14ac:dyDescent="0.15">
      <c r="A86" t="str">
        <f>'Historical Data'!A105</f>
        <v>Repattern</v>
      </c>
      <c r="D86" s="16">
        <f>COUNTIF('Change Log'!$F$61:$F$61,A86)</f>
        <v>0</v>
      </c>
      <c r="E86" s="16">
        <f>D86+'Historical Data'!E105</f>
        <v>0</v>
      </c>
    </row>
    <row r="87" spans="1:5" x14ac:dyDescent="0.15">
      <c r="A87" t="str">
        <f>'Historical Data'!A106</f>
        <v>Postmortem</v>
      </c>
      <c r="D87" s="16">
        <f>COUNTIF('Change Log'!$F$61:$F$61,A87)</f>
        <v>0</v>
      </c>
      <c r="E87" s="16">
        <f>D87+'Historical Data'!E106</f>
        <v>0</v>
      </c>
    </row>
    <row r="88" spans="1:5" x14ac:dyDescent="0.15">
      <c r="A88" t="str">
        <f>'Historical Data'!A107</f>
        <v>Sandbox</v>
      </c>
      <c r="D88" s="16">
        <f>COUNTIF('Change Log'!$F$61:$F$61,A88)</f>
        <v>0</v>
      </c>
      <c r="E88" s="16">
        <f>D88+'Historical Data'!E107</f>
        <v>0</v>
      </c>
    </row>
    <row r="89" spans="1:5" x14ac:dyDescent="0.15">
      <c r="A89" t="str">
        <f>'Historical Data'!A108</f>
        <v>TOTAL</v>
      </c>
      <c r="D89" s="16">
        <f>SUM(D78:D88)</f>
        <v>0</v>
      </c>
      <c r="E89" s="16">
        <f>D89+'Historical Data'!E108</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customWidth="1"/>
    <col min="2" max="2" width="11.5" customWidth="1"/>
    <col min="3" max="3" width="22.83203125" customWidth="1"/>
    <col min="4" max="4" width="14" customWidth="1"/>
    <col min="5" max="5" width="15.33203125" customWidth="1"/>
    <col min="6" max="6" width="16.1640625" customWidth="1"/>
    <col min="7" max="7" width="17.33203125" customWidth="1"/>
    <col min="8" max="8" width="14.33203125" customWidth="1"/>
    <col min="9" max="9" width="15.5" customWidth="1"/>
    <col min="10" max="10" width="49.33203125" customWidth="1"/>
    <col min="11" max="11" width="23.6640625" customWidth="1"/>
  </cols>
  <sheetData>
    <row r="1" spans="1:9" ht="11" hidden="1" customHeight="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tr">
        <f>Constants!I1</f>
        <v xml:space="preserve"> </v>
      </c>
      <c r="H1" t="str">
        <f>Constants!J1</f>
        <v xml:space="preserve"> </v>
      </c>
      <c r="I1" t="str">
        <f>Constants!K1</f>
        <v xml:space="preserve"> </v>
      </c>
    </row>
    <row r="2" spans="1:9" ht="11" hidden="1" customHeight="1" x14ac:dyDescent="0.15">
      <c r="A2" t="str">
        <f>Constants!A2</f>
        <v>Start date:</v>
      </c>
      <c r="B2">
        <f>Constants!B2</f>
        <v>36526</v>
      </c>
      <c r="C2" t="str">
        <f>Constants!D2</f>
        <v xml:space="preserve"> </v>
      </c>
      <c r="D2" t="str">
        <f>Constants!E2</f>
        <v>Grades:</v>
      </c>
      <c r="E2" t="str">
        <f>Constants!F2</f>
        <v>AA</v>
      </c>
      <c r="F2">
        <f>Constants!G2</f>
        <v>1</v>
      </c>
      <c r="G2">
        <f>Constants!I2</f>
        <v>0</v>
      </c>
      <c r="H2">
        <f ca="1">Constants!J2</f>
        <v>44853</v>
      </c>
      <c r="I2">
        <f>Constants!K2</f>
        <v>0</v>
      </c>
    </row>
    <row r="3" spans="1:9" ht="11" hidden="1" customHeight="1" x14ac:dyDescent="0.15">
      <c r="A3" t="str">
        <f>Constants!A3</f>
        <v>End date:</v>
      </c>
      <c r="B3">
        <f>Constants!B3</f>
        <v>73051</v>
      </c>
      <c r="C3" t="str">
        <f>Constants!D3</f>
        <v xml:space="preserve"> </v>
      </c>
      <c r="D3" t="str">
        <f>Constants!E3</f>
        <v xml:space="preserve"> </v>
      </c>
      <c r="E3" t="str">
        <f>Constants!F3</f>
        <v>A</v>
      </c>
      <c r="F3">
        <f>Constants!G3</f>
        <v>0.95</v>
      </c>
      <c r="G3">
        <f>Constants!I3</f>
        <v>0</v>
      </c>
      <c r="H3">
        <f>Constants!J3</f>
        <v>0</v>
      </c>
      <c r="I3">
        <f>Constants!K3</f>
        <v>0</v>
      </c>
    </row>
    <row r="4" spans="1:9" ht="11" hidden="1" customHeight="1" x14ac:dyDescent="0.15">
      <c r="A4" t="str">
        <f>Constants!A4</f>
        <v>Phases:</v>
      </c>
      <c r="B4" t="str">
        <f>Constants!B4</f>
        <v>Analyze</v>
      </c>
      <c r="C4" t="str">
        <f>Constants!D4</f>
        <v>Identifying customer needs</v>
      </c>
      <c r="D4" t="str">
        <f>Constants!E4</f>
        <v xml:space="preserve"> </v>
      </c>
      <c r="E4" t="str">
        <f>Constants!F4</f>
        <v>AB</v>
      </c>
      <c r="F4">
        <f>Constants!G4</f>
        <v>0.9</v>
      </c>
      <c r="G4">
        <f>Constants!I4</f>
        <v>0</v>
      </c>
      <c r="H4">
        <f>Constants!J4</f>
        <v>0</v>
      </c>
      <c r="I4">
        <f>Constants!K4</f>
        <v>0</v>
      </c>
    </row>
    <row r="5" spans="1:9" ht="11" hidden="1" customHeight="1" x14ac:dyDescent="0.15">
      <c r="A5" t="str">
        <f>Constants!A5</f>
        <v xml:space="preserve"> </v>
      </c>
      <c r="B5" t="str">
        <f>Constants!B5</f>
        <v>Architect</v>
      </c>
      <c r="C5" t="str">
        <f>Constants!D5</f>
        <v>High-level design</v>
      </c>
      <c r="D5" t="str">
        <f>Constants!E5</f>
        <v xml:space="preserve"> </v>
      </c>
      <c r="E5" t="str">
        <f>Constants!F5</f>
        <v>B</v>
      </c>
      <c r="F5">
        <f>Constants!G5</f>
        <v>0.85</v>
      </c>
      <c r="G5">
        <f>Constants!I5</f>
        <v>0</v>
      </c>
      <c r="H5">
        <f>Constants!J5</f>
        <v>0</v>
      </c>
      <c r="I5">
        <f>Constants!K5</f>
        <v>0</v>
      </c>
    </row>
    <row r="6" spans="1:9" ht="11" hidden="1" customHeight="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c r="G6">
        <f>Constants!I6</f>
        <v>0</v>
      </c>
      <c r="H6">
        <f>Constants!J6</f>
        <v>0</v>
      </c>
      <c r="I6">
        <f>Constants!K6</f>
        <v>0</v>
      </c>
    </row>
    <row r="7" spans="1:9" ht="11" hidden="1" customHeight="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c r="G7">
        <f>Constants!I7</f>
        <v>0</v>
      </c>
      <c r="H7">
        <f>Constants!J7</f>
        <v>0</v>
      </c>
      <c r="I7">
        <f>Constants!K7</f>
        <v>0</v>
      </c>
    </row>
    <row r="8" spans="1:9" ht="11" hidden="1" customHeight="1" x14ac:dyDescent="0.15">
      <c r="A8" t="str">
        <f>Constants!A8</f>
        <v xml:space="preserve"> </v>
      </c>
      <c r="B8" t="str">
        <f>Constants!B8</f>
        <v>Construct</v>
      </c>
      <c r="C8" t="str">
        <f>Constants!D8</f>
        <v>Low-level design, coding, unit testing</v>
      </c>
      <c r="D8" t="str">
        <f>Constants!E8</f>
        <v xml:space="preserve"> </v>
      </c>
      <c r="E8" t="str">
        <f>Constants!F8</f>
        <v>CD</v>
      </c>
      <c r="F8">
        <f>Constants!G8</f>
        <v>0.7</v>
      </c>
      <c r="G8">
        <f ca="1">Constants!H8</f>
        <v>44844</v>
      </c>
      <c r="H8">
        <f>Constants!I9</f>
        <v>1</v>
      </c>
      <c r="I8">
        <f>Constants!J8</f>
        <v>0</v>
      </c>
    </row>
    <row r="9" spans="1:9" ht="11" hidden="1" customHeight="1" x14ac:dyDescent="0.15">
      <c r="A9" t="str">
        <f>Constants!A9</f>
        <v xml:space="preserve"> </v>
      </c>
      <c r="B9" t="str">
        <f>Constants!B9</f>
        <v>Refactor</v>
      </c>
      <c r="C9" t="str">
        <f>Constants!D9</f>
        <v>Restructure internal design</v>
      </c>
      <c r="D9" t="str">
        <f>Constants!E9</f>
        <v xml:space="preserve"> </v>
      </c>
      <c r="E9" t="str">
        <f>Constants!F9</f>
        <v>D</v>
      </c>
      <c r="F9">
        <f>Constants!G9</f>
        <v>0.65</v>
      </c>
      <c r="G9">
        <f ca="1">Constants!H9</f>
        <v>44845</v>
      </c>
      <c r="H9">
        <f>Constants!I10</f>
        <v>2</v>
      </c>
      <c r="I9">
        <f>Constants!J9</f>
        <v>5</v>
      </c>
    </row>
    <row r="10" spans="1:9" ht="11" hidden="1" customHeight="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c r="G10">
        <f ca="1">Constants!H10</f>
        <v>44846</v>
      </c>
      <c r="H10">
        <f>Constants!I11</f>
        <v>3</v>
      </c>
      <c r="I10">
        <f>Constants!J10</f>
        <v>10</v>
      </c>
    </row>
    <row r="11" spans="1:9" ht="11" hidden="1" customHeight="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c r="G11">
        <f ca="1">Constants!H11</f>
        <v>44847</v>
      </c>
      <c r="H11">
        <f>Constants!I12</f>
        <v>4</v>
      </c>
      <c r="I11">
        <f>Constants!J11</f>
        <v>15</v>
      </c>
    </row>
    <row r="12" spans="1:9" ht="11" hidden="1" customHeight="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c r="G12">
        <f ca="1">Constants!H12</f>
        <v>44848</v>
      </c>
      <c r="H12">
        <f>Constants!I13</f>
        <v>5</v>
      </c>
      <c r="I12">
        <f>Constants!J12</f>
        <v>20</v>
      </c>
    </row>
    <row r="13" spans="1:9" ht="11" hidden="1" customHeight="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c r="G13">
        <f ca="1">Constants!H13</f>
        <v>44849</v>
      </c>
      <c r="H13">
        <f>Constants!I14</f>
        <v>6</v>
      </c>
      <c r="I13">
        <f>Constants!J13</f>
        <v>25</v>
      </c>
    </row>
    <row r="14" spans="1:9" ht="11" hidden="1" customHeight="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c r="G14">
        <f ca="1">Constants!H14</f>
        <v>44850</v>
      </c>
      <c r="H14">
        <f>Constants!I15</f>
        <v>7</v>
      </c>
      <c r="I14">
        <f>Constants!J14</f>
        <v>30</v>
      </c>
    </row>
    <row r="15" spans="1:9" ht="11" hidden="1" customHeight="1" x14ac:dyDescent="0.15">
      <c r="A15" t="str">
        <f>Constants!A15</f>
        <v xml:space="preserve"> </v>
      </c>
      <c r="B15" t="s">
        <v>493</v>
      </c>
      <c r="C15" t="str">
        <f>Constants!C15</f>
        <v xml:space="preserve"> </v>
      </c>
      <c r="D15" t="str">
        <f>Constants!D15</f>
        <v xml:space="preserve"> </v>
      </c>
      <c r="E15" t="str">
        <f>Constants!E15</f>
        <v xml:space="preserve"> </v>
      </c>
      <c r="F15" t="str">
        <f>Constants!F15</f>
        <v xml:space="preserve"> </v>
      </c>
      <c r="G15">
        <f ca="1">Constants!H15</f>
        <v>44851</v>
      </c>
      <c r="H15">
        <f>Constants!I16</f>
        <v>8</v>
      </c>
      <c r="I15">
        <f>Constants!J15</f>
        <v>35</v>
      </c>
    </row>
    <row r="16" spans="1:9" ht="11" hidden="1" customHeight="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c r="G16">
        <f ca="1">Constants!H16</f>
        <v>44852</v>
      </c>
      <c r="H16">
        <f>Constants!I17</f>
        <v>9</v>
      </c>
      <c r="I16">
        <f>Constants!J16</f>
        <v>40</v>
      </c>
    </row>
    <row r="17" spans="1:9" ht="11" hidden="1" customHeight="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c r="G17">
        <f ca="1">Constants!H17</f>
        <v>44853</v>
      </c>
      <c r="H17">
        <f>Constants!I18</f>
        <v>10</v>
      </c>
      <c r="I17">
        <f>Constants!J17</f>
        <v>45</v>
      </c>
    </row>
    <row r="18" spans="1:9" ht="11" hidden="1" customHeight="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c r="G18">
        <f ca="1">Constants!H18</f>
        <v>44854</v>
      </c>
      <c r="H18">
        <f>Constants!I19</f>
        <v>11</v>
      </c>
      <c r="I18">
        <f>Constants!J18</f>
        <v>50</v>
      </c>
    </row>
    <row r="19" spans="1:9" ht="11" hidden="1" customHeight="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c r="G19">
        <f ca="1">Constants!H19</f>
        <v>44855</v>
      </c>
      <c r="H19">
        <f>Constants!I20</f>
        <v>12</v>
      </c>
      <c r="I19">
        <f>Constants!J19</f>
        <v>55</v>
      </c>
    </row>
    <row r="20" spans="1:9" ht="11" hidden="1" customHeight="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c r="G20">
        <f ca="1">Constants!H20</f>
        <v>44856</v>
      </c>
      <c r="H20">
        <f>Constants!I21</f>
        <v>13</v>
      </c>
      <c r="I20">
        <f>Constants!J20</f>
        <v>0</v>
      </c>
    </row>
    <row r="21" spans="1:9" ht="11" hidden="1" customHeight="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c r="G21">
        <f ca="1">Constants!H21</f>
        <v>44857</v>
      </c>
      <c r="H21">
        <f>Constants!I22</f>
        <v>14</v>
      </c>
      <c r="I21">
        <f>Constants!J21</f>
        <v>0</v>
      </c>
    </row>
    <row r="22" spans="1:9" ht="11" hidden="1" customHeight="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c r="G22">
        <f ca="1">Constants!H22</f>
        <v>44858</v>
      </c>
      <c r="H22">
        <f>Constants!I23</f>
        <v>15</v>
      </c>
      <c r="I22">
        <f>Constants!J22</f>
        <v>0</v>
      </c>
    </row>
    <row r="23" spans="1:9" ht="11" hidden="1" customHeight="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c r="G23">
        <f ca="1">Constants!H23</f>
        <v>44859</v>
      </c>
      <c r="H23">
        <f>Constants!I24</f>
        <v>16</v>
      </c>
      <c r="I23">
        <f>Constants!J23</f>
        <v>0</v>
      </c>
    </row>
    <row r="24" spans="1:9" ht="11" hidden="1" customHeight="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c r="G24">
        <f ca="1">Constants!H24</f>
        <v>44860</v>
      </c>
      <c r="H24">
        <f>Constants!I25</f>
        <v>17</v>
      </c>
      <c r="I24">
        <f>Constants!J24</f>
        <v>0</v>
      </c>
    </row>
    <row r="25" spans="1:9" ht="11" hidden="1" customHeight="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c r="G25">
        <f ca="1">Constants!H25</f>
        <v>44861</v>
      </c>
      <c r="H25">
        <f>Constants!I26</f>
        <v>18</v>
      </c>
      <c r="I25">
        <f>Constants!J25</f>
        <v>0</v>
      </c>
    </row>
    <row r="26" spans="1:9" ht="11" hidden="1" customHeight="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c r="G26">
        <f ca="1">Constants!H26</f>
        <v>44862</v>
      </c>
      <c r="H26">
        <f>Constants!I27</f>
        <v>19</v>
      </c>
      <c r="I26">
        <f>Constants!J26</f>
        <v>0</v>
      </c>
    </row>
    <row r="27" spans="1:9" ht="11" hidden="1" customHeight="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c r="G27">
        <f ca="1">Constants!H27</f>
        <v>44863</v>
      </c>
      <c r="H27">
        <f>Constants!I28</f>
        <v>20</v>
      </c>
      <c r="I27">
        <f>Constants!J27</f>
        <v>0</v>
      </c>
    </row>
    <row r="28" spans="1:9" ht="11" hidden="1" customHeight="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c r="G28">
        <f ca="1">Constants!H28</f>
        <v>44864</v>
      </c>
      <c r="H28">
        <f>Constants!I29</f>
        <v>21</v>
      </c>
      <c r="I28">
        <f>Constants!J28</f>
        <v>0</v>
      </c>
    </row>
    <row r="29" spans="1:9" ht="11" hidden="1" customHeight="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c r="G29">
        <f ca="1">Constants!H29</f>
        <v>44865</v>
      </c>
      <c r="H29">
        <f>Constants!I30</f>
        <v>22</v>
      </c>
      <c r="I29">
        <f>Constants!J29</f>
        <v>0</v>
      </c>
    </row>
    <row r="30" spans="1:9" ht="11" hidden="1" customHeight="1" x14ac:dyDescent="0.15">
      <c r="A30" t="str">
        <f>Constants!A30</f>
        <v>Y/N:</v>
      </c>
      <c r="B30" t="str">
        <f>Constants!B30</f>
        <v>Yes</v>
      </c>
      <c r="C30" t="str">
        <f>Constants!C30</f>
        <v xml:space="preserve"> </v>
      </c>
      <c r="D30" t="str">
        <f>Constants!D30</f>
        <v xml:space="preserve"> </v>
      </c>
      <c r="E30" t="str">
        <f>Constants!E30</f>
        <v>Passed</v>
      </c>
      <c r="F30">
        <f>Constants!F30</f>
        <v>0</v>
      </c>
      <c r="G30">
        <f ca="1">Constants!H30</f>
        <v>44866</v>
      </c>
      <c r="H30">
        <f>Constants!I31</f>
        <v>23</v>
      </c>
      <c r="I30">
        <f>Constants!J30</f>
        <v>0</v>
      </c>
    </row>
    <row r="31" spans="1:9" ht="11" hidden="1" customHeight="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c r="G31">
        <f ca="1">Constants!H31</f>
        <v>44867</v>
      </c>
      <c r="H31">
        <f>Constants!I32</f>
        <v>0</v>
      </c>
      <c r="I31">
        <f>Constants!J31</f>
        <v>0</v>
      </c>
    </row>
    <row r="32" spans="1:9" ht="11" hidden="1" customHeight="1" x14ac:dyDescent="0.15">
      <c r="A32" t="str">
        <f>Constants!A32</f>
        <v>Proxy Types:</v>
      </c>
      <c r="B32" t="str">
        <f>Constants!B32</f>
        <v>-</v>
      </c>
      <c r="C32" t="str">
        <f>Constants!C32</f>
        <v xml:space="preserve"> </v>
      </c>
      <c r="D32" t="str">
        <f>Constants!D32</f>
        <v xml:space="preserve"> </v>
      </c>
      <c r="E32" t="str">
        <f>Constants!E32</f>
        <v>Failed</v>
      </c>
      <c r="F32" t="str">
        <f>Constants!F32</f>
        <v>Base</v>
      </c>
      <c r="G32">
        <f ca="1">Constants!H32</f>
        <v>44868</v>
      </c>
      <c r="H32">
        <f>Constants!I33</f>
        <v>0</v>
      </c>
      <c r="I32">
        <f>Constants!J32</f>
        <v>0</v>
      </c>
    </row>
    <row r="33" spans="1:10" ht="11" hidden="1" customHeight="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c r="G33">
        <f ca="1">Constants!H33</f>
        <v>44869</v>
      </c>
      <c r="H33">
        <f>Constants!I34</f>
        <v>0</v>
      </c>
      <c r="I33">
        <f>Constants!J33</f>
        <v>0</v>
      </c>
    </row>
    <row r="34" spans="1:10" ht="11" hidden="1" customHeight="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c r="G34">
        <f ca="1">Constants!H34</f>
        <v>44870</v>
      </c>
      <c r="H34">
        <f>Constants!I35</f>
        <v>0</v>
      </c>
      <c r="I34">
        <f>Constants!J34</f>
        <v>0</v>
      </c>
    </row>
    <row r="35" spans="1:10" ht="11" hidden="1" customHeight="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c r="G35">
        <f ca="1">Constants!H35</f>
        <v>44871</v>
      </c>
      <c r="H35">
        <f>Constants!I36</f>
        <v>0</v>
      </c>
      <c r="I35">
        <f>Constants!J35</f>
        <v>0</v>
      </c>
    </row>
    <row r="36" spans="1:10" ht="11" hidden="1" customHeight="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c r="G36">
        <f ca="1">Constants!H36</f>
        <v>44872</v>
      </c>
      <c r="H36">
        <f>Constants!I37</f>
        <v>0</v>
      </c>
      <c r="I36">
        <f>Constants!J36</f>
        <v>0</v>
      </c>
    </row>
    <row r="37" spans="1:10" ht="11" hidden="1" customHeight="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c r="G37">
        <f ca="1">Constants!H37</f>
        <v>44873</v>
      </c>
      <c r="H37">
        <f>Constants!H38</f>
        <v>0</v>
      </c>
      <c r="I37">
        <f>Constants!J37</f>
        <v>0</v>
      </c>
    </row>
    <row r="38" spans="1:10" ht="11" hidden="1" customHeight="1" x14ac:dyDescent="0.15">
      <c r="A38" t="str">
        <f>Constants!A38</f>
        <v>Sizes:</v>
      </c>
      <c r="B38" t="str">
        <f>Constants!B38</f>
        <v>VS</v>
      </c>
      <c r="C38" t="str">
        <f>Constants!C38</f>
        <v>S</v>
      </c>
      <c r="D38" t="str">
        <f>Constants!D38</f>
        <v>M</v>
      </c>
      <c r="E38" t="str">
        <f>Constants!E38</f>
        <v>L</v>
      </c>
      <c r="F38" t="str">
        <f>Constants!F38</f>
        <v>VL</v>
      </c>
      <c r="G38" t="str">
        <f>Constants!G38</f>
        <v>VS</v>
      </c>
      <c r="H38">
        <f>Constants!H39</f>
        <v>0</v>
      </c>
      <c r="I38">
        <f>Constants!I38</f>
        <v>0</v>
      </c>
    </row>
    <row r="39" spans="1:10" ht="11" hidden="1" customHeight="1" x14ac:dyDescent="0.15">
      <c r="A39" t="str">
        <f>Constants!A39</f>
        <v>upper</v>
      </c>
      <c r="B39">
        <f>Constants!B39</f>
        <v>-1.5</v>
      </c>
      <c r="C39">
        <f>Constants!C39</f>
        <v>-0.5</v>
      </c>
      <c r="D39">
        <f>Constants!D39</f>
        <v>0.5</v>
      </c>
      <c r="E39">
        <f>Constants!E39</f>
        <v>1.5</v>
      </c>
      <c r="F39">
        <f>Constants!F39</f>
        <v>99999</v>
      </c>
      <c r="G39" t="str">
        <f>Constants!G39</f>
        <v>S</v>
      </c>
      <c r="H39">
        <f>Constants!H40</f>
        <v>0</v>
      </c>
      <c r="I39">
        <f>Constants!I39</f>
        <v>0</v>
      </c>
    </row>
    <row r="40" spans="1:10" ht="11" hidden="1" customHeight="1" x14ac:dyDescent="0.15">
      <c r="A40" t="str">
        <f>Constants!A40</f>
        <v>mid</v>
      </c>
      <c r="B40">
        <f>Constants!B40</f>
        <v>-2</v>
      </c>
      <c r="C40">
        <f>Constants!C40</f>
        <v>-1</v>
      </c>
      <c r="D40">
        <f>Constants!D40</f>
        <v>0</v>
      </c>
      <c r="E40">
        <f>Constants!E40</f>
        <v>1</v>
      </c>
      <c r="F40">
        <f>Constants!F40</f>
        <v>2</v>
      </c>
      <c r="G40" t="str">
        <f>Constants!G40</f>
        <v>M</v>
      </c>
      <c r="H40">
        <f>Constants!H41</f>
        <v>0</v>
      </c>
      <c r="I40">
        <f>Constants!I40</f>
        <v>0</v>
      </c>
    </row>
    <row r="41" spans="1:10" ht="11" hidden="1" customHeight="1" x14ac:dyDescent="0.15">
      <c r="A41" t="str">
        <f>Constants!A41</f>
        <v>lower</v>
      </c>
      <c r="B41">
        <f>Constants!B41</f>
        <v>0</v>
      </c>
      <c r="C41">
        <f>Constants!C41</f>
        <v>-1.5</v>
      </c>
      <c r="D41">
        <f>Constants!D41</f>
        <v>-0.5</v>
      </c>
      <c r="E41">
        <f>Constants!E41</f>
        <v>0.5</v>
      </c>
      <c r="F41">
        <f>Constants!F41</f>
        <v>1.5</v>
      </c>
      <c r="G41" t="str">
        <f>Constants!G41</f>
        <v>L</v>
      </c>
      <c r="H41">
        <f>Constants!H42</f>
        <v>0</v>
      </c>
      <c r="I41">
        <f>Constants!I41</f>
        <v>0</v>
      </c>
    </row>
    <row r="42" spans="1:10" ht="11" hidden="1" customHeight="1" x14ac:dyDescent="0.15">
      <c r="A42" t="str">
        <f>Constants!A42</f>
        <v xml:space="preserve"> </v>
      </c>
      <c r="B42">
        <f>Constants!B42</f>
        <v>0</v>
      </c>
      <c r="C42">
        <f>Constants!C42</f>
        <v>0</v>
      </c>
      <c r="D42">
        <f>Constants!D42</f>
        <v>0</v>
      </c>
      <c r="E42">
        <f>Constants!E42</f>
        <v>0</v>
      </c>
      <c r="F42" t="str">
        <f>Constants!F42</f>
        <v xml:space="preserve"> </v>
      </c>
      <c r="G42" t="str">
        <f>Constants!G42</f>
        <v>VL</v>
      </c>
      <c r="H42">
        <f>Constants!H43</f>
        <v>0</v>
      </c>
      <c r="I42">
        <f>Constants!I42</f>
        <v>0</v>
      </c>
    </row>
    <row r="43" spans="1:10" ht="11" hidden="1" customHeight="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c r="G43">
        <f>Constants!G43</f>
        <v>0</v>
      </c>
      <c r="H43">
        <f>Constants!H44</f>
        <v>0</v>
      </c>
      <c r="I43">
        <f>Constants!I43</f>
        <v>0</v>
      </c>
    </row>
    <row r="44" spans="1:10" ht="9" hidden="1" customHeight="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c r="G44">
        <f>Constants!G44</f>
        <v>0</v>
      </c>
      <c r="H44">
        <f>Constants!H45</f>
        <v>0</v>
      </c>
      <c r="I44">
        <f>Constants!I44</f>
        <v>0</v>
      </c>
    </row>
    <row r="45" spans="1:10" ht="20" x14ac:dyDescent="0.2">
      <c r="A45" s="301" t="s">
        <v>120</v>
      </c>
      <c r="B45" s="301"/>
      <c r="C45" s="301"/>
    </row>
    <row r="46" spans="1:10" ht="25" customHeight="1" x14ac:dyDescent="0.15">
      <c r="A46" s="303" t="s">
        <v>425</v>
      </c>
      <c r="B46" s="303"/>
      <c r="C46" s="303"/>
      <c r="D46" s="303"/>
      <c r="E46" s="303"/>
      <c r="F46" s="303"/>
      <c r="G46" s="303"/>
      <c r="H46" s="303"/>
      <c r="I46" s="303"/>
      <c r="J46" s="303"/>
    </row>
    <row r="47" spans="1:10" ht="13" customHeight="1" x14ac:dyDescent="0.15">
      <c r="A47" s="35"/>
      <c r="B47" s="150"/>
      <c r="C47" s="151" t="s">
        <v>434</v>
      </c>
      <c r="D47" s="396" t="s">
        <v>76</v>
      </c>
      <c r="E47" s="396"/>
      <c r="F47" s="396"/>
      <c r="G47" s="396"/>
      <c r="H47" s="396"/>
      <c r="I47" s="396"/>
      <c r="J47" s="396"/>
    </row>
    <row r="48" spans="1:10" ht="12" customHeight="1" x14ac:dyDescent="0.15">
      <c r="A48" s="35"/>
      <c r="B48" s="147"/>
      <c r="C48" s="147" t="str">
        <f>B19</f>
        <v>Requirements Change</v>
      </c>
      <c r="D48" s="303" t="str">
        <f>C19</f>
        <v>Changes to requirements</v>
      </c>
      <c r="E48" s="303"/>
      <c r="F48" s="303"/>
      <c r="G48" s="303"/>
      <c r="H48" s="303"/>
      <c r="I48" s="303"/>
      <c r="J48" s="303"/>
    </row>
    <row r="49" spans="1:13" ht="11" customHeight="1" x14ac:dyDescent="0.15">
      <c r="B49" s="147"/>
      <c r="C49" s="147" t="str">
        <f t="shared" ref="C49:C58" si="0">B20</f>
        <v>Requirements Clarification</v>
      </c>
      <c r="D49" s="303" t="str">
        <f t="shared" ref="D49:D58" si="1">C20</f>
        <v>Clarifications to requirements</v>
      </c>
      <c r="E49" s="303"/>
      <c r="F49" s="303"/>
      <c r="G49" s="303"/>
      <c r="H49" s="303"/>
      <c r="I49" s="303"/>
      <c r="J49" s="303"/>
    </row>
    <row r="50" spans="1:13" ht="11" customHeight="1" x14ac:dyDescent="0.15">
      <c r="B50" s="147"/>
      <c r="C50" s="147" t="str">
        <f t="shared" si="0"/>
        <v>Product syntax</v>
      </c>
      <c r="D50" s="303" t="str">
        <f t="shared" si="1"/>
        <v>Syntax flaws in the deliverable product</v>
      </c>
      <c r="E50" s="303"/>
      <c r="F50" s="303"/>
      <c r="G50" s="303"/>
      <c r="H50" s="303"/>
      <c r="I50" s="303"/>
      <c r="J50" s="303"/>
    </row>
    <row r="51" spans="1:13" ht="11" customHeight="1" x14ac:dyDescent="0.15">
      <c r="B51" s="147"/>
      <c r="C51" s="147" t="str">
        <f t="shared" si="0"/>
        <v>Product logic</v>
      </c>
      <c r="D51" s="303" t="str">
        <f t="shared" si="1"/>
        <v>Logic flaws in the deliverable product</v>
      </c>
      <c r="E51" s="303"/>
      <c r="F51" s="303"/>
      <c r="G51" s="303"/>
      <c r="H51" s="303"/>
      <c r="I51" s="303"/>
      <c r="J51" s="303"/>
    </row>
    <row r="52" spans="1:13" ht="11" customHeight="1" x14ac:dyDescent="0.15">
      <c r="B52" s="147"/>
      <c r="C52" s="147" t="str">
        <f t="shared" si="0"/>
        <v>Product interface</v>
      </c>
      <c r="D52" s="303" t="str">
        <f t="shared" si="1"/>
        <v>Flaws in the interface of a component of the deliverable product</v>
      </c>
      <c r="E52" s="303"/>
      <c r="F52" s="303"/>
      <c r="G52" s="303"/>
      <c r="H52" s="303"/>
      <c r="I52" s="303"/>
      <c r="J52" s="303"/>
    </row>
    <row r="53" spans="1:13" ht="11" customHeight="1" x14ac:dyDescent="0.15">
      <c r="B53" s="147"/>
      <c r="C53" s="147" t="str">
        <f t="shared" si="0"/>
        <v>Product checking</v>
      </c>
      <c r="D53" s="303" t="str">
        <f t="shared" si="1"/>
        <v>Flaws with boundary/type checking within a component of the deliverable product</v>
      </c>
      <c r="E53" s="303"/>
      <c r="F53" s="303"/>
      <c r="G53" s="303"/>
      <c r="H53" s="303"/>
      <c r="I53" s="303"/>
      <c r="J53" s="303"/>
    </row>
    <row r="54" spans="1:13" ht="11" customHeight="1" x14ac:dyDescent="0.15">
      <c r="B54" s="147"/>
      <c r="C54" s="147" t="str">
        <f t="shared" si="0"/>
        <v>Test syntax</v>
      </c>
      <c r="D54" s="303" t="str">
        <f t="shared" si="1"/>
        <v xml:space="preserve">Syntax flaws in the test code </v>
      </c>
      <c r="E54" s="303"/>
      <c r="F54" s="303"/>
      <c r="G54" s="303"/>
      <c r="H54" s="303"/>
      <c r="I54" s="303"/>
      <c r="J54" s="303"/>
    </row>
    <row r="55" spans="1:13" ht="11" customHeight="1" x14ac:dyDescent="0.15">
      <c r="B55" s="147"/>
      <c r="C55" s="147" t="str">
        <f t="shared" si="0"/>
        <v>Test logic</v>
      </c>
      <c r="D55" s="303" t="str">
        <f t="shared" si="1"/>
        <v>Logic flaws in the test code</v>
      </c>
      <c r="E55" s="303"/>
      <c r="F55" s="303"/>
      <c r="G55" s="303"/>
      <c r="H55" s="303"/>
      <c r="I55" s="303"/>
      <c r="J55" s="303"/>
    </row>
    <row r="56" spans="1:13" ht="11" customHeight="1" x14ac:dyDescent="0.15">
      <c r="B56" s="147"/>
      <c r="C56" s="147" t="str">
        <f t="shared" si="0"/>
        <v>Test interface</v>
      </c>
      <c r="D56" s="303" t="str">
        <f t="shared" si="1"/>
        <v>Flaws in the interface of a component of the test code</v>
      </c>
      <c r="E56" s="303"/>
      <c r="F56" s="303"/>
      <c r="G56" s="303"/>
      <c r="H56" s="303"/>
      <c r="I56" s="303"/>
      <c r="J56" s="303"/>
    </row>
    <row r="57" spans="1:13" ht="11" customHeight="1" x14ac:dyDescent="0.15">
      <c r="B57" s="147"/>
      <c r="C57" s="147" t="str">
        <f t="shared" si="0"/>
        <v>Test checking</v>
      </c>
      <c r="D57" s="303" t="str">
        <f t="shared" si="1"/>
        <v>Flaws with boundary/type checking within a component of the test code</v>
      </c>
      <c r="E57" s="303"/>
      <c r="F57" s="303"/>
      <c r="G57" s="303"/>
      <c r="H57" s="303"/>
      <c r="I57" s="303"/>
      <c r="J57" s="303"/>
    </row>
    <row r="58" spans="1:13" ht="11" customHeight="1" x14ac:dyDescent="0.15">
      <c r="B58" s="147"/>
      <c r="C58" s="147" t="str">
        <f t="shared" si="0"/>
        <v>Bad Smell</v>
      </c>
      <c r="D58" s="303" t="str">
        <f t="shared" si="1"/>
        <v>Refactoring changes (please note the bad smell in the defect description)</v>
      </c>
      <c r="E58" s="303"/>
      <c r="F58" s="303"/>
      <c r="G58" s="303"/>
      <c r="H58" s="303"/>
      <c r="I58" s="303"/>
      <c r="J58" s="303"/>
    </row>
    <row r="59" spans="1:13" ht="11" customHeight="1" x14ac:dyDescent="0.15">
      <c r="B59" s="147"/>
      <c r="C59" s="147"/>
      <c r="D59" s="35"/>
      <c r="E59" s="35"/>
      <c r="F59" s="35"/>
      <c r="G59" s="35"/>
      <c r="H59" s="35"/>
      <c r="I59" s="35"/>
      <c r="J59" s="35"/>
    </row>
    <row r="60" spans="1:13" s="3" customFormat="1" ht="32" customHeight="1" x14ac:dyDescent="0.15">
      <c r="A60" s="163" t="s">
        <v>505</v>
      </c>
      <c r="B60" s="163" t="s">
        <v>513</v>
      </c>
      <c r="C60" s="163" t="s">
        <v>504</v>
      </c>
      <c r="D60" s="163" t="s">
        <v>501</v>
      </c>
      <c r="E60" s="163" t="s">
        <v>618</v>
      </c>
      <c r="F60" s="163" t="s">
        <v>502</v>
      </c>
      <c r="G60" s="163" t="s">
        <v>503</v>
      </c>
      <c r="H60" s="163" t="s">
        <v>75</v>
      </c>
      <c r="I60" s="163" t="s">
        <v>512</v>
      </c>
      <c r="J60" s="163" t="s">
        <v>76</v>
      </c>
    </row>
    <row r="61" spans="1:13" s="3" customFormat="1" ht="26" customHeight="1" x14ac:dyDescent="0.15">
      <c r="A61" s="29">
        <f>1</f>
        <v>1</v>
      </c>
      <c r="B61" s="7"/>
      <c r="C61" s="4"/>
      <c r="D61" s="4"/>
      <c r="E61" s="4"/>
      <c r="F61" s="4"/>
      <c r="G61" s="4"/>
      <c r="H61" s="5"/>
      <c r="I61" s="5"/>
      <c r="J61" s="28"/>
      <c r="K61" s="21" t="str">
        <f ca="1">IF(ISBLANK(I61),"",IF(I61=A61,"&lt;-- Circular reference",IF(ISBLANK(OFFSET($C$60,I61,0)),"&lt;-- Invalid reference","")))</f>
        <v/>
      </c>
      <c r="L61" s="21"/>
      <c r="M61" s="21"/>
    </row>
    <row r="62" spans="1:13" s="3" customFormat="1" ht="26" customHeight="1" x14ac:dyDescent="0.15">
      <c r="A62" s="29">
        <f t="shared" ref="A62:A93" si="2">A61+1</f>
        <v>2</v>
      </c>
      <c r="B62" s="7"/>
      <c r="C62" s="4"/>
      <c r="D62" s="4"/>
      <c r="E62" s="4"/>
      <c r="F62" s="4"/>
      <c r="G62" s="4"/>
      <c r="H62" s="5"/>
      <c r="I62" s="5"/>
      <c r="J62" s="28"/>
      <c r="K62" s="21" t="str">
        <f t="shared" ref="K62:K110" ca="1" si="3">IF(ISBLANK(I62),"",IF(I62=A62,"&lt;-- Circular reference",IF(ISBLANK(OFFSET($C$60,I62,0)),"&lt;-- Invalid reference","")))</f>
        <v/>
      </c>
      <c r="L62" s="21"/>
      <c r="M62" s="21"/>
    </row>
    <row r="63" spans="1:13" s="3" customFormat="1" ht="26" customHeight="1" x14ac:dyDescent="0.15">
      <c r="A63" s="29">
        <f t="shared" si="2"/>
        <v>3</v>
      </c>
      <c r="B63" s="7"/>
      <c r="C63" s="4"/>
      <c r="D63" s="4"/>
      <c r="E63" s="4"/>
      <c r="F63" s="4"/>
      <c r="G63" s="4"/>
      <c r="H63" s="5"/>
      <c r="I63" s="5"/>
      <c r="J63" s="28"/>
      <c r="K63" s="21" t="str">
        <f t="shared" ca="1" si="3"/>
        <v/>
      </c>
      <c r="L63" s="21"/>
      <c r="M63" s="21"/>
    </row>
    <row r="64" spans="1:13" s="3" customFormat="1" ht="26" customHeight="1" x14ac:dyDescent="0.15">
      <c r="A64" s="29">
        <f t="shared" si="2"/>
        <v>4</v>
      </c>
      <c r="B64" s="7"/>
      <c r="C64" s="4"/>
      <c r="D64" s="4"/>
      <c r="E64" s="4"/>
      <c r="F64" s="4"/>
      <c r="G64" s="4"/>
      <c r="H64" s="5"/>
      <c r="I64" s="5"/>
      <c r="J64" s="28"/>
      <c r="K64" s="21" t="str">
        <f t="shared" ca="1" si="3"/>
        <v/>
      </c>
      <c r="L64" s="21"/>
      <c r="M64" s="21"/>
    </row>
    <row r="65" spans="1:13" s="3" customFormat="1" ht="26" customHeight="1" x14ac:dyDescent="0.15">
      <c r="A65" s="29">
        <f t="shared" si="2"/>
        <v>5</v>
      </c>
      <c r="B65" s="7"/>
      <c r="C65" s="4"/>
      <c r="D65" s="4"/>
      <c r="E65" s="4"/>
      <c r="F65" s="4"/>
      <c r="G65" s="4"/>
      <c r="H65" s="5"/>
      <c r="I65" s="5"/>
      <c r="J65" s="28"/>
      <c r="K65" s="21" t="str">
        <f t="shared" ca="1" si="3"/>
        <v/>
      </c>
      <c r="L65" s="21"/>
      <c r="M65" s="21"/>
    </row>
    <row r="66" spans="1:13" s="3" customFormat="1" ht="26" customHeight="1" x14ac:dyDescent="0.15">
      <c r="A66" s="29">
        <f t="shared" si="2"/>
        <v>6</v>
      </c>
      <c r="B66" s="7"/>
      <c r="C66" s="4"/>
      <c r="D66" s="4"/>
      <c r="E66" s="4"/>
      <c r="F66" s="4"/>
      <c r="G66" s="4"/>
      <c r="H66" s="5"/>
      <c r="I66" s="5"/>
      <c r="J66" s="28"/>
      <c r="K66" s="21" t="str">
        <f t="shared" ca="1" si="3"/>
        <v/>
      </c>
      <c r="L66" s="21"/>
      <c r="M66" s="21"/>
    </row>
    <row r="67" spans="1:13" s="3" customFormat="1" ht="26" customHeight="1" x14ac:dyDescent="0.15">
      <c r="A67" s="29">
        <f t="shared" si="2"/>
        <v>7</v>
      </c>
      <c r="B67" s="7"/>
      <c r="C67" s="4"/>
      <c r="D67" s="4"/>
      <c r="E67" s="4"/>
      <c r="F67" s="4"/>
      <c r="G67" s="4"/>
      <c r="H67" s="5"/>
      <c r="I67" s="5"/>
      <c r="J67" s="28"/>
      <c r="K67" s="21" t="str">
        <f t="shared" ca="1" si="3"/>
        <v/>
      </c>
      <c r="L67" s="21"/>
      <c r="M67" s="21"/>
    </row>
    <row r="68" spans="1:13" s="3" customFormat="1" ht="26" customHeight="1" x14ac:dyDescent="0.15">
      <c r="A68" s="29">
        <f t="shared" si="2"/>
        <v>8</v>
      </c>
      <c r="B68" s="7"/>
      <c r="C68" s="4"/>
      <c r="D68" s="4"/>
      <c r="E68" s="4"/>
      <c r="F68" s="4"/>
      <c r="G68" s="4"/>
      <c r="H68" s="5"/>
      <c r="I68" s="5"/>
      <c r="J68" s="28"/>
      <c r="K68" s="21" t="str">
        <f t="shared" ca="1" si="3"/>
        <v/>
      </c>
      <c r="L68" s="21"/>
      <c r="M68" s="21"/>
    </row>
    <row r="69" spans="1:13" s="3" customFormat="1" ht="26" customHeight="1" x14ac:dyDescent="0.15">
      <c r="A69" s="29">
        <f t="shared" si="2"/>
        <v>9</v>
      </c>
      <c r="B69" s="7"/>
      <c r="C69" s="4"/>
      <c r="D69" s="4"/>
      <c r="E69" s="4"/>
      <c r="F69" s="4"/>
      <c r="G69" s="4"/>
      <c r="H69" s="5"/>
      <c r="I69" s="5"/>
      <c r="J69" s="28"/>
      <c r="K69" s="21" t="str">
        <f t="shared" ca="1" si="3"/>
        <v/>
      </c>
      <c r="L69" s="21"/>
      <c r="M69" s="21"/>
    </row>
    <row r="70" spans="1:13" s="3" customFormat="1" ht="26" customHeight="1" x14ac:dyDescent="0.15">
      <c r="A70" s="29">
        <f t="shared" si="2"/>
        <v>10</v>
      </c>
      <c r="B70" s="7"/>
      <c r="C70" s="4"/>
      <c r="D70" s="4"/>
      <c r="E70" s="4"/>
      <c r="F70" s="4"/>
      <c r="G70" s="4"/>
      <c r="H70" s="5"/>
      <c r="I70" s="5"/>
      <c r="J70" s="28"/>
      <c r="K70" s="21" t="str">
        <f t="shared" ca="1" si="3"/>
        <v/>
      </c>
      <c r="L70" s="21"/>
      <c r="M70" s="21"/>
    </row>
    <row r="71" spans="1:13" s="3" customFormat="1" ht="26" customHeight="1" x14ac:dyDescent="0.15">
      <c r="A71" s="29">
        <f t="shared" si="2"/>
        <v>11</v>
      </c>
      <c r="B71" s="7"/>
      <c r="C71" s="4"/>
      <c r="D71" s="4"/>
      <c r="E71" s="4"/>
      <c r="F71" s="4"/>
      <c r="G71" s="4"/>
      <c r="H71" s="5"/>
      <c r="I71" s="5"/>
      <c r="J71" s="28"/>
      <c r="K71" s="21" t="str">
        <f t="shared" ca="1" si="3"/>
        <v/>
      </c>
      <c r="L71" s="21"/>
      <c r="M71" s="21"/>
    </row>
    <row r="72" spans="1:13" s="3" customFormat="1" ht="26" customHeight="1" x14ac:dyDescent="0.15">
      <c r="A72" s="29">
        <f t="shared" si="2"/>
        <v>12</v>
      </c>
      <c r="B72" s="7"/>
      <c r="C72" s="4"/>
      <c r="D72" s="4"/>
      <c r="E72" s="4"/>
      <c r="F72" s="4"/>
      <c r="G72" s="4"/>
      <c r="H72" s="5"/>
      <c r="I72" s="5"/>
      <c r="J72" s="28"/>
      <c r="K72" s="21" t="str">
        <f t="shared" ca="1" si="3"/>
        <v/>
      </c>
      <c r="L72" s="21"/>
      <c r="M72" s="21"/>
    </row>
    <row r="73" spans="1:13" s="3" customFormat="1" ht="26" customHeight="1" x14ac:dyDescent="0.15">
      <c r="A73" s="29">
        <f t="shared" si="2"/>
        <v>13</v>
      </c>
      <c r="B73" s="7"/>
      <c r="C73" s="4"/>
      <c r="D73" s="4"/>
      <c r="E73" s="4"/>
      <c r="F73" s="4"/>
      <c r="G73" s="4"/>
      <c r="H73" s="5"/>
      <c r="I73" s="5"/>
      <c r="J73" s="28"/>
      <c r="K73" s="21" t="str">
        <f t="shared" ca="1" si="3"/>
        <v/>
      </c>
      <c r="L73" s="21"/>
      <c r="M73" s="21"/>
    </row>
    <row r="74" spans="1:13" s="3" customFormat="1" ht="26" customHeight="1" x14ac:dyDescent="0.15">
      <c r="A74" s="29">
        <f t="shared" si="2"/>
        <v>14</v>
      </c>
      <c r="B74" s="7"/>
      <c r="C74" s="4"/>
      <c r="D74" s="4"/>
      <c r="E74" s="4"/>
      <c r="F74" s="4"/>
      <c r="G74" s="4"/>
      <c r="H74" s="5"/>
      <c r="I74" s="5"/>
      <c r="J74" s="28"/>
      <c r="K74" s="21" t="str">
        <f t="shared" ca="1" si="3"/>
        <v/>
      </c>
      <c r="L74" s="21"/>
      <c r="M74" s="21"/>
    </row>
    <row r="75" spans="1:13" s="3" customFormat="1" ht="26" customHeight="1" x14ac:dyDescent="0.15">
      <c r="A75" s="29">
        <f t="shared" si="2"/>
        <v>15</v>
      </c>
      <c r="B75" s="7"/>
      <c r="C75" s="4"/>
      <c r="D75" s="4"/>
      <c r="E75" s="4"/>
      <c r="F75" s="4"/>
      <c r="G75" s="4"/>
      <c r="H75" s="5"/>
      <c r="I75" s="5"/>
      <c r="J75" s="28"/>
      <c r="K75" s="21" t="str">
        <f t="shared" ca="1" si="3"/>
        <v/>
      </c>
      <c r="L75" s="21"/>
      <c r="M75" s="21"/>
    </row>
    <row r="76" spans="1:13" s="3" customFormat="1" ht="26" customHeight="1" x14ac:dyDescent="0.15">
      <c r="A76" s="29">
        <f t="shared" si="2"/>
        <v>16</v>
      </c>
      <c r="B76" s="7"/>
      <c r="C76" s="4"/>
      <c r="D76" s="4"/>
      <c r="E76" s="4"/>
      <c r="F76" s="4"/>
      <c r="G76" s="4"/>
      <c r="H76" s="5"/>
      <c r="I76" s="5"/>
      <c r="J76" s="28"/>
      <c r="K76" s="21" t="str">
        <f t="shared" ca="1" si="3"/>
        <v/>
      </c>
      <c r="L76" s="21"/>
      <c r="M76" s="21"/>
    </row>
    <row r="77" spans="1:13" s="3" customFormat="1" ht="26" customHeight="1" x14ac:dyDescent="0.15">
      <c r="A77" s="29">
        <f t="shared" si="2"/>
        <v>17</v>
      </c>
      <c r="B77" s="7"/>
      <c r="C77" s="4"/>
      <c r="D77" s="4"/>
      <c r="E77" s="4"/>
      <c r="F77" s="4"/>
      <c r="G77" s="4"/>
      <c r="H77" s="5"/>
      <c r="I77" s="5"/>
      <c r="J77" s="28"/>
      <c r="K77" s="21" t="str">
        <f t="shared" ca="1" si="3"/>
        <v/>
      </c>
      <c r="L77" s="21"/>
      <c r="M77" s="21"/>
    </row>
    <row r="78" spans="1:13" s="3" customFormat="1" ht="26" customHeight="1" x14ac:dyDescent="0.15">
      <c r="A78" s="29">
        <f t="shared" si="2"/>
        <v>18</v>
      </c>
      <c r="B78" s="7"/>
      <c r="C78" s="4"/>
      <c r="D78" s="4"/>
      <c r="E78" s="4"/>
      <c r="F78" s="4"/>
      <c r="G78" s="4"/>
      <c r="H78" s="5"/>
      <c r="I78" s="5"/>
      <c r="J78" s="28"/>
      <c r="K78" s="21" t="str">
        <f t="shared" ca="1" si="3"/>
        <v/>
      </c>
      <c r="L78" s="21"/>
      <c r="M78" s="21"/>
    </row>
    <row r="79" spans="1:13" s="3" customFormat="1" ht="26" customHeight="1" x14ac:dyDescent="0.15">
      <c r="A79" s="29">
        <f t="shared" si="2"/>
        <v>19</v>
      </c>
      <c r="B79" s="7"/>
      <c r="C79" s="4"/>
      <c r="D79" s="4"/>
      <c r="E79" s="4"/>
      <c r="F79" s="4"/>
      <c r="G79" s="4"/>
      <c r="H79" s="5"/>
      <c r="I79" s="5"/>
      <c r="J79" s="28"/>
      <c r="K79" s="21" t="str">
        <f t="shared" ca="1" si="3"/>
        <v/>
      </c>
      <c r="L79" s="21"/>
      <c r="M79" s="21"/>
    </row>
    <row r="80" spans="1:13" s="3" customFormat="1" ht="26" customHeight="1" x14ac:dyDescent="0.15">
      <c r="A80" s="29">
        <f t="shared" si="2"/>
        <v>20</v>
      </c>
      <c r="B80" s="7"/>
      <c r="C80" s="4"/>
      <c r="D80" s="4"/>
      <c r="E80" s="4"/>
      <c r="F80" s="4"/>
      <c r="G80" s="4"/>
      <c r="H80" s="5"/>
      <c r="I80" s="5"/>
      <c r="J80" s="28"/>
      <c r="K80" s="21" t="str">
        <f t="shared" ca="1" si="3"/>
        <v/>
      </c>
      <c r="L80" s="21"/>
      <c r="M80" s="21"/>
    </row>
    <row r="81" spans="1:13" s="3" customFormat="1" ht="26" customHeight="1" x14ac:dyDescent="0.15">
      <c r="A81" s="29">
        <f t="shared" si="2"/>
        <v>21</v>
      </c>
      <c r="B81" s="7"/>
      <c r="C81" s="4"/>
      <c r="D81" s="4"/>
      <c r="E81" s="4"/>
      <c r="F81" s="4"/>
      <c r="G81" s="4"/>
      <c r="H81" s="5"/>
      <c r="I81" s="5"/>
      <c r="J81" s="28"/>
      <c r="K81" s="21" t="str">
        <f t="shared" ca="1" si="3"/>
        <v/>
      </c>
      <c r="L81" s="21"/>
      <c r="M81" s="21"/>
    </row>
    <row r="82" spans="1:13" s="3" customFormat="1" ht="26" customHeight="1" x14ac:dyDescent="0.15">
      <c r="A82" s="29">
        <f t="shared" si="2"/>
        <v>22</v>
      </c>
      <c r="B82" s="7"/>
      <c r="C82" s="4"/>
      <c r="D82" s="4"/>
      <c r="E82" s="4"/>
      <c r="F82" s="4"/>
      <c r="G82" s="4"/>
      <c r="H82" s="5"/>
      <c r="I82" s="5"/>
      <c r="J82" s="28"/>
      <c r="K82" s="21" t="str">
        <f t="shared" ca="1" si="3"/>
        <v/>
      </c>
      <c r="L82" s="21"/>
      <c r="M82" s="21"/>
    </row>
    <row r="83" spans="1:13" s="3" customFormat="1" ht="26" customHeight="1" x14ac:dyDescent="0.15">
      <c r="A83" s="29">
        <f t="shared" si="2"/>
        <v>23</v>
      </c>
      <c r="B83" s="7"/>
      <c r="C83" s="4"/>
      <c r="D83" s="4"/>
      <c r="E83" s="4"/>
      <c r="F83" s="4"/>
      <c r="G83" s="4"/>
      <c r="H83" s="5"/>
      <c r="I83" s="5"/>
      <c r="J83" s="28"/>
      <c r="K83" s="21" t="str">
        <f t="shared" ca="1" si="3"/>
        <v/>
      </c>
      <c r="L83" s="21"/>
      <c r="M83" s="21"/>
    </row>
    <row r="84" spans="1:13" s="3" customFormat="1" ht="26" customHeight="1" x14ac:dyDescent="0.15">
      <c r="A84" s="29">
        <f t="shared" si="2"/>
        <v>24</v>
      </c>
      <c r="B84" s="7"/>
      <c r="C84" s="4"/>
      <c r="D84" s="4"/>
      <c r="E84" s="4"/>
      <c r="F84" s="4"/>
      <c r="G84" s="4"/>
      <c r="H84" s="5"/>
      <c r="I84" s="5"/>
      <c r="J84" s="28"/>
      <c r="K84" s="21" t="str">
        <f t="shared" ca="1" si="3"/>
        <v/>
      </c>
      <c r="L84" s="21"/>
      <c r="M84" s="21"/>
    </row>
    <row r="85" spans="1:13" s="3" customFormat="1" ht="26" customHeight="1" x14ac:dyDescent="0.15">
      <c r="A85" s="29">
        <f t="shared" si="2"/>
        <v>25</v>
      </c>
      <c r="B85" s="7"/>
      <c r="C85" s="4"/>
      <c r="D85" s="4"/>
      <c r="E85" s="4"/>
      <c r="F85" s="4"/>
      <c r="G85" s="4"/>
      <c r="H85" s="5"/>
      <c r="I85" s="5"/>
      <c r="J85" s="28"/>
      <c r="K85" s="21" t="str">
        <f t="shared" ca="1" si="3"/>
        <v/>
      </c>
      <c r="L85" s="21"/>
      <c r="M85" s="21"/>
    </row>
    <row r="86" spans="1:13" s="3" customFormat="1" ht="26" customHeight="1" x14ac:dyDescent="0.15">
      <c r="A86" s="29">
        <f t="shared" si="2"/>
        <v>26</v>
      </c>
      <c r="B86" s="7"/>
      <c r="C86" s="4"/>
      <c r="D86" s="4"/>
      <c r="E86" s="4"/>
      <c r="F86" s="4"/>
      <c r="G86" s="4"/>
      <c r="H86" s="5"/>
      <c r="I86" s="5"/>
      <c r="J86" s="28"/>
      <c r="K86" s="21" t="str">
        <f t="shared" ca="1" si="3"/>
        <v/>
      </c>
      <c r="L86" s="21"/>
      <c r="M86" s="21"/>
    </row>
    <row r="87" spans="1:13" s="3" customFormat="1" ht="26" customHeight="1" x14ac:dyDescent="0.15">
      <c r="A87" s="29">
        <f t="shared" si="2"/>
        <v>27</v>
      </c>
      <c r="B87" s="7"/>
      <c r="C87" s="4"/>
      <c r="D87" s="4"/>
      <c r="E87" s="4"/>
      <c r="F87" s="4"/>
      <c r="G87" s="4"/>
      <c r="H87" s="5"/>
      <c r="I87" s="5"/>
      <c r="J87" s="28"/>
      <c r="K87" s="21" t="str">
        <f t="shared" ca="1" si="3"/>
        <v/>
      </c>
      <c r="L87" s="21"/>
      <c r="M87" s="21"/>
    </row>
    <row r="88" spans="1:13" s="3" customFormat="1" ht="26" customHeight="1" x14ac:dyDescent="0.15">
      <c r="A88" s="29">
        <f t="shared" si="2"/>
        <v>28</v>
      </c>
      <c r="B88" s="7"/>
      <c r="C88" s="4"/>
      <c r="D88" s="4"/>
      <c r="E88" s="4"/>
      <c r="F88" s="4"/>
      <c r="G88" s="4"/>
      <c r="H88" s="5"/>
      <c r="I88" s="5"/>
      <c r="J88" s="28"/>
      <c r="K88" s="21" t="str">
        <f t="shared" ca="1" si="3"/>
        <v/>
      </c>
      <c r="L88" s="21"/>
      <c r="M88" s="21"/>
    </row>
    <row r="89" spans="1:13" s="3" customFormat="1" ht="26" customHeight="1" x14ac:dyDescent="0.15">
      <c r="A89" s="29">
        <f t="shared" si="2"/>
        <v>29</v>
      </c>
      <c r="B89" s="7"/>
      <c r="C89" s="4"/>
      <c r="D89" s="4"/>
      <c r="E89" s="4"/>
      <c r="F89" s="4"/>
      <c r="G89" s="4"/>
      <c r="H89" s="5"/>
      <c r="I89" s="5"/>
      <c r="J89" s="28"/>
      <c r="K89" s="21" t="str">
        <f t="shared" ca="1" si="3"/>
        <v/>
      </c>
      <c r="L89" s="21"/>
      <c r="M89" s="21"/>
    </row>
    <row r="90" spans="1:13" s="3" customFormat="1" ht="26" customHeight="1" x14ac:dyDescent="0.15">
      <c r="A90" s="29">
        <f t="shared" si="2"/>
        <v>30</v>
      </c>
      <c r="B90" s="7"/>
      <c r="C90" s="4"/>
      <c r="D90" s="4"/>
      <c r="E90" s="4"/>
      <c r="F90" s="4"/>
      <c r="G90" s="4"/>
      <c r="H90" s="5"/>
      <c r="I90" s="5"/>
      <c r="J90" s="28"/>
      <c r="K90" s="21" t="str">
        <f t="shared" ca="1" si="3"/>
        <v/>
      </c>
      <c r="L90" s="21"/>
      <c r="M90" s="21"/>
    </row>
    <row r="91" spans="1:13" s="3" customFormat="1" ht="26" customHeight="1" x14ac:dyDescent="0.15">
      <c r="A91" s="29">
        <f t="shared" si="2"/>
        <v>31</v>
      </c>
      <c r="B91" s="7"/>
      <c r="C91" s="4"/>
      <c r="D91" s="4"/>
      <c r="E91" s="4"/>
      <c r="F91" s="4"/>
      <c r="G91" s="4"/>
      <c r="H91" s="5"/>
      <c r="I91" s="5"/>
      <c r="J91" s="28"/>
      <c r="K91" s="21" t="str">
        <f t="shared" ca="1" si="3"/>
        <v/>
      </c>
      <c r="L91" s="21"/>
      <c r="M91" s="21"/>
    </row>
    <row r="92" spans="1:13" s="3" customFormat="1" ht="26" customHeight="1" x14ac:dyDescent="0.15">
      <c r="A92" s="29">
        <f t="shared" si="2"/>
        <v>32</v>
      </c>
      <c r="B92" s="7"/>
      <c r="C92" s="4"/>
      <c r="D92" s="4"/>
      <c r="E92" s="4"/>
      <c r="F92" s="4"/>
      <c r="G92" s="4"/>
      <c r="H92" s="5"/>
      <c r="I92" s="5"/>
      <c r="J92" s="28"/>
      <c r="K92" s="21" t="str">
        <f t="shared" ca="1" si="3"/>
        <v/>
      </c>
      <c r="L92" s="21"/>
      <c r="M92" s="21"/>
    </row>
    <row r="93" spans="1:13" s="3" customFormat="1" ht="26" customHeight="1" x14ac:dyDescent="0.15">
      <c r="A93" s="29">
        <f t="shared" si="2"/>
        <v>33</v>
      </c>
      <c r="B93" s="7"/>
      <c r="C93" s="4"/>
      <c r="D93" s="4"/>
      <c r="E93" s="4"/>
      <c r="F93" s="4"/>
      <c r="G93" s="4"/>
      <c r="H93" s="5"/>
      <c r="I93" s="5"/>
      <c r="J93" s="28"/>
      <c r="K93" s="21" t="str">
        <f t="shared" ca="1" si="3"/>
        <v/>
      </c>
      <c r="L93" s="21"/>
      <c r="M93" s="21"/>
    </row>
    <row r="94" spans="1:13" s="3" customFormat="1" ht="26" customHeight="1" x14ac:dyDescent="0.15">
      <c r="A94" s="29">
        <f t="shared" ref="A94:A125" si="4">A93+1</f>
        <v>34</v>
      </c>
      <c r="B94" s="7"/>
      <c r="C94" s="4"/>
      <c r="D94" s="4"/>
      <c r="E94" s="4"/>
      <c r="F94" s="4"/>
      <c r="G94" s="4"/>
      <c r="H94" s="5"/>
      <c r="I94" s="5"/>
      <c r="J94" s="28"/>
      <c r="K94" s="21" t="str">
        <f t="shared" ca="1" si="3"/>
        <v/>
      </c>
      <c r="L94" s="21"/>
      <c r="M94" s="21"/>
    </row>
    <row r="95" spans="1:13" s="3" customFormat="1" ht="26" customHeight="1" x14ac:dyDescent="0.15">
      <c r="A95" s="29">
        <f t="shared" si="4"/>
        <v>35</v>
      </c>
      <c r="B95" s="7"/>
      <c r="C95" s="4"/>
      <c r="D95" s="4"/>
      <c r="E95" s="4"/>
      <c r="F95" s="4"/>
      <c r="G95" s="4"/>
      <c r="H95" s="5"/>
      <c r="I95" s="5"/>
      <c r="J95" s="28"/>
      <c r="K95" s="21" t="str">
        <f t="shared" ca="1" si="3"/>
        <v/>
      </c>
      <c r="L95" s="21"/>
      <c r="M95" s="21"/>
    </row>
    <row r="96" spans="1:13" s="3" customFormat="1" ht="26" customHeight="1" x14ac:dyDescent="0.15">
      <c r="A96" s="29">
        <f t="shared" si="4"/>
        <v>36</v>
      </c>
      <c r="B96" s="7"/>
      <c r="C96" s="4"/>
      <c r="D96" s="4"/>
      <c r="E96" s="4"/>
      <c r="F96" s="4"/>
      <c r="G96" s="4"/>
      <c r="H96" s="5"/>
      <c r="I96" s="5"/>
      <c r="J96" s="28"/>
      <c r="K96" s="21" t="str">
        <f t="shared" ca="1" si="3"/>
        <v/>
      </c>
      <c r="L96" s="21"/>
      <c r="M96" s="21"/>
    </row>
    <row r="97" spans="1:13" s="3" customFormat="1" ht="26" customHeight="1" x14ac:dyDescent="0.15">
      <c r="A97" s="29">
        <f t="shared" si="4"/>
        <v>37</v>
      </c>
      <c r="B97" s="7"/>
      <c r="C97" s="4"/>
      <c r="D97" s="4"/>
      <c r="E97" s="4"/>
      <c r="F97" s="4"/>
      <c r="G97" s="4"/>
      <c r="H97" s="5"/>
      <c r="I97" s="5"/>
      <c r="J97" s="28"/>
      <c r="K97" s="21" t="str">
        <f t="shared" ca="1" si="3"/>
        <v/>
      </c>
      <c r="L97" s="21"/>
      <c r="M97" s="21"/>
    </row>
    <row r="98" spans="1:13" s="3" customFormat="1" ht="26" customHeight="1" x14ac:dyDescent="0.15">
      <c r="A98" s="29">
        <f t="shared" si="4"/>
        <v>38</v>
      </c>
      <c r="B98" s="7"/>
      <c r="C98" s="4"/>
      <c r="D98" s="4"/>
      <c r="E98" s="4"/>
      <c r="F98" s="4"/>
      <c r="G98" s="4"/>
      <c r="H98" s="5"/>
      <c r="I98" s="5"/>
      <c r="J98" s="28"/>
      <c r="K98" s="21" t="str">
        <f t="shared" ca="1" si="3"/>
        <v/>
      </c>
      <c r="L98" s="21"/>
      <c r="M98" s="21"/>
    </row>
    <row r="99" spans="1:13" s="3" customFormat="1" ht="26" customHeight="1" x14ac:dyDescent="0.15">
      <c r="A99" s="29">
        <f t="shared" si="4"/>
        <v>39</v>
      </c>
      <c r="B99" s="7"/>
      <c r="C99" s="4"/>
      <c r="D99" s="4"/>
      <c r="E99" s="4"/>
      <c r="F99" s="4"/>
      <c r="G99" s="4"/>
      <c r="H99" s="5"/>
      <c r="I99" s="5"/>
      <c r="J99" s="28"/>
      <c r="K99" s="21" t="str">
        <f t="shared" ca="1" si="3"/>
        <v/>
      </c>
      <c r="L99" s="21"/>
      <c r="M99" s="21"/>
    </row>
    <row r="100" spans="1:13" s="3" customFormat="1" ht="26" customHeight="1" x14ac:dyDescent="0.15">
      <c r="A100" s="29">
        <f t="shared" si="4"/>
        <v>40</v>
      </c>
      <c r="B100" s="7"/>
      <c r="C100" s="4"/>
      <c r="D100" s="4"/>
      <c r="E100" s="4"/>
      <c r="F100" s="4"/>
      <c r="G100" s="4"/>
      <c r="H100" s="5"/>
      <c r="I100" s="5"/>
      <c r="J100" s="28"/>
      <c r="K100" s="21" t="str">
        <f t="shared" ca="1" si="3"/>
        <v/>
      </c>
      <c r="L100" s="21"/>
      <c r="M100" s="21"/>
    </row>
    <row r="101" spans="1:13" s="3" customFormat="1" ht="26" customHeight="1" x14ac:dyDescent="0.15">
      <c r="A101" s="29">
        <f t="shared" si="4"/>
        <v>41</v>
      </c>
      <c r="B101" s="7"/>
      <c r="C101" s="4"/>
      <c r="D101" s="4"/>
      <c r="E101" s="4"/>
      <c r="F101" s="4"/>
      <c r="G101" s="4"/>
      <c r="H101" s="5"/>
      <c r="I101" s="5"/>
      <c r="J101" s="28"/>
      <c r="K101" s="21" t="str">
        <f t="shared" ca="1" si="3"/>
        <v/>
      </c>
      <c r="L101" s="21"/>
      <c r="M101" s="21"/>
    </row>
    <row r="102" spans="1:13" s="3" customFormat="1" ht="26" customHeight="1" x14ac:dyDescent="0.15">
      <c r="A102" s="29">
        <f t="shared" si="4"/>
        <v>42</v>
      </c>
      <c r="B102" s="7"/>
      <c r="C102" s="4"/>
      <c r="D102" s="4"/>
      <c r="E102" s="4"/>
      <c r="F102" s="4"/>
      <c r="G102" s="4"/>
      <c r="H102" s="5"/>
      <c r="I102" s="5"/>
      <c r="J102" s="28"/>
      <c r="K102" s="21" t="str">
        <f t="shared" ca="1" si="3"/>
        <v/>
      </c>
      <c r="L102" s="21"/>
      <c r="M102" s="21"/>
    </row>
    <row r="103" spans="1:13" s="3" customFormat="1" ht="26" customHeight="1" x14ac:dyDescent="0.15">
      <c r="A103" s="29">
        <f t="shared" si="4"/>
        <v>43</v>
      </c>
      <c r="B103" s="7"/>
      <c r="C103" s="4"/>
      <c r="D103" s="4"/>
      <c r="E103" s="4"/>
      <c r="F103" s="4"/>
      <c r="G103" s="4"/>
      <c r="H103" s="5"/>
      <c r="I103" s="5"/>
      <c r="J103" s="28"/>
      <c r="K103" s="21" t="str">
        <f t="shared" ca="1" si="3"/>
        <v/>
      </c>
      <c r="L103" s="21"/>
      <c r="M103" s="21"/>
    </row>
    <row r="104" spans="1:13" s="3" customFormat="1" ht="26" customHeight="1" x14ac:dyDescent="0.15">
      <c r="A104" s="29">
        <f t="shared" si="4"/>
        <v>44</v>
      </c>
      <c r="B104" s="7"/>
      <c r="C104" s="4"/>
      <c r="D104" s="4"/>
      <c r="E104" s="4"/>
      <c r="F104" s="4"/>
      <c r="G104" s="4"/>
      <c r="H104" s="5"/>
      <c r="I104" s="5"/>
      <c r="J104" s="28"/>
      <c r="K104" s="21" t="str">
        <f t="shared" ca="1" si="3"/>
        <v/>
      </c>
      <c r="L104" s="21"/>
      <c r="M104" s="21"/>
    </row>
    <row r="105" spans="1:13" s="3" customFormat="1" ht="26" customHeight="1" x14ac:dyDescent="0.15">
      <c r="A105" s="29">
        <f t="shared" si="4"/>
        <v>45</v>
      </c>
      <c r="B105" s="7"/>
      <c r="C105" s="4"/>
      <c r="D105" s="4"/>
      <c r="E105" s="4"/>
      <c r="F105" s="4"/>
      <c r="G105" s="4"/>
      <c r="H105" s="5"/>
      <c r="I105" s="5"/>
      <c r="J105" s="28"/>
      <c r="K105" s="21" t="str">
        <f t="shared" ca="1" si="3"/>
        <v/>
      </c>
      <c r="L105" s="21"/>
      <c r="M105" s="21"/>
    </row>
    <row r="106" spans="1:13" s="3" customFormat="1" ht="26" customHeight="1" x14ac:dyDescent="0.15">
      <c r="A106" s="29">
        <f t="shared" si="4"/>
        <v>46</v>
      </c>
      <c r="B106" s="7"/>
      <c r="C106" s="4"/>
      <c r="D106" s="4"/>
      <c r="E106" s="4"/>
      <c r="F106" s="4"/>
      <c r="G106" s="4"/>
      <c r="H106" s="5"/>
      <c r="I106" s="5"/>
      <c r="J106" s="28"/>
      <c r="K106" s="21" t="str">
        <f t="shared" ca="1" si="3"/>
        <v/>
      </c>
      <c r="L106" s="21"/>
      <c r="M106" s="21"/>
    </row>
    <row r="107" spans="1:13" s="3" customFormat="1" ht="26" customHeight="1" x14ac:dyDescent="0.15">
      <c r="A107" s="29">
        <f t="shared" si="4"/>
        <v>47</v>
      </c>
      <c r="B107" s="7"/>
      <c r="C107" s="4"/>
      <c r="D107" s="4"/>
      <c r="E107" s="4"/>
      <c r="F107" s="4"/>
      <c r="G107" s="4"/>
      <c r="H107" s="5"/>
      <c r="I107" s="5"/>
      <c r="J107" s="28"/>
      <c r="K107" s="21" t="str">
        <f t="shared" ca="1" si="3"/>
        <v/>
      </c>
      <c r="L107" s="21"/>
      <c r="M107" s="21"/>
    </row>
    <row r="108" spans="1:13" s="3" customFormat="1" ht="26" customHeight="1" x14ac:dyDescent="0.15">
      <c r="A108" s="29">
        <f t="shared" si="4"/>
        <v>48</v>
      </c>
      <c r="B108" s="7"/>
      <c r="C108" s="4"/>
      <c r="D108" s="4"/>
      <c r="E108" s="4"/>
      <c r="F108" s="4"/>
      <c r="G108" s="4"/>
      <c r="H108" s="5"/>
      <c r="I108" s="5"/>
      <c r="J108" s="28"/>
      <c r="K108" s="21" t="str">
        <f t="shared" ca="1" si="3"/>
        <v/>
      </c>
      <c r="L108" s="21"/>
      <c r="M108" s="21"/>
    </row>
    <row r="109" spans="1:13" s="3" customFormat="1" ht="26" customHeight="1" x14ac:dyDescent="0.15">
      <c r="A109" s="29">
        <f t="shared" si="4"/>
        <v>49</v>
      </c>
      <c r="B109" s="7"/>
      <c r="C109" s="4"/>
      <c r="D109" s="4"/>
      <c r="E109" s="4"/>
      <c r="F109" s="4"/>
      <c r="G109" s="4"/>
      <c r="H109" s="5"/>
      <c r="I109" s="5"/>
      <c r="J109" s="28"/>
      <c r="K109" s="21" t="str">
        <f t="shared" ca="1" si="3"/>
        <v/>
      </c>
      <c r="L109" s="21"/>
      <c r="M109" s="21"/>
    </row>
    <row r="110" spans="1:13" s="3" customFormat="1" ht="26" customHeight="1" x14ac:dyDescent="0.15">
      <c r="A110" s="29">
        <f t="shared" si="4"/>
        <v>50</v>
      </c>
      <c r="B110" s="7"/>
      <c r="C110" s="4"/>
      <c r="D110" s="4"/>
      <c r="E110" s="4"/>
      <c r="F110" s="4"/>
      <c r="G110" s="4"/>
      <c r="H110" s="5"/>
      <c r="I110" s="5"/>
      <c r="J110" s="28"/>
      <c r="K110" s="21" t="str">
        <f t="shared" ca="1" si="3"/>
        <v/>
      </c>
      <c r="L110" s="21"/>
      <c r="M110" s="21"/>
    </row>
    <row r="111" spans="1:13" s="3" customFormat="1" ht="26" customHeight="1" x14ac:dyDescent="0.15">
      <c r="A111" s="29">
        <f t="shared" si="4"/>
        <v>51</v>
      </c>
      <c r="B111" s="7"/>
      <c r="C111" s="4"/>
      <c r="D111" s="4"/>
      <c r="E111" s="4"/>
      <c r="F111" s="4"/>
      <c r="G111" s="4"/>
      <c r="H111" s="5"/>
      <c r="I111" s="5"/>
      <c r="J111" s="28"/>
      <c r="K111" s="21" t="str">
        <f t="shared" ref="K111:K135" ca="1" si="5">IF(ISBLANK(I111),"",IF(I111=A111,"&lt;-- Circular reference",IF(ISBLANK(OFFSET($C$60,I111,0)),"&lt;-- Invalid reference","")))</f>
        <v/>
      </c>
      <c r="L111" s="21"/>
      <c r="M111" s="21"/>
    </row>
    <row r="112" spans="1:13" s="3" customFormat="1" ht="26" customHeight="1" x14ac:dyDescent="0.15">
      <c r="A112" s="29">
        <f t="shared" si="4"/>
        <v>52</v>
      </c>
      <c r="B112" s="7"/>
      <c r="C112" s="4"/>
      <c r="D112" s="4"/>
      <c r="E112" s="4"/>
      <c r="F112" s="4"/>
      <c r="G112" s="4"/>
      <c r="H112" s="5"/>
      <c r="I112" s="5"/>
      <c r="J112" s="28"/>
      <c r="K112" s="21" t="str">
        <f t="shared" ca="1" si="5"/>
        <v/>
      </c>
      <c r="L112" s="21"/>
      <c r="M112" s="21"/>
    </row>
    <row r="113" spans="1:13" s="3" customFormat="1" ht="26" customHeight="1" x14ac:dyDescent="0.15">
      <c r="A113" s="29">
        <f t="shared" si="4"/>
        <v>53</v>
      </c>
      <c r="B113" s="7"/>
      <c r="C113" s="4"/>
      <c r="D113" s="4"/>
      <c r="E113" s="4"/>
      <c r="F113" s="4"/>
      <c r="G113" s="4"/>
      <c r="H113" s="5"/>
      <c r="I113" s="5"/>
      <c r="J113" s="28"/>
      <c r="K113" s="21" t="str">
        <f t="shared" ca="1" si="5"/>
        <v/>
      </c>
      <c r="L113" s="21"/>
      <c r="M113" s="21"/>
    </row>
    <row r="114" spans="1:13" s="3" customFormat="1" ht="26" customHeight="1" x14ac:dyDescent="0.15">
      <c r="A114" s="29">
        <f t="shared" si="4"/>
        <v>54</v>
      </c>
      <c r="B114" s="7"/>
      <c r="C114" s="4"/>
      <c r="D114" s="4"/>
      <c r="E114" s="4"/>
      <c r="F114" s="4"/>
      <c r="G114" s="4"/>
      <c r="H114" s="5"/>
      <c r="I114" s="5"/>
      <c r="J114" s="28"/>
      <c r="K114" s="21" t="str">
        <f t="shared" ca="1" si="5"/>
        <v/>
      </c>
      <c r="L114" s="21"/>
      <c r="M114" s="21"/>
    </row>
    <row r="115" spans="1:13" s="3" customFormat="1" ht="26" customHeight="1" x14ac:dyDescent="0.15">
      <c r="A115" s="29">
        <f t="shared" si="4"/>
        <v>55</v>
      </c>
      <c r="B115" s="7"/>
      <c r="C115" s="4"/>
      <c r="D115" s="4"/>
      <c r="E115" s="4"/>
      <c r="F115" s="4"/>
      <c r="G115" s="4"/>
      <c r="H115" s="5"/>
      <c r="I115" s="5"/>
      <c r="J115" s="28"/>
      <c r="K115" s="21" t="str">
        <f t="shared" ca="1" si="5"/>
        <v/>
      </c>
      <c r="L115" s="21"/>
      <c r="M115" s="21"/>
    </row>
    <row r="116" spans="1:13" s="3" customFormat="1" ht="26" customHeight="1" x14ac:dyDescent="0.15">
      <c r="A116" s="29">
        <f t="shared" si="4"/>
        <v>56</v>
      </c>
      <c r="B116" s="7"/>
      <c r="C116" s="4"/>
      <c r="D116" s="4"/>
      <c r="E116" s="4"/>
      <c r="F116" s="4"/>
      <c r="G116" s="4"/>
      <c r="H116" s="5"/>
      <c r="I116" s="5"/>
      <c r="J116" s="28"/>
      <c r="K116" s="21" t="str">
        <f t="shared" ca="1" si="5"/>
        <v/>
      </c>
      <c r="L116" s="21"/>
      <c r="M116" s="21"/>
    </row>
    <row r="117" spans="1:13" s="3" customFormat="1" ht="26" customHeight="1" x14ac:dyDescent="0.15">
      <c r="A117" s="29">
        <f t="shared" si="4"/>
        <v>57</v>
      </c>
      <c r="B117" s="7"/>
      <c r="C117" s="4"/>
      <c r="D117" s="4"/>
      <c r="E117" s="4"/>
      <c r="F117" s="4"/>
      <c r="G117" s="4"/>
      <c r="H117" s="5"/>
      <c r="I117" s="5"/>
      <c r="J117" s="28"/>
      <c r="K117" s="21" t="str">
        <f t="shared" ca="1" si="5"/>
        <v/>
      </c>
      <c r="L117" s="21"/>
      <c r="M117" s="21"/>
    </row>
    <row r="118" spans="1:13" s="3" customFormat="1" ht="26" customHeight="1" x14ac:dyDescent="0.15">
      <c r="A118" s="29">
        <f t="shared" si="4"/>
        <v>58</v>
      </c>
      <c r="B118" s="7"/>
      <c r="C118" s="4"/>
      <c r="D118" s="4"/>
      <c r="E118" s="4"/>
      <c r="F118" s="4"/>
      <c r="G118" s="4"/>
      <c r="H118" s="5"/>
      <c r="I118" s="5"/>
      <c r="J118" s="28"/>
      <c r="K118" s="21" t="str">
        <f t="shared" ca="1" si="5"/>
        <v/>
      </c>
      <c r="L118" s="21"/>
      <c r="M118" s="21"/>
    </row>
    <row r="119" spans="1:13" s="3" customFormat="1" ht="26" customHeight="1" x14ac:dyDescent="0.15">
      <c r="A119" s="29">
        <f t="shared" si="4"/>
        <v>59</v>
      </c>
      <c r="B119" s="7"/>
      <c r="C119" s="4"/>
      <c r="D119" s="4"/>
      <c r="E119" s="4"/>
      <c r="F119" s="4"/>
      <c r="G119" s="4"/>
      <c r="H119" s="5"/>
      <c r="I119" s="5"/>
      <c r="J119" s="28"/>
      <c r="K119" s="21" t="str">
        <f t="shared" ca="1" si="5"/>
        <v/>
      </c>
      <c r="L119" s="21"/>
      <c r="M119" s="21"/>
    </row>
    <row r="120" spans="1:13" s="3" customFormat="1" ht="26" customHeight="1" x14ac:dyDescent="0.15">
      <c r="A120" s="29">
        <f t="shared" si="4"/>
        <v>60</v>
      </c>
      <c r="B120" s="7"/>
      <c r="C120" s="4"/>
      <c r="D120" s="4"/>
      <c r="E120" s="4"/>
      <c r="F120" s="4"/>
      <c r="G120" s="4"/>
      <c r="H120" s="5"/>
      <c r="I120" s="5"/>
      <c r="J120" s="28"/>
      <c r="K120" s="21" t="str">
        <f t="shared" ca="1" si="5"/>
        <v/>
      </c>
      <c r="L120" s="21"/>
      <c r="M120" s="21"/>
    </row>
    <row r="121" spans="1:13" s="3" customFormat="1" ht="26" customHeight="1" x14ac:dyDescent="0.15">
      <c r="A121" s="29">
        <f t="shared" si="4"/>
        <v>61</v>
      </c>
      <c r="B121" s="7"/>
      <c r="C121" s="4"/>
      <c r="D121" s="4"/>
      <c r="E121" s="4"/>
      <c r="F121" s="4"/>
      <c r="G121" s="4"/>
      <c r="H121" s="5"/>
      <c r="I121" s="5"/>
      <c r="J121" s="28"/>
      <c r="K121" s="21" t="str">
        <f t="shared" ca="1" si="5"/>
        <v/>
      </c>
      <c r="L121" s="21"/>
      <c r="M121" s="21"/>
    </row>
    <row r="122" spans="1:13" s="3" customFormat="1" ht="26" customHeight="1" x14ac:dyDescent="0.15">
      <c r="A122" s="29">
        <f t="shared" si="4"/>
        <v>62</v>
      </c>
      <c r="B122" s="7"/>
      <c r="C122" s="4"/>
      <c r="D122" s="4"/>
      <c r="E122" s="4"/>
      <c r="F122" s="4"/>
      <c r="G122" s="4"/>
      <c r="H122" s="5"/>
      <c r="I122" s="5"/>
      <c r="J122" s="28"/>
      <c r="K122" s="21" t="str">
        <f t="shared" ca="1" si="5"/>
        <v/>
      </c>
      <c r="L122" s="21"/>
      <c r="M122" s="21"/>
    </row>
    <row r="123" spans="1:13" s="3" customFormat="1" ht="26" customHeight="1" x14ac:dyDescent="0.15">
      <c r="A123" s="29">
        <f t="shared" si="4"/>
        <v>63</v>
      </c>
      <c r="B123" s="7"/>
      <c r="C123" s="4"/>
      <c r="D123" s="4"/>
      <c r="E123" s="4"/>
      <c r="F123" s="4"/>
      <c r="G123" s="4"/>
      <c r="H123" s="5"/>
      <c r="I123" s="5"/>
      <c r="J123" s="28"/>
      <c r="K123" s="21" t="str">
        <f t="shared" ca="1" si="5"/>
        <v/>
      </c>
      <c r="L123" s="21"/>
      <c r="M123" s="21"/>
    </row>
    <row r="124" spans="1:13" s="3" customFormat="1" ht="26" customHeight="1" x14ac:dyDescent="0.15">
      <c r="A124" s="29">
        <f t="shared" si="4"/>
        <v>64</v>
      </c>
      <c r="B124" s="7"/>
      <c r="C124" s="4"/>
      <c r="D124" s="4"/>
      <c r="E124" s="4"/>
      <c r="F124" s="4"/>
      <c r="G124" s="4"/>
      <c r="H124" s="5"/>
      <c r="I124" s="5"/>
      <c r="J124" s="28"/>
      <c r="K124" s="21" t="str">
        <f t="shared" ca="1" si="5"/>
        <v/>
      </c>
      <c r="L124" s="21"/>
      <c r="M124" s="21"/>
    </row>
    <row r="125" spans="1:13" s="3" customFormat="1" ht="26" customHeight="1" x14ac:dyDescent="0.15">
      <c r="A125" s="29">
        <f t="shared" si="4"/>
        <v>65</v>
      </c>
      <c r="B125" s="7"/>
      <c r="C125" s="4"/>
      <c r="D125" s="4"/>
      <c r="E125" s="4"/>
      <c r="F125" s="4"/>
      <c r="G125" s="4"/>
      <c r="H125" s="5"/>
      <c r="I125" s="5"/>
      <c r="J125" s="28"/>
      <c r="K125" s="21" t="str">
        <f t="shared" ca="1" si="5"/>
        <v/>
      </c>
      <c r="L125" s="21"/>
      <c r="M125" s="21"/>
    </row>
    <row r="126" spans="1:13" s="3" customFormat="1" ht="26" customHeight="1" x14ac:dyDescent="0.15">
      <c r="A126" s="29">
        <f t="shared" ref="A126:A135" si="6">A125+1</f>
        <v>66</v>
      </c>
      <c r="B126" s="7"/>
      <c r="C126" s="4"/>
      <c r="D126" s="4"/>
      <c r="E126" s="4"/>
      <c r="F126" s="4"/>
      <c r="G126" s="4"/>
      <c r="H126" s="5"/>
      <c r="I126" s="5"/>
      <c r="J126" s="28"/>
      <c r="K126" s="21" t="str">
        <f t="shared" ca="1" si="5"/>
        <v/>
      </c>
      <c r="L126" s="21"/>
      <c r="M126" s="21"/>
    </row>
    <row r="127" spans="1:13" s="3" customFormat="1" ht="26" customHeight="1" x14ac:dyDescent="0.15">
      <c r="A127" s="29">
        <f t="shared" si="6"/>
        <v>67</v>
      </c>
      <c r="B127" s="7"/>
      <c r="C127" s="4"/>
      <c r="D127" s="4"/>
      <c r="E127" s="4"/>
      <c r="F127" s="4"/>
      <c r="G127" s="4"/>
      <c r="H127" s="5"/>
      <c r="I127" s="5"/>
      <c r="J127" s="28"/>
      <c r="K127" s="21" t="str">
        <f t="shared" ca="1" si="5"/>
        <v/>
      </c>
      <c r="L127" s="21"/>
      <c r="M127" s="21"/>
    </row>
    <row r="128" spans="1:13" s="3" customFormat="1" ht="26" customHeight="1" x14ac:dyDescent="0.15">
      <c r="A128" s="29">
        <f t="shared" si="6"/>
        <v>68</v>
      </c>
      <c r="B128" s="7"/>
      <c r="C128" s="4"/>
      <c r="D128" s="4"/>
      <c r="E128" s="4"/>
      <c r="F128" s="4"/>
      <c r="G128" s="4"/>
      <c r="H128" s="5"/>
      <c r="I128" s="5"/>
      <c r="J128" s="28"/>
      <c r="K128" s="21" t="str">
        <f t="shared" ca="1" si="5"/>
        <v/>
      </c>
      <c r="L128" s="21"/>
      <c r="M128" s="21"/>
    </row>
    <row r="129" spans="1:13" s="3" customFormat="1" ht="26" customHeight="1" x14ac:dyDescent="0.15">
      <c r="A129" s="29">
        <f t="shared" si="6"/>
        <v>69</v>
      </c>
      <c r="B129" s="7"/>
      <c r="C129" s="4"/>
      <c r="D129" s="4"/>
      <c r="E129" s="4"/>
      <c r="F129" s="4"/>
      <c r="G129" s="4"/>
      <c r="H129" s="5"/>
      <c r="I129" s="5"/>
      <c r="J129" s="28"/>
      <c r="K129" s="21" t="str">
        <f t="shared" ca="1" si="5"/>
        <v/>
      </c>
      <c r="L129" s="21"/>
      <c r="M129" s="21"/>
    </row>
    <row r="130" spans="1:13" s="3" customFormat="1" ht="26" customHeight="1" x14ac:dyDescent="0.15">
      <c r="A130" s="29">
        <f t="shared" si="6"/>
        <v>70</v>
      </c>
      <c r="B130" s="7"/>
      <c r="C130" s="4"/>
      <c r="D130" s="4"/>
      <c r="E130" s="4"/>
      <c r="F130" s="4"/>
      <c r="G130" s="4"/>
      <c r="H130" s="5"/>
      <c r="I130" s="5"/>
      <c r="J130" s="28"/>
      <c r="K130" s="21" t="str">
        <f t="shared" ca="1" si="5"/>
        <v/>
      </c>
      <c r="L130" s="21"/>
      <c r="M130" s="21"/>
    </row>
    <row r="131" spans="1:13" s="3" customFormat="1" ht="26" customHeight="1" x14ac:dyDescent="0.15">
      <c r="A131" s="29">
        <f t="shared" si="6"/>
        <v>71</v>
      </c>
      <c r="B131" s="7"/>
      <c r="C131" s="4"/>
      <c r="D131" s="4"/>
      <c r="E131" s="4"/>
      <c r="F131" s="4"/>
      <c r="G131" s="4"/>
      <c r="H131" s="5"/>
      <c r="I131" s="5"/>
      <c r="J131" s="28"/>
      <c r="K131" s="21" t="str">
        <f t="shared" ca="1" si="5"/>
        <v/>
      </c>
      <c r="L131" s="21"/>
      <c r="M131" s="21"/>
    </row>
    <row r="132" spans="1:13" s="3" customFormat="1" ht="26" customHeight="1" x14ac:dyDescent="0.15">
      <c r="A132" s="29">
        <f t="shared" si="6"/>
        <v>72</v>
      </c>
      <c r="B132" s="7"/>
      <c r="C132" s="4"/>
      <c r="D132" s="4"/>
      <c r="E132" s="4"/>
      <c r="F132" s="4"/>
      <c r="G132" s="4"/>
      <c r="H132" s="5"/>
      <c r="I132" s="5"/>
      <c r="J132" s="28"/>
      <c r="K132" s="21" t="str">
        <f t="shared" ca="1" si="5"/>
        <v/>
      </c>
      <c r="L132" s="21"/>
      <c r="M132" s="21"/>
    </row>
    <row r="133" spans="1:13" s="3" customFormat="1" ht="26" customHeight="1" x14ac:dyDescent="0.15">
      <c r="A133" s="29">
        <f t="shared" si="6"/>
        <v>73</v>
      </c>
      <c r="B133" s="7"/>
      <c r="C133" s="4"/>
      <c r="D133" s="4"/>
      <c r="E133" s="4"/>
      <c r="F133" s="4"/>
      <c r="G133" s="4"/>
      <c r="H133" s="5"/>
      <c r="I133" s="5"/>
      <c r="J133" s="28"/>
      <c r="K133" s="21" t="str">
        <f t="shared" ca="1" si="5"/>
        <v/>
      </c>
      <c r="L133" s="21"/>
      <c r="M133" s="21"/>
    </row>
    <row r="134" spans="1:13" s="3" customFormat="1" ht="26" customHeight="1" x14ac:dyDescent="0.15">
      <c r="A134" s="29">
        <f t="shared" si="6"/>
        <v>74</v>
      </c>
      <c r="B134" s="7"/>
      <c r="C134" s="4"/>
      <c r="D134" s="4"/>
      <c r="E134" s="4"/>
      <c r="F134" s="4"/>
      <c r="G134" s="4"/>
      <c r="H134" s="5"/>
      <c r="I134" s="5"/>
      <c r="J134" s="28"/>
      <c r="K134" s="21" t="str">
        <f t="shared" ca="1" si="5"/>
        <v/>
      </c>
      <c r="L134" s="21"/>
      <c r="M134" s="21"/>
    </row>
    <row r="135" spans="1:13" s="3" customFormat="1" ht="26" customHeight="1" x14ac:dyDescent="0.15">
      <c r="A135" s="29">
        <f t="shared" si="6"/>
        <v>75</v>
      </c>
      <c r="B135" s="7"/>
      <c r="C135" s="4"/>
      <c r="D135" s="4"/>
      <c r="E135" s="4"/>
      <c r="F135" s="4"/>
      <c r="G135" s="4"/>
      <c r="H135" s="5"/>
      <c r="I135" s="5"/>
      <c r="J135" s="28"/>
      <c r="K135" s="21" t="str">
        <f t="shared" ca="1" si="5"/>
        <v/>
      </c>
      <c r="L135" s="21"/>
      <c r="M135" s="21"/>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150" zoomScaleNormal="124" workbookViewId="0">
      <selection activeCell="G77" sqref="G77"/>
    </sheetView>
  </sheetViews>
  <sheetFormatPr baseColWidth="10" defaultColWidth="6.33203125" defaultRowHeight="13" x14ac:dyDescent="0.15"/>
  <cols>
    <col min="1" max="1" width="10" customWidth="1"/>
    <col min="2" max="2" width="6.33203125" customWidth="1"/>
    <col min="3" max="3" width="7" customWidth="1"/>
    <col min="4" max="4" width="6.33203125" customWidth="1"/>
    <col min="5" max="5" width="8.1640625" customWidth="1"/>
    <col min="6" max="6" width="10" customWidth="1"/>
    <col min="7" max="7" width="8.6640625" customWidth="1"/>
    <col min="8" max="8" width="16.83203125" customWidth="1"/>
    <col min="9" max="9" width="9.83203125" customWidth="1"/>
    <col min="10" max="10" width="48.5" customWidth="1"/>
    <col min="11" max="11" width="13.5" customWidth="1"/>
  </cols>
  <sheetData>
    <row r="1" spans="1:9" hidden="1" x14ac:dyDescent="0.15">
      <c r="A1" t="str">
        <f>Constants!A1</f>
        <v>Constants</v>
      </c>
      <c r="B1" t="str">
        <f>Constants!B1</f>
        <v xml:space="preserve"> </v>
      </c>
      <c r="D1" t="str">
        <f>Constants!F1</f>
        <v xml:space="preserve"> </v>
      </c>
      <c r="F1" t="str">
        <f>Constants!E1</f>
        <v xml:space="preserve"> </v>
      </c>
      <c r="G1" t="str">
        <f>Constants!F1</f>
        <v xml:space="preserve"> </v>
      </c>
      <c r="H1">
        <f>Constants!G1</f>
        <v>0</v>
      </c>
    </row>
    <row r="2" spans="1:9" hidden="1" x14ac:dyDescent="0.15">
      <c r="A2" t="str">
        <f>Constants!A2</f>
        <v>Start date:</v>
      </c>
      <c r="B2">
        <f>Constants!B2</f>
        <v>36526</v>
      </c>
      <c r="D2" t="str">
        <f>Constants!F2</f>
        <v>AA</v>
      </c>
      <c r="F2" t="str">
        <f>Constants!E2</f>
        <v>Grades:</v>
      </c>
      <c r="G2" t="str">
        <f>Constants!F2</f>
        <v>AA</v>
      </c>
      <c r="H2">
        <f>Constants!G2</f>
        <v>1</v>
      </c>
    </row>
    <row r="3" spans="1:9" hidden="1" x14ac:dyDescent="0.15">
      <c r="A3" t="str">
        <f>Constants!A3</f>
        <v>End date:</v>
      </c>
      <c r="B3">
        <f>Constants!B3</f>
        <v>73051</v>
      </c>
      <c r="D3" t="str">
        <f>Constants!F3</f>
        <v>A</v>
      </c>
      <c r="F3" t="str">
        <f>Constants!E3</f>
        <v xml:space="preserve"> </v>
      </c>
      <c r="G3" t="str">
        <f>Constants!F3</f>
        <v>A</v>
      </c>
      <c r="H3">
        <f>Constants!G3</f>
        <v>0.95</v>
      </c>
    </row>
    <row r="4" spans="1:9" hidden="1" x14ac:dyDescent="0.15">
      <c r="A4" t="str">
        <f>Constants!A4</f>
        <v>Phases:</v>
      </c>
      <c r="B4" t="str">
        <f>Constants!B4</f>
        <v>Analyze</v>
      </c>
      <c r="C4">
        <f>Constants!C4</f>
        <v>0</v>
      </c>
      <c r="D4" t="str">
        <f>Constants!D4</f>
        <v>Identifying customer needs</v>
      </c>
      <c r="E4" t="str">
        <f>Constants!E4</f>
        <v xml:space="preserve"> </v>
      </c>
      <c r="F4" t="str">
        <f>Constants!F4</f>
        <v>AB</v>
      </c>
      <c r="G4">
        <f>Constants!G4</f>
        <v>0.9</v>
      </c>
      <c r="H4">
        <f>Constants!H4</f>
        <v>0</v>
      </c>
      <c r="I4">
        <f>Constants!I4</f>
        <v>0</v>
      </c>
    </row>
    <row r="5" spans="1:9" hidden="1" x14ac:dyDescent="0.15">
      <c r="A5" t="str">
        <f>Constants!A5</f>
        <v xml:space="preserve"> </v>
      </c>
      <c r="B5" t="str">
        <f>Constants!B5</f>
        <v>Architect</v>
      </c>
      <c r="C5">
        <f>Constants!C5</f>
        <v>0</v>
      </c>
      <c r="D5" t="str">
        <f>Constants!D5</f>
        <v>High-level design</v>
      </c>
      <c r="E5" t="str">
        <f>Constants!E5</f>
        <v xml:space="preserve"> </v>
      </c>
      <c r="F5" t="str">
        <f>Constants!F5</f>
        <v>B</v>
      </c>
      <c r="G5">
        <f>Constants!G5</f>
        <v>0.85</v>
      </c>
      <c r="H5">
        <f>Constants!H5</f>
        <v>0</v>
      </c>
      <c r="I5">
        <f>Constants!I5</f>
        <v>0</v>
      </c>
    </row>
    <row r="6" spans="1:9" hidden="1" x14ac:dyDescent="0.15">
      <c r="A6" t="str">
        <f>Constants!A6</f>
        <v xml:space="preserve"> </v>
      </c>
      <c r="B6" t="str">
        <f>Constants!B6</f>
        <v>Plan project</v>
      </c>
      <c r="C6">
        <f>Constants!C6</f>
        <v>0</v>
      </c>
      <c r="D6" t="str">
        <f>Constants!D6</f>
        <v>Determine actions/effort for project duration</v>
      </c>
      <c r="E6" t="str">
        <f>Constants!E6</f>
        <v xml:space="preserve"> </v>
      </c>
      <c r="F6" t="str">
        <f>Constants!F6</f>
        <v>BC</v>
      </c>
      <c r="G6">
        <f>Constants!G6</f>
        <v>0.8</v>
      </c>
      <c r="H6">
        <f>Constants!H6</f>
        <v>0</v>
      </c>
      <c r="I6">
        <f>Constants!I6</f>
        <v>0</v>
      </c>
    </row>
    <row r="7" spans="1:9" hidden="1" x14ac:dyDescent="0.15">
      <c r="A7" t="str">
        <f>Constants!A7</f>
        <v xml:space="preserve"> </v>
      </c>
      <c r="B7" t="str">
        <f>Constants!B7</f>
        <v>Plan iteration</v>
      </c>
      <c r="C7">
        <f>Constants!C7</f>
        <v>0</v>
      </c>
      <c r="D7" t="str">
        <f>Constants!D7</f>
        <v>Determine actions/effort this iteration</v>
      </c>
      <c r="E7" t="str">
        <f>Constants!E7</f>
        <v xml:space="preserve"> </v>
      </c>
      <c r="F7" t="str">
        <f>Constants!F7</f>
        <v>C</v>
      </c>
      <c r="G7">
        <f>Constants!G7</f>
        <v>0.75</v>
      </c>
      <c r="H7">
        <f>Constants!H7</f>
        <v>0</v>
      </c>
      <c r="I7">
        <f>Constants!I7</f>
        <v>0</v>
      </c>
    </row>
    <row r="8" spans="1:9" hidden="1" x14ac:dyDescent="0.15">
      <c r="A8" t="str">
        <f>Constants!A8</f>
        <v xml:space="preserve"> </v>
      </c>
      <c r="B8" t="str">
        <f>Constants!B8</f>
        <v>Construct</v>
      </c>
      <c r="C8">
        <f>Constants!C8</f>
        <v>0</v>
      </c>
      <c r="D8" t="str">
        <f>Constants!D8</f>
        <v>Low-level design, coding, unit testing</v>
      </c>
      <c r="E8" t="str">
        <f>Constants!E8</f>
        <v xml:space="preserve"> </v>
      </c>
      <c r="F8" t="str">
        <f>Constants!F8</f>
        <v>CD</v>
      </c>
      <c r="G8">
        <f>Constants!G8</f>
        <v>0.7</v>
      </c>
      <c r="H8">
        <f ca="1">Constants!H8</f>
        <v>44844</v>
      </c>
      <c r="I8">
        <f>Constants!I8</f>
        <v>0</v>
      </c>
    </row>
    <row r="9" spans="1:9" hidden="1" x14ac:dyDescent="0.15">
      <c r="A9" t="str">
        <f>Constants!A9</f>
        <v xml:space="preserve"> </v>
      </c>
      <c r="B9" t="str">
        <f>Constants!B9</f>
        <v>Refactor</v>
      </c>
      <c r="C9">
        <f>Constants!C9</f>
        <v>0</v>
      </c>
      <c r="D9" t="str">
        <f>Constants!D9</f>
        <v>Restructure internal design</v>
      </c>
      <c r="E9" t="str">
        <f>Constants!E9</f>
        <v xml:space="preserve"> </v>
      </c>
      <c r="F9" t="str">
        <f>Constants!F9</f>
        <v>D</v>
      </c>
      <c r="G9">
        <f>Constants!G9</f>
        <v>0.65</v>
      </c>
      <c r="H9">
        <f ca="1">Constants!H9</f>
        <v>44845</v>
      </c>
      <c r="I9">
        <f>Constants!I9</f>
        <v>1</v>
      </c>
    </row>
    <row r="10" spans="1:9" hidden="1" x14ac:dyDescent="0.15">
      <c r="A10" t="str">
        <f>Constants!A10</f>
        <v xml:space="preserve"> </v>
      </c>
      <c r="B10" t="str">
        <f>Constants!B10</f>
        <v>Review</v>
      </c>
      <c r="C10">
        <f>Constants!C10</f>
        <v>0</v>
      </c>
      <c r="D10" t="str">
        <f>Constants!D10</f>
        <v>Examine test code for risk mitigation</v>
      </c>
      <c r="E10" t="str">
        <f>Constants!E10</f>
        <v xml:space="preserve"> </v>
      </c>
      <c r="F10" t="str">
        <f>Constants!F10</f>
        <v>F</v>
      </c>
      <c r="G10">
        <f>Constants!G10</f>
        <v>0.5</v>
      </c>
      <c r="H10">
        <f ca="1">Constants!H10</f>
        <v>44846</v>
      </c>
      <c r="I10">
        <f>Constants!I10</f>
        <v>2</v>
      </c>
    </row>
    <row r="11" spans="1:9" hidden="1" x14ac:dyDescent="0.15">
      <c r="A11" t="str">
        <f>Constants!A11</f>
        <v xml:space="preserve"> </v>
      </c>
      <c r="B11" t="str">
        <f>Constants!B11</f>
        <v>Integration test</v>
      </c>
      <c r="C11">
        <f>Constants!C11</f>
        <v>0</v>
      </c>
      <c r="D11" t="str">
        <f>Constants!D11</f>
        <v>End-to-end test of components to date</v>
      </c>
      <c r="E11" t="str">
        <f>Constants!E11</f>
        <v xml:space="preserve"> </v>
      </c>
      <c r="F11" t="str">
        <f>Constants!F11</f>
        <v xml:space="preserve"> </v>
      </c>
      <c r="G11" t="str">
        <f>Constants!G11</f>
        <v xml:space="preserve"> </v>
      </c>
      <c r="H11">
        <f ca="1">Constants!H11</f>
        <v>44847</v>
      </c>
      <c r="I11">
        <f>Constants!I11</f>
        <v>3</v>
      </c>
    </row>
    <row r="12" spans="1:9" hidden="1" x14ac:dyDescent="0.15">
      <c r="A12" t="str">
        <f>Constants!A12</f>
        <v xml:space="preserve"> </v>
      </c>
      <c r="B12" t="str">
        <f>Constants!B12</f>
        <v>Repattern</v>
      </c>
      <c r="C12">
        <f>Constants!C12</f>
        <v>0</v>
      </c>
      <c r="D12" t="str">
        <f>Constants!D12</f>
        <v>Restructure external design</v>
      </c>
      <c r="E12" t="str">
        <f>Constants!E12</f>
        <v xml:space="preserve"> </v>
      </c>
      <c r="F12" t="str">
        <f>Constants!F12</f>
        <v xml:space="preserve"> </v>
      </c>
      <c r="G12" t="str">
        <f>Constants!G12</f>
        <v xml:space="preserve"> </v>
      </c>
      <c r="H12">
        <f ca="1">Constants!H12</f>
        <v>44848</v>
      </c>
      <c r="I12">
        <f>Constants!I12</f>
        <v>4</v>
      </c>
    </row>
    <row r="13" spans="1:9" hidden="1" x14ac:dyDescent="0.15">
      <c r="A13" t="str">
        <f>Constants!A13</f>
        <v xml:space="preserve"> </v>
      </c>
      <c r="B13" t="str">
        <f>Constants!B13</f>
        <v>Postmortem</v>
      </c>
      <c r="C13">
        <f>Constants!C13</f>
        <v>0</v>
      </c>
      <c r="D13" t="str">
        <f>Constants!D13</f>
        <v>Capture post-development statistics</v>
      </c>
      <c r="E13" t="str">
        <f>Constants!E13</f>
        <v xml:space="preserve"> </v>
      </c>
      <c r="F13" t="str">
        <f>Constants!F13</f>
        <v xml:space="preserve"> </v>
      </c>
      <c r="G13" t="str">
        <f>Constants!G13</f>
        <v xml:space="preserve"> </v>
      </c>
      <c r="H13">
        <f ca="1">Constants!H13</f>
        <v>44849</v>
      </c>
      <c r="I13">
        <f>Constants!I13</f>
        <v>5</v>
      </c>
    </row>
    <row r="14" spans="1:9" hidden="1" x14ac:dyDescent="0.15">
      <c r="A14" t="str">
        <f>Constants!A14</f>
        <v xml:space="preserve"> </v>
      </c>
      <c r="B14" t="str">
        <f>Constants!B14</f>
        <v>Sandbox</v>
      </c>
      <c r="C14">
        <f>Constants!C14</f>
        <v>0</v>
      </c>
      <c r="D14" t="str">
        <f>Constants!D14</f>
        <v>Prove ideas, try concepts</v>
      </c>
      <c r="E14" t="str">
        <f>Constants!E14</f>
        <v xml:space="preserve"> </v>
      </c>
      <c r="F14" t="str">
        <f>Constants!F14</f>
        <v xml:space="preserve"> </v>
      </c>
      <c r="G14" t="str">
        <f>Constants!G14</f>
        <v xml:space="preserve"> </v>
      </c>
      <c r="H14">
        <f ca="1">Constants!H14</f>
        <v>44850</v>
      </c>
      <c r="I14">
        <f>Constants!I14</f>
        <v>6</v>
      </c>
    </row>
    <row r="15" spans="1:9" hidden="1" x14ac:dyDescent="0.15">
      <c r="A15" t="str">
        <f>Constants!A15</f>
        <v xml:space="preserve"> </v>
      </c>
      <c r="B15" t="str">
        <f>Constants!B15</f>
        <v xml:space="preserve"> </v>
      </c>
      <c r="D15" t="str">
        <f>Constants!E15</f>
        <v xml:space="preserve"> </v>
      </c>
      <c r="F15" t="str">
        <f>Constants!D15</f>
        <v xml:space="preserve"> </v>
      </c>
      <c r="G15" t="str">
        <f>Constants!E15</f>
        <v xml:space="preserve"> </v>
      </c>
      <c r="H15" t="str">
        <f>Constants!F15</f>
        <v xml:space="preserve"> </v>
      </c>
    </row>
    <row r="16" spans="1:9" hidden="1" x14ac:dyDescent="0.15">
      <c r="A16" t="str">
        <f>Constants!A16</f>
        <v xml:space="preserve"> </v>
      </c>
      <c r="B16" t="str">
        <f>Constants!B16</f>
        <v xml:space="preserve"> </v>
      </c>
      <c r="D16" t="str">
        <f>Constants!E16</f>
        <v xml:space="preserve"> </v>
      </c>
      <c r="F16" t="str">
        <f>Constants!D16</f>
        <v xml:space="preserve"> </v>
      </c>
      <c r="G16" t="str">
        <f>Constants!E16</f>
        <v xml:space="preserve"> </v>
      </c>
      <c r="H16" t="str">
        <f>Constants!F16</f>
        <v xml:space="preserve"> </v>
      </c>
    </row>
    <row r="17" spans="1:8" hidden="1" x14ac:dyDescent="0.15">
      <c r="A17" t="str">
        <f>Constants!A17</f>
        <v xml:space="preserve"> </v>
      </c>
      <c r="B17" t="str">
        <f>Constants!B17</f>
        <v xml:space="preserve"> </v>
      </c>
      <c r="D17" t="str">
        <f>Constants!E17</f>
        <v xml:space="preserve"> </v>
      </c>
      <c r="F17" t="str">
        <f>Constants!D17</f>
        <v xml:space="preserve"> </v>
      </c>
      <c r="G17" t="str">
        <f>Constants!E17</f>
        <v xml:space="preserve"> </v>
      </c>
      <c r="H17" t="str">
        <f>Constants!F17</f>
        <v xml:space="preserve"> </v>
      </c>
    </row>
    <row r="18" spans="1:8" hidden="1" x14ac:dyDescent="0.15">
      <c r="A18" t="str">
        <f>Constants!A18</f>
        <v xml:space="preserve"> </v>
      </c>
      <c r="B18" t="str">
        <f>Constants!B18</f>
        <v xml:space="preserve"> </v>
      </c>
      <c r="D18" t="str">
        <f>Constants!E18</f>
        <v xml:space="preserve"> </v>
      </c>
      <c r="F18" t="str">
        <f>Constants!D18</f>
        <v xml:space="preserve"> </v>
      </c>
      <c r="G18" t="str">
        <f>Constants!E18</f>
        <v xml:space="preserve"> </v>
      </c>
      <c r="H18" t="str">
        <f>Constants!F18</f>
        <v xml:space="preserve"> </v>
      </c>
    </row>
    <row r="19" spans="1:8" hidden="1" x14ac:dyDescent="0.15">
      <c r="A19" t="str">
        <f>Constants!A19</f>
        <v>Defect Types:</v>
      </c>
      <c r="B19" t="str">
        <f>Constants!B19</f>
        <v>Requirements Change</v>
      </c>
      <c r="D19" t="str">
        <f>Constants!E19</f>
        <v>NA</v>
      </c>
      <c r="F19" t="str">
        <f>Constants!D19</f>
        <v>Iteration</v>
      </c>
      <c r="G19" t="str">
        <f>Constants!E19</f>
        <v>NA</v>
      </c>
      <c r="H19" t="str">
        <f>Constants!F19</f>
        <v xml:space="preserve">did not follow </v>
      </c>
    </row>
    <row r="20" spans="1:8" hidden="1" x14ac:dyDescent="0.15">
      <c r="A20" t="str">
        <f>Constants!A20</f>
        <v xml:space="preserve"> </v>
      </c>
      <c r="B20" t="str">
        <f>Constants!B20</f>
        <v>Requirements Clarification</v>
      </c>
      <c r="D20">
        <f>Constants!E20</f>
        <v>1</v>
      </c>
      <c r="F20" t="str">
        <f>Constants!D20</f>
        <v xml:space="preserve"> </v>
      </c>
      <c r="G20">
        <f>Constants!E20</f>
        <v>1</v>
      </c>
      <c r="H20" t="str">
        <f>Constants!F20</f>
        <v>very painful</v>
      </c>
    </row>
    <row r="21" spans="1:8" hidden="1" x14ac:dyDescent="0.15">
      <c r="A21" t="str">
        <f>Constants!A21</f>
        <v xml:space="preserve"> </v>
      </c>
      <c r="B21" t="str">
        <f>Constants!B21</f>
        <v>Product syntax</v>
      </c>
      <c r="D21">
        <f>Constants!E21</f>
        <v>2</v>
      </c>
      <c r="F21" t="str">
        <f>Constants!D21</f>
        <v xml:space="preserve"> </v>
      </c>
      <c r="G21">
        <f>Constants!E21</f>
        <v>2</v>
      </c>
      <c r="H21" t="str">
        <f>Constants!F21</f>
        <v>painful</v>
      </c>
    </row>
    <row r="22" spans="1:8" hidden="1" x14ac:dyDescent="0.15">
      <c r="A22" t="str">
        <f>Constants!A22</f>
        <v xml:space="preserve"> </v>
      </c>
      <c r="B22" t="str">
        <f>Constants!B22</f>
        <v>Product logic</v>
      </c>
      <c r="D22">
        <f>Constants!E22</f>
        <v>3</v>
      </c>
      <c r="F22" t="str">
        <f>Constants!D22</f>
        <v xml:space="preserve"> </v>
      </c>
      <c r="G22">
        <f>Constants!E22</f>
        <v>3</v>
      </c>
      <c r="H22" t="str">
        <f>Constants!F22</f>
        <v>neutral</v>
      </c>
    </row>
    <row r="23" spans="1:8" hidden="1" x14ac:dyDescent="0.15">
      <c r="A23" t="str">
        <f>Constants!A23</f>
        <v xml:space="preserve"> </v>
      </c>
      <c r="B23" t="str">
        <f>Constants!B23</f>
        <v>Product interface</v>
      </c>
      <c r="D23">
        <f>Constants!E23</f>
        <v>4</v>
      </c>
      <c r="F23" t="str">
        <f>Constants!D23</f>
        <v xml:space="preserve"> </v>
      </c>
      <c r="G23">
        <f>Constants!E23</f>
        <v>4</v>
      </c>
      <c r="H23" t="str">
        <f>Constants!F23</f>
        <v>helpful</v>
      </c>
    </row>
    <row r="24" spans="1:8" hidden="1" x14ac:dyDescent="0.15">
      <c r="A24" t="str">
        <f>Constants!A24</f>
        <v xml:space="preserve"> </v>
      </c>
      <c r="B24" t="str">
        <f>Constants!B24</f>
        <v>Product checking</v>
      </c>
      <c r="D24">
        <f>Constants!E24</f>
        <v>5</v>
      </c>
      <c r="F24" t="str">
        <f>Constants!D24</f>
        <v xml:space="preserve"> </v>
      </c>
      <c r="G24">
        <f>Constants!E24</f>
        <v>5</v>
      </c>
      <c r="H24" t="str">
        <f>Constants!F24</f>
        <v>very helpful</v>
      </c>
    </row>
    <row r="25" spans="1:8" hidden="1" x14ac:dyDescent="0.15">
      <c r="A25" t="str">
        <f>Constants!A25</f>
        <v xml:space="preserve"> </v>
      </c>
      <c r="B25" t="str">
        <f>Constants!B25</f>
        <v>Test syntax</v>
      </c>
      <c r="D25">
        <f>Constants!E25</f>
        <v>6</v>
      </c>
      <c r="F25" t="str">
        <f>Constants!D25</f>
        <v xml:space="preserve"> </v>
      </c>
      <c r="G25">
        <f>Constants!E25</f>
        <v>6</v>
      </c>
      <c r="H25" t="str">
        <f>Constants!F25</f>
        <v xml:space="preserve"> </v>
      </c>
    </row>
    <row r="26" spans="1:8" hidden="1" x14ac:dyDescent="0.15">
      <c r="A26" t="str">
        <f>Constants!A26</f>
        <v xml:space="preserve"> </v>
      </c>
      <c r="B26" t="str">
        <f>Constants!B26</f>
        <v>Test logic</v>
      </c>
      <c r="D26">
        <f>Constants!E26</f>
        <v>7</v>
      </c>
      <c r="F26" t="str">
        <f>Constants!D26</f>
        <v xml:space="preserve"> </v>
      </c>
      <c r="G26">
        <f>Constants!E26</f>
        <v>7</v>
      </c>
      <c r="H26" t="str">
        <f>Constants!F26</f>
        <v xml:space="preserve"> </v>
      </c>
    </row>
    <row r="27" spans="1:8" hidden="1" x14ac:dyDescent="0.15">
      <c r="A27" t="str">
        <f>Constants!A27</f>
        <v xml:space="preserve"> </v>
      </c>
      <c r="B27" t="str">
        <f>Constants!B27</f>
        <v>Test interface</v>
      </c>
      <c r="D27">
        <f>Constants!E27</f>
        <v>8</v>
      </c>
      <c r="F27" t="str">
        <f>Constants!D27</f>
        <v xml:space="preserve"> </v>
      </c>
      <c r="G27">
        <f>Constants!E27</f>
        <v>8</v>
      </c>
      <c r="H27" t="str">
        <f>Constants!F27</f>
        <v xml:space="preserve"> </v>
      </c>
    </row>
    <row r="28" spans="1:8" hidden="1" x14ac:dyDescent="0.15">
      <c r="A28" t="str">
        <f>Constants!A28</f>
        <v xml:space="preserve"> </v>
      </c>
      <c r="B28" t="str">
        <f>Constants!B28</f>
        <v>Test checking</v>
      </c>
      <c r="D28">
        <f>Constants!E28</f>
        <v>9</v>
      </c>
      <c r="F28" t="str">
        <f>Constants!D28</f>
        <v xml:space="preserve"> </v>
      </c>
      <c r="G28">
        <f>Constants!E28</f>
        <v>9</v>
      </c>
      <c r="H28" t="str">
        <f>Constants!F28</f>
        <v xml:space="preserve"> </v>
      </c>
    </row>
    <row r="29" spans="1:8" hidden="1" x14ac:dyDescent="0.15">
      <c r="A29" t="str">
        <f>Constants!A29</f>
        <v xml:space="preserve"> </v>
      </c>
      <c r="B29" t="str">
        <f>Constants!B29</f>
        <v>Bad Smell</v>
      </c>
      <c r="D29">
        <f>Constants!E29</f>
        <v>10</v>
      </c>
      <c r="F29" t="str">
        <f>Constants!D29</f>
        <v xml:space="preserve"> </v>
      </c>
      <c r="G29">
        <f>Constants!E29</f>
        <v>10</v>
      </c>
      <c r="H29">
        <f>Constants!F29</f>
        <v>0</v>
      </c>
    </row>
    <row r="30" spans="1:8" hidden="1" x14ac:dyDescent="0.15">
      <c r="A30" t="str">
        <f>Constants!A30</f>
        <v>Y/N:</v>
      </c>
      <c r="B30" t="str">
        <f>Constants!B30</f>
        <v>Yes</v>
      </c>
      <c r="D30" t="str">
        <f>Constants!E30</f>
        <v>Passed</v>
      </c>
      <c r="F30" t="str">
        <f>Constants!D30</f>
        <v xml:space="preserve"> </v>
      </c>
      <c r="G30" t="str">
        <f>Constants!E30</f>
        <v>Passed</v>
      </c>
      <c r="H30">
        <f>Constants!F30</f>
        <v>0</v>
      </c>
    </row>
    <row r="31" spans="1:8" hidden="1" x14ac:dyDescent="0.15">
      <c r="A31" t="str">
        <f>Constants!A31</f>
        <v xml:space="preserve"> </v>
      </c>
      <c r="B31" t="str">
        <f>Constants!B31</f>
        <v>No</v>
      </c>
      <c r="D31" t="str">
        <f>Constants!E31</f>
        <v>Passed with issues</v>
      </c>
      <c r="F31" t="str">
        <f>Constants!D31</f>
        <v xml:space="preserve"> </v>
      </c>
      <c r="G31" t="str">
        <f>Constants!E31</f>
        <v>Passed with issues</v>
      </c>
      <c r="H31">
        <f>Constants!F31</f>
        <v>0</v>
      </c>
    </row>
    <row r="32" spans="1:8" hidden="1" x14ac:dyDescent="0.15">
      <c r="A32" t="str">
        <f>Constants!A32</f>
        <v>Proxy Types:</v>
      </c>
      <c r="B32" t="str">
        <f>Constants!B32</f>
        <v>-</v>
      </c>
      <c r="D32" t="str">
        <f>Constants!E32</f>
        <v>Failed</v>
      </c>
      <c r="F32" t="str">
        <f>Constants!D32</f>
        <v xml:space="preserve"> </v>
      </c>
      <c r="G32" t="str">
        <f>Constants!E32</f>
        <v>Failed</v>
      </c>
      <c r="H32" t="str">
        <f>Constants!F32</f>
        <v>Base</v>
      </c>
    </row>
    <row r="33" spans="1:12" hidden="1" x14ac:dyDescent="0.15">
      <c r="A33" t="str">
        <f>Constants!A33</f>
        <v xml:space="preserve"> </v>
      </c>
      <c r="B33" t="str">
        <f>Constants!B33</f>
        <v>Calculation</v>
      </c>
      <c r="D33" t="str">
        <f>Constants!E33</f>
        <v>Not tested</v>
      </c>
      <c r="F33" t="str">
        <f>Constants!D33</f>
        <v xml:space="preserve"> </v>
      </c>
      <c r="G33" t="str">
        <f>Constants!E33</f>
        <v>Not tested</v>
      </c>
      <c r="H33" t="str">
        <f>Constants!F33</f>
        <v>New</v>
      </c>
    </row>
    <row r="34" spans="1:12" hidden="1" x14ac:dyDescent="0.15">
      <c r="A34" t="str">
        <f>Constants!A34</f>
        <v xml:space="preserve"> </v>
      </c>
      <c r="B34" t="str">
        <f>Constants!B34</f>
        <v>Data</v>
      </c>
      <c r="D34" t="str">
        <f>Constants!E34</f>
        <v>Not applicable</v>
      </c>
      <c r="F34" t="str">
        <f>Constants!D34</f>
        <v xml:space="preserve"> </v>
      </c>
      <c r="G34" t="str">
        <f>Constants!E34</f>
        <v>Not applicable</v>
      </c>
      <c r="H34" t="str">
        <f>Constants!F34</f>
        <v>Reusable</v>
      </c>
    </row>
    <row r="35" spans="1:12" hidden="1" x14ac:dyDescent="0.15">
      <c r="A35" t="str">
        <f>Constants!A35</f>
        <v xml:space="preserve"> </v>
      </c>
      <c r="B35" t="str">
        <f>Constants!B35</f>
        <v>I/O</v>
      </c>
      <c r="D35" t="str">
        <f>Constants!E35</f>
        <v xml:space="preserve"> </v>
      </c>
      <c r="F35" t="str">
        <f>Constants!D35</f>
        <v xml:space="preserve"> </v>
      </c>
      <c r="G35" t="str">
        <f>Constants!E35</f>
        <v xml:space="preserve"> </v>
      </c>
      <c r="H35" t="str">
        <f>Constants!F35</f>
        <v xml:space="preserve"> </v>
      </c>
    </row>
    <row r="36" spans="1:12" hidden="1" x14ac:dyDescent="0.15">
      <c r="A36" t="str">
        <f>Constants!A36</f>
        <v xml:space="preserve"> </v>
      </c>
      <c r="B36" t="str">
        <f>Constants!B36</f>
        <v>Logic</v>
      </c>
      <c r="D36" t="str">
        <f>Constants!E36</f>
        <v xml:space="preserve"> </v>
      </c>
      <c r="F36" t="str">
        <f>Constants!D36</f>
        <v xml:space="preserve"> </v>
      </c>
      <c r="G36" t="str">
        <f>Constants!E36</f>
        <v xml:space="preserve"> </v>
      </c>
      <c r="H36" t="str">
        <f>Constants!F36</f>
        <v xml:space="preserve"> </v>
      </c>
    </row>
    <row r="37" spans="1:12" hidden="1" x14ac:dyDescent="0.15">
      <c r="A37" t="str">
        <f>Constants!A37</f>
        <v xml:space="preserve"> </v>
      </c>
      <c r="B37" t="str">
        <f>Constants!B37</f>
        <v xml:space="preserve"> </v>
      </c>
      <c r="D37" t="str">
        <f>Constants!E37</f>
        <v xml:space="preserve"> </v>
      </c>
      <c r="F37" t="str">
        <f>Constants!D37</f>
        <v xml:space="preserve"> </v>
      </c>
      <c r="G37" t="str">
        <f>Constants!E37</f>
        <v xml:space="preserve"> </v>
      </c>
      <c r="H37" t="str">
        <f>Constants!F37</f>
        <v xml:space="preserve"> </v>
      </c>
    </row>
    <row r="38" spans="1:12" hidden="1" x14ac:dyDescent="0.15">
      <c r="A38" t="str">
        <f>Constants!A38</f>
        <v>Sizes:</v>
      </c>
      <c r="B38" t="str">
        <f>Constants!B38</f>
        <v>VS</v>
      </c>
      <c r="D38" t="str">
        <f>Constants!E38</f>
        <v>L</v>
      </c>
      <c r="F38" t="str">
        <f>Constants!D38</f>
        <v>M</v>
      </c>
      <c r="G38" t="str">
        <f>Constants!E38</f>
        <v>L</v>
      </c>
      <c r="H38" t="str">
        <f>Constants!F38</f>
        <v>VL</v>
      </c>
    </row>
    <row r="39" spans="1:12" hidden="1" x14ac:dyDescent="0.15">
      <c r="A39" t="str">
        <f>Constants!A39</f>
        <v>upper</v>
      </c>
      <c r="B39">
        <f>Constants!B39</f>
        <v>-1.5</v>
      </c>
      <c r="D39">
        <f>Constants!E39</f>
        <v>1.5</v>
      </c>
      <c r="F39">
        <f>Constants!D39</f>
        <v>0.5</v>
      </c>
      <c r="G39">
        <f>Constants!E39</f>
        <v>1.5</v>
      </c>
      <c r="H39">
        <f>Constants!F39</f>
        <v>99999</v>
      </c>
    </row>
    <row r="40" spans="1:12" hidden="1" x14ac:dyDescent="0.15">
      <c r="A40" t="str">
        <f>Constants!A40</f>
        <v>mid</v>
      </c>
      <c r="B40">
        <f>Constants!B40</f>
        <v>-2</v>
      </c>
      <c r="D40">
        <f>Constants!E40</f>
        <v>1</v>
      </c>
      <c r="F40">
        <f>Constants!D40</f>
        <v>0</v>
      </c>
      <c r="G40">
        <f>Constants!E40</f>
        <v>1</v>
      </c>
      <c r="H40">
        <f>Constants!F40</f>
        <v>2</v>
      </c>
    </row>
    <row r="41" spans="1:12" hidden="1" x14ac:dyDescent="0.15">
      <c r="A41" t="str">
        <f>Constants!A41</f>
        <v>lower</v>
      </c>
      <c r="B41">
        <f>Constants!B41</f>
        <v>0</v>
      </c>
      <c r="D41">
        <f>Constants!E41</f>
        <v>0.5</v>
      </c>
      <c r="F41">
        <f>Constants!D41</f>
        <v>-0.5</v>
      </c>
      <c r="G41">
        <f>Constants!E41</f>
        <v>0.5</v>
      </c>
      <c r="H41">
        <f>Constants!F41</f>
        <v>1.5</v>
      </c>
    </row>
    <row r="42" spans="1:12" ht="14" hidden="1" customHeight="1" x14ac:dyDescent="0.15">
      <c r="A42" t="str">
        <f>Constants!A42</f>
        <v xml:space="preserve"> </v>
      </c>
      <c r="B42">
        <f>Constants!B42</f>
        <v>0</v>
      </c>
      <c r="D42">
        <f>Constants!E42</f>
        <v>0</v>
      </c>
      <c r="F42">
        <f>Constants!D42</f>
        <v>0</v>
      </c>
      <c r="G42">
        <f>Constants!E42</f>
        <v>0</v>
      </c>
      <c r="H42" t="str">
        <f>Constants!F42</f>
        <v xml:space="preserve"> </v>
      </c>
    </row>
    <row r="43" spans="1:12" ht="4" hidden="1" customHeight="1" x14ac:dyDescent="0.15">
      <c r="A43" t="str">
        <f>Constants!A43</f>
        <v xml:space="preserve"> </v>
      </c>
      <c r="B43" t="str">
        <f>Constants!B43</f>
        <v xml:space="preserve"> </v>
      </c>
      <c r="D43" t="str">
        <f>Constants!E43</f>
        <v xml:space="preserve"> </v>
      </c>
      <c r="F43" t="str">
        <f>Constants!D43</f>
        <v xml:space="preserve"> </v>
      </c>
      <c r="G43" t="str">
        <f>Constants!E43</f>
        <v xml:space="preserve"> </v>
      </c>
      <c r="H43" t="str">
        <f>Constants!F43</f>
        <v xml:space="preserve"> </v>
      </c>
    </row>
    <row r="44" spans="1:12" ht="34" hidden="1" customHeight="1" x14ac:dyDescent="0.15">
      <c r="A44" t="str">
        <f>Constants!A44</f>
        <v>&lt;-- Mandatory</v>
      </c>
      <c r="B44" t="str">
        <f>Constants!B44</f>
        <v xml:space="preserve"> </v>
      </c>
      <c r="D44" t="str">
        <f>Constants!E44</f>
        <v xml:space="preserve"> </v>
      </c>
      <c r="F44" t="str">
        <f>Constants!D44</f>
        <v xml:space="preserve"> </v>
      </c>
      <c r="G44" t="str">
        <f>Constants!E44</f>
        <v xml:space="preserve"> </v>
      </c>
      <c r="H44" t="str">
        <f>Constants!F44</f>
        <v xml:space="preserve"> </v>
      </c>
    </row>
    <row r="45" spans="1:12" ht="20" x14ac:dyDescent="0.2">
      <c r="A45" s="301" t="s">
        <v>131</v>
      </c>
      <c r="B45" s="301"/>
      <c r="C45" s="301"/>
      <c r="D45" s="301"/>
      <c r="E45" s="301"/>
      <c r="F45" s="1"/>
      <c r="G45" s="1"/>
      <c r="H45" s="1"/>
      <c r="I45" s="1"/>
      <c r="J45" s="27"/>
    </row>
    <row r="46" spans="1:12" x14ac:dyDescent="0.15">
      <c r="A46" s="303" t="s">
        <v>427</v>
      </c>
      <c r="B46" s="303"/>
      <c r="C46" s="303"/>
      <c r="D46" s="303"/>
      <c r="E46" s="303"/>
      <c r="F46" s="303"/>
      <c r="G46" s="303"/>
      <c r="H46" s="303"/>
      <c r="I46" s="303"/>
      <c r="J46" s="303"/>
      <c r="K46" s="147"/>
      <c r="L46" s="147"/>
    </row>
    <row r="47" spans="1:12" x14ac:dyDescent="0.15">
      <c r="A47" s="35"/>
      <c r="B47" s="35"/>
      <c r="C47" s="35"/>
      <c r="D47" s="35"/>
      <c r="E47" s="35"/>
      <c r="F47" s="35"/>
      <c r="G47" s="35"/>
      <c r="H47" s="35"/>
      <c r="I47" s="35"/>
      <c r="J47" s="35"/>
      <c r="K47" s="147"/>
      <c r="L47" s="147"/>
    </row>
    <row r="48" spans="1:12" ht="18" customHeight="1" x14ac:dyDescent="0.15">
      <c r="A48" s="35"/>
      <c r="B48" s="35"/>
      <c r="C48" s="161" t="s">
        <v>507</v>
      </c>
      <c r="D48" s="35"/>
      <c r="E48" s="242" t="s">
        <v>617</v>
      </c>
      <c r="F48" s="243"/>
      <c r="G48" s="243"/>
    </row>
    <row r="49" spans="1:15" x14ac:dyDescent="0.15">
      <c r="A49" s="35"/>
      <c r="B49" s="35"/>
      <c r="C49" s="15" t="str">
        <f>Constants!B4</f>
        <v>Analyze</v>
      </c>
      <c r="D49" s="15"/>
      <c r="E49" s="15" t="str">
        <f>Constants!D4</f>
        <v>Identifying customer needs</v>
      </c>
      <c r="F49" s="15"/>
      <c r="G49" s="15"/>
      <c r="H49" s="15"/>
      <c r="I49" s="15"/>
      <c r="J49" s="15"/>
    </row>
    <row r="50" spans="1:15" x14ac:dyDescent="0.15">
      <c r="A50" s="35"/>
      <c r="B50" s="35"/>
      <c r="C50" s="15" t="str">
        <f>Constants!B5</f>
        <v>Architect</v>
      </c>
      <c r="D50" s="15"/>
      <c r="E50" s="15" t="str">
        <f>Constants!D5</f>
        <v>High-level design</v>
      </c>
      <c r="F50" s="15"/>
      <c r="G50" s="15"/>
      <c r="H50" s="15"/>
      <c r="I50" s="15"/>
      <c r="J50" s="15"/>
    </row>
    <row r="51" spans="1:15" x14ac:dyDescent="0.15">
      <c r="A51" s="35"/>
      <c r="B51" s="35"/>
      <c r="C51" s="15" t="str">
        <f>Constants!B6</f>
        <v>Plan project</v>
      </c>
      <c r="D51" s="15"/>
      <c r="E51" s="15" t="str">
        <f>Constants!D6</f>
        <v>Determine actions/effort for project duration</v>
      </c>
      <c r="F51" s="15"/>
      <c r="G51" s="15"/>
      <c r="H51" s="15"/>
      <c r="I51" s="15"/>
      <c r="J51" s="15"/>
    </row>
    <row r="52" spans="1:15" x14ac:dyDescent="0.15">
      <c r="A52" s="35"/>
      <c r="B52" s="35"/>
      <c r="C52" s="15" t="str">
        <f>Constants!B7</f>
        <v>Plan iteration</v>
      </c>
      <c r="D52" s="15"/>
      <c r="E52" s="15" t="str">
        <f>Constants!D7</f>
        <v>Determine actions/effort this iteration</v>
      </c>
      <c r="F52" s="15"/>
      <c r="G52" s="15"/>
      <c r="H52" s="15"/>
      <c r="I52" s="15"/>
      <c r="J52" s="15"/>
    </row>
    <row r="53" spans="1:15" x14ac:dyDescent="0.15">
      <c r="A53" s="35"/>
      <c r="B53" s="35"/>
      <c r="C53" s="15" t="str">
        <f>Constants!B8</f>
        <v>Construct</v>
      </c>
      <c r="D53" s="15"/>
      <c r="E53" s="15" t="str">
        <f>Constants!D8</f>
        <v>Low-level design, coding, unit testing</v>
      </c>
      <c r="F53" s="15"/>
      <c r="G53" s="15"/>
      <c r="H53" s="15"/>
      <c r="I53" s="15"/>
      <c r="J53" s="15"/>
    </row>
    <row r="54" spans="1:15" x14ac:dyDescent="0.15">
      <c r="A54" s="35"/>
      <c r="B54" s="35"/>
      <c r="C54" s="15" t="str">
        <f>Constants!B9</f>
        <v>Refactor</v>
      </c>
      <c r="D54" s="15"/>
      <c r="E54" s="15" t="str">
        <f>Constants!D9</f>
        <v>Restructure internal design</v>
      </c>
      <c r="F54" s="15"/>
      <c r="G54" s="15"/>
      <c r="H54" s="15"/>
      <c r="I54" s="15"/>
      <c r="J54" s="15"/>
    </row>
    <row r="55" spans="1:15" x14ac:dyDescent="0.15">
      <c r="A55" s="35"/>
      <c r="B55" s="35"/>
      <c r="C55" s="15" t="str">
        <f>Constants!B10</f>
        <v>Review</v>
      </c>
      <c r="D55" s="15"/>
      <c r="E55" s="15" t="str">
        <f>Constants!D10</f>
        <v>Examine test code for risk mitigation</v>
      </c>
      <c r="F55" s="15"/>
      <c r="G55" s="15"/>
      <c r="H55" s="15"/>
      <c r="I55" s="15"/>
      <c r="J55" s="15"/>
    </row>
    <row r="56" spans="1:15" x14ac:dyDescent="0.15">
      <c r="A56" s="35"/>
      <c r="B56" s="35"/>
      <c r="C56" s="15" t="str">
        <f>Constants!B11</f>
        <v>Integration test</v>
      </c>
      <c r="D56" s="15"/>
      <c r="E56" s="15" t="str">
        <f>Constants!D11</f>
        <v>End-to-end test of components to date</v>
      </c>
      <c r="F56" s="15"/>
      <c r="G56" s="15"/>
      <c r="H56" s="15"/>
      <c r="I56" s="15"/>
      <c r="J56" s="15"/>
    </row>
    <row r="57" spans="1:15" x14ac:dyDescent="0.15">
      <c r="A57" s="35"/>
      <c r="B57" s="35"/>
      <c r="C57" s="15" t="str">
        <f>Constants!B12</f>
        <v>Repattern</v>
      </c>
      <c r="D57" s="15"/>
      <c r="E57" s="15" t="str">
        <f>Constants!D12</f>
        <v>Restructure external design</v>
      </c>
      <c r="F57" s="15"/>
      <c r="G57" s="15"/>
      <c r="H57" s="15"/>
      <c r="I57" s="15"/>
      <c r="J57" s="15"/>
    </row>
    <row r="58" spans="1:15" x14ac:dyDescent="0.15">
      <c r="A58" s="35"/>
      <c r="B58" s="35"/>
      <c r="C58" s="15" t="str">
        <f>Constants!B13</f>
        <v>Postmortem</v>
      </c>
      <c r="D58" s="15"/>
      <c r="E58" s="15" t="str">
        <f>Constants!D13</f>
        <v>Capture post-development statistics</v>
      </c>
      <c r="F58" s="15"/>
      <c r="G58" s="15"/>
      <c r="H58" s="15"/>
      <c r="I58" s="15"/>
      <c r="J58" s="15"/>
      <c r="K58" s="3"/>
    </row>
    <row r="59" spans="1:15" x14ac:dyDescent="0.15">
      <c r="A59" s="35"/>
      <c r="B59" s="35"/>
      <c r="C59" s="15" t="str">
        <f>Constants!B14</f>
        <v>Sandbox</v>
      </c>
      <c r="D59" s="15"/>
      <c r="E59" s="15" t="str">
        <f>Constants!D14</f>
        <v>Prove ideas, try concepts</v>
      </c>
      <c r="F59" s="15"/>
      <c r="G59" s="15"/>
      <c r="H59" s="15"/>
      <c r="I59" s="15"/>
      <c r="J59" s="15"/>
    </row>
    <row r="60" spans="1:15" ht="19" customHeight="1" x14ac:dyDescent="0.15">
      <c r="A60" s="35"/>
      <c r="B60" s="35"/>
      <c r="C60" s="15"/>
      <c r="D60" s="35"/>
      <c r="E60" s="35"/>
      <c r="F60" s="147"/>
      <c r="G60" s="147"/>
    </row>
    <row r="61" spans="1:15" x14ac:dyDescent="0.15">
      <c r="A61" s="35"/>
      <c r="B61" s="397" t="s">
        <v>139</v>
      </c>
      <c r="C61" s="397"/>
      <c r="D61" s="397" t="s">
        <v>140</v>
      </c>
      <c r="E61" s="397"/>
      <c r="F61" s="35"/>
      <c r="G61" s="35"/>
      <c r="H61" s="35"/>
      <c r="I61" s="35"/>
      <c r="J61" s="35"/>
      <c r="K61" s="147"/>
      <c r="L61" s="147"/>
    </row>
    <row r="62" spans="1:15" x14ac:dyDescent="0.15">
      <c r="A62" s="32" t="s">
        <v>132</v>
      </c>
      <c r="B62" s="32" t="s">
        <v>509</v>
      </c>
      <c r="C62" s="32" t="s">
        <v>508</v>
      </c>
      <c r="D62" s="32" t="s">
        <v>509</v>
      </c>
      <c r="E62" s="32" t="s">
        <v>508</v>
      </c>
      <c r="F62" s="32" t="s">
        <v>133</v>
      </c>
      <c r="G62" s="32" t="s">
        <v>134</v>
      </c>
      <c r="H62" s="32" t="s">
        <v>32</v>
      </c>
      <c r="I62" s="32" t="s">
        <v>57</v>
      </c>
      <c r="J62" s="2" t="s">
        <v>100</v>
      </c>
      <c r="M62" s="3"/>
      <c r="N62" s="3"/>
      <c r="O62" s="3"/>
    </row>
    <row r="63" spans="1:15" ht="28" x14ac:dyDescent="0.15">
      <c r="A63" s="7">
        <v>44838</v>
      </c>
      <c r="B63" s="5">
        <v>9</v>
      </c>
      <c r="C63" s="5">
        <v>50</v>
      </c>
      <c r="D63" s="5">
        <v>13</v>
      </c>
      <c r="E63" s="5">
        <v>0</v>
      </c>
      <c r="F63" s="5">
        <v>45</v>
      </c>
      <c r="G63" s="29">
        <f>IF(OR(ISBLANK(B63),ISBLANK(C63),ISBLANK(D63),ISBLANK(E63)),"",((TIME(D63,E63,0)-TIME(B63,C63,0))*1440-F63))</f>
        <v>144.99999999999989</v>
      </c>
      <c r="H63" s="6" t="s">
        <v>615</v>
      </c>
      <c r="I63" s="6">
        <v>2</v>
      </c>
      <c r="J63" s="28" t="s">
        <v>746</v>
      </c>
      <c r="K63" t="str">
        <f>IF(G63&lt;0,"&lt;-- Invalid stop time","")</f>
        <v/>
      </c>
    </row>
    <row r="64" spans="1:15" x14ac:dyDescent="0.15">
      <c r="A64" s="7">
        <v>44838</v>
      </c>
      <c r="B64" s="5">
        <v>13</v>
      </c>
      <c r="C64" s="5">
        <v>0</v>
      </c>
      <c r="D64" s="5">
        <v>13</v>
      </c>
      <c r="E64" s="5">
        <v>10</v>
      </c>
      <c r="F64" s="5">
        <v>0</v>
      </c>
      <c r="G64" s="29">
        <f t="shared" ref="G64:G127" si="0">IF(OR(ISBLANK(B64),ISBLANK(C64),ISBLANK(D64),ISBLANK(E64)),"",((TIME(D64,E64,0)-TIME(B64,C64,0))*1440-F64))</f>
        <v>9.9999999999999645</v>
      </c>
      <c r="H64" s="6" t="s">
        <v>408</v>
      </c>
      <c r="I64" s="6">
        <v>3</v>
      </c>
      <c r="J64" s="28"/>
      <c r="K64" t="str">
        <f t="shared" ref="K64:K94" si="1">IF(G64&lt;0,"&lt;-- Invalid stop time","")</f>
        <v/>
      </c>
    </row>
    <row r="65" spans="1:11" x14ac:dyDescent="0.15">
      <c r="A65" s="7">
        <v>44840</v>
      </c>
      <c r="B65" s="5">
        <v>9</v>
      </c>
      <c r="C65" s="5">
        <v>0</v>
      </c>
      <c r="D65" s="5">
        <v>9</v>
      </c>
      <c r="E65" s="5">
        <v>40</v>
      </c>
      <c r="F65" s="5">
        <v>0</v>
      </c>
      <c r="G65" s="29">
        <f t="shared" si="0"/>
        <v>39.999999999999936</v>
      </c>
      <c r="H65" s="6" t="s">
        <v>613</v>
      </c>
      <c r="I65" s="6">
        <v>3</v>
      </c>
      <c r="J65" s="28"/>
      <c r="K65" t="str">
        <f t="shared" si="1"/>
        <v/>
      </c>
    </row>
    <row r="66" spans="1:11" x14ac:dyDescent="0.15">
      <c r="A66" s="7">
        <v>44840</v>
      </c>
      <c r="B66" s="5">
        <v>9</v>
      </c>
      <c r="C66" s="5">
        <v>40</v>
      </c>
      <c r="D66" s="5">
        <v>9</v>
      </c>
      <c r="E66" s="5">
        <v>45</v>
      </c>
      <c r="F66" s="5">
        <v>0</v>
      </c>
      <c r="G66" s="29">
        <f t="shared" si="0"/>
        <v>5.0000000000000622</v>
      </c>
      <c r="H66" s="6" t="s">
        <v>413</v>
      </c>
      <c r="I66" s="6">
        <v>3</v>
      </c>
      <c r="J66" s="28"/>
      <c r="K66" t="str">
        <f t="shared" si="1"/>
        <v/>
      </c>
    </row>
    <row r="67" spans="1:11" x14ac:dyDescent="0.15">
      <c r="A67" s="7">
        <v>44840</v>
      </c>
      <c r="B67" s="5">
        <v>14</v>
      </c>
      <c r="C67" s="5">
        <v>30</v>
      </c>
      <c r="D67" s="5">
        <v>18</v>
      </c>
      <c r="E67" s="5">
        <v>0</v>
      </c>
      <c r="F67" s="5">
        <v>60</v>
      </c>
      <c r="G67" s="29">
        <f t="shared" si="0"/>
        <v>150.00000000000006</v>
      </c>
      <c r="H67" s="6" t="s">
        <v>284</v>
      </c>
      <c r="I67" s="6">
        <v>3</v>
      </c>
      <c r="J67" s="28"/>
      <c r="K67" t="str">
        <f t="shared" si="1"/>
        <v/>
      </c>
    </row>
    <row r="68" spans="1:11" x14ac:dyDescent="0.15">
      <c r="A68" s="7">
        <v>44841</v>
      </c>
      <c r="B68" s="5">
        <v>16</v>
      </c>
      <c r="C68" s="5">
        <v>25</v>
      </c>
      <c r="D68" s="5">
        <v>18</v>
      </c>
      <c r="E68" s="5">
        <v>25</v>
      </c>
      <c r="F68" s="5">
        <v>0</v>
      </c>
      <c r="G68" s="29">
        <f t="shared" si="0"/>
        <v>120.00000000000006</v>
      </c>
      <c r="H68" s="6" t="s">
        <v>284</v>
      </c>
      <c r="I68" s="6">
        <v>3</v>
      </c>
      <c r="J68" s="28"/>
      <c r="K68" t="str">
        <f t="shared" si="1"/>
        <v/>
      </c>
    </row>
    <row r="69" spans="1:11" x14ac:dyDescent="0.15">
      <c r="A69" s="7">
        <v>44842</v>
      </c>
      <c r="B69" s="5">
        <v>9</v>
      </c>
      <c r="C69" s="5">
        <v>0</v>
      </c>
      <c r="D69" s="5">
        <v>13</v>
      </c>
      <c r="E69" s="5">
        <v>45</v>
      </c>
      <c r="F69" s="5">
        <v>30</v>
      </c>
      <c r="G69" s="29">
        <f t="shared" si="0"/>
        <v>254.99999999999994</v>
      </c>
      <c r="H69" s="6" t="s">
        <v>284</v>
      </c>
      <c r="I69" s="6">
        <v>3</v>
      </c>
      <c r="J69" s="28"/>
      <c r="K69" t="str">
        <f t="shared" si="1"/>
        <v/>
      </c>
    </row>
    <row r="70" spans="1:11" x14ac:dyDescent="0.15">
      <c r="A70" s="7">
        <v>44842</v>
      </c>
      <c r="B70" s="5">
        <v>14</v>
      </c>
      <c r="C70" s="5">
        <v>30</v>
      </c>
      <c r="D70" s="5">
        <v>17</v>
      </c>
      <c r="E70" s="5">
        <v>0</v>
      </c>
      <c r="F70" s="5">
        <v>0</v>
      </c>
      <c r="G70" s="29">
        <f t="shared" si="0"/>
        <v>150.00000000000011</v>
      </c>
      <c r="H70" s="6" t="s">
        <v>284</v>
      </c>
      <c r="I70" s="6">
        <v>3</v>
      </c>
      <c r="J70" s="28"/>
      <c r="K70" t="str">
        <f t="shared" si="1"/>
        <v/>
      </c>
    </row>
    <row r="71" spans="1:11" x14ac:dyDescent="0.15">
      <c r="A71" s="7">
        <v>44842</v>
      </c>
      <c r="B71" s="5">
        <v>19</v>
      </c>
      <c r="C71" s="5">
        <v>0</v>
      </c>
      <c r="D71" s="5">
        <v>19</v>
      </c>
      <c r="E71" s="5">
        <v>45</v>
      </c>
      <c r="F71" s="5">
        <v>0</v>
      </c>
      <c r="G71" s="29">
        <f t="shared" si="0"/>
        <v>45</v>
      </c>
      <c r="H71" s="6" t="s">
        <v>284</v>
      </c>
      <c r="I71" s="6">
        <v>3</v>
      </c>
      <c r="J71" s="28"/>
      <c r="K71" t="str">
        <f t="shared" si="1"/>
        <v/>
      </c>
    </row>
    <row r="72" spans="1:11" x14ac:dyDescent="0.15">
      <c r="A72" s="7">
        <v>44842</v>
      </c>
      <c r="B72" s="5">
        <v>19</v>
      </c>
      <c r="C72" s="5">
        <v>45</v>
      </c>
      <c r="D72" s="5">
        <v>20</v>
      </c>
      <c r="E72" s="5">
        <v>45</v>
      </c>
      <c r="F72" s="5">
        <v>0</v>
      </c>
      <c r="G72" s="29">
        <f t="shared" si="0"/>
        <v>60.000000000000107</v>
      </c>
      <c r="H72" s="6" t="s">
        <v>615</v>
      </c>
      <c r="I72" s="6">
        <v>3</v>
      </c>
      <c r="J72" s="28"/>
      <c r="K72" t="str">
        <f t="shared" si="1"/>
        <v/>
      </c>
    </row>
    <row r="73" spans="1:11" x14ac:dyDescent="0.15">
      <c r="A73" s="7">
        <v>44850</v>
      </c>
      <c r="B73" s="5">
        <v>9</v>
      </c>
      <c r="C73" s="5">
        <v>50</v>
      </c>
      <c r="D73" s="5">
        <v>10</v>
      </c>
      <c r="E73" s="5">
        <v>20</v>
      </c>
      <c r="F73" s="5">
        <v>0</v>
      </c>
      <c r="G73" s="29">
        <f t="shared" si="0"/>
        <v>29.999999999999972</v>
      </c>
      <c r="H73" s="6" t="s">
        <v>615</v>
      </c>
      <c r="I73" s="6">
        <v>3</v>
      </c>
      <c r="J73" s="28"/>
      <c r="K73" t="str">
        <f t="shared" si="1"/>
        <v/>
      </c>
    </row>
    <row r="74" spans="1:11" x14ac:dyDescent="0.15">
      <c r="A74" s="7">
        <v>44850</v>
      </c>
      <c r="B74" s="5">
        <v>10</v>
      </c>
      <c r="C74" s="5">
        <v>20</v>
      </c>
      <c r="D74" s="5">
        <v>11</v>
      </c>
      <c r="E74" s="5">
        <v>30</v>
      </c>
      <c r="F74" s="5">
        <v>10</v>
      </c>
      <c r="G74" s="29">
        <f t="shared" si="0"/>
        <v>59.999999999999986</v>
      </c>
      <c r="H74" s="6" t="s">
        <v>123</v>
      </c>
      <c r="I74" s="6">
        <v>3</v>
      </c>
      <c r="J74" s="28"/>
      <c r="K74" t="str">
        <f t="shared" si="1"/>
        <v/>
      </c>
    </row>
    <row r="75" spans="1:11" x14ac:dyDescent="0.15">
      <c r="A75" s="7">
        <v>44850</v>
      </c>
      <c r="B75" s="5">
        <v>11</v>
      </c>
      <c r="C75" s="5">
        <v>30</v>
      </c>
      <c r="D75" s="5">
        <v>12</v>
      </c>
      <c r="E75" s="5">
        <v>0</v>
      </c>
      <c r="F75" s="5">
        <v>0</v>
      </c>
      <c r="G75" s="29">
        <f t="shared" si="0"/>
        <v>29.999999999999972</v>
      </c>
      <c r="H75" s="6" t="s">
        <v>169</v>
      </c>
      <c r="I75" s="6">
        <v>3</v>
      </c>
      <c r="J75" s="28"/>
      <c r="K75" t="str">
        <f t="shared" si="1"/>
        <v/>
      </c>
    </row>
    <row r="76" spans="1:11" x14ac:dyDescent="0.15">
      <c r="A76" s="7"/>
      <c r="B76" s="5"/>
      <c r="C76" s="5"/>
      <c r="D76" s="5"/>
      <c r="E76" s="5"/>
      <c r="F76" s="5"/>
      <c r="G76" s="29" t="str">
        <f t="shared" si="0"/>
        <v/>
      </c>
      <c r="H76" s="6"/>
      <c r="I76" s="6"/>
      <c r="J76" s="28"/>
      <c r="K76" t="str">
        <f t="shared" si="1"/>
        <v/>
      </c>
    </row>
    <row r="77" spans="1:11" x14ac:dyDescent="0.15">
      <c r="A77" s="7"/>
      <c r="B77" s="5"/>
      <c r="C77" s="5"/>
      <c r="D77" s="5"/>
      <c r="E77" s="5"/>
      <c r="F77" s="5"/>
      <c r="G77" s="29" t="str">
        <f t="shared" si="0"/>
        <v/>
      </c>
      <c r="H77" s="6"/>
      <c r="I77" s="6"/>
      <c r="J77" s="28"/>
      <c r="K77" t="str">
        <f t="shared" si="1"/>
        <v/>
      </c>
    </row>
    <row r="78" spans="1:11" x14ac:dyDescent="0.15">
      <c r="A78" s="7"/>
      <c r="B78" s="5"/>
      <c r="C78" s="5"/>
      <c r="D78" s="5"/>
      <c r="E78" s="5"/>
      <c r="F78" s="5"/>
      <c r="G78" s="29" t="str">
        <f t="shared" si="0"/>
        <v/>
      </c>
      <c r="H78" s="6"/>
      <c r="I78" s="6"/>
      <c r="J78" s="28"/>
      <c r="K78" t="str">
        <f t="shared" si="1"/>
        <v/>
      </c>
    </row>
    <row r="79" spans="1:11" x14ac:dyDescent="0.15">
      <c r="A79" s="7"/>
      <c r="B79" s="5"/>
      <c r="C79" s="5"/>
      <c r="D79" s="5"/>
      <c r="E79" s="5"/>
      <c r="F79" s="5"/>
      <c r="G79" s="29" t="str">
        <f t="shared" si="0"/>
        <v/>
      </c>
      <c r="H79" s="6"/>
      <c r="I79" s="6"/>
      <c r="J79" s="28"/>
      <c r="K79" t="str">
        <f t="shared" si="1"/>
        <v/>
      </c>
    </row>
    <row r="80" spans="1:11" x14ac:dyDescent="0.15">
      <c r="A80" s="7"/>
      <c r="B80" s="5"/>
      <c r="C80" s="5"/>
      <c r="D80" s="5"/>
      <c r="E80" s="5"/>
      <c r="F80" s="5"/>
      <c r="G80" s="29" t="str">
        <f t="shared" si="0"/>
        <v/>
      </c>
      <c r="H80" s="6"/>
      <c r="I80" s="6"/>
      <c r="J80" s="28"/>
      <c r="K80" t="str">
        <f t="shared" si="1"/>
        <v/>
      </c>
    </row>
    <row r="81" spans="1:11" x14ac:dyDescent="0.15">
      <c r="A81" s="7"/>
      <c r="B81" s="5"/>
      <c r="C81" s="5"/>
      <c r="D81" s="5"/>
      <c r="E81" s="5"/>
      <c r="F81" s="5"/>
      <c r="G81" s="29" t="str">
        <f t="shared" si="0"/>
        <v/>
      </c>
      <c r="H81" s="6"/>
      <c r="I81" s="6"/>
      <c r="J81" s="28"/>
      <c r="K81" t="str">
        <f t="shared" si="1"/>
        <v/>
      </c>
    </row>
    <row r="82" spans="1:11" x14ac:dyDescent="0.15">
      <c r="A82" s="7"/>
      <c r="B82" s="5"/>
      <c r="C82" s="5"/>
      <c r="D82" s="5"/>
      <c r="E82" s="5"/>
      <c r="F82" s="5"/>
      <c r="G82" s="29" t="str">
        <f t="shared" si="0"/>
        <v/>
      </c>
      <c r="H82" s="6"/>
      <c r="I82" s="6"/>
      <c r="J82" s="28"/>
      <c r="K82" t="str">
        <f t="shared" si="1"/>
        <v/>
      </c>
    </row>
    <row r="83" spans="1:11" x14ac:dyDescent="0.15">
      <c r="A83" s="7"/>
      <c r="B83" s="5"/>
      <c r="C83" s="5"/>
      <c r="D83" s="5"/>
      <c r="E83" s="5"/>
      <c r="F83" s="5"/>
      <c r="G83" s="29" t="str">
        <f t="shared" si="0"/>
        <v/>
      </c>
      <c r="H83" s="6"/>
      <c r="I83" s="6"/>
      <c r="J83" s="28"/>
      <c r="K83" t="str">
        <f t="shared" si="1"/>
        <v/>
      </c>
    </row>
    <row r="84" spans="1:11" x14ac:dyDescent="0.15">
      <c r="A84" s="7"/>
      <c r="B84" s="5"/>
      <c r="C84" s="5"/>
      <c r="D84" s="5"/>
      <c r="E84" s="5"/>
      <c r="F84" s="5"/>
      <c r="G84" s="29" t="str">
        <f t="shared" si="0"/>
        <v/>
      </c>
      <c r="H84" s="6"/>
      <c r="I84" s="6"/>
      <c r="J84" s="28"/>
      <c r="K84" t="str">
        <f t="shared" si="1"/>
        <v/>
      </c>
    </row>
    <row r="85" spans="1:11" x14ac:dyDescent="0.15">
      <c r="A85" s="7"/>
      <c r="B85" s="5"/>
      <c r="C85" s="5"/>
      <c r="D85" s="5"/>
      <c r="E85" s="5"/>
      <c r="F85" s="5"/>
      <c r="G85" s="29" t="str">
        <f t="shared" si="0"/>
        <v/>
      </c>
      <c r="H85" s="6"/>
      <c r="I85" s="6"/>
      <c r="J85" s="28"/>
      <c r="K85" t="str">
        <f t="shared" si="1"/>
        <v/>
      </c>
    </row>
    <row r="86" spans="1:11" x14ac:dyDescent="0.15">
      <c r="A86" s="7"/>
      <c r="B86" s="5"/>
      <c r="C86" s="5"/>
      <c r="D86" s="5"/>
      <c r="E86" s="5"/>
      <c r="F86" s="5"/>
      <c r="G86" s="29" t="str">
        <f t="shared" si="0"/>
        <v/>
      </c>
      <c r="H86" s="6"/>
      <c r="I86" s="6"/>
      <c r="J86" s="28"/>
      <c r="K86" t="str">
        <f t="shared" si="1"/>
        <v/>
      </c>
    </row>
    <row r="87" spans="1:11" x14ac:dyDescent="0.15">
      <c r="A87" s="7"/>
      <c r="B87" s="5"/>
      <c r="C87" s="5"/>
      <c r="D87" s="5"/>
      <c r="E87" s="5"/>
      <c r="F87" s="5"/>
      <c r="G87" s="29" t="str">
        <f t="shared" si="0"/>
        <v/>
      </c>
      <c r="H87" s="6"/>
      <c r="I87" s="6"/>
      <c r="J87" s="28"/>
      <c r="K87" t="str">
        <f t="shared" si="1"/>
        <v/>
      </c>
    </row>
    <row r="88" spans="1:11" x14ac:dyDescent="0.15">
      <c r="A88" s="7"/>
      <c r="B88" s="5"/>
      <c r="C88" s="5"/>
      <c r="D88" s="5"/>
      <c r="E88" s="5"/>
      <c r="F88" s="5"/>
      <c r="G88" s="29" t="str">
        <f t="shared" si="0"/>
        <v/>
      </c>
      <c r="H88" s="6"/>
      <c r="I88" s="6"/>
      <c r="J88" s="28"/>
      <c r="K88" t="str">
        <f t="shared" si="1"/>
        <v/>
      </c>
    </row>
    <row r="89" spans="1:11" x14ac:dyDescent="0.15">
      <c r="A89" s="7"/>
      <c r="B89" s="5"/>
      <c r="C89" s="5"/>
      <c r="D89" s="5"/>
      <c r="E89" s="5"/>
      <c r="F89" s="5"/>
      <c r="G89" s="29" t="str">
        <f t="shared" si="0"/>
        <v/>
      </c>
      <c r="H89" s="6"/>
      <c r="I89" s="6"/>
      <c r="J89" s="28"/>
      <c r="K89" t="str">
        <f t="shared" si="1"/>
        <v/>
      </c>
    </row>
    <row r="90" spans="1:11" x14ac:dyDescent="0.15">
      <c r="A90" s="7"/>
      <c r="B90" s="5"/>
      <c r="C90" s="5"/>
      <c r="D90" s="5"/>
      <c r="E90" s="5"/>
      <c r="F90" s="5"/>
      <c r="G90" s="29" t="str">
        <f t="shared" si="0"/>
        <v/>
      </c>
      <c r="H90" s="6"/>
      <c r="I90" s="6"/>
      <c r="J90" s="28"/>
      <c r="K90" t="str">
        <f t="shared" si="1"/>
        <v/>
      </c>
    </row>
    <row r="91" spans="1:11" x14ac:dyDescent="0.15">
      <c r="A91" s="7"/>
      <c r="B91" s="5"/>
      <c r="C91" s="5"/>
      <c r="D91" s="5"/>
      <c r="E91" s="5"/>
      <c r="F91" s="5"/>
      <c r="G91" s="29" t="str">
        <f t="shared" si="0"/>
        <v/>
      </c>
      <c r="H91" s="6"/>
      <c r="I91" s="6"/>
      <c r="J91" s="28"/>
      <c r="K91" t="str">
        <f t="shared" si="1"/>
        <v/>
      </c>
    </row>
    <row r="92" spans="1:11" x14ac:dyDescent="0.15">
      <c r="A92" s="7"/>
      <c r="B92" s="5"/>
      <c r="C92" s="5"/>
      <c r="D92" s="5"/>
      <c r="E92" s="5"/>
      <c r="F92" s="5"/>
      <c r="G92" s="29" t="str">
        <f t="shared" si="0"/>
        <v/>
      </c>
      <c r="H92" s="6"/>
      <c r="I92" s="6"/>
      <c r="J92" s="28"/>
      <c r="K92" t="str">
        <f t="shared" si="1"/>
        <v/>
      </c>
    </row>
    <row r="93" spans="1:11" x14ac:dyDescent="0.15">
      <c r="A93" s="7"/>
      <c r="B93" s="5"/>
      <c r="C93" s="5"/>
      <c r="D93" s="5"/>
      <c r="E93" s="5"/>
      <c r="F93" s="5"/>
      <c r="G93" s="29" t="str">
        <f t="shared" si="0"/>
        <v/>
      </c>
      <c r="H93" s="6"/>
      <c r="I93" s="6"/>
      <c r="J93" s="28"/>
      <c r="K93" t="str">
        <f t="shared" si="1"/>
        <v/>
      </c>
    </row>
    <row r="94" spans="1:11" x14ac:dyDescent="0.15">
      <c r="A94" s="7"/>
      <c r="B94" s="5"/>
      <c r="C94" s="5"/>
      <c r="D94" s="5"/>
      <c r="E94" s="5"/>
      <c r="F94" s="5"/>
      <c r="G94" s="29" t="str">
        <f t="shared" si="0"/>
        <v/>
      </c>
      <c r="H94" s="6"/>
      <c r="I94" s="6"/>
      <c r="J94" s="28"/>
      <c r="K94" t="str">
        <f t="shared" si="1"/>
        <v/>
      </c>
    </row>
    <row r="95" spans="1:11" x14ac:dyDescent="0.15">
      <c r="A95" s="7"/>
      <c r="B95" s="5"/>
      <c r="C95" s="5"/>
      <c r="D95" s="5"/>
      <c r="E95" s="5"/>
      <c r="F95" s="5"/>
      <c r="G95" s="29" t="str">
        <f t="shared" si="0"/>
        <v/>
      </c>
      <c r="H95" s="6"/>
      <c r="I95" s="6"/>
      <c r="J95" s="28"/>
      <c r="K95" t="str">
        <f t="shared" ref="K95:K126" si="2">IF(G95&lt;0,"&lt;-- Invalid stop time","")</f>
        <v/>
      </c>
    </row>
    <row r="96" spans="1:11" x14ac:dyDescent="0.15">
      <c r="A96" s="7"/>
      <c r="B96" s="5"/>
      <c r="C96" s="5"/>
      <c r="D96" s="5"/>
      <c r="E96" s="5"/>
      <c r="F96" s="5"/>
      <c r="G96" s="29" t="str">
        <f t="shared" si="0"/>
        <v/>
      </c>
      <c r="H96" s="6"/>
      <c r="I96" s="6"/>
      <c r="J96" s="28"/>
      <c r="K96" t="str">
        <f t="shared" si="2"/>
        <v/>
      </c>
    </row>
    <row r="97" spans="1:11" x14ac:dyDescent="0.15">
      <c r="A97" s="7"/>
      <c r="B97" s="5"/>
      <c r="C97" s="5"/>
      <c r="D97" s="5"/>
      <c r="E97" s="5"/>
      <c r="F97" s="5"/>
      <c r="G97" s="29" t="str">
        <f t="shared" si="0"/>
        <v/>
      </c>
      <c r="H97" s="6"/>
      <c r="I97" s="6"/>
      <c r="J97" s="28"/>
      <c r="K97" t="str">
        <f t="shared" si="2"/>
        <v/>
      </c>
    </row>
    <row r="98" spans="1:11" x14ac:dyDescent="0.15">
      <c r="A98" s="7"/>
      <c r="B98" s="5"/>
      <c r="C98" s="5"/>
      <c r="D98" s="5"/>
      <c r="E98" s="5"/>
      <c r="F98" s="5"/>
      <c r="G98" s="29" t="str">
        <f t="shared" si="0"/>
        <v/>
      </c>
      <c r="H98" s="6"/>
      <c r="I98" s="6"/>
      <c r="J98" s="28"/>
      <c r="K98" t="str">
        <f t="shared" si="2"/>
        <v/>
      </c>
    </row>
    <row r="99" spans="1:11" x14ac:dyDescent="0.15">
      <c r="A99" s="7"/>
      <c r="B99" s="5"/>
      <c r="C99" s="5"/>
      <c r="D99" s="5"/>
      <c r="E99" s="5"/>
      <c r="F99" s="5"/>
      <c r="G99" s="29" t="str">
        <f t="shared" si="0"/>
        <v/>
      </c>
      <c r="H99" s="6"/>
      <c r="I99" s="6"/>
      <c r="J99" s="28"/>
      <c r="K99" t="str">
        <f t="shared" si="2"/>
        <v/>
      </c>
    </row>
    <row r="100" spans="1:11" x14ac:dyDescent="0.15">
      <c r="A100" s="7"/>
      <c r="B100" s="5"/>
      <c r="C100" s="5"/>
      <c r="D100" s="5"/>
      <c r="E100" s="5"/>
      <c r="F100" s="5"/>
      <c r="G100" s="29" t="str">
        <f t="shared" si="0"/>
        <v/>
      </c>
      <c r="H100" s="6"/>
      <c r="I100" s="6"/>
      <c r="J100" s="28"/>
      <c r="K100" t="str">
        <f t="shared" si="2"/>
        <v/>
      </c>
    </row>
    <row r="101" spans="1:11" x14ac:dyDescent="0.15">
      <c r="A101" s="7"/>
      <c r="B101" s="5"/>
      <c r="C101" s="5"/>
      <c r="D101" s="5"/>
      <c r="E101" s="5"/>
      <c r="F101" s="5"/>
      <c r="G101" s="29" t="str">
        <f t="shared" si="0"/>
        <v/>
      </c>
      <c r="H101" s="6"/>
      <c r="I101" s="6"/>
      <c r="J101" s="28"/>
      <c r="K101" t="str">
        <f t="shared" si="2"/>
        <v/>
      </c>
    </row>
    <row r="102" spans="1:11" x14ac:dyDescent="0.15">
      <c r="A102" s="7"/>
      <c r="B102" s="5"/>
      <c r="C102" s="5"/>
      <c r="D102" s="5"/>
      <c r="E102" s="5"/>
      <c r="F102" s="5"/>
      <c r="G102" s="29" t="str">
        <f t="shared" si="0"/>
        <v/>
      </c>
      <c r="H102" s="6"/>
      <c r="I102" s="6"/>
      <c r="J102" s="28"/>
      <c r="K102" t="str">
        <f t="shared" si="2"/>
        <v/>
      </c>
    </row>
    <row r="103" spans="1:11" x14ac:dyDescent="0.15">
      <c r="A103" s="7"/>
      <c r="B103" s="5"/>
      <c r="C103" s="5"/>
      <c r="D103" s="5"/>
      <c r="E103" s="5"/>
      <c r="F103" s="5"/>
      <c r="G103" s="29" t="str">
        <f t="shared" si="0"/>
        <v/>
      </c>
      <c r="H103" s="6"/>
      <c r="I103" s="6"/>
      <c r="J103" s="28"/>
      <c r="K103" t="str">
        <f t="shared" si="2"/>
        <v/>
      </c>
    </row>
    <row r="104" spans="1:11" x14ac:dyDescent="0.15">
      <c r="A104" s="7"/>
      <c r="B104" s="5"/>
      <c r="C104" s="5"/>
      <c r="D104" s="5"/>
      <c r="E104" s="5"/>
      <c r="F104" s="5"/>
      <c r="G104" s="29" t="str">
        <f t="shared" si="0"/>
        <v/>
      </c>
      <c r="H104" s="6"/>
      <c r="I104" s="6"/>
      <c r="J104" s="28"/>
      <c r="K104" t="str">
        <f t="shared" si="2"/>
        <v/>
      </c>
    </row>
    <row r="105" spans="1:11" x14ac:dyDescent="0.15">
      <c r="A105" s="7"/>
      <c r="B105" s="5"/>
      <c r="C105" s="5"/>
      <c r="D105" s="5"/>
      <c r="E105" s="5"/>
      <c r="F105" s="5"/>
      <c r="G105" s="29" t="str">
        <f t="shared" si="0"/>
        <v/>
      </c>
      <c r="H105" s="6"/>
      <c r="I105" s="6"/>
      <c r="J105" s="28"/>
      <c r="K105" t="str">
        <f t="shared" si="2"/>
        <v/>
      </c>
    </row>
    <row r="106" spans="1:11" x14ac:dyDescent="0.15">
      <c r="A106" s="7"/>
      <c r="B106" s="5"/>
      <c r="C106" s="5"/>
      <c r="D106" s="5"/>
      <c r="E106" s="5"/>
      <c r="F106" s="5"/>
      <c r="G106" s="29" t="str">
        <f t="shared" si="0"/>
        <v/>
      </c>
      <c r="H106" s="6"/>
      <c r="I106" s="6"/>
      <c r="J106" s="28"/>
      <c r="K106" t="str">
        <f t="shared" si="2"/>
        <v/>
      </c>
    </row>
    <row r="107" spans="1:11" x14ac:dyDescent="0.15">
      <c r="A107" s="7"/>
      <c r="B107" s="5"/>
      <c r="C107" s="5"/>
      <c r="D107" s="5"/>
      <c r="E107" s="5"/>
      <c r="F107" s="5"/>
      <c r="G107" s="29" t="str">
        <f t="shared" si="0"/>
        <v/>
      </c>
      <c r="H107" s="6"/>
      <c r="I107" s="6"/>
      <c r="J107" s="28"/>
      <c r="K107" t="str">
        <f t="shared" si="2"/>
        <v/>
      </c>
    </row>
    <row r="108" spans="1:11" x14ac:dyDescent="0.15">
      <c r="A108" s="7"/>
      <c r="B108" s="5"/>
      <c r="C108" s="5"/>
      <c r="D108" s="5"/>
      <c r="E108" s="5"/>
      <c r="F108" s="5"/>
      <c r="G108" s="29" t="str">
        <f t="shared" si="0"/>
        <v/>
      </c>
      <c r="H108" s="6"/>
      <c r="I108" s="6"/>
      <c r="J108" s="28"/>
      <c r="K108" t="str">
        <f t="shared" si="2"/>
        <v/>
      </c>
    </row>
    <row r="109" spans="1:11" x14ac:dyDescent="0.15">
      <c r="A109" s="7"/>
      <c r="B109" s="5"/>
      <c r="C109" s="5"/>
      <c r="D109" s="5"/>
      <c r="E109" s="5"/>
      <c r="F109" s="5"/>
      <c r="G109" s="29" t="str">
        <f t="shared" si="0"/>
        <v/>
      </c>
      <c r="H109" s="6"/>
      <c r="I109" s="6"/>
      <c r="J109" s="28"/>
      <c r="K109" t="str">
        <f t="shared" si="2"/>
        <v/>
      </c>
    </row>
    <row r="110" spans="1:11" x14ac:dyDescent="0.15">
      <c r="A110" s="7"/>
      <c r="B110" s="5"/>
      <c r="C110" s="5"/>
      <c r="D110" s="5"/>
      <c r="E110" s="5"/>
      <c r="F110" s="5"/>
      <c r="G110" s="29" t="str">
        <f t="shared" si="0"/>
        <v/>
      </c>
      <c r="H110" s="6"/>
      <c r="I110" s="6"/>
      <c r="J110" s="28"/>
      <c r="K110" t="str">
        <f t="shared" si="2"/>
        <v/>
      </c>
    </row>
    <row r="111" spans="1:11" x14ac:dyDescent="0.15">
      <c r="A111" s="7"/>
      <c r="B111" s="5"/>
      <c r="C111" s="5"/>
      <c r="D111" s="5"/>
      <c r="E111" s="5"/>
      <c r="F111" s="5"/>
      <c r="G111" s="29" t="str">
        <f t="shared" si="0"/>
        <v/>
      </c>
      <c r="H111" s="6"/>
      <c r="I111" s="6"/>
      <c r="J111" s="28"/>
      <c r="K111" t="str">
        <f t="shared" si="2"/>
        <v/>
      </c>
    </row>
    <row r="112" spans="1:11" x14ac:dyDescent="0.15">
      <c r="A112" s="7"/>
      <c r="B112" s="5"/>
      <c r="C112" s="5"/>
      <c r="D112" s="5"/>
      <c r="E112" s="5"/>
      <c r="F112" s="5"/>
      <c r="G112" s="29" t="str">
        <f t="shared" si="0"/>
        <v/>
      </c>
      <c r="H112" s="6"/>
      <c r="I112" s="6"/>
      <c r="J112" s="28"/>
      <c r="K112" t="str">
        <f t="shared" si="2"/>
        <v/>
      </c>
    </row>
    <row r="113" spans="1:11" x14ac:dyDescent="0.15">
      <c r="A113" s="7"/>
      <c r="B113" s="5"/>
      <c r="C113" s="5"/>
      <c r="D113" s="5"/>
      <c r="E113" s="5"/>
      <c r="F113" s="5"/>
      <c r="G113" s="29" t="str">
        <f t="shared" si="0"/>
        <v/>
      </c>
      <c r="H113" s="6"/>
      <c r="I113" s="6"/>
      <c r="J113" s="28"/>
      <c r="K113" t="str">
        <f t="shared" si="2"/>
        <v/>
      </c>
    </row>
    <row r="114" spans="1:11" x14ac:dyDescent="0.15">
      <c r="A114" s="7"/>
      <c r="B114" s="5"/>
      <c r="C114" s="5"/>
      <c r="D114" s="5"/>
      <c r="E114" s="5"/>
      <c r="F114" s="5"/>
      <c r="G114" s="29" t="str">
        <f t="shared" si="0"/>
        <v/>
      </c>
      <c r="H114" s="6"/>
      <c r="I114" s="6"/>
      <c r="J114" s="28"/>
      <c r="K114" t="str">
        <f t="shared" si="2"/>
        <v/>
      </c>
    </row>
    <row r="115" spans="1:11" x14ac:dyDescent="0.15">
      <c r="A115" s="7"/>
      <c r="B115" s="5"/>
      <c r="C115" s="5"/>
      <c r="D115" s="5"/>
      <c r="E115" s="5"/>
      <c r="F115" s="5"/>
      <c r="G115" s="29" t="str">
        <f t="shared" si="0"/>
        <v/>
      </c>
      <c r="H115" s="6"/>
      <c r="I115" s="6"/>
      <c r="J115" s="28"/>
      <c r="K115" t="str">
        <f t="shared" si="2"/>
        <v/>
      </c>
    </row>
    <row r="116" spans="1:11" x14ac:dyDescent="0.15">
      <c r="A116" s="7"/>
      <c r="B116" s="5"/>
      <c r="C116" s="5"/>
      <c r="D116" s="5"/>
      <c r="E116" s="5"/>
      <c r="F116" s="5"/>
      <c r="G116" s="29" t="str">
        <f t="shared" si="0"/>
        <v/>
      </c>
      <c r="H116" s="6"/>
      <c r="I116" s="6"/>
      <c r="J116" s="28"/>
      <c r="K116" t="str">
        <f t="shared" si="2"/>
        <v/>
      </c>
    </row>
    <row r="117" spans="1:11" x14ac:dyDescent="0.15">
      <c r="A117" s="7"/>
      <c r="B117" s="5"/>
      <c r="C117" s="5"/>
      <c r="D117" s="5"/>
      <c r="E117" s="5"/>
      <c r="F117" s="5"/>
      <c r="G117" s="29" t="str">
        <f t="shared" si="0"/>
        <v/>
      </c>
      <c r="H117" s="6"/>
      <c r="I117" s="6"/>
      <c r="J117" s="28"/>
      <c r="K117" t="str">
        <f t="shared" si="2"/>
        <v/>
      </c>
    </row>
    <row r="118" spans="1:11" x14ac:dyDescent="0.15">
      <c r="A118" s="7"/>
      <c r="B118" s="5"/>
      <c r="C118" s="5"/>
      <c r="D118" s="5"/>
      <c r="E118" s="5"/>
      <c r="F118" s="5"/>
      <c r="G118" s="29" t="str">
        <f t="shared" si="0"/>
        <v/>
      </c>
      <c r="H118" s="6"/>
      <c r="I118" s="6"/>
      <c r="J118" s="28"/>
      <c r="K118" t="str">
        <f t="shared" si="2"/>
        <v/>
      </c>
    </row>
    <row r="119" spans="1:11" x14ac:dyDescent="0.15">
      <c r="A119" s="7"/>
      <c r="B119" s="5"/>
      <c r="C119" s="5"/>
      <c r="D119" s="5"/>
      <c r="E119" s="5"/>
      <c r="F119" s="5"/>
      <c r="G119" s="29" t="str">
        <f t="shared" si="0"/>
        <v/>
      </c>
      <c r="H119" s="6"/>
      <c r="I119" s="6"/>
      <c r="J119" s="28"/>
      <c r="K119" t="str">
        <f t="shared" si="2"/>
        <v/>
      </c>
    </row>
    <row r="120" spans="1:11" x14ac:dyDescent="0.15">
      <c r="A120" s="7"/>
      <c r="B120" s="5"/>
      <c r="C120" s="5"/>
      <c r="D120" s="5"/>
      <c r="E120" s="5"/>
      <c r="F120" s="5"/>
      <c r="G120" s="29" t="str">
        <f t="shared" si="0"/>
        <v/>
      </c>
      <c r="H120" s="6"/>
      <c r="I120" s="6"/>
      <c r="J120" s="28"/>
      <c r="K120" t="str">
        <f t="shared" si="2"/>
        <v/>
      </c>
    </row>
    <row r="121" spans="1:11" x14ac:dyDescent="0.15">
      <c r="A121" s="7"/>
      <c r="B121" s="5"/>
      <c r="C121" s="5"/>
      <c r="D121" s="5"/>
      <c r="E121" s="5"/>
      <c r="F121" s="5"/>
      <c r="G121" s="29" t="str">
        <f t="shared" si="0"/>
        <v/>
      </c>
      <c r="H121" s="6"/>
      <c r="I121" s="6"/>
      <c r="J121" s="28"/>
      <c r="K121" t="str">
        <f t="shared" si="2"/>
        <v/>
      </c>
    </row>
    <row r="122" spans="1:11" x14ac:dyDescent="0.15">
      <c r="A122" s="7"/>
      <c r="B122" s="5"/>
      <c r="C122" s="5"/>
      <c r="D122" s="5"/>
      <c r="E122" s="5"/>
      <c r="F122" s="5"/>
      <c r="G122" s="29" t="str">
        <f t="shared" si="0"/>
        <v/>
      </c>
      <c r="H122" s="6"/>
      <c r="I122" s="6"/>
      <c r="J122" s="28"/>
      <c r="K122" t="str">
        <f t="shared" si="2"/>
        <v/>
      </c>
    </row>
    <row r="123" spans="1:11" x14ac:dyDescent="0.15">
      <c r="A123" s="7"/>
      <c r="B123" s="5"/>
      <c r="C123" s="5"/>
      <c r="D123" s="5"/>
      <c r="E123" s="5"/>
      <c r="F123" s="5"/>
      <c r="G123" s="29" t="str">
        <f t="shared" si="0"/>
        <v/>
      </c>
      <c r="H123" s="6"/>
      <c r="I123" s="6"/>
      <c r="J123" s="28"/>
      <c r="K123" t="str">
        <f t="shared" si="2"/>
        <v/>
      </c>
    </row>
    <row r="124" spans="1:11" x14ac:dyDescent="0.15">
      <c r="A124" s="7"/>
      <c r="B124" s="5"/>
      <c r="C124" s="5"/>
      <c r="D124" s="5"/>
      <c r="E124" s="5"/>
      <c r="F124" s="5"/>
      <c r="G124" s="29" t="str">
        <f t="shared" si="0"/>
        <v/>
      </c>
      <c r="H124" s="6"/>
      <c r="I124" s="6"/>
      <c r="J124" s="28"/>
      <c r="K124" t="str">
        <f t="shared" si="2"/>
        <v/>
      </c>
    </row>
    <row r="125" spans="1:11" x14ac:dyDescent="0.15">
      <c r="A125" s="7"/>
      <c r="B125" s="5"/>
      <c r="C125" s="5"/>
      <c r="D125" s="5"/>
      <c r="E125" s="5"/>
      <c r="F125" s="5"/>
      <c r="G125" s="29" t="str">
        <f t="shared" si="0"/>
        <v/>
      </c>
      <c r="H125" s="6"/>
      <c r="I125" s="6"/>
      <c r="J125" s="28"/>
      <c r="K125" t="str">
        <f t="shared" si="2"/>
        <v/>
      </c>
    </row>
    <row r="126" spans="1:11" x14ac:dyDescent="0.15">
      <c r="A126" s="7"/>
      <c r="B126" s="5"/>
      <c r="C126" s="5"/>
      <c r="D126" s="5"/>
      <c r="E126" s="5"/>
      <c r="F126" s="5"/>
      <c r="G126" s="29" t="str">
        <f t="shared" si="0"/>
        <v/>
      </c>
      <c r="H126" s="6"/>
      <c r="I126" s="6"/>
      <c r="J126" s="28"/>
      <c r="K126" t="str">
        <f t="shared" si="2"/>
        <v/>
      </c>
    </row>
    <row r="127" spans="1:11" x14ac:dyDescent="0.15">
      <c r="A127" s="7"/>
      <c r="B127" s="5"/>
      <c r="C127" s="5"/>
      <c r="D127" s="5"/>
      <c r="E127" s="5"/>
      <c r="F127" s="5"/>
      <c r="G127" s="29" t="str">
        <f t="shared" si="0"/>
        <v/>
      </c>
      <c r="H127" s="6"/>
      <c r="I127" s="6"/>
      <c r="J127" s="28"/>
      <c r="K127" t="str">
        <f t="shared" ref="K127:K152" si="3">IF(G127&lt;0,"&lt;-- Invalid stop time","")</f>
        <v/>
      </c>
    </row>
    <row r="128" spans="1:11" x14ac:dyDescent="0.15">
      <c r="A128" s="7"/>
      <c r="B128" s="5"/>
      <c r="C128" s="5"/>
      <c r="D128" s="5"/>
      <c r="E128" s="5"/>
      <c r="F128" s="5"/>
      <c r="G128" s="29" t="str">
        <f t="shared" ref="G128:G152" si="4">IF(OR(ISBLANK(B128),ISBLANK(C128),ISBLANK(D128),ISBLANK(E128)),"",((TIME(D128,E128,0)-TIME(B128,C128,0))*1440-F128))</f>
        <v/>
      </c>
      <c r="H128" s="6"/>
      <c r="I128" s="6"/>
      <c r="J128" s="28"/>
      <c r="K128" t="str">
        <f t="shared" si="3"/>
        <v/>
      </c>
    </row>
    <row r="129" spans="1:11" x14ac:dyDescent="0.15">
      <c r="A129" s="7"/>
      <c r="B129" s="5"/>
      <c r="C129" s="5"/>
      <c r="D129" s="5"/>
      <c r="E129" s="5"/>
      <c r="F129" s="5"/>
      <c r="G129" s="29" t="str">
        <f t="shared" si="4"/>
        <v/>
      </c>
      <c r="H129" s="6"/>
      <c r="I129" s="6"/>
      <c r="J129" s="28"/>
      <c r="K129" t="str">
        <f t="shared" si="3"/>
        <v/>
      </c>
    </row>
    <row r="130" spans="1:11" x14ac:dyDescent="0.15">
      <c r="A130" s="7"/>
      <c r="B130" s="5"/>
      <c r="C130" s="5"/>
      <c r="D130" s="5"/>
      <c r="E130" s="5"/>
      <c r="F130" s="5"/>
      <c r="G130" s="29" t="str">
        <f t="shared" si="4"/>
        <v/>
      </c>
      <c r="H130" s="6"/>
      <c r="I130" s="6"/>
      <c r="J130" s="28"/>
      <c r="K130" t="str">
        <f t="shared" si="3"/>
        <v/>
      </c>
    </row>
    <row r="131" spans="1:11" x14ac:dyDescent="0.15">
      <c r="A131" s="7"/>
      <c r="B131" s="5"/>
      <c r="C131" s="5"/>
      <c r="D131" s="5"/>
      <c r="E131" s="5"/>
      <c r="F131" s="5"/>
      <c r="G131" s="29" t="str">
        <f t="shared" si="4"/>
        <v/>
      </c>
      <c r="H131" s="6"/>
      <c r="I131" s="6"/>
      <c r="J131" s="28"/>
      <c r="K131" t="str">
        <f t="shared" si="3"/>
        <v/>
      </c>
    </row>
    <row r="132" spans="1:11" x14ac:dyDescent="0.15">
      <c r="A132" s="7"/>
      <c r="B132" s="5"/>
      <c r="C132" s="5"/>
      <c r="D132" s="5"/>
      <c r="E132" s="5"/>
      <c r="F132" s="5"/>
      <c r="G132" s="29" t="str">
        <f t="shared" si="4"/>
        <v/>
      </c>
      <c r="H132" s="6"/>
      <c r="I132" s="6"/>
      <c r="J132" s="28"/>
      <c r="K132" t="str">
        <f t="shared" si="3"/>
        <v/>
      </c>
    </row>
    <row r="133" spans="1:11" x14ac:dyDescent="0.15">
      <c r="A133" s="7"/>
      <c r="B133" s="5"/>
      <c r="C133" s="5"/>
      <c r="D133" s="5"/>
      <c r="E133" s="5"/>
      <c r="F133" s="5"/>
      <c r="G133" s="29" t="str">
        <f t="shared" si="4"/>
        <v/>
      </c>
      <c r="H133" s="6"/>
      <c r="I133" s="6"/>
      <c r="J133" s="28"/>
      <c r="K133" t="str">
        <f t="shared" si="3"/>
        <v/>
      </c>
    </row>
    <row r="134" spans="1:11" x14ac:dyDescent="0.15">
      <c r="A134" s="7"/>
      <c r="B134" s="5"/>
      <c r="C134" s="5"/>
      <c r="D134" s="5"/>
      <c r="E134" s="5"/>
      <c r="F134" s="5"/>
      <c r="G134" s="29" t="str">
        <f t="shared" si="4"/>
        <v/>
      </c>
      <c r="H134" s="6"/>
      <c r="I134" s="6"/>
      <c r="J134" s="28"/>
      <c r="K134" t="str">
        <f t="shared" si="3"/>
        <v/>
      </c>
    </row>
    <row r="135" spans="1:11" x14ac:dyDescent="0.15">
      <c r="A135" s="7"/>
      <c r="B135" s="5"/>
      <c r="C135" s="5"/>
      <c r="D135" s="5"/>
      <c r="E135" s="5"/>
      <c r="F135" s="5"/>
      <c r="G135" s="29" t="str">
        <f t="shared" si="4"/>
        <v/>
      </c>
      <c r="H135" s="6"/>
      <c r="I135" s="6"/>
      <c r="J135" s="28"/>
      <c r="K135" t="str">
        <f t="shared" si="3"/>
        <v/>
      </c>
    </row>
    <row r="136" spans="1:11" x14ac:dyDescent="0.15">
      <c r="A136" s="7"/>
      <c r="B136" s="5"/>
      <c r="C136" s="5"/>
      <c r="D136" s="5"/>
      <c r="E136" s="5"/>
      <c r="F136" s="5"/>
      <c r="G136" s="29" t="str">
        <f t="shared" si="4"/>
        <v/>
      </c>
      <c r="H136" s="6"/>
      <c r="I136" s="6"/>
      <c r="J136" s="28"/>
      <c r="K136" t="str">
        <f t="shared" si="3"/>
        <v/>
      </c>
    </row>
    <row r="137" spans="1:11" x14ac:dyDescent="0.15">
      <c r="A137" s="7"/>
      <c r="B137" s="5"/>
      <c r="C137" s="5"/>
      <c r="D137" s="5"/>
      <c r="E137" s="5"/>
      <c r="F137" s="5"/>
      <c r="G137" s="29" t="str">
        <f t="shared" si="4"/>
        <v/>
      </c>
      <c r="H137" s="6"/>
      <c r="I137" s="6"/>
      <c r="J137" s="28"/>
      <c r="K137" t="str">
        <f t="shared" si="3"/>
        <v/>
      </c>
    </row>
    <row r="138" spans="1:11" x14ac:dyDescent="0.15">
      <c r="A138" s="7"/>
      <c r="B138" s="5"/>
      <c r="C138" s="5"/>
      <c r="D138" s="5"/>
      <c r="E138" s="5"/>
      <c r="F138" s="5"/>
      <c r="G138" s="29" t="str">
        <f t="shared" si="4"/>
        <v/>
      </c>
      <c r="H138" s="6"/>
      <c r="I138" s="6"/>
      <c r="J138" s="28"/>
      <c r="K138" t="str">
        <f t="shared" si="3"/>
        <v/>
      </c>
    </row>
    <row r="139" spans="1:11" x14ac:dyDescent="0.15">
      <c r="A139" s="7"/>
      <c r="B139" s="5"/>
      <c r="C139" s="5"/>
      <c r="D139" s="5"/>
      <c r="E139" s="5"/>
      <c r="F139" s="5"/>
      <c r="G139" s="29" t="str">
        <f t="shared" si="4"/>
        <v/>
      </c>
      <c r="H139" s="6"/>
      <c r="I139" s="6"/>
      <c r="J139" s="28"/>
      <c r="K139" t="str">
        <f t="shared" si="3"/>
        <v/>
      </c>
    </row>
    <row r="140" spans="1:11" x14ac:dyDescent="0.15">
      <c r="A140" s="7"/>
      <c r="B140" s="5"/>
      <c r="C140" s="5"/>
      <c r="D140" s="5"/>
      <c r="E140" s="5"/>
      <c r="F140" s="5"/>
      <c r="G140" s="29" t="str">
        <f t="shared" si="4"/>
        <v/>
      </c>
      <c r="H140" s="6"/>
      <c r="I140" s="6"/>
      <c r="J140" s="28"/>
      <c r="K140" t="str">
        <f t="shared" si="3"/>
        <v/>
      </c>
    </row>
    <row r="141" spans="1:11" x14ac:dyDescent="0.15">
      <c r="A141" s="7"/>
      <c r="B141" s="5"/>
      <c r="C141" s="5"/>
      <c r="D141" s="5"/>
      <c r="E141" s="5"/>
      <c r="F141" s="5"/>
      <c r="G141" s="29" t="str">
        <f t="shared" si="4"/>
        <v/>
      </c>
      <c r="H141" s="6"/>
      <c r="I141" s="6"/>
      <c r="J141" s="28"/>
      <c r="K141" t="str">
        <f t="shared" si="3"/>
        <v/>
      </c>
    </row>
    <row r="142" spans="1:11" x14ac:dyDescent="0.15">
      <c r="A142" s="7"/>
      <c r="B142" s="5"/>
      <c r="C142" s="5"/>
      <c r="D142" s="5"/>
      <c r="E142" s="5"/>
      <c r="F142" s="5"/>
      <c r="G142" s="29" t="str">
        <f t="shared" si="4"/>
        <v/>
      </c>
      <c r="H142" s="6"/>
      <c r="I142" s="6"/>
      <c r="J142" s="28"/>
      <c r="K142" t="str">
        <f t="shared" si="3"/>
        <v/>
      </c>
    </row>
    <row r="143" spans="1:11" x14ac:dyDescent="0.15">
      <c r="A143" s="7"/>
      <c r="B143" s="5"/>
      <c r="C143" s="5"/>
      <c r="D143" s="5"/>
      <c r="E143" s="5"/>
      <c r="F143" s="5"/>
      <c r="G143" s="29" t="str">
        <f t="shared" si="4"/>
        <v/>
      </c>
      <c r="H143" s="6"/>
      <c r="I143" s="6"/>
      <c r="J143" s="28"/>
      <c r="K143" t="str">
        <f t="shared" si="3"/>
        <v/>
      </c>
    </row>
    <row r="144" spans="1:11" x14ac:dyDescent="0.15">
      <c r="A144" s="7"/>
      <c r="B144" s="5"/>
      <c r="C144" s="5"/>
      <c r="D144" s="5"/>
      <c r="E144" s="5"/>
      <c r="F144" s="5"/>
      <c r="G144" s="29" t="str">
        <f t="shared" si="4"/>
        <v/>
      </c>
      <c r="H144" s="6"/>
      <c r="I144" s="6"/>
      <c r="J144" s="28"/>
      <c r="K144" t="str">
        <f t="shared" si="3"/>
        <v/>
      </c>
    </row>
    <row r="145" spans="1:11" x14ac:dyDescent="0.15">
      <c r="A145" s="7"/>
      <c r="B145" s="5"/>
      <c r="C145" s="5"/>
      <c r="D145" s="5"/>
      <c r="E145" s="5"/>
      <c r="F145" s="5"/>
      <c r="G145" s="29" t="str">
        <f t="shared" si="4"/>
        <v/>
      </c>
      <c r="H145" s="6"/>
      <c r="I145" s="6"/>
      <c r="J145" s="28"/>
      <c r="K145" t="str">
        <f t="shared" si="3"/>
        <v/>
      </c>
    </row>
    <row r="146" spans="1:11" x14ac:dyDescent="0.15">
      <c r="A146" s="7"/>
      <c r="B146" s="5"/>
      <c r="C146" s="5"/>
      <c r="D146" s="5"/>
      <c r="E146" s="5"/>
      <c r="F146" s="5"/>
      <c r="G146" s="29" t="str">
        <f t="shared" si="4"/>
        <v/>
      </c>
      <c r="H146" s="6"/>
      <c r="I146" s="6"/>
      <c r="J146" s="28"/>
      <c r="K146" t="str">
        <f t="shared" si="3"/>
        <v/>
      </c>
    </row>
    <row r="147" spans="1:11" x14ac:dyDescent="0.15">
      <c r="A147" s="7"/>
      <c r="B147" s="5"/>
      <c r="C147" s="5"/>
      <c r="D147" s="5"/>
      <c r="E147" s="5"/>
      <c r="F147" s="5"/>
      <c r="G147" s="29" t="str">
        <f t="shared" si="4"/>
        <v/>
      </c>
      <c r="H147" s="6"/>
      <c r="I147" s="6"/>
      <c r="J147" s="28"/>
      <c r="K147" t="str">
        <f t="shared" si="3"/>
        <v/>
      </c>
    </row>
    <row r="148" spans="1:11" x14ac:dyDescent="0.15">
      <c r="A148" s="7"/>
      <c r="B148" s="5"/>
      <c r="C148" s="5"/>
      <c r="D148" s="5"/>
      <c r="E148" s="5"/>
      <c r="F148" s="5"/>
      <c r="G148" s="29" t="str">
        <f t="shared" si="4"/>
        <v/>
      </c>
      <c r="H148" s="6"/>
      <c r="I148" s="6"/>
      <c r="J148" s="28"/>
      <c r="K148" t="str">
        <f t="shared" si="3"/>
        <v/>
      </c>
    </row>
    <row r="149" spans="1:11" x14ac:dyDescent="0.15">
      <c r="A149" s="7"/>
      <c r="B149" s="5"/>
      <c r="C149" s="5"/>
      <c r="D149" s="5"/>
      <c r="E149" s="5"/>
      <c r="F149" s="5"/>
      <c r="G149" s="29" t="str">
        <f t="shared" si="4"/>
        <v/>
      </c>
      <c r="H149" s="6"/>
      <c r="I149" s="6"/>
      <c r="J149" s="28"/>
      <c r="K149" t="str">
        <f t="shared" si="3"/>
        <v/>
      </c>
    </row>
    <row r="150" spans="1:11" x14ac:dyDescent="0.15">
      <c r="A150" s="7"/>
      <c r="B150" s="5"/>
      <c r="C150" s="5"/>
      <c r="D150" s="5"/>
      <c r="E150" s="5"/>
      <c r="F150" s="5"/>
      <c r="G150" s="29" t="str">
        <f t="shared" si="4"/>
        <v/>
      </c>
      <c r="H150" s="6"/>
      <c r="I150" s="6"/>
      <c r="J150" s="28"/>
      <c r="K150" t="str">
        <f t="shared" si="3"/>
        <v/>
      </c>
    </row>
    <row r="151" spans="1:11" x14ac:dyDescent="0.15">
      <c r="A151" s="7"/>
      <c r="B151" s="5"/>
      <c r="C151" s="5"/>
      <c r="D151" s="5"/>
      <c r="E151" s="5"/>
      <c r="F151" s="5"/>
      <c r="G151" s="29" t="str">
        <f t="shared" si="4"/>
        <v/>
      </c>
      <c r="H151" s="6"/>
      <c r="I151" s="6"/>
      <c r="J151" s="28"/>
      <c r="K151" t="str">
        <f t="shared" si="3"/>
        <v/>
      </c>
    </row>
    <row r="152" spans="1:11" x14ac:dyDescent="0.15">
      <c r="A152" s="7"/>
      <c r="B152" s="5"/>
      <c r="C152" s="5"/>
      <c r="D152" s="5"/>
      <c r="E152" s="5"/>
      <c r="F152" s="5"/>
      <c r="G152" s="29" t="str">
        <f t="shared" si="4"/>
        <v/>
      </c>
      <c r="H152" s="6"/>
      <c r="I152" s="6"/>
      <c r="J152" s="28"/>
      <c r="K152"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113"/>
  <sheetViews>
    <sheetView showGridLines="0" topLeftCell="A64" zoomScaleNormal="100"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01" t="s">
        <v>103</v>
      </c>
      <c r="B45" s="301"/>
      <c r="C45" s="301"/>
    </row>
    <row r="47" spans="1:6" ht="18" hidden="1" x14ac:dyDescent="0.2">
      <c r="A47" s="40" t="s">
        <v>395</v>
      </c>
      <c r="D47" s="40"/>
      <c r="E47" s="141" t="s">
        <v>405</v>
      </c>
    </row>
    <row r="48" spans="1:6" ht="16" hidden="1" thickBot="1" x14ac:dyDescent="0.2">
      <c r="B48" t="s">
        <v>396</v>
      </c>
      <c r="C48" t="s">
        <v>397</v>
      </c>
      <c r="F48" s="143" t="s">
        <v>406</v>
      </c>
    </row>
    <row r="49" spans="1:8" ht="16" hidden="1" x14ac:dyDescent="0.15">
      <c r="B49" s="129" t="s">
        <v>398</v>
      </c>
      <c r="C49" s="130" t="s">
        <v>399</v>
      </c>
      <c r="F49" s="142" t="s">
        <v>407</v>
      </c>
      <c r="G49" s="144"/>
    </row>
    <row r="50" spans="1:8" ht="16" hidden="1" x14ac:dyDescent="0.15">
      <c r="B50" s="131" t="s">
        <v>400</v>
      </c>
      <c r="C50" s="133" t="s">
        <v>401</v>
      </c>
      <c r="F50" s="145" t="s">
        <v>408</v>
      </c>
      <c r="G50" s="134"/>
    </row>
    <row r="51" spans="1:8" ht="16" hidden="1" x14ac:dyDescent="0.15">
      <c r="B51" s="131" t="s">
        <v>402</v>
      </c>
      <c r="C51" s="132"/>
      <c r="F51" s="142" t="s">
        <v>409</v>
      </c>
      <c r="G51" s="135"/>
    </row>
    <row r="52" spans="1:8" ht="16" hidden="1" x14ac:dyDescent="0.15">
      <c r="B52" s="148" t="s">
        <v>403</v>
      </c>
      <c r="C52" s="132"/>
      <c r="F52" s="145" t="s">
        <v>145</v>
      </c>
      <c r="G52" s="134"/>
    </row>
    <row r="53" spans="1:8" ht="16" hidden="1" x14ac:dyDescent="0.15">
      <c r="B53" s="149" t="s">
        <v>431</v>
      </c>
      <c r="C53" s="132" t="s">
        <v>399</v>
      </c>
      <c r="F53" s="142" t="s">
        <v>410</v>
      </c>
      <c r="G53" s="135"/>
    </row>
    <row r="54" spans="1:8" ht="16" hidden="1" x14ac:dyDescent="0.15">
      <c r="B54" s="149" t="s">
        <v>432</v>
      </c>
      <c r="C54" s="133" t="s">
        <v>433</v>
      </c>
      <c r="F54" s="145" t="s">
        <v>284</v>
      </c>
      <c r="G54" s="134"/>
    </row>
    <row r="55" spans="1:8" ht="16" hidden="1" x14ac:dyDescent="0.15">
      <c r="B55" s="148" t="s">
        <v>404</v>
      </c>
      <c r="C55" s="133" t="s">
        <v>450</v>
      </c>
      <c r="F55" s="142" t="s">
        <v>411</v>
      </c>
      <c r="G55" s="135"/>
    </row>
    <row r="56" spans="1:8" ht="15" hidden="1" x14ac:dyDescent="0.15">
      <c r="F56" s="145" t="s">
        <v>144</v>
      </c>
      <c r="G56" s="134"/>
    </row>
    <row r="57" spans="1:8" ht="18" hidden="1" x14ac:dyDescent="0.15">
      <c r="A57" s="141"/>
      <c r="F57" s="143" t="s">
        <v>412</v>
      </c>
      <c r="G57" s="135"/>
    </row>
    <row r="58" spans="1:8" ht="15" hidden="1" x14ac:dyDescent="0.15">
      <c r="F58" s="142" t="s">
        <v>69</v>
      </c>
    </row>
    <row r="59" spans="1:8" ht="15" hidden="1" x14ac:dyDescent="0.15">
      <c r="B59" s="143"/>
      <c r="C59" s="144"/>
      <c r="F59" s="145" t="s">
        <v>413</v>
      </c>
      <c r="G59" s="134"/>
    </row>
    <row r="60" spans="1:8" ht="15" hidden="1" x14ac:dyDescent="0.15">
      <c r="B60" s="142"/>
      <c r="C60" s="134"/>
      <c r="D60" s="134"/>
      <c r="F60" s="142" t="s">
        <v>414</v>
      </c>
      <c r="G60" s="135"/>
    </row>
    <row r="61" spans="1:8" ht="15" hidden="1" x14ac:dyDescent="0.15">
      <c r="B61" s="145"/>
      <c r="C61" s="135"/>
      <c r="F61" s="142" t="s">
        <v>283</v>
      </c>
      <c r="G61" s="134"/>
    </row>
    <row r="62" spans="1:8" ht="15" hidden="1" x14ac:dyDescent="0.15">
      <c r="B62" s="142"/>
      <c r="C62" s="134"/>
      <c r="D62" s="134"/>
      <c r="F62" s="137" t="s">
        <v>415</v>
      </c>
      <c r="G62" s="134"/>
    </row>
    <row r="63" spans="1:8" ht="18" x14ac:dyDescent="0.2">
      <c r="A63" s="40" t="s">
        <v>416</v>
      </c>
      <c r="E63" s="40" t="s">
        <v>419</v>
      </c>
      <c r="F63" s="40"/>
      <c r="G63" s="33"/>
      <c r="H63" s="33"/>
    </row>
    <row r="64" spans="1:8" ht="15" thickBot="1" x14ac:dyDescent="0.2">
      <c r="B64" s="136"/>
      <c r="E64" s="213" t="s">
        <v>417</v>
      </c>
      <c r="F64" s="213" t="s">
        <v>418</v>
      </c>
      <c r="G64" s="33"/>
      <c r="H64" s="214" t="s">
        <v>563</v>
      </c>
    </row>
    <row r="65" spans="2:8" ht="15" thickBot="1" x14ac:dyDescent="0.2">
      <c r="B65" s="136"/>
      <c r="E65" s="215" t="s">
        <v>562</v>
      </c>
      <c r="F65" s="220" t="s">
        <v>698</v>
      </c>
      <c r="G65" s="33"/>
      <c r="H65" s="221"/>
    </row>
    <row r="66" spans="2:8" ht="15" thickBot="1" x14ac:dyDescent="0.2">
      <c r="B66" s="136"/>
      <c r="E66" s="222" t="s">
        <v>647</v>
      </c>
      <c r="F66" s="220" t="s">
        <v>634</v>
      </c>
      <c r="G66" s="33"/>
      <c r="H66" s="221" t="s">
        <v>312</v>
      </c>
    </row>
    <row r="67" spans="2:8" ht="15" thickBot="1" x14ac:dyDescent="0.2">
      <c r="B67" s="136"/>
      <c r="E67" s="222" t="s">
        <v>613</v>
      </c>
      <c r="F67" s="220" t="s">
        <v>739</v>
      </c>
      <c r="G67" s="33"/>
      <c r="H67" s="221" t="s">
        <v>740</v>
      </c>
    </row>
    <row r="68" spans="2:8" ht="14" x14ac:dyDescent="0.15">
      <c r="B68" s="137"/>
      <c r="E68" s="222" t="s">
        <v>486</v>
      </c>
      <c r="F68" s="224" t="s">
        <v>561</v>
      </c>
      <c r="G68" s="33"/>
      <c r="H68" s="234" t="s">
        <v>69</v>
      </c>
    </row>
    <row r="69" spans="2:8" ht="14" x14ac:dyDescent="0.15">
      <c r="B69" s="138"/>
      <c r="E69" s="226"/>
      <c r="F69" s="224" t="s">
        <v>560</v>
      </c>
      <c r="G69" s="33"/>
      <c r="H69" s="234" t="s">
        <v>69</v>
      </c>
    </row>
    <row r="70" spans="2:8" ht="14" thickBot="1" x14ac:dyDescent="0.2">
      <c r="B70" s="139"/>
      <c r="E70" s="218"/>
      <c r="F70" s="220" t="s">
        <v>697</v>
      </c>
      <c r="G70" s="33"/>
      <c r="H70" s="221" t="s">
        <v>123</v>
      </c>
    </row>
    <row r="71" spans="2:8" ht="14" x14ac:dyDescent="0.15">
      <c r="B71" s="139"/>
      <c r="E71" s="222" t="s">
        <v>108</v>
      </c>
      <c r="F71" s="216" t="s">
        <v>565</v>
      </c>
      <c r="G71" s="33"/>
      <c r="H71" s="225"/>
    </row>
    <row r="72" spans="2:8" ht="14" x14ac:dyDescent="0.15">
      <c r="B72" s="140"/>
      <c r="E72" s="226"/>
      <c r="F72" s="227" t="s">
        <v>566</v>
      </c>
      <c r="G72" s="33"/>
      <c r="H72" s="233"/>
    </row>
    <row r="73" spans="2:8" ht="14" x14ac:dyDescent="0.15">
      <c r="B73" s="140"/>
      <c r="E73" s="226"/>
      <c r="F73" s="227" t="s">
        <v>736</v>
      </c>
      <c r="G73" s="33"/>
      <c r="H73" s="33" t="s">
        <v>564</v>
      </c>
    </row>
    <row r="74" spans="2:8" ht="14" x14ac:dyDescent="0.15">
      <c r="E74" s="218"/>
      <c r="F74" s="227" t="s">
        <v>567</v>
      </c>
      <c r="G74" s="33"/>
      <c r="H74" s="33"/>
    </row>
    <row r="75" spans="2:8" ht="14" x14ac:dyDescent="0.15">
      <c r="E75" s="218"/>
      <c r="F75" s="228" t="s">
        <v>568</v>
      </c>
      <c r="G75" s="33"/>
      <c r="H75" s="33"/>
    </row>
    <row r="76" spans="2:8" ht="14" x14ac:dyDescent="0.15">
      <c r="E76" s="218"/>
      <c r="F76" s="228" t="s">
        <v>569</v>
      </c>
      <c r="G76" s="33"/>
      <c r="H76" s="33"/>
    </row>
    <row r="77" spans="2:8" ht="14" x14ac:dyDescent="0.15">
      <c r="E77" s="218"/>
      <c r="F77" s="229" t="s">
        <v>734</v>
      </c>
      <c r="G77" s="33"/>
      <c r="H77" s="217"/>
    </row>
    <row r="78" spans="2:8" ht="14" x14ac:dyDescent="0.15">
      <c r="E78" s="218"/>
      <c r="F78" s="229" t="s">
        <v>570</v>
      </c>
      <c r="G78" s="33"/>
      <c r="H78" s="217"/>
    </row>
    <row r="79" spans="2:8" ht="14" x14ac:dyDescent="0.15">
      <c r="E79" s="218"/>
      <c r="F79" s="228" t="s">
        <v>571</v>
      </c>
      <c r="G79" s="33"/>
      <c r="H79" s="217"/>
    </row>
    <row r="80" spans="2:8" ht="14" x14ac:dyDescent="0.15">
      <c r="E80" s="218"/>
      <c r="F80" s="229" t="s">
        <v>572</v>
      </c>
      <c r="G80" s="33"/>
      <c r="H80" s="217"/>
    </row>
    <row r="81" spans="5:8" ht="14" x14ac:dyDescent="0.15">
      <c r="E81" s="218"/>
      <c r="F81" s="227" t="s">
        <v>573</v>
      </c>
      <c r="G81" s="33"/>
      <c r="H81" s="217"/>
    </row>
    <row r="82" spans="5:8" ht="14" x14ac:dyDescent="0.15">
      <c r="E82" s="218"/>
      <c r="F82" s="227" t="s">
        <v>574</v>
      </c>
      <c r="G82" s="33"/>
      <c r="H82" s="217"/>
    </row>
    <row r="83" spans="5:8" ht="14" x14ac:dyDescent="0.15">
      <c r="E83" s="218"/>
      <c r="F83" s="227" t="s">
        <v>575</v>
      </c>
      <c r="G83" s="33"/>
      <c r="H83" s="217"/>
    </row>
    <row r="84" spans="5:8" ht="14" x14ac:dyDescent="0.15">
      <c r="E84" s="218"/>
      <c r="F84" s="230" t="s">
        <v>735</v>
      </c>
      <c r="G84" s="33"/>
      <c r="H84" s="217"/>
    </row>
    <row r="85" spans="5:8" ht="14" x14ac:dyDescent="0.15">
      <c r="E85" s="218"/>
      <c r="F85" s="230" t="s">
        <v>576</v>
      </c>
      <c r="G85" s="33"/>
      <c r="H85" s="217"/>
    </row>
    <row r="86" spans="5:8" ht="14" x14ac:dyDescent="0.15">
      <c r="E86" s="218"/>
      <c r="F86" s="227" t="s">
        <v>577</v>
      </c>
      <c r="G86" s="33"/>
      <c r="H86" s="33"/>
    </row>
    <row r="87" spans="5:8" ht="15" thickBot="1" x14ac:dyDescent="0.2">
      <c r="E87" s="218"/>
      <c r="F87" s="231" t="s">
        <v>578</v>
      </c>
      <c r="G87" s="33"/>
      <c r="H87" s="33"/>
    </row>
    <row r="88" spans="5:8" ht="15" thickBot="1" x14ac:dyDescent="0.2">
      <c r="E88" s="222" t="s">
        <v>123</v>
      </c>
      <c r="F88" s="232" t="s">
        <v>633</v>
      </c>
      <c r="G88" s="33"/>
      <c r="H88" s="223" t="s">
        <v>123</v>
      </c>
    </row>
    <row r="89" spans="5:8" ht="15" thickBot="1" x14ac:dyDescent="0.2">
      <c r="E89" s="222" t="s">
        <v>615</v>
      </c>
      <c r="F89" s="232" t="s">
        <v>733</v>
      </c>
      <c r="G89" s="33"/>
      <c r="H89" s="223"/>
    </row>
    <row r="90" spans="5:8" ht="14" x14ac:dyDescent="0.15">
      <c r="E90" s="222" t="s">
        <v>283</v>
      </c>
      <c r="F90" s="232" t="s">
        <v>487</v>
      </c>
      <c r="G90" s="33"/>
      <c r="H90" s="223" t="s">
        <v>312</v>
      </c>
    </row>
    <row r="91" spans="5:8" ht="14" x14ac:dyDescent="0.15">
      <c r="E91" s="226"/>
      <c r="F91" s="219" t="s">
        <v>488</v>
      </c>
      <c r="G91" s="33"/>
      <c r="H91" s="217" t="s">
        <v>69</v>
      </c>
    </row>
    <row r="92" spans="5:8" ht="14" x14ac:dyDescent="0.15">
      <c r="E92" s="226"/>
      <c r="F92" s="219" t="s">
        <v>741</v>
      </c>
      <c r="G92" s="33"/>
      <c r="H92" s="217" t="s">
        <v>742</v>
      </c>
    </row>
    <row r="93" spans="5:8" ht="15" thickBot="1" x14ac:dyDescent="0.2">
      <c r="E93" s="218"/>
      <c r="F93" s="219" t="s">
        <v>497</v>
      </c>
      <c r="G93" s="33"/>
      <c r="H93" s="217" t="s">
        <v>498</v>
      </c>
    </row>
    <row r="94" spans="5:8" ht="14" x14ac:dyDescent="0.15">
      <c r="E94" s="222" t="s">
        <v>415</v>
      </c>
      <c r="F94" s="232" t="s">
        <v>494</v>
      </c>
      <c r="G94" s="33"/>
      <c r="H94" s="225"/>
    </row>
    <row r="95" spans="5:8" ht="14" x14ac:dyDescent="0.15">
      <c r="E95" s="226"/>
      <c r="F95" s="219" t="s">
        <v>648</v>
      </c>
      <c r="G95" s="33"/>
      <c r="H95" s="233"/>
    </row>
    <row r="96" spans="5:8" ht="14" x14ac:dyDescent="0.15">
      <c r="E96" s="226"/>
      <c r="F96" s="219" t="s">
        <v>649</v>
      </c>
      <c r="G96" s="33"/>
      <c r="H96" s="233"/>
    </row>
    <row r="97" spans="1:8" ht="14" x14ac:dyDescent="0.15">
      <c r="E97" s="218"/>
      <c r="F97" s="219" t="s">
        <v>650</v>
      </c>
      <c r="G97" s="33"/>
      <c r="H97" s="33"/>
    </row>
    <row r="98" spans="1:8" ht="15" thickBot="1" x14ac:dyDescent="0.2">
      <c r="E98" s="218"/>
      <c r="F98" s="219" t="s">
        <v>519</v>
      </c>
      <c r="G98" s="33"/>
      <c r="H98" s="33"/>
    </row>
    <row r="99" spans="1:8" ht="14" x14ac:dyDescent="0.15">
      <c r="E99" s="222" t="s">
        <v>489</v>
      </c>
      <c r="F99" s="232" t="s">
        <v>457</v>
      </c>
      <c r="G99" s="33"/>
      <c r="H99" s="223" t="s">
        <v>449</v>
      </c>
    </row>
    <row r="100" spans="1:8" ht="18" x14ac:dyDescent="0.2">
      <c r="A100" s="40" t="s">
        <v>395</v>
      </c>
      <c r="E100" s="212"/>
      <c r="F100" s="212"/>
      <c r="G100" s="33"/>
      <c r="H100" s="234"/>
    </row>
    <row r="101" spans="1:8" ht="14" x14ac:dyDescent="0.15">
      <c r="A101" t="s">
        <v>398</v>
      </c>
      <c r="C101" t="s">
        <v>459</v>
      </c>
      <c r="G101" s="212"/>
      <c r="H101" s="212"/>
    </row>
    <row r="102" spans="1:8" x14ac:dyDescent="0.15">
      <c r="A102" t="s">
        <v>400</v>
      </c>
      <c r="C102" t="s">
        <v>460</v>
      </c>
    </row>
    <row r="103" spans="1:8" x14ac:dyDescent="0.15">
      <c r="A103" t="s">
        <v>402</v>
      </c>
    </row>
    <row r="104" spans="1:8" x14ac:dyDescent="0.15">
      <c r="B104" t="s">
        <v>403</v>
      </c>
    </row>
    <row r="105" spans="1:8" x14ac:dyDescent="0.15">
      <c r="B105" s="136" t="s">
        <v>431</v>
      </c>
      <c r="C105" t="s">
        <v>461</v>
      </c>
    </row>
    <row r="106" spans="1:8" x14ac:dyDescent="0.15">
      <c r="B106" s="136" t="s">
        <v>432</v>
      </c>
      <c r="C106" t="s">
        <v>462</v>
      </c>
    </row>
    <row r="107" spans="1:8" x14ac:dyDescent="0.15">
      <c r="B107" t="s">
        <v>404</v>
      </c>
      <c r="C107" t="s">
        <v>463</v>
      </c>
    </row>
    <row r="112" spans="1:8" ht="16" customHeight="1" x14ac:dyDescent="0.15"/>
    <row r="113"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10" sqref="B10"/>
    </sheetView>
  </sheetViews>
  <sheetFormatPr baseColWidth="10" defaultColWidth="6.33203125" defaultRowHeight="13" x14ac:dyDescent="0.15"/>
  <cols>
    <col min="1" max="1" width="8.6640625" customWidth="1"/>
    <col min="2" max="2" width="140.1640625" customWidth="1"/>
  </cols>
  <sheetData>
    <row r="1" spans="1:3" s="3" customFormat="1" ht="20" x14ac:dyDescent="0.2">
      <c r="A1" s="301" t="s">
        <v>68</v>
      </c>
      <c r="B1" s="301"/>
      <c r="C1" s="301"/>
    </row>
    <row r="2" spans="1:3" s="3" customFormat="1" ht="20" x14ac:dyDescent="0.2">
      <c r="A2" s="23"/>
      <c r="B2" s="23"/>
    </row>
    <row r="3" spans="1:3" s="3" customFormat="1" x14ac:dyDescent="0.15">
      <c r="A3" s="24" t="s">
        <v>26</v>
      </c>
      <c r="B3" s="2"/>
    </row>
    <row r="4" spans="1:3" s="3" customFormat="1" ht="44" customHeight="1" x14ac:dyDescent="0.15">
      <c r="A4" s="25">
        <v>1</v>
      </c>
      <c r="B4" s="22"/>
    </row>
    <row r="5" spans="1:3" s="3" customFormat="1" ht="44" customHeight="1" x14ac:dyDescent="0.15">
      <c r="A5" s="25">
        <v>2</v>
      </c>
      <c r="B5" s="22"/>
    </row>
    <row r="6" spans="1:3" s="3" customFormat="1" ht="44" customHeight="1" x14ac:dyDescent="0.15">
      <c r="A6" s="25">
        <v>3</v>
      </c>
      <c r="B6" s="22"/>
    </row>
    <row r="7" spans="1:3" s="3" customFormat="1" ht="44" customHeight="1" x14ac:dyDescent="0.15">
      <c r="A7" s="25">
        <v>4</v>
      </c>
      <c r="B7" s="22"/>
    </row>
    <row r="8" spans="1:3" s="3" customFormat="1" ht="44" customHeight="1" x14ac:dyDescent="0.15">
      <c r="A8" s="25">
        <v>5</v>
      </c>
      <c r="B8" s="22"/>
    </row>
    <row r="9" spans="1:3" s="3" customFormat="1" ht="20.25" customHeight="1" x14ac:dyDescent="0.15">
      <c r="A9" s="24" t="s">
        <v>24</v>
      </c>
      <c r="B9" s="2"/>
    </row>
    <row r="10" spans="1:3" s="3" customFormat="1" ht="44" customHeight="1" x14ac:dyDescent="0.15">
      <c r="A10" s="25">
        <v>1</v>
      </c>
      <c r="B10" s="300" t="s">
        <v>808</v>
      </c>
    </row>
    <row r="11" spans="1:3" s="3" customFormat="1" ht="44" customHeight="1" x14ac:dyDescent="0.15">
      <c r="A11" s="25">
        <v>2</v>
      </c>
      <c r="B11" s="22"/>
    </row>
    <row r="12" spans="1:3" s="3" customFormat="1" ht="44" customHeight="1" x14ac:dyDescent="0.15">
      <c r="A12" s="25">
        <v>3</v>
      </c>
      <c r="B12" s="22"/>
    </row>
    <row r="13" spans="1:3" s="3" customFormat="1" ht="44" customHeight="1" x14ac:dyDescent="0.15">
      <c r="A13" s="25">
        <v>4</v>
      </c>
      <c r="B13" s="22"/>
    </row>
    <row r="14" spans="1:3" s="3" customFormat="1" ht="44" customHeight="1" x14ac:dyDescent="0.15">
      <c r="A14" s="25">
        <v>5</v>
      </c>
      <c r="B14" s="22"/>
    </row>
    <row r="15" spans="1:3" s="3" customFormat="1" ht="20.25" customHeight="1" x14ac:dyDescent="0.15">
      <c r="A15" s="24" t="s">
        <v>25</v>
      </c>
      <c r="B15" s="2"/>
    </row>
    <row r="16" spans="1:3" s="3" customFormat="1" ht="44" customHeight="1" x14ac:dyDescent="0.15">
      <c r="A16" s="25">
        <v>1</v>
      </c>
      <c r="B16" s="22"/>
    </row>
    <row r="17" spans="1:2" s="3" customFormat="1" ht="44" customHeight="1" x14ac:dyDescent="0.15">
      <c r="A17" s="25">
        <v>2</v>
      </c>
      <c r="B17" s="22"/>
    </row>
    <row r="18" spans="1:2" s="3" customFormat="1" ht="44" customHeight="1" x14ac:dyDescent="0.15">
      <c r="A18" s="25">
        <v>3</v>
      </c>
      <c r="B18" s="22"/>
    </row>
    <row r="19" spans="1:2" s="3" customFormat="1" ht="44" customHeight="1" x14ac:dyDescent="0.15">
      <c r="A19" s="25">
        <v>4</v>
      </c>
      <c r="B19" s="22"/>
    </row>
    <row r="20" spans="1:2" s="3" customFormat="1" ht="44" customHeight="1" x14ac:dyDescent="0.15">
      <c r="A20" s="25">
        <v>5</v>
      </c>
      <c r="B20" s="22"/>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BFDA1-A72D-FC40-9C6B-BC51D264AAB8}">
  <sheetPr>
    <tabColor theme="4" tint="0.39997558519241921"/>
  </sheetPr>
  <dimension ref="A1:A363"/>
  <sheetViews>
    <sheetView tabSelected="1" topLeftCell="A337" zoomScaleNormal="100" workbookViewId="0">
      <selection sqref="A1:A363"/>
    </sheetView>
  </sheetViews>
  <sheetFormatPr baseColWidth="10" defaultRowHeight="13" x14ac:dyDescent="0.15"/>
  <cols>
    <col min="1" max="16384" width="10.83203125" style="248"/>
  </cols>
  <sheetData>
    <row r="1" spans="1:1" ht="18" x14ac:dyDescent="0.2">
      <c r="A1" s="407" t="s">
        <v>816</v>
      </c>
    </row>
    <row r="2" spans="1:1" ht="18" x14ac:dyDescent="0.2">
      <c r="A2" s="407" t="s">
        <v>817</v>
      </c>
    </row>
    <row r="3" spans="1:1" ht="18" x14ac:dyDescent="0.2">
      <c r="A3" s="407" t="s">
        <v>818</v>
      </c>
    </row>
    <row r="4" spans="1:1" ht="18" x14ac:dyDescent="0.2">
      <c r="A4" s="407" t="s">
        <v>819</v>
      </c>
    </row>
    <row r="5" spans="1:1" ht="18" x14ac:dyDescent="0.2">
      <c r="A5" s="407" t="s">
        <v>820</v>
      </c>
    </row>
    <row r="6" spans="1:1" ht="18" x14ac:dyDescent="0.2">
      <c r="A6" s="407" t="s">
        <v>821</v>
      </c>
    </row>
    <row r="7" spans="1:1" ht="18" x14ac:dyDescent="0.2">
      <c r="A7" s="407" t="s">
        <v>822</v>
      </c>
    </row>
    <row r="8" spans="1:1" ht="18" x14ac:dyDescent="0.2">
      <c r="A8" s="408" t="s">
        <v>823</v>
      </c>
    </row>
    <row r="9" spans="1:1" x14ac:dyDescent="0.15">
      <c r="A9"/>
    </row>
    <row r="10" spans="1:1" x14ac:dyDescent="0.15">
      <c r="A10"/>
    </row>
    <row r="11" spans="1:1" x14ac:dyDescent="0.15">
      <c r="A11"/>
    </row>
    <row r="12" spans="1:1" x14ac:dyDescent="0.15">
      <c r="A12"/>
    </row>
    <row r="13" spans="1:1" x14ac:dyDescent="0.15">
      <c r="A13"/>
    </row>
    <row r="14" spans="1:1" x14ac:dyDescent="0.15">
      <c r="A14"/>
    </row>
    <row r="15" spans="1:1" ht="18" x14ac:dyDescent="0.2">
      <c r="A15" s="407" t="s">
        <v>824</v>
      </c>
    </row>
    <row r="16" spans="1:1" ht="18" x14ac:dyDescent="0.2">
      <c r="A16" s="407" t="s">
        <v>817</v>
      </c>
    </row>
    <row r="17" spans="1:1" ht="18" x14ac:dyDescent="0.2">
      <c r="A17" s="407" t="s">
        <v>825</v>
      </c>
    </row>
    <row r="18" spans="1:1" ht="18" x14ac:dyDescent="0.2">
      <c r="A18" s="407" t="s">
        <v>826</v>
      </c>
    </row>
    <row r="19" spans="1:1" ht="18" x14ac:dyDescent="0.2">
      <c r="A19" s="407" t="s">
        <v>827</v>
      </c>
    </row>
    <row r="20" spans="1:1" ht="18" x14ac:dyDescent="0.2">
      <c r="A20" s="407" t="s">
        <v>828</v>
      </c>
    </row>
    <row r="21" spans="1:1" ht="18" x14ac:dyDescent="0.2">
      <c r="A21" s="407" t="s">
        <v>829</v>
      </c>
    </row>
    <row r="22" spans="1:1" ht="18" x14ac:dyDescent="0.2">
      <c r="A22" s="408" t="s">
        <v>823</v>
      </c>
    </row>
    <row r="23" spans="1:1" ht="18" x14ac:dyDescent="0.2">
      <c r="A23" s="407" t="s">
        <v>817</v>
      </c>
    </row>
    <row r="24" spans="1:1" ht="18" x14ac:dyDescent="0.2">
      <c r="A24" s="407" t="s">
        <v>830</v>
      </c>
    </row>
    <row r="25" spans="1:1" ht="18" x14ac:dyDescent="0.2">
      <c r="A25" s="407" t="s">
        <v>831</v>
      </c>
    </row>
    <row r="26" spans="1:1" ht="18" x14ac:dyDescent="0.2">
      <c r="A26" s="407" t="s">
        <v>832</v>
      </c>
    </row>
    <row r="27" spans="1:1" ht="18" x14ac:dyDescent="0.2">
      <c r="A27" s="407" t="s">
        <v>833</v>
      </c>
    </row>
    <row r="28" spans="1:1" ht="18" x14ac:dyDescent="0.2">
      <c r="A28" s="407" t="s">
        <v>834</v>
      </c>
    </row>
    <row r="29" spans="1:1" ht="18" x14ac:dyDescent="0.2">
      <c r="A29" s="408" t="s">
        <v>823</v>
      </c>
    </row>
    <row r="30" spans="1:1" ht="18" x14ac:dyDescent="0.2">
      <c r="A30" s="407" t="s">
        <v>817</v>
      </c>
    </row>
    <row r="31" spans="1:1" ht="18" x14ac:dyDescent="0.2">
      <c r="A31" s="407" t="s">
        <v>835</v>
      </c>
    </row>
    <row r="32" spans="1:1" ht="18" x14ac:dyDescent="0.2">
      <c r="A32" s="407" t="s">
        <v>836</v>
      </c>
    </row>
    <row r="33" spans="1:1" ht="18" x14ac:dyDescent="0.2">
      <c r="A33" s="407" t="s">
        <v>837</v>
      </c>
    </row>
    <row r="34" spans="1:1" ht="18" x14ac:dyDescent="0.2">
      <c r="A34" s="407" t="s">
        <v>838</v>
      </c>
    </row>
    <row r="35" spans="1:1" ht="18" x14ac:dyDescent="0.2">
      <c r="A35" s="407" t="s">
        <v>839</v>
      </c>
    </row>
    <row r="36" spans="1:1" ht="18" x14ac:dyDescent="0.2">
      <c r="A36" s="408" t="s">
        <v>823</v>
      </c>
    </row>
    <row r="37" spans="1:1" ht="18" x14ac:dyDescent="0.2">
      <c r="A37" s="407" t="s">
        <v>817</v>
      </c>
    </row>
    <row r="38" spans="1:1" ht="18" x14ac:dyDescent="0.2">
      <c r="A38" s="407" t="s">
        <v>840</v>
      </c>
    </row>
    <row r="39" spans="1:1" ht="18" x14ac:dyDescent="0.2">
      <c r="A39" s="407" t="s">
        <v>841</v>
      </c>
    </row>
    <row r="40" spans="1:1" ht="18" x14ac:dyDescent="0.2">
      <c r="A40" s="407" t="s">
        <v>842</v>
      </c>
    </row>
    <row r="41" spans="1:1" ht="18" x14ac:dyDescent="0.2">
      <c r="A41" s="407" t="s">
        <v>843</v>
      </c>
    </row>
    <row r="42" spans="1:1" ht="18" x14ac:dyDescent="0.2">
      <c r="A42" s="407" t="s">
        <v>844</v>
      </c>
    </row>
    <row r="43" spans="1:1" ht="18" x14ac:dyDescent="0.2">
      <c r="A43" s="408" t="s">
        <v>823</v>
      </c>
    </row>
    <row r="44" spans="1:1" ht="18" x14ac:dyDescent="0.2">
      <c r="A44" s="407" t="s">
        <v>817</v>
      </c>
    </row>
    <row r="45" spans="1:1" ht="18" x14ac:dyDescent="0.2">
      <c r="A45" s="407" t="s">
        <v>845</v>
      </c>
    </row>
    <row r="46" spans="1:1" ht="18" x14ac:dyDescent="0.2">
      <c r="A46" s="407" t="s">
        <v>846</v>
      </c>
    </row>
    <row r="47" spans="1:1" ht="18" x14ac:dyDescent="0.2">
      <c r="A47" s="407" t="s">
        <v>847</v>
      </c>
    </row>
    <row r="48" spans="1:1" ht="18" x14ac:dyDescent="0.2">
      <c r="A48" s="407" t="s">
        <v>848</v>
      </c>
    </row>
    <row r="49" spans="1:1" ht="18" x14ac:dyDescent="0.2">
      <c r="A49" s="407" t="s">
        <v>849</v>
      </c>
    </row>
    <row r="50" spans="1:1" ht="18" x14ac:dyDescent="0.2">
      <c r="A50" s="408" t="s">
        <v>823</v>
      </c>
    </row>
    <row r="51" spans="1:1" ht="18" x14ac:dyDescent="0.2">
      <c r="A51" s="407" t="s">
        <v>817</v>
      </c>
    </row>
    <row r="52" spans="1:1" ht="18" x14ac:dyDescent="0.2">
      <c r="A52" s="407" t="s">
        <v>850</v>
      </c>
    </row>
    <row r="53" spans="1:1" ht="18" x14ac:dyDescent="0.2">
      <c r="A53" s="407" t="s">
        <v>851</v>
      </c>
    </row>
    <row r="54" spans="1:1" ht="18" x14ac:dyDescent="0.2">
      <c r="A54" s="407" t="s">
        <v>852</v>
      </c>
    </row>
    <row r="55" spans="1:1" ht="18" x14ac:dyDescent="0.2">
      <c r="A55" s="407" t="s">
        <v>853</v>
      </c>
    </row>
    <row r="56" spans="1:1" ht="18" x14ac:dyDescent="0.2">
      <c r="A56" s="407" t="s">
        <v>854</v>
      </c>
    </row>
    <row r="57" spans="1:1" ht="18" x14ac:dyDescent="0.2">
      <c r="A57" s="408" t="s">
        <v>823</v>
      </c>
    </row>
    <row r="58" spans="1:1" ht="18" x14ac:dyDescent="0.2">
      <c r="A58" s="407" t="s">
        <v>817</v>
      </c>
    </row>
    <row r="59" spans="1:1" ht="18" x14ac:dyDescent="0.2">
      <c r="A59" s="407" t="s">
        <v>855</v>
      </c>
    </row>
    <row r="60" spans="1:1" ht="18" x14ac:dyDescent="0.2">
      <c r="A60" s="407" t="s">
        <v>856</v>
      </c>
    </row>
    <row r="61" spans="1:1" ht="18" x14ac:dyDescent="0.2">
      <c r="A61" s="407" t="s">
        <v>857</v>
      </c>
    </row>
    <row r="62" spans="1:1" ht="18" x14ac:dyDescent="0.2">
      <c r="A62" s="407" t="s">
        <v>858</v>
      </c>
    </row>
    <row r="63" spans="1:1" ht="18" x14ac:dyDescent="0.2">
      <c r="A63" s="407" t="s">
        <v>859</v>
      </c>
    </row>
    <row r="64" spans="1:1" ht="18" x14ac:dyDescent="0.2">
      <c r="A64" s="408" t="s">
        <v>823</v>
      </c>
    </row>
    <row r="65" spans="1:1" ht="18" x14ac:dyDescent="0.2">
      <c r="A65" s="407" t="s">
        <v>817</v>
      </c>
    </row>
    <row r="66" spans="1:1" ht="18" x14ac:dyDescent="0.2">
      <c r="A66" s="407" t="s">
        <v>860</v>
      </c>
    </row>
    <row r="67" spans="1:1" ht="18" x14ac:dyDescent="0.2">
      <c r="A67" s="407" t="s">
        <v>861</v>
      </c>
    </row>
    <row r="68" spans="1:1" ht="18" x14ac:dyDescent="0.2">
      <c r="A68" s="407" t="s">
        <v>862</v>
      </c>
    </row>
    <row r="69" spans="1:1" ht="18" x14ac:dyDescent="0.2">
      <c r="A69" s="407" t="s">
        <v>863</v>
      </c>
    </row>
    <row r="70" spans="1:1" ht="18" x14ac:dyDescent="0.2">
      <c r="A70" s="407" t="s">
        <v>864</v>
      </c>
    </row>
    <row r="71" spans="1:1" ht="18" x14ac:dyDescent="0.2">
      <c r="A71" s="408" t="s">
        <v>823</v>
      </c>
    </row>
    <row r="72" spans="1:1" ht="18" x14ac:dyDescent="0.2">
      <c r="A72" s="407" t="s">
        <v>817</v>
      </c>
    </row>
    <row r="73" spans="1:1" ht="18" x14ac:dyDescent="0.2">
      <c r="A73" s="407" t="s">
        <v>865</v>
      </c>
    </row>
    <row r="74" spans="1:1" ht="18" x14ac:dyDescent="0.2">
      <c r="A74" s="407" t="s">
        <v>866</v>
      </c>
    </row>
    <row r="75" spans="1:1" ht="18" x14ac:dyDescent="0.2">
      <c r="A75" s="407" t="s">
        <v>867</v>
      </c>
    </row>
    <row r="76" spans="1:1" ht="18" x14ac:dyDescent="0.2">
      <c r="A76" s="407" t="s">
        <v>868</v>
      </c>
    </row>
    <row r="77" spans="1:1" ht="18" x14ac:dyDescent="0.2">
      <c r="A77" s="407" t="s">
        <v>869</v>
      </c>
    </row>
    <row r="78" spans="1:1" ht="18" x14ac:dyDescent="0.2">
      <c r="A78" s="408" t="s">
        <v>823</v>
      </c>
    </row>
    <row r="79" spans="1:1" ht="18" x14ac:dyDescent="0.2">
      <c r="A79" s="407" t="s">
        <v>817</v>
      </c>
    </row>
    <row r="80" spans="1:1" ht="18" x14ac:dyDescent="0.2">
      <c r="A80" s="407" t="s">
        <v>870</v>
      </c>
    </row>
    <row r="81" spans="1:1" ht="18" x14ac:dyDescent="0.2">
      <c r="A81" s="407" t="s">
        <v>871</v>
      </c>
    </row>
    <row r="82" spans="1:1" ht="18" x14ac:dyDescent="0.2">
      <c r="A82" s="407" t="s">
        <v>872</v>
      </c>
    </row>
    <row r="83" spans="1:1" ht="18" x14ac:dyDescent="0.2">
      <c r="A83" s="407" t="s">
        <v>873</v>
      </c>
    </row>
    <row r="84" spans="1:1" ht="18" x14ac:dyDescent="0.2">
      <c r="A84" s="407" t="s">
        <v>874</v>
      </c>
    </row>
    <row r="85" spans="1:1" ht="18" x14ac:dyDescent="0.2">
      <c r="A85" s="408" t="s">
        <v>823</v>
      </c>
    </row>
    <row r="86" spans="1:1" ht="18" x14ac:dyDescent="0.2">
      <c r="A86" s="407" t="s">
        <v>817</v>
      </c>
    </row>
    <row r="87" spans="1:1" ht="18" x14ac:dyDescent="0.2">
      <c r="A87" s="407" t="s">
        <v>875</v>
      </c>
    </row>
    <row r="88" spans="1:1" ht="18" x14ac:dyDescent="0.2">
      <c r="A88" s="407" t="s">
        <v>876</v>
      </c>
    </row>
    <row r="89" spans="1:1" ht="18" x14ac:dyDescent="0.2">
      <c r="A89" s="407" t="s">
        <v>877</v>
      </c>
    </row>
    <row r="90" spans="1:1" ht="18" x14ac:dyDescent="0.2">
      <c r="A90" s="407" t="s">
        <v>878</v>
      </c>
    </row>
    <row r="91" spans="1:1" ht="18" x14ac:dyDescent="0.2">
      <c r="A91" s="407" t="s">
        <v>879</v>
      </c>
    </row>
    <row r="92" spans="1:1" ht="18" x14ac:dyDescent="0.2">
      <c r="A92" s="408" t="s">
        <v>823</v>
      </c>
    </row>
    <row r="93" spans="1:1" ht="18" x14ac:dyDescent="0.2">
      <c r="A93" s="407" t="s">
        <v>817</v>
      </c>
    </row>
    <row r="94" spans="1:1" ht="18" x14ac:dyDescent="0.2">
      <c r="A94" s="407" t="s">
        <v>880</v>
      </c>
    </row>
    <row r="95" spans="1:1" ht="18" x14ac:dyDescent="0.2">
      <c r="A95" s="407" t="s">
        <v>881</v>
      </c>
    </row>
    <row r="96" spans="1:1" ht="18" x14ac:dyDescent="0.2">
      <c r="A96" s="407" t="s">
        <v>882</v>
      </c>
    </row>
    <row r="97" spans="1:1" ht="18" x14ac:dyDescent="0.2">
      <c r="A97" s="407" t="s">
        <v>883</v>
      </c>
    </row>
    <row r="98" spans="1:1" ht="18" x14ac:dyDescent="0.2">
      <c r="A98" s="407" t="s">
        <v>884</v>
      </c>
    </row>
    <row r="99" spans="1:1" ht="18" x14ac:dyDescent="0.2">
      <c r="A99" s="408" t="s">
        <v>823</v>
      </c>
    </row>
    <row r="100" spans="1:1" ht="18" x14ac:dyDescent="0.2">
      <c r="A100" s="407" t="s">
        <v>817</v>
      </c>
    </row>
    <row r="101" spans="1:1" ht="18" x14ac:dyDescent="0.2">
      <c r="A101" s="407" t="s">
        <v>885</v>
      </c>
    </row>
    <row r="102" spans="1:1" ht="18" x14ac:dyDescent="0.2">
      <c r="A102" s="407" t="s">
        <v>886</v>
      </c>
    </row>
    <row r="103" spans="1:1" ht="18" x14ac:dyDescent="0.2">
      <c r="A103" s="407" t="s">
        <v>887</v>
      </c>
    </row>
    <row r="104" spans="1:1" ht="18" x14ac:dyDescent="0.2">
      <c r="A104" s="407" t="s">
        <v>888</v>
      </c>
    </row>
    <row r="105" spans="1:1" ht="18" x14ac:dyDescent="0.2">
      <c r="A105" s="407" t="s">
        <v>889</v>
      </c>
    </row>
    <row r="106" spans="1:1" ht="18" x14ac:dyDescent="0.2">
      <c r="A106" s="408" t="s">
        <v>823</v>
      </c>
    </row>
    <row r="107" spans="1:1" ht="18" x14ac:dyDescent="0.2">
      <c r="A107" s="407" t="s">
        <v>817</v>
      </c>
    </row>
    <row r="108" spans="1:1" ht="18" x14ac:dyDescent="0.2">
      <c r="A108" s="407" t="s">
        <v>890</v>
      </c>
    </row>
    <row r="109" spans="1:1" ht="18" x14ac:dyDescent="0.2">
      <c r="A109" s="407" t="s">
        <v>891</v>
      </c>
    </row>
    <row r="110" spans="1:1" ht="18" x14ac:dyDescent="0.2">
      <c r="A110" s="407" t="s">
        <v>892</v>
      </c>
    </row>
    <row r="111" spans="1:1" ht="18" x14ac:dyDescent="0.2">
      <c r="A111" s="407" t="s">
        <v>893</v>
      </c>
    </row>
    <row r="112" spans="1:1" ht="18" x14ac:dyDescent="0.2">
      <c r="A112" s="407" t="s">
        <v>894</v>
      </c>
    </row>
    <row r="113" spans="1:1" ht="18" x14ac:dyDescent="0.2">
      <c r="A113" s="408" t="s">
        <v>823</v>
      </c>
    </row>
    <row r="114" spans="1:1" ht="18" x14ac:dyDescent="0.2">
      <c r="A114" s="407" t="s">
        <v>817</v>
      </c>
    </row>
    <row r="115" spans="1:1" ht="18" x14ac:dyDescent="0.2">
      <c r="A115" s="407" t="s">
        <v>895</v>
      </c>
    </row>
    <row r="116" spans="1:1" ht="18" x14ac:dyDescent="0.2">
      <c r="A116" s="407" t="s">
        <v>896</v>
      </c>
    </row>
    <row r="117" spans="1:1" ht="18" x14ac:dyDescent="0.2">
      <c r="A117" s="407" t="s">
        <v>897</v>
      </c>
    </row>
    <row r="118" spans="1:1" ht="18" x14ac:dyDescent="0.2">
      <c r="A118" s="407" t="s">
        <v>898</v>
      </c>
    </row>
    <row r="119" spans="1:1" ht="18" x14ac:dyDescent="0.2">
      <c r="A119" s="407" t="s">
        <v>899</v>
      </c>
    </row>
    <row r="120" spans="1:1" ht="18" x14ac:dyDescent="0.2">
      <c r="A120" s="408" t="s">
        <v>823</v>
      </c>
    </row>
    <row r="121" spans="1:1" ht="18" x14ac:dyDescent="0.2">
      <c r="A121" s="407" t="s">
        <v>817</v>
      </c>
    </row>
    <row r="122" spans="1:1" ht="18" x14ac:dyDescent="0.2">
      <c r="A122" s="407" t="s">
        <v>900</v>
      </c>
    </row>
    <row r="123" spans="1:1" ht="18" x14ac:dyDescent="0.2">
      <c r="A123" s="407" t="s">
        <v>901</v>
      </c>
    </row>
    <row r="124" spans="1:1" ht="18" x14ac:dyDescent="0.2">
      <c r="A124" s="407" t="s">
        <v>902</v>
      </c>
    </row>
    <row r="125" spans="1:1" ht="18" x14ac:dyDescent="0.2">
      <c r="A125" s="407" t="s">
        <v>903</v>
      </c>
    </row>
    <row r="126" spans="1:1" ht="18" x14ac:dyDescent="0.2">
      <c r="A126" s="407" t="s">
        <v>904</v>
      </c>
    </row>
    <row r="127" spans="1:1" ht="18" x14ac:dyDescent="0.2">
      <c r="A127" s="408" t="s">
        <v>823</v>
      </c>
    </row>
    <row r="128" spans="1:1" ht="18" x14ac:dyDescent="0.2">
      <c r="A128" s="407" t="s">
        <v>817</v>
      </c>
    </row>
    <row r="129" spans="1:1" ht="18" x14ac:dyDescent="0.2">
      <c r="A129" s="407" t="s">
        <v>905</v>
      </c>
    </row>
    <row r="130" spans="1:1" ht="18" x14ac:dyDescent="0.2">
      <c r="A130" s="407" t="s">
        <v>906</v>
      </c>
    </row>
    <row r="131" spans="1:1" ht="18" x14ac:dyDescent="0.2">
      <c r="A131" s="407" t="s">
        <v>907</v>
      </c>
    </row>
    <row r="132" spans="1:1" ht="18" x14ac:dyDescent="0.2">
      <c r="A132" s="407" t="s">
        <v>908</v>
      </c>
    </row>
    <row r="133" spans="1:1" ht="18" x14ac:dyDescent="0.2">
      <c r="A133" s="407" t="s">
        <v>909</v>
      </c>
    </row>
    <row r="134" spans="1:1" ht="18" x14ac:dyDescent="0.2">
      <c r="A134" s="408" t="s">
        <v>823</v>
      </c>
    </row>
    <row r="135" spans="1:1" ht="18" x14ac:dyDescent="0.2">
      <c r="A135" s="407" t="s">
        <v>817</v>
      </c>
    </row>
    <row r="136" spans="1:1" ht="18" x14ac:dyDescent="0.2">
      <c r="A136" s="407" t="s">
        <v>910</v>
      </c>
    </row>
    <row r="137" spans="1:1" ht="18" x14ac:dyDescent="0.2">
      <c r="A137" s="407" t="s">
        <v>911</v>
      </c>
    </row>
    <row r="138" spans="1:1" ht="18" x14ac:dyDescent="0.2">
      <c r="A138" s="407" t="s">
        <v>912</v>
      </c>
    </row>
    <row r="139" spans="1:1" ht="18" x14ac:dyDescent="0.2">
      <c r="A139" s="407" t="s">
        <v>913</v>
      </c>
    </row>
    <row r="140" spans="1:1" ht="18" x14ac:dyDescent="0.2">
      <c r="A140" s="407" t="s">
        <v>914</v>
      </c>
    </row>
    <row r="141" spans="1:1" ht="18" x14ac:dyDescent="0.2">
      <c r="A141" s="408" t="s">
        <v>823</v>
      </c>
    </row>
    <row r="142" spans="1:1" ht="18" x14ac:dyDescent="0.2">
      <c r="A142" s="407" t="s">
        <v>817</v>
      </c>
    </row>
    <row r="143" spans="1:1" ht="18" x14ac:dyDescent="0.2">
      <c r="A143" s="407" t="s">
        <v>915</v>
      </c>
    </row>
    <row r="144" spans="1:1" ht="18" x14ac:dyDescent="0.2">
      <c r="A144" s="407" t="s">
        <v>916</v>
      </c>
    </row>
    <row r="145" spans="1:1" ht="18" x14ac:dyDescent="0.2">
      <c r="A145" s="407" t="s">
        <v>917</v>
      </c>
    </row>
    <row r="146" spans="1:1" ht="18" x14ac:dyDescent="0.2">
      <c r="A146" s="407" t="s">
        <v>913</v>
      </c>
    </row>
    <row r="147" spans="1:1" ht="18" x14ac:dyDescent="0.2">
      <c r="A147" s="407" t="s">
        <v>914</v>
      </c>
    </row>
    <row r="148" spans="1:1" ht="18" x14ac:dyDescent="0.2">
      <c r="A148" s="408" t="s">
        <v>823</v>
      </c>
    </row>
    <row r="149" spans="1:1" ht="18" x14ac:dyDescent="0.2">
      <c r="A149" s="407" t="s">
        <v>817</v>
      </c>
    </row>
    <row r="150" spans="1:1" ht="18" x14ac:dyDescent="0.2">
      <c r="A150" s="407" t="s">
        <v>918</v>
      </c>
    </row>
    <row r="151" spans="1:1" ht="18" x14ac:dyDescent="0.2">
      <c r="A151" s="407" t="s">
        <v>919</v>
      </c>
    </row>
    <row r="152" spans="1:1" ht="18" x14ac:dyDescent="0.2">
      <c r="A152" s="407" t="s">
        <v>920</v>
      </c>
    </row>
    <row r="153" spans="1:1" ht="18" x14ac:dyDescent="0.2">
      <c r="A153" s="407" t="s">
        <v>913</v>
      </c>
    </row>
    <row r="154" spans="1:1" ht="18" x14ac:dyDescent="0.2">
      <c r="A154" s="407" t="s">
        <v>914</v>
      </c>
    </row>
    <row r="155" spans="1:1" ht="18" x14ac:dyDescent="0.2">
      <c r="A155" s="408" t="s">
        <v>823</v>
      </c>
    </row>
    <row r="156" spans="1:1" ht="18" x14ac:dyDescent="0.2">
      <c r="A156" s="407" t="s">
        <v>817</v>
      </c>
    </row>
    <row r="157" spans="1:1" ht="18" x14ac:dyDescent="0.2">
      <c r="A157" s="407" t="s">
        <v>921</v>
      </c>
    </row>
    <row r="158" spans="1:1" ht="18" x14ac:dyDescent="0.2">
      <c r="A158" s="407" t="s">
        <v>922</v>
      </c>
    </row>
    <row r="159" spans="1:1" ht="18" x14ac:dyDescent="0.2">
      <c r="A159" s="407" t="s">
        <v>923</v>
      </c>
    </row>
    <row r="160" spans="1:1" ht="18" x14ac:dyDescent="0.2">
      <c r="A160" s="407" t="s">
        <v>913</v>
      </c>
    </row>
    <row r="161" spans="1:1" ht="18" x14ac:dyDescent="0.2">
      <c r="A161" s="407" t="s">
        <v>914</v>
      </c>
    </row>
    <row r="162" spans="1:1" ht="18" x14ac:dyDescent="0.2">
      <c r="A162" s="408" t="s">
        <v>823</v>
      </c>
    </row>
    <row r="163" spans="1:1" ht="18" x14ac:dyDescent="0.2">
      <c r="A163" s="407" t="s">
        <v>817</v>
      </c>
    </row>
    <row r="164" spans="1:1" ht="18" x14ac:dyDescent="0.2">
      <c r="A164" s="407" t="s">
        <v>924</v>
      </c>
    </row>
    <row r="165" spans="1:1" ht="18" x14ac:dyDescent="0.2">
      <c r="A165" s="407" t="s">
        <v>925</v>
      </c>
    </row>
    <row r="166" spans="1:1" ht="18" x14ac:dyDescent="0.2">
      <c r="A166" s="407" t="s">
        <v>926</v>
      </c>
    </row>
    <row r="167" spans="1:1" ht="18" x14ac:dyDescent="0.2">
      <c r="A167" s="407" t="s">
        <v>913</v>
      </c>
    </row>
    <row r="168" spans="1:1" ht="18" x14ac:dyDescent="0.2">
      <c r="A168" s="407" t="s">
        <v>914</v>
      </c>
    </row>
    <row r="169" spans="1:1" ht="18" x14ac:dyDescent="0.2">
      <c r="A169" s="408" t="s">
        <v>823</v>
      </c>
    </row>
    <row r="170" spans="1:1" ht="18" x14ac:dyDescent="0.2">
      <c r="A170" s="407" t="s">
        <v>817</v>
      </c>
    </row>
    <row r="171" spans="1:1" ht="18" x14ac:dyDescent="0.2">
      <c r="A171" s="407" t="s">
        <v>927</v>
      </c>
    </row>
    <row r="172" spans="1:1" ht="18" x14ac:dyDescent="0.2">
      <c r="A172" s="407" t="s">
        <v>928</v>
      </c>
    </row>
    <row r="173" spans="1:1" ht="18" x14ac:dyDescent="0.2">
      <c r="A173" s="407" t="s">
        <v>929</v>
      </c>
    </row>
    <row r="174" spans="1:1" ht="18" x14ac:dyDescent="0.2">
      <c r="A174" s="407" t="s">
        <v>913</v>
      </c>
    </row>
    <row r="175" spans="1:1" ht="18" x14ac:dyDescent="0.2">
      <c r="A175" s="407" t="s">
        <v>914</v>
      </c>
    </row>
    <row r="176" spans="1:1" ht="18" x14ac:dyDescent="0.2">
      <c r="A176" s="408" t="s">
        <v>823</v>
      </c>
    </row>
    <row r="177" spans="1:1" ht="18" x14ac:dyDescent="0.2">
      <c r="A177" s="407" t="s">
        <v>817</v>
      </c>
    </row>
    <row r="178" spans="1:1" ht="18" x14ac:dyDescent="0.2">
      <c r="A178" s="407" t="s">
        <v>930</v>
      </c>
    </row>
    <row r="179" spans="1:1" ht="18" x14ac:dyDescent="0.2">
      <c r="A179" s="407" t="s">
        <v>931</v>
      </c>
    </row>
    <row r="180" spans="1:1" ht="18" x14ac:dyDescent="0.2">
      <c r="A180" s="407" t="s">
        <v>932</v>
      </c>
    </row>
    <row r="181" spans="1:1" ht="18" x14ac:dyDescent="0.2">
      <c r="A181" s="407" t="s">
        <v>913</v>
      </c>
    </row>
    <row r="182" spans="1:1" ht="18" x14ac:dyDescent="0.2">
      <c r="A182" s="407" t="s">
        <v>914</v>
      </c>
    </row>
    <row r="183" spans="1:1" ht="18" x14ac:dyDescent="0.2">
      <c r="A183" s="408" t="s">
        <v>823</v>
      </c>
    </row>
    <row r="184" spans="1:1" ht="18" x14ac:dyDescent="0.2">
      <c r="A184" s="407" t="s">
        <v>817</v>
      </c>
    </row>
    <row r="185" spans="1:1" ht="18" x14ac:dyDescent="0.2">
      <c r="A185" s="407" t="s">
        <v>933</v>
      </c>
    </row>
    <row r="186" spans="1:1" ht="18" x14ac:dyDescent="0.2">
      <c r="A186" s="407" t="s">
        <v>934</v>
      </c>
    </row>
    <row r="187" spans="1:1" ht="18" x14ac:dyDescent="0.2">
      <c r="A187" s="407" t="s">
        <v>935</v>
      </c>
    </row>
    <row r="188" spans="1:1" ht="18" x14ac:dyDescent="0.2">
      <c r="A188" s="407" t="s">
        <v>913</v>
      </c>
    </row>
    <row r="189" spans="1:1" ht="18" x14ac:dyDescent="0.2">
      <c r="A189" s="407" t="s">
        <v>936</v>
      </c>
    </row>
    <row r="190" spans="1:1" ht="18" x14ac:dyDescent="0.2">
      <c r="A190" s="408" t="s">
        <v>823</v>
      </c>
    </row>
    <row r="191" spans="1:1" ht="18" x14ac:dyDescent="0.2">
      <c r="A191" s="407" t="s">
        <v>817</v>
      </c>
    </row>
    <row r="192" spans="1:1" ht="18" x14ac:dyDescent="0.2">
      <c r="A192" s="407" t="s">
        <v>937</v>
      </c>
    </row>
    <row r="193" spans="1:1" ht="18" x14ac:dyDescent="0.2">
      <c r="A193" s="407" t="s">
        <v>938</v>
      </c>
    </row>
    <row r="194" spans="1:1" ht="18" x14ac:dyDescent="0.2">
      <c r="A194" s="407" t="s">
        <v>939</v>
      </c>
    </row>
    <row r="195" spans="1:1" ht="18" x14ac:dyDescent="0.2">
      <c r="A195" s="407" t="s">
        <v>913</v>
      </c>
    </row>
    <row r="196" spans="1:1" ht="18" x14ac:dyDescent="0.2">
      <c r="A196" s="407" t="s">
        <v>936</v>
      </c>
    </row>
    <row r="197" spans="1:1" ht="18" x14ac:dyDescent="0.2">
      <c r="A197" s="408" t="s">
        <v>823</v>
      </c>
    </row>
    <row r="198" spans="1:1" x14ac:dyDescent="0.15">
      <c r="A198"/>
    </row>
    <row r="199" spans="1:1" ht="18" x14ac:dyDescent="0.2">
      <c r="A199" s="407" t="s">
        <v>940</v>
      </c>
    </row>
    <row r="200" spans="1:1" ht="18" x14ac:dyDescent="0.2">
      <c r="A200" s="407" t="s">
        <v>941</v>
      </c>
    </row>
    <row r="201" spans="1:1" ht="18" x14ac:dyDescent="0.2">
      <c r="A201" s="407" t="s">
        <v>942</v>
      </c>
    </row>
    <row r="202" spans="1:1" x14ac:dyDescent="0.15">
      <c r="A202"/>
    </row>
    <row r="203" spans="1:1" x14ac:dyDescent="0.15">
      <c r="A203"/>
    </row>
    <row r="204" spans="1:1" x14ac:dyDescent="0.15">
      <c r="A204"/>
    </row>
    <row r="205" spans="1:1" x14ac:dyDescent="0.15">
      <c r="A205"/>
    </row>
    <row r="206" spans="1:1" x14ac:dyDescent="0.15">
      <c r="A206"/>
    </row>
    <row r="207" spans="1:1" x14ac:dyDescent="0.15">
      <c r="A207"/>
    </row>
    <row r="208" spans="1:1" ht="18" x14ac:dyDescent="0.2">
      <c r="A208" s="407" t="s">
        <v>943</v>
      </c>
    </row>
    <row r="209" spans="1:1" ht="18" x14ac:dyDescent="0.2">
      <c r="A209" s="407" t="s">
        <v>817</v>
      </c>
    </row>
    <row r="210" spans="1:1" ht="18" x14ac:dyDescent="0.2">
      <c r="A210" s="407" t="s">
        <v>944</v>
      </c>
    </row>
    <row r="211" spans="1:1" ht="18" x14ac:dyDescent="0.2">
      <c r="A211" s="407" t="s">
        <v>945</v>
      </c>
    </row>
    <row r="212" spans="1:1" ht="18" x14ac:dyDescent="0.2">
      <c r="A212" s="407" t="s">
        <v>946</v>
      </c>
    </row>
    <row r="213" spans="1:1" ht="18" x14ac:dyDescent="0.2">
      <c r="A213" s="407" t="s">
        <v>947</v>
      </c>
    </row>
    <row r="214" spans="1:1" ht="18" x14ac:dyDescent="0.2">
      <c r="A214" s="407" t="s">
        <v>948</v>
      </c>
    </row>
    <row r="215" spans="1:1" ht="18" x14ac:dyDescent="0.2">
      <c r="A215" s="408" t="s">
        <v>823</v>
      </c>
    </row>
    <row r="216" spans="1:1" ht="18" x14ac:dyDescent="0.2">
      <c r="A216" s="407" t="s">
        <v>817</v>
      </c>
    </row>
    <row r="217" spans="1:1" ht="18" x14ac:dyDescent="0.2">
      <c r="A217" s="407" t="s">
        <v>830</v>
      </c>
    </row>
    <row r="218" spans="1:1" ht="18" x14ac:dyDescent="0.2">
      <c r="A218" s="407" t="s">
        <v>945</v>
      </c>
    </row>
    <row r="219" spans="1:1" ht="18" x14ac:dyDescent="0.2">
      <c r="A219" s="407" t="s">
        <v>949</v>
      </c>
    </row>
    <row r="220" spans="1:1" ht="18" x14ac:dyDescent="0.2">
      <c r="A220" s="407" t="s">
        <v>950</v>
      </c>
    </row>
    <row r="221" spans="1:1" ht="18" x14ac:dyDescent="0.2">
      <c r="A221" s="407" t="s">
        <v>951</v>
      </c>
    </row>
    <row r="222" spans="1:1" ht="18" x14ac:dyDescent="0.2">
      <c r="A222" s="408" t="s">
        <v>823</v>
      </c>
    </row>
    <row r="223" spans="1:1" ht="18" x14ac:dyDescent="0.2">
      <c r="A223" s="407" t="s">
        <v>817</v>
      </c>
    </row>
    <row r="224" spans="1:1" ht="18" x14ac:dyDescent="0.2">
      <c r="A224" s="407" t="s">
        <v>840</v>
      </c>
    </row>
    <row r="225" spans="1:1" ht="18" x14ac:dyDescent="0.2">
      <c r="A225" s="407" t="s">
        <v>945</v>
      </c>
    </row>
    <row r="226" spans="1:1" ht="18" x14ac:dyDescent="0.2">
      <c r="A226" s="407" t="s">
        <v>952</v>
      </c>
    </row>
    <row r="227" spans="1:1" ht="18" x14ac:dyDescent="0.2">
      <c r="A227" s="407" t="s">
        <v>953</v>
      </c>
    </row>
    <row r="228" spans="1:1" ht="18" x14ac:dyDescent="0.2">
      <c r="A228" s="407" t="s">
        <v>954</v>
      </c>
    </row>
    <row r="229" spans="1:1" ht="18" x14ac:dyDescent="0.2">
      <c r="A229" s="408" t="s">
        <v>823</v>
      </c>
    </row>
    <row r="230" spans="1:1" ht="18" x14ac:dyDescent="0.2">
      <c r="A230" s="407" t="s">
        <v>817</v>
      </c>
    </row>
    <row r="231" spans="1:1" ht="18" x14ac:dyDescent="0.2">
      <c r="A231" s="407" t="s">
        <v>850</v>
      </c>
    </row>
    <row r="232" spans="1:1" ht="18" x14ac:dyDescent="0.2">
      <c r="A232" s="407" t="s">
        <v>945</v>
      </c>
    </row>
    <row r="233" spans="1:1" ht="18" x14ac:dyDescent="0.2">
      <c r="A233" s="407" t="s">
        <v>955</v>
      </c>
    </row>
    <row r="234" spans="1:1" ht="18" x14ac:dyDescent="0.2">
      <c r="A234" s="407" t="s">
        <v>956</v>
      </c>
    </row>
    <row r="235" spans="1:1" ht="18" x14ac:dyDescent="0.2">
      <c r="A235" s="407" t="s">
        <v>957</v>
      </c>
    </row>
    <row r="236" spans="1:1" ht="18" x14ac:dyDescent="0.2">
      <c r="A236" s="408" t="s">
        <v>823</v>
      </c>
    </row>
    <row r="237" spans="1:1" ht="18" x14ac:dyDescent="0.2">
      <c r="A237" s="407" t="s">
        <v>817</v>
      </c>
    </row>
    <row r="238" spans="1:1" ht="18" x14ac:dyDescent="0.2">
      <c r="A238" s="407" t="s">
        <v>860</v>
      </c>
    </row>
    <row r="239" spans="1:1" ht="18" x14ac:dyDescent="0.2">
      <c r="A239" s="407" t="s">
        <v>945</v>
      </c>
    </row>
    <row r="240" spans="1:1" ht="18" x14ac:dyDescent="0.2">
      <c r="A240" s="407" t="s">
        <v>958</v>
      </c>
    </row>
    <row r="241" spans="1:1" ht="18" x14ac:dyDescent="0.2">
      <c r="A241" s="407" t="s">
        <v>959</v>
      </c>
    </row>
    <row r="242" spans="1:1" ht="18" x14ac:dyDescent="0.2">
      <c r="A242" s="407" t="s">
        <v>960</v>
      </c>
    </row>
    <row r="243" spans="1:1" ht="18" x14ac:dyDescent="0.2">
      <c r="A243" s="408" t="s">
        <v>823</v>
      </c>
    </row>
    <row r="244" spans="1:1" ht="18" x14ac:dyDescent="0.2">
      <c r="A244" s="407" t="s">
        <v>817</v>
      </c>
    </row>
    <row r="245" spans="1:1" ht="18" x14ac:dyDescent="0.2">
      <c r="A245" s="407" t="s">
        <v>870</v>
      </c>
    </row>
    <row r="246" spans="1:1" ht="18" x14ac:dyDescent="0.2">
      <c r="A246" s="407" t="s">
        <v>945</v>
      </c>
    </row>
    <row r="247" spans="1:1" ht="18" x14ac:dyDescent="0.2">
      <c r="A247" s="407" t="s">
        <v>961</v>
      </c>
    </row>
    <row r="248" spans="1:1" ht="18" x14ac:dyDescent="0.2">
      <c r="A248" s="407" t="s">
        <v>962</v>
      </c>
    </row>
    <row r="249" spans="1:1" ht="18" x14ac:dyDescent="0.2">
      <c r="A249" s="407" t="s">
        <v>963</v>
      </c>
    </row>
    <row r="250" spans="1:1" ht="18" x14ac:dyDescent="0.2">
      <c r="A250" s="408" t="s">
        <v>823</v>
      </c>
    </row>
    <row r="251" spans="1:1" ht="18" x14ac:dyDescent="0.2">
      <c r="A251" s="407" t="s">
        <v>817</v>
      </c>
    </row>
    <row r="252" spans="1:1" ht="18" x14ac:dyDescent="0.2">
      <c r="A252" s="407" t="s">
        <v>880</v>
      </c>
    </row>
    <row r="253" spans="1:1" ht="18" x14ac:dyDescent="0.2">
      <c r="A253" s="407" t="s">
        <v>945</v>
      </c>
    </row>
    <row r="254" spans="1:1" ht="18" x14ac:dyDescent="0.2">
      <c r="A254" s="407" t="s">
        <v>964</v>
      </c>
    </row>
    <row r="255" spans="1:1" ht="18" x14ac:dyDescent="0.2">
      <c r="A255" s="407" t="s">
        <v>965</v>
      </c>
    </row>
    <row r="256" spans="1:1" ht="18" x14ac:dyDescent="0.2">
      <c r="A256" s="407" t="s">
        <v>966</v>
      </c>
    </row>
    <row r="257" spans="1:1" ht="18" x14ac:dyDescent="0.2">
      <c r="A257" s="408" t="s">
        <v>823</v>
      </c>
    </row>
    <row r="258" spans="1:1" ht="18" x14ac:dyDescent="0.2">
      <c r="A258" s="407" t="s">
        <v>817</v>
      </c>
    </row>
    <row r="259" spans="1:1" ht="18" x14ac:dyDescent="0.2">
      <c r="A259" s="407" t="s">
        <v>890</v>
      </c>
    </row>
    <row r="260" spans="1:1" ht="18" x14ac:dyDescent="0.2">
      <c r="A260" s="407" t="s">
        <v>945</v>
      </c>
    </row>
    <row r="261" spans="1:1" ht="18" x14ac:dyDescent="0.2">
      <c r="A261" s="407" t="s">
        <v>967</v>
      </c>
    </row>
    <row r="262" spans="1:1" ht="18" x14ac:dyDescent="0.2">
      <c r="A262" s="407" t="s">
        <v>968</v>
      </c>
    </row>
    <row r="263" spans="1:1" ht="18" x14ac:dyDescent="0.2">
      <c r="A263" s="407" t="s">
        <v>969</v>
      </c>
    </row>
    <row r="264" spans="1:1" ht="18" x14ac:dyDescent="0.2">
      <c r="A264" s="408" t="s">
        <v>823</v>
      </c>
    </row>
    <row r="265" spans="1:1" ht="18" x14ac:dyDescent="0.2">
      <c r="A265" s="407" t="s">
        <v>817</v>
      </c>
    </row>
    <row r="266" spans="1:1" ht="18" x14ac:dyDescent="0.2">
      <c r="A266" s="407" t="s">
        <v>900</v>
      </c>
    </row>
    <row r="267" spans="1:1" ht="18" x14ac:dyDescent="0.2">
      <c r="A267" s="407" t="s">
        <v>945</v>
      </c>
    </row>
    <row r="268" spans="1:1" ht="18" x14ac:dyDescent="0.2">
      <c r="A268" s="407" t="s">
        <v>970</v>
      </c>
    </row>
    <row r="269" spans="1:1" ht="18" x14ac:dyDescent="0.2">
      <c r="A269" s="407" t="s">
        <v>971</v>
      </c>
    </row>
    <row r="270" spans="1:1" ht="18" x14ac:dyDescent="0.2">
      <c r="A270" s="407" t="s">
        <v>972</v>
      </c>
    </row>
    <row r="271" spans="1:1" ht="18" x14ac:dyDescent="0.2">
      <c r="A271" s="408" t="s">
        <v>823</v>
      </c>
    </row>
    <row r="272" spans="1:1" ht="18" x14ac:dyDescent="0.2">
      <c r="A272" s="407" t="s">
        <v>817</v>
      </c>
    </row>
    <row r="273" spans="1:1" ht="18" x14ac:dyDescent="0.2">
      <c r="A273" s="407" t="s">
        <v>973</v>
      </c>
    </row>
    <row r="274" spans="1:1" ht="18" x14ac:dyDescent="0.2">
      <c r="A274" s="407" t="s">
        <v>945</v>
      </c>
    </row>
    <row r="275" spans="1:1" ht="18" x14ac:dyDescent="0.2">
      <c r="A275" s="407" t="s">
        <v>974</v>
      </c>
    </row>
    <row r="276" spans="1:1" ht="18" x14ac:dyDescent="0.2">
      <c r="A276" s="407" t="s">
        <v>975</v>
      </c>
    </row>
    <row r="277" spans="1:1" ht="18" x14ac:dyDescent="0.2">
      <c r="A277" s="407" t="s">
        <v>976</v>
      </c>
    </row>
    <row r="278" spans="1:1" ht="18" x14ac:dyDescent="0.2">
      <c r="A278" s="408" t="s">
        <v>823</v>
      </c>
    </row>
    <row r="279" spans="1:1" x14ac:dyDescent="0.15">
      <c r="A279"/>
    </row>
    <row r="280" spans="1:1" ht="18" x14ac:dyDescent="0.2">
      <c r="A280" s="407" t="s">
        <v>977</v>
      </c>
    </row>
    <row r="281" spans="1:1" ht="18" x14ac:dyDescent="0.2">
      <c r="A281" s="407" t="s">
        <v>978</v>
      </c>
    </row>
    <row r="282" spans="1:1" ht="18" x14ac:dyDescent="0.2">
      <c r="A282" s="407" t="s">
        <v>942</v>
      </c>
    </row>
    <row r="283" spans="1:1" x14ac:dyDescent="0.15">
      <c r="A283"/>
    </row>
    <row r="284" spans="1:1" x14ac:dyDescent="0.15">
      <c r="A284"/>
    </row>
    <row r="285" spans="1:1" x14ac:dyDescent="0.15">
      <c r="A285"/>
    </row>
    <row r="286" spans="1:1" x14ac:dyDescent="0.15">
      <c r="A286"/>
    </row>
    <row r="287" spans="1:1" x14ac:dyDescent="0.15">
      <c r="A287"/>
    </row>
    <row r="288" spans="1:1" x14ac:dyDescent="0.15">
      <c r="A288"/>
    </row>
    <row r="289" spans="1:1" ht="18" x14ac:dyDescent="0.2">
      <c r="A289" s="407" t="s">
        <v>979</v>
      </c>
    </row>
    <row r="290" spans="1:1" ht="18" x14ac:dyDescent="0.2">
      <c r="A290" s="407" t="s">
        <v>817</v>
      </c>
    </row>
    <row r="291" spans="1:1" ht="18" x14ac:dyDescent="0.2">
      <c r="A291" s="407" t="s">
        <v>944</v>
      </c>
    </row>
    <row r="292" spans="1:1" ht="18" x14ac:dyDescent="0.2">
      <c r="A292" s="407" t="s">
        <v>980</v>
      </c>
    </row>
    <row r="293" spans="1:1" ht="18" x14ac:dyDescent="0.2">
      <c r="A293" s="407" t="s">
        <v>981</v>
      </c>
    </row>
    <row r="294" spans="1:1" ht="18" x14ac:dyDescent="0.2">
      <c r="A294" s="407" t="s">
        <v>982</v>
      </c>
    </row>
    <row r="295" spans="1:1" ht="18" x14ac:dyDescent="0.2">
      <c r="A295" s="407" t="s">
        <v>983</v>
      </c>
    </row>
    <row r="296" spans="1:1" ht="18" x14ac:dyDescent="0.2">
      <c r="A296" s="408" t="s">
        <v>823</v>
      </c>
    </row>
    <row r="297" spans="1:1" ht="18" x14ac:dyDescent="0.2">
      <c r="A297" s="407" t="s">
        <v>817</v>
      </c>
    </row>
    <row r="298" spans="1:1" ht="18" x14ac:dyDescent="0.2">
      <c r="A298" s="407" t="s">
        <v>830</v>
      </c>
    </row>
    <row r="299" spans="1:1" ht="18" x14ac:dyDescent="0.2">
      <c r="A299" s="407" t="s">
        <v>980</v>
      </c>
    </row>
    <row r="300" spans="1:1" ht="18" x14ac:dyDescent="0.2">
      <c r="A300" s="407" t="s">
        <v>984</v>
      </c>
    </row>
    <row r="301" spans="1:1" ht="18" x14ac:dyDescent="0.2">
      <c r="A301" s="407" t="s">
        <v>985</v>
      </c>
    </row>
    <row r="302" spans="1:1" ht="18" x14ac:dyDescent="0.2">
      <c r="A302" s="407" t="s">
        <v>986</v>
      </c>
    </row>
    <row r="303" spans="1:1" ht="18" x14ac:dyDescent="0.2">
      <c r="A303" s="408" t="s">
        <v>823</v>
      </c>
    </row>
    <row r="304" spans="1:1" ht="18" x14ac:dyDescent="0.2">
      <c r="A304" s="407" t="s">
        <v>817</v>
      </c>
    </row>
    <row r="305" spans="1:1" ht="18" x14ac:dyDescent="0.2">
      <c r="A305" s="407" t="s">
        <v>840</v>
      </c>
    </row>
    <row r="306" spans="1:1" ht="18" x14ac:dyDescent="0.2">
      <c r="A306" s="407" t="s">
        <v>980</v>
      </c>
    </row>
    <row r="307" spans="1:1" ht="18" x14ac:dyDescent="0.2">
      <c r="A307" s="407" t="s">
        <v>987</v>
      </c>
    </row>
    <row r="308" spans="1:1" ht="18" x14ac:dyDescent="0.2">
      <c r="A308" s="407" t="s">
        <v>988</v>
      </c>
    </row>
    <row r="309" spans="1:1" ht="18" x14ac:dyDescent="0.2">
      <c r="A309" s="407" t="s">
        <v>989</v>
      </c>
    </row>
    <row r="310" spans="1:1" ht="18" x14ac:dyDescent="0.2">
      <c r="A310" s="408" t="s">
        <v>823</v>
      </c>
    </row>
    <row r="311" spans="1:1" ht="18" x14ac:dyDescent="0.2">
      <c r="A311" s="407" t="s">
        <v>817</v>
      </c>
    </row>
    <row r="312" spans="1:1" ht="18" x14ac:dyDescent="0.2">
      <c r="A312" s="407" t="s">
        <v>850</v>
      </c>
    </row>
    <row r="313" spans="1:1" ht="18" x14ac:dyDescent="0.2">
      <c r="A313" s="407" t="s">
        <v>980</v>
      </c>
    </row>
    <row r="314" spans="1:1" ht="18" x14ac:dyDescent="0.2">
      <c r="A314" s="407" t="s">
        <v>990</v>
      </c>
    </row>
    <row r="315" spans="1:1" ht="18" x14ac:dyDescent="0.2">
      <c r="A315" s="407" t="s">
        <v>991</v>
      </c>
    </row>
    <row r="316" spans="1:1" ht="18" x14ac:dyDescent="0.2">
      <c r="A316" s="407" t="s">
        <v>992</v>
      </c>
    </row>
    <row r="317" spans="1:1" ht="18" x14ac:dyDescent="0.2">
      <c r="A317" s="408" t="s">
        <v>823</v>
      </c>
    </row>
    <row r="318" spans="1:1" ht="18" x14ac:dyDescent="0.2">
      <c r="A318" s="407" t="s">
        <v>817</v>
      </c>
    </row>
    <row r="319" spans="1:1" ht="18" x14ac:dyDescent="0.2">
      <c r="A319" s="407" t="s">
        <v>860</v>
      </c>
    </row>
    <row r="320" spans="1:1" ht="18" x14ac:dyDescent="0.2">
      <c r="A320" s="407" t="s">
        <v>980</v>
      </c>
    </row>
    <row r="321" spans="1:1" ht="18" x14ac:dyDescent="0.2">
      <c r="A321" s="407" t="s">
        <v>993</v>
      </c>
    </row>
    <row r="322" spans="1:1" ht="18" x14ac:dyDescent="0.2">
      <c r="A322" s="407" t="s">
        <v>994</v>
      </c>
    </row>
    <row r="323" spans="1:1" ht="18" x14ac:dyDescent="0.2">
      <c r="A323" s="407" t="s">
        <v>995</v>
      </c>
    </row>
    <row r="324" spans="1:1" ht="18" x14ac:dyDescent="0.2">
      <c r="A324" s="408" t="s">
        <v>823</v>
      </c>
    </row>
    <row r="325" spans="1:1" ht="18" x14ac:dyDescent="0.2">
      <c r="A325" s="407" t="s">
        <v>817</v>
      </c>
    </row>
    <row r="326" spans="1:1" ht="18" x14ac:dyDescent="0.2">
      <c r="A326" s="407" t="s">
        <v>870</v>
      </c>
    </row>
    <row r="327" spans="1:1" ht="18" x14ac:dyDescent="0.2">
      <c r="A327" s="407" t="s">
        <v>980</v>
      </c>
    </row>
    <row r="328" spans="1:1" ht="18" x14ac:dyDescent="0.2">
      <c r="A328" s="407" t="s">
        <v>996</v>
      </c>
    </row>
    <row r="329" spans="1:1" ht="18" x14ac:dyDescent="0.2">
      <c r="A329" s="407" t="s">
        <v>997</v>
      </c>
    </row>
    <row r="330" spans="1:1" ht="18" x14ac:dyDescent="0.2">
      <c r="A330" s="407" t="s">
        <v>998</v>
      </c>
    </row>
    <row r="331" spans="1:1" ht="18" x14ac:dyDescent="0.2">
      <c r="A331" s="408" t="s">
        <v>823</v>
      </c>
    </row>
    <row r="332" spans="1:1" ht="18" x14ac:dyDescent="0.2">
      <c r="A332" s="407" t="s">
        <v>817</v>
      </c>
    </row>
    <row r="333" spans="1:1" ht="18" x14ac:dyDescent="0.2">
      <c r="A333" s="407" t="s">
        <v>880</v>
      </c>
    </row>
    <row r="334" spans="1:1" ht="18" x14ac:dyDescent="0.2">
      <c r="A334" s="407" t="s">
        <v>980</v>
      </c>
    </row>
    <row r="335" spans="1:1" ht="18" x14ac:dyDescent="0.2">
      <c r="A335" s="407" t="s">
        <v>999</v>
      </c>
    </row>
    <row r="336" spans="1:1" ht="18" x14ac:dyDescent="0.2">
      <c r="A336" s="407" t="s">
        <v>1000</v>
      </c>
    </row>
    <row r="337" spans="1:1" ht="18" x14ac:dyDescent="0.2">
      <c r="A337" s="407" t="s">
        <v>1001</v>
      </c>
    </row>
    <row r="338" spans="1:1" ht="18" x14ac:dyDescent="0.2">
      <c r="A338" s="408" t="s">
        <v>823</v>
      </c>
    </row>
    <row r="339" spans="1:1" ht="18" x14ac:dyDescent="0.2">
      <c r="A339" s="407" t="s">
        <v>817</v>
      </c>
    </row>
    <row r="340" spans="1:1" ht="18" x14ac:dyDescent="0.2">
      <c r="A340" s="407" t="s">
        <v>890</v>
      </c>
    </row>
    <row r="341" spans="1:1" ht="18" x14ac:dyDescent="0.2">
      <c r="A341" s="407" t="s">
        <v>980</v>
      </c>
    </row>
    <row r="342" spans="1:1" ht="18" x14ac:dyDescent="0.2">
      <c r="A342" s="407" t="s">
        <v>1002</v>
      </c>
    </row>
    <row r="343" spans="1:1" ht="18" x14ac:dyDescent="0.2">
      <c r="A343" s="407" t="s">
        <v>1003</v>
      </c>
    </row>
    <row r="344" spans="1:1" ht="18" x14ac:dyDescent="0.2">
      <c r="A344" s="407" t="s">
        <v>1004</v>
      </c>
    </row>
    <row r="345" spans="1:1" ht="18" x14ac:dyDescent="0.2">
      <c r="A345" s="408" t="s">
        <v>823</v>
      </c>
    </row>
    <row r="346" spans="1:1" ht="18" x14ac:dyDescent="0.2">
      <c r="A346" s="407" t="s">
        <v>817</v>
      </c>
    </row>
    <row r="347" spans="1:1" ht="18" x14ac:dyDescent="0.2">
      <c r="A347" s="407" t="s">
        <v>900</v>
      </c>
    </row>
    <row r="348" spans="1:1" ht="18" x14ac:dyDescent="0.2">
      <c r="A348" s="407" t="s">
        <v>980</v>
      </c>
    </row>
    <row r="349" spans="1:1" ht="18" x14ac:dyDescent="0.2">
      <c r="A349" s="407" t="s">
        <v>1005</v>
      </c>
    </row>
    <row r="350" spans="1:1" ht="18" x14ac:dyDescent="0.2">
      <c r="A350" s="407" t="s">
        <v>1006</v>
      </c>
    </row>
    <row r="351" spans="1:1" ht="18" x14ac:dyDescent="0.2">
      <c r="A351" s="407" t="s">
        <v>1007</v>
      </c>
    </row>
    <row r="352" spans="1:1" ht="18" x14ac:dyDescent="0.2">
      <c r="A352" s="408" t="s">
        <v>823</v>
      </c>
    </row>
    <row r="353" spans="1:1" ht="18" x14ac:dyDescent="0.2">
      <c r="A353" s="407" t="s">
        <v>817</v>
      </c>
    </row>
    <row r="354" spans="1:1" ht="18" x14ac:dyDescent="0.2">
      <c r="A354" s="407" t="s">
        <v>973</v>
      </c>
    </row>
    <row r="355" spans="1:1" ht="18" x14ac:dyDescent="0.2">
      <c r="A355" s="407" t="s">
        <v>980</v>
      </c>
    </row>
    <row r="356" spans="1:1" ht="18" x14ac:dyDescent="0.2">
      <c r="A356" s="407" t="s">
        <v>1008</v>
      </c>
    </row>
    <row r="357" spans="1:1" ht="18" x14ac:dyDescent="0.2">
      <c r="A357" s="407" t="s">
        <v>1009</v>
      </c>
    </row>
    <row r="358" spans="1:1" ht="18" x14ac:dyDescent="0.2">
      <c r="A358" s="407" t="s">
        <v>1010</v>
      </c>
    </row>
    <row r="359" spans="1:1" ht="18" x14ac:dyDescent="0.2">
      <c r="A359" s="408" t="s">
        <v>823</v>
      </c>
    </row>
    <row r="360" spans="1:1" x14ac:dyDescent="0.15">
      <c r="A360"/>
    </row>
    <row r="361" spans="1:1" ht="18" x14ac:dyDescent="0.2">
      <c r="A361" s="407" t="s">
        <v>1011</v>
      </c>
    </row>
    <row r="362" spans="1:1" ht="18" x14ac:dyDescent="0.2">
      <c r="A362" s="407" t="s">
        <v>978</v>
      </c>
    </row>
    <row r="363" spans="1:1" ht="18" x14ac:dyDescent="0.2">
      <c r="A363" s="407" t="s">
        <v>942</v>
      </c>
    </row>
  </sheetData>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3B764-EDF1-454D-8F6E-19A60D920826}">
  <sheetPr>
    <tabColor theme="4" tint="0.39997558519241921"/>
  </sheetPr>
  <dimension ref="A1:L17"/>
  <sheetViews>
    <sheetView showGridLines="0" zoomScaleNormal="100" workbookViewId="0">
      <selection activeCell="A18" sqref="A18:XFD79"/>
    </sheetView>
  </sheetViews>
  <sheetFormatPr baseColWidth="10" defaultRowHeight="16" x14ac:dyDescent="0.15"/>
  <cols>
    <col min="1" max="1" width="27.33203125" style="400" customWidth="1"/>
    <col min="2" max="16384" width="10.83203125" style="400"/>
  </cols>
  <sheetData>
    <row r="1" spans="1:12" ht="16" customHeight="1" x14ac:dyDescent="0.15">
      <c r="A1" s="399" t="s">
        <v>809</v>
      </c>
      <c r="B1" s="399"/>
      <c r="C1" s="399"/>
      <c r="D1" s="399"/>
      <c r="E1" s="399"/>
      <c r="F1" s="399"/>
      <c r="G1" s="399"/>
      <c r="H1" s="399"/>
      <c r="I1" s="399"/>
      <c r="J1" s="399"/>
      <c r="K1" s="399"/>
      <c r="L1" s="399"/>
    </row>
    <row r="2" spans="1:12" x14ac:dyDescent="0.15">
      <c r="B2" s="401" t="s">
        <v>810</v>
      </c>
      <c r="C2" s="401"/>
      <c r="D2" s="401"/>
      <c r="E2" s="401"/>
      <c r="F2" s="401"/>
      <c r="G2" s="401"/>
      <c r="H2" s="401"/>
      <c r="I2" s="401"/>
      <c r="J2" s="401"/>
      <c r="K2" s="401"/>
      <c r="L2" s="401"/>
    </row>
    <row r="3" spans="1:12" s="402" customFormat="1" ht="18" customHeight="1" x14ac:dyDescent="0.15">
      <c r="A3" s="402" t="s">
        <v>811</v>
      </c>
      <c r="B3" s="403"/>
      <c r="C3" s="403"/>
      <c r="D3" s="403"/>
      <c r="E3" s="403"/>
      <c r="F3" s="403"/>
      <c r="G3" s="403"/>
      <c r="H3" s="403"/>
      <c r="I3" s="403"/>
      <c r="J3" s="403"/>
      <c r="K3" s="403"/>
      <c r="L3" s="403"/>
    </row>
    <row r="4" spans="1:12" ht="106" customHeight="1" x14ac:dyDescent="0.15">
      <c r="B4" s="404" t="s">
        <v>815</v>
      </c>
      <c r="C4" s="404"/>
      <c r="D4" s="404"/>
      <c r="E4" s="404"/>
      <c r="F4" s="404"/>
      <c r="G4" s="404"/>
      <c r="H4" s="404"/>
      <c r="I4" s="404"/>
      <c r="J4" s="404"/>
      <c r="K4" s="404"/>
      <c r="L4" s="404"/>
    </row>
    <row r="5" spans="1:12" x14ac:dyDescent="0.15">
      <c r="A5" s="402" t="s">
        <v>173</v>
      </c>
      <c r="B5" s="405"/>
      <c r="C5" s="405"/>
      <c r="D5" s="405"/>
      <c r="E5" s="405"/>
      <c r="F5" s="405"/>
      <c r="G5" s="405"/>
      <c r="H5" s="405"/>
      <c r="I5" s="405"/>
      <c r="J5" s="405"/>
      <c r="K5" s="405"/>
      <c r="L5" s="405"/>
    </row>
    <row r="6" spans="1:12" x14ac:dyDescent="0.15">
      <c r="B6" s="404" t="s">
        <v>812</v>
      </c>
      <c r="C6" s="404"/>
      <c r="D6" s="404"/>
      <c r="E6" s="404"/>
      <c r="F6" s="404"/>
      <c r="G6" s="404"/>
      <c r="H6" s="404"/>
      <c r="I6" s="404"/>
      <c r="J6" s="404"/>
      <c r="K6" s="404"/>
      <c r="L6" s="404"/>
    </row>
    <row r="7" spans="1:12" x14ac:dyDescent="0.15">
      <c r="C7" s="404" t="s">
        <v>1174</v>
      </c>
      <c r="D7" s="404"/>
      <c r="E7" s="404"/>
      <c r="F7" s="404"/>
      <c r="G7" s="404"/>
      <c r="H7" s="404"/>
      <c r="I7" s="404"/>
      <c r="J7" s="404"/>
      <c r="K7" s="404"/>
      <c r="L7" s="404"/>
    </row>
    <row r="8" spans="1:12" x14ac:dyDescent="0.15">
      <c r="C8" s="404"/>
      <c r="D8" s="404"/>
      <c r="E8" s="404"/>
      <c r="F8" s="404"/>
      <c r="G8" s="404"/>
      <c r="H8" s="404"/>
      <c r="I8" s="404"/>
      <c r="J8" s="404"/>
      <c r="K8" s="404"/>
      <c r="L8" s="404"/>
    </row>
    <row r="9" spans="1:12" x14ac:dyDescent="0.15">
      <c r="C9" s="404"/>
      <c r="D9" s="404"/>
      <c r="E9" s="404"/>
      <c r="F9" s="404"/>
      <c r="G9" s="404"/>
      <c r="H9" s="404"/>
      <c r="I9" s="404"/>
      <c r="J9" s="404"/>
      <c r="K9" s="404"/>
      <c r="L9" s="404"/>
    </row>
    <row r="10" spans="1:12" x14ac:dyDescent="0.15">
      <c r="C10" s="404"/>
      <c r="D10" s="404"/>
      <c r="E10" s="404"/>
      <c r="F10" s="404"/>
      <c r="G10" s="404"/>
      <c r="H10" s="404"/>
      <c r="I10" s="404"/>
      <c r="J10" s="404"/>
      <c r="K10" s="404"/>
      <c r="L10" s="404"/>
    </row>
    <row r="11" spans="1:12" ht="31" customHeight="1" x14ac:dyDescent="0.15">
      <c r="C11" s="404"/>
      <c r="D11" s="404"/>
      <c r="E11" s="404"/>
      <c r="F11" s="404"/>
      <c r="G11" s="404"/>
      <c r="H11" s="404"/>
      <c r="I11" s="404"/>
      <c r="J11" s="404"/>
      <c r="K11" s="404"/>
      <c r="L11" s="404"/>
    </row>
    <row r="12" spans="1:12" x14ac:dyDescent="0.15">
      <c r="A12" s="402" t="s">
        <v>813</v>
      </c>
      <c r="B12" s="405"/>
      <c r="C12" s="405"/>
      <c r="D12" s="405"/>
      <c r="E12" s="405"/>
      <c r="F12" s="405"/>
      <c r="G12" s="405"/>
      <c r="H12" s="405"/>
      <c r="I12" s="405"/>
      <c r="J12" s="405"/>
      <c r="K12" s="405"/>
      <c r="L12" s="405"/>
    </row>
    <row r="13" spans="1:12" ht="84" customHeight="1" x14ac:dyDescent="0.15">
      <c r="B13" s="404" t="s">
        <v>814</v>
      </c>
      <c r="C13" s="404"/>
      <c r="D13" s="404"/>
      <c r="E13" s="404"/>
      <c r="F13" s="404"/>
      <c r="G13" s="404"/>
      <c r="H13" s="404"/>
      <c r="I13" s="404"/>
      <c r="J13" s="404"/>
      <c r="K13" s="404"/>
      <c r="L13" s="404"/>
    </row>
    <row r="14" spans="1:12" x14ac:dyDescent="0.15">
      <c r="C14" s="406"/>
      <c r="D14" s="406"/>
      <c r="E14" s="406"/>
      <c r="F14" s="406"/>
      <c r="G14" s="406"/>
      <c r="H14" s="406"/>
      <c r="I14" s="406"/>
      <c r="J14" s="406"/>
      <c r="K14" s="406"/>
      <c r="L14" s="406"/>
    </row>
    <row r="15" spans="1:12" x14ac:dyDescent="0.15">
      <c r="C15" s="406"/>
      <c r="D15" s="406"/>
      <c r="E15" s="406"/>
      <c r="F15" s="406"/>
      <c r="G15" s="406"/>
      <c r="H15" s="406"/>
      <c r="I15" s="406"/>
      <c r="J15" s="406"/>
      <c r="K15" s="406"/>
      <c r="L15" s="406"/>
    </row>
    <row r="16" spans="1:12" x14ac:dyDescent="0.15">
      <c r="C16" s="406"/>
      <c r="D16" s="406"/>
      <c r="E16" s="406"/>
      <c r="F16" s="406"/>
      <c r="G16" s="406"/>
      <c r="H16" s="406"/>
      <c r="I16" s="406"/>
      <c r="J16" s="406"/>
      <c r="K16" s="406"/>
      <c r="L16" s="406"/>
    </row>
    <row r="17" spans="3:12" x14ac:dyDescent="0.15">
      <c r="C17" s="406"/>
      <c r="D17" s="406"/>
      <c r="E17" s="406"/>
      <c r="F17" s="406"/>
      <c r="G17" s="406"/>
      <c r="H17" s="406"/>
      <c r="I17" s="406"/>
      <c r="J17" s="406"/>
      <c r="K17" s="406"/>
      <c r="L17" s="406"/>
    </row>
  </sheetData>
  <mergeCells count="11">
    <mergeCell ref="C8:L8"/>
    <mergeCell ref="C9:L9"/>
    <mergeCell ref="C10:L10"/>
    <mergeCell ref="C11:L11"/>
    <mergeCell ref="B13:L13"/>
    <mergeCell ref="A1:L1"/>
    <mergeCell ref="B2:L2"/>
    <mergeCell ref="B3:L3"/>
    <mergeCell ref="B4:L4"/>
    <mergeCell ref="B6:L6"/>
    <mergeCell ref="C7:L7"/>
  </mergeCell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DA872-E4BD-5346-AE1B-BD5217D3D595}">
  <sheetPr>
    <tabColor theme="4" tint="0.39997558519241921"/>
  </sheetPr>
  <dimension ref="A1:O162"/>
  <sheetViews>
    <sheetView zoomScaleNormal="100" workbookViewId="0">
      <selection activeCell="T17" sqref="T17"/>
    </sheetView>
  </sheetViews>
  <sheetFormatPr baseColWidth="10" defaultRowHeight="13" x14ac:dyDescent="0.15"/>
  <cols>
    <col min="1" max="16384" width="10.83203125" style="248"/>
  </cols>
  <sheetData>
    <row r="1" spans="1:15" ht="20" x14ac:dyDescent="0.2">
      <c r="A1" s="407" t="s">
        <v>1012</v>
      </c>
      <c r="M1" s="409" t="s">
        <v>1173</v>
      </c>
      <c r="N1" s="409"/>
      <c r="O1" s="409"/>
    </row>
    <row r="2" spans="1:15" x14ac:dyDescent="0.15">
      <c r="A2"/>
    </row>
    <row r="3" spans="1:15" ht="18" x14ac:dyDescent="0.2">
      <c r="A3" s="407" t="s">
        <v>1013</v>
      </c>
    </row>
    <row r="4" spans="1:15" ht="18" x14ac:dyDescent="0.2">
      <c r="A4" s="407" t="s">
        <v>1014</v>
      </c>
    </row>
    <row r="5" spans="1:15" ht="18" x14ac:dyDescent="0.2">
      <c r="A5" s="407" t="s">
        <v>1015</v>
      </c>
    </row>
    <row r="6" spans="1:15" ht="18" x14ac:dyDescent="0.2">
      <c r="A6" s="407" t="s">
        <v>1016</v>
      </c>
    </row>
    <row r="7" spans="1:15" ht="18" x14ac:dyDescent="0.2">
      <c r="A7" s="407" t="s">
        <v>1017</v>
      </c>
    </row>
    <row r="8" spans="1:15" ht="18" x14ac:dyDescent="0.2">
      <c r="A8" s="407" t="s">
        <v>1018</v>
      </c>
    </row>
    <row r="9" spans="1:15" ht="18" x14ac:dyDescent="0.2">
      <c r="A9" s="407" t="s">
        <v>1019</v>
      </c>
    </row>
    <row r="10" spans="1:15" ht="18" x14ac:dyDescent="0.2">
      <c r="A10" s="407" t="s">
        <v>1020</v>
      </c>
    </row>
    <row r="11" spans="1:15" ht="18" x14ac:dyDescent="0.2">
      <c r="A11" s="407" t="s">
        <v>1021</v>
      </c>
    </row>
    <row r="12" spans="1:15" ht="18" x14ac:dyDescent="0.2">
      <c r="A12" s="407" t="s">
        <v>1022</v>
      </c>
    </row>
    <row r="13" spans="1:15" ht="18" x14ac:dyDescent="0.2">
      <c r="A13" s="407" t="s">
        <v>1023</v>
      </c>
    </row>
    <row r="14" spans="1:15" ht="18" x14ac:dyDescent="0.2">
      <c r="A14" s="407" t="s">
        <v>1024</v>
      </c>
    </row>
    <row r="15" spans="1:15" ht="18" x14ac:dyDescent="0.2">
      <c r="A15" s="407" t="s">
        <v>1025</v>
      </c>
    </row>
    <row r="16" spans="1:15" ht="18" x14ac:dyDescent="0.2">
      <c r="A16" s="407" t="s">
        <v>1026</v>
      </c>
    </row>
    <row r="17" spans="1:1" ht="18" x14ac:dyDescent="0.2">
      <c r="A17" s="407" t="s">
        <v>1027</v>
      </c>
    </row>
    <row r="18" spans="1:1" ht="18" x14ac:dyDescent="0.2">
      <c r="A18" s="407" t="s">
        <v>1028</v>
      </c>
    </row>
    <row r="19" spans="1:1" ht="18" x14ac:dyDescent="0.2">
      <c r="A19" s="407" t="s">
        <v>1029</v>
      </c>
    </row>
    <row r="20" spans="1:1" ht="18" x14ac:dyDescent="0.2">
      <c r="A20" s="407" t="s">
        <v>1030</v>
      </c>
    </row>
    <row r="21" spans="1:1" ht="18" x14ac:dyDescent="0.2">
      <c r="A21" s="407" t="s">
        <v>1031</v>
      </c>
    </row>
    <row r="22" spans="1:1" ht="18" x14ac:dyDescent="0.2">
      <c r="A22" s="407" t="s">
        <v>1032</v>
      </c>
    </row>
    <row r="23" spans="1:1" ht="18" x14ac:dyDescent="0.2">
      <c r="A23" s="407" t="s">
        <v>1033</v>
      </c>
    </row>
    <row r="24" spans="1:1" ht="18" x14ac:dyDescent="0.2">
      <c r="A24" s="407" t="s">
        <v>1034</v>
      </c>
    </row>
    <row r="25" spans="1:1" ht="18" x14ac:dyDescent="0.2">
      <c r="A25" s="407" t="s">
        <v>1035</v>
      </c>
    </row>
    <row r="26" spans="1:1" ht="18" x14ac:dyDescent="0.2">
      <c r="A26" s="407" t="s">
        <v>1036</v>
      </c>
    </row>
    <row r="27" spans="1:1" ht="18" x14ac:dyDescent="0.2">
      <c r="A27" s="407" t="s">
        <v>1037</v>
      </c>
    </row>
    <row r="28" spans="1:1" ht="18" x14ac:dyDescent="0.2">
      <c r="A28" s="407" t="s">
        <v>1038</v>
      </c>
    </row>
    <row r="29" spans="1:1" ht="18" x14ac:dyDescent="0.2">
      <c r="A29" s="407" t="s">
        <v>1039</v>
      </c>
    </row>
    <row r="30" spans="1:1" ht="18" x14ac:dyDescent="0.2">
      <c r="A30" s="407" t="s">
        <v>1040</v>
      </c>
    </row>
    <row r="31" spans="1:1" ht="18" x14ac:dyDescent="0.2">
      <c r="A31" s="407" t="s">
        <v>1041</v>
      </c>
    </row>
    <row r="32" spans="1:1" ht="18" x14ac:dyDescent="0.2">
      <c r="A32" s="407" t="s">
        <v>1042</v>
      </c>
    </row>
    <row r="33" spans="1:1" ht="18" x14ac:dyDescent="0.2">
      <c r="A33" s="407" t="s">
        <v>1043</v>
      </c>
    </row>
    <row r="34" spans="1:1" ht="18" x14ac:dyDescent="0.2">
      <c r="A34" s="407" t="s">
        <v>1044</v>
      </c>
    </row>
    <row r="35" spans="1:1" ht="18" x14ac:dyDescent="0.2">
      <c r="A35" s="407" t="s">
        <v>1045</v>
      </c>
    </row>
    <row r="36" spans="1:1" ht="18" x14ac:dyDescent="0.2">
      <c r="A36" s="407" t="s">
        <v>1046</v>
      </c>
    </row>
    <row r="37" spans="1:1" ht="18" x14ac:dyDescent="0.2">
      <c r="A37" s="407" t="s">
        <v>1047</v>
      </c>
    </row>
    <row r="38" spans="1:1" ht="18" x14ac:dyDescent="0.2">
      <c r="A38" s="407" t="s">
        <v>1048</v>
      </c>
    </row>
    <row r="39" spans="1:1" ht="18" x14ac:dyDescent="0.2">
      <c r="A39" s="407" t="s">
        <v>1049</v>
      </c>
    </row>
    <row r="40" spans="1:1" ht="18" x14ac:dyDescent="0.2">
      <c r="A40" s="407" t="s">
        <v>1050</v>
      </c>
    </row>
    <row r="41" spans="1:1" ht="18" x14ac:dyDescent="0.2">
      <c r="A41" s="407" t="s">
        <v>1051</v>
      </c>
    </row>
    <row r="42" spans="1:1" ht="18" x14ac:dyDescent="0.2">
      <c r="A42" s="407" t="s">
        <v>1052</v>
      </c>
    </row>
    <row r="43" spans="1:1" ht="18" x14ac:dyDescent="0.2">
      <c r="A43" s="407" t="s">
        <v>1053</v>
      </c>
    </row>
    <row r="44" spans="1:1" ht="18" x14ac:dyDescent="0.2">
      <c r="A44" s="407" t="s">
        <v>1054</v>
      </c>
    </row>
    <row r="45" spans="1:1" ht="18" x14ac:dyDescent="0.2">
      <c r="A45" s="407" t="s">
        <v>1055</v>
      </c>
    </row>
    <row r="46" spans="1:1" ht="18" x14ac:dyDescent="0.2">
      <c r="A46" s="407" t="s">
        <v>1056</v>
      </c>
    </row>
    <row r="47" spans="1:1" ht="18" x14ac:dyDescent="0.2">
      <c r="A47" s="407" t="s">
        <v>1057</v>
      </c>
    </row>
    <row r="48" spans="1:1" ht="18" x14ac:dyDescent="0.2">
      <c r="A48" s="407" t="s">
        <v>1058</v>
      </c>
    </row>
    <row r="49" spans="1:1" ht="18" x14ac:dyDescent="0.2">
      <c r="A49" s="407" t="s">
        <v>1059</v>
      </c>
    </row>
    <row r="50" spans="1:1" ht="18" x14ac:dyDescent="0.2">
      <c r="A50" s="407" t="s">
        <v>1060</v>
      </c>
    </row>
    <row r="51" spans="1:1" ht="18" x14ac:dyDescent="0.2">
      <c r="A51" s="407" t="s">
        <v>1061</v>
      </c>
    </row>
    <row r="52" spans="1:1" ht="18" x14ac:dyDescent="0.2">
      <c r="A52" s="407" t="s">
        <v>1062</v>
      </c>
    </row>
    <row r="53" spans="1:1" ht="18" x14ac:dyDescent="0.2">
      <c r="A53" s="407" t="s">
        <v>1063</v>
      </c>
    </row>
    <row r="54" spans="1:1" ht="18" x14ac:dyDescent="0.2">
      <c r="A54" s="407" t="s">
        <v>1064</v>
      </c>
    </row>
    <row r="55" spans="1:1" ht="18" x14ac:dyDescent="0.2">
      <c r="A55" s="407" t="s">
        <v>1065</v>
      </c>
    </row>
    <row r="56" spans="1:1" ht="18" x14ac:dyDescent="0.2">
      <c r="A56" s="407" t="s">
        <v>1066</v>
      </c>
    </row>
    <row r="57" spans="1:1" ht="18" x14ac:dyDescent="0.2">
      <c r="A57" s="407" t="s">
        <v>1067</v>
      </c>
    </row>
    <row r="58" spans="1:1" ht="18" x14ac:dyDescent="0.2">
      <c r="A58" s="407" t="s">
        <v>1068</v>
      </c>
    </row>
    <row r="59" spans="1:1" ht="18" x14ac:dyDescent="0.2">
      <c r="A59" s="407" t="s">
        <v>1069</v>
      </c>
    </row>
    <row r="60" spans="1:1" ht="18" x14ac:dyDescent="0.2">
      <c r="A60" s="407" t="s">
        <v>1070</v>
      </c>
    </row>
    <row r="61" spans="1:1" ht="18" x14ac:dyDescent="0.2">
      <c r="A61" s="407" t="s">
        <v>1071</v>
      </c>
    </row>
    <row r="62" spans="1:1" ht="18" x14ac:dyDescent="0.2">
      <c r="A62" s="407" t="s">
        <v>1072</v>
      </c>
    </row>
    <row r="63" spans="1:1" ht="18" x14ac:dyDescent="0.2">
      <c r="A63" s="407" t="s">
        <v>1073</v>
      </c>
    </row>
    <row r="64" spans="1:1" ht="18" x14ac:dyDescent="0.2">
      <c r="A64" s="407" t="s">
        <v>1074</v>
      </c>
    </row>
    <row r="65" spans="1:1" ht="18" x14ac:dyDescent="0.2">
      <c r="A65" s="407" t="s">
        <v>1075</v>
      </c>
    </row>
    <row r="66" spans="1:1" ht="18" x14ac:dyDescent="0.2">
      <c r="A66" s="407" t="s">
        <v>1076</v>
      </c>
    </row>
    <row r="67" spans="1:1" ht="18" x14ac:dyDescent="0.2">
      <c r="A67" s="407" t="s">
        <v>1077</v>
      </c>
    </row>
    <row r="68" spans="1:1" ht="18" x14ac:dyDescent="0.2">
      <c r="A68" s="407" t="s">
        <v>1078</v>
      </c>
    </row>
    <row r="69" spans="1:1" ht="18" x14ac:dyDescent="0.2">
      <c r="A69" s="407" t="s">
        <v>1079</v>
      </c>
    </row>
    <row r="70" spans="1:1" ht="18" x14ac:dyDescent="0.2">
      <c r="A70" s="407" t="s">
        <v>1080</v>
      </c>
    </row>
    <row r="71" spans="1:1" ht="18" x14ac:dyDescent="0.2">
      <c r="A71" s="407" t="s">
        <v>1081</v>
      </c>
    </row>
    <row r="72" spans="1:1" ht="18" x14ac:dyDescent="0.2">
      <c r="A72" s="407" t="s">
        <v>1082</v>
      </c>
    </row>
    <row r="73" spans="1:1" ht="18" x14ac:dyDescent="0.2">
      <c r="A73" s="407" t="s">
        <v>1083</v>
      </c>
    </row>
    <row r="74" spans="1:1" ht="18" x14ac:dyDescent="0.2">
      <c r="A74" s="407" t="s">
        <v>1084</v>
      </c>
    </row>
    <row r="75" spans="1:1" ht="18" x14ac:dyDescent="0.2">
      <c r="A75" s="407" t="s">
        <v>1085</v>
      </c>
    </row>
    <row r="76" spans="1:1" ht="18" x14ac:dyDescent="0.2">
      <c r="A76" s="407" t="s">
        <v>1086</v>
      </c>
    </row>
    <row r="77" spans="1:1" ht="18" x14ac:dyDescent="0.2">
      <c r="A77" s="407" t="s">
        <v>1087</v>
      </c>
    </row>
    <row r="78" spans="1:1" ht="18" x14ac:dyDescent="0.2">
      <c r="A78" s="407" t="s">
        <v>1088</v>
      </c>
    </row>
    <row r="79" spans="1:1" ht="18" x14ac:dyDescent="0.2">
      <c r="A79" s="407" t="s">
        <v>1089</v>
      </c>
    </row>
    <row r="80" spans="1:1" ht="18" x14ac:dyDescent="0.2">
      <c r="A80" s="407" t="s">
        <v>1090</v>
      </c>
    </row>
    <row r="81" spans="1:1" ht="18" x14ac:dyDescent="0.2">
      <c r="A81" s="407" t="s">
        <v>1091</v>
      </c>
    </row>
    <row r="82" spans="1:1" ht="18" x14ac:dyDescent="0.2">
      <c r="A82" s="407" t="s">
        <v>1092</v>
      </c>
    </row>
    <row r="83" spans="1:1" ht="18" x14ac:dyDescent="0.2">
      <c r="A83" s="407" t="s">
        <v>1093</v>
      </c>
    </row>
    <row r="84" spans="1:1" ht="18" x14ac:dyDescent="0.2">
      <c r="A84" s="407" t="s">
        <v>1094</v>
      </c>
    </row>
    <row r="85" spans="1:1" ht="18" x14ac:dyDescent="0.2">
      <c r="A85" s="407" t="s">
        <v>1095</v>
      </c>
    </row>
    <row r="86" spans="1:1" ht="18" x14ac:dyDescent="0.2">
      <c r="A86" s="407" t="s">
        <v>1096</v>
      </c>
    </row>
    <row r="87" spans="1:1" ht="18" x14ac:dyDescent="0.2">
      <c r="A87" s="407" t="s">
        <v>1097</v>
      </c>
    </row>
    <row r="88" spans="1:1" ht="18" x14ac:dyDescent="0.2">
      <c r="A88" s="407" t="s">
        <v>1098</v>
      </c>
    </row>
    <row r="89" spans="1:1" ht="18" x14ac:dyDescent="0.2">
      <c r="A89" s="407" t="s">
        <v>1099</v>
      </c>
    </row>
    <row r="90" spans="1:1" ht="18" x14ac:dyDescent="0.2">
      <c r="A90" s="407" t="s">
        <v>1100</v>
      </c>
    </row>
    <row r="91" spans="1:1" ht="18" x14ac:dyDescent="0.2">
      <c r="A91" s="407" t="s">
        <v>1101</v>
      </c>
    </row>
    <row r="92" spans="1:1" ht="18" x14ac:dyDescent="0.2">
      <c r="A92" s="407" t="s">
        <v>1102</v>
      </c>
    </row>
    <row r="93" spans="1:1" ht="18" x14ac:dyDescent="0.2">
      <c r="A93" s="407" t="s">
        <v>1103</v>
      </c>
    </row>
    <row r="94" spans="1:1" ht="18" x14ac:dyDescent="0.2">
      <c r="A94" s="407" t="s">
        <v>1104</v>
      </c>
    </row>
    <row r="95" spans="1:1" ht="18" x14ac:dyDescent="0.2">
      <c r="A95" s="407" t="s">
        <v>1105</v>
      </c>
    </row>
    <row r="96" spans="1:1" ht="18" x14ac:dyDescent="0.2">
      <c r="A96" s="407" t="s">
        <v>1106</v>
      </c>
    </row>
    <row r="97" spans="1:1" ht="18" x14ac:dyDescent="0.2">
      <c r="A97" s="407" t="s">
        <v>1107</v>
      </c>
    </row>
    <row r="98" spans="1:1" ht="18" x14ac:dyDescent="0.2">
      <c r="A98" s="407" t="s">
        <v>1108</v>
      </c>
    </row>
    <row r="99" spans="1:1" ht="18" x14ac:dyDescent="0.2">
      <c r="A99" s="407" t="s">
        <v>1109</v>
      </c>
    </row>
    <row r="100" spans="1:1" ht="18" x14ac:dyDescent="0.2">
      <c r="A100" s="407" t="s">
        <v>1110</v>
      </c>
    </row>
    <row r="101" spans="1:1" ht="18" x14ac:dyDescent="0.2">
      <c r="A101" s="407" t="s">
        <v>1111</v>
      </c>
    </row>
    <row r="102" spans="1:1" ht="18" x14ac:dyDescent="0.2">
      <c r="A102" s="407" t="s">
        <v>1112</v>
      </c>
    </row>
    <row r="103" spans="1:1" ht="18" x14ac:dyDescent="0.2">
      <c r="A103" s="407" t="s">
        <v>1113</v>
      </c>
    </row>
    <row r="104" spans="1:1" ht="18" x14ac:dyDescent="0.2">
      <c r="A104" s="407" t="s">
        <v>1114</v>
      </c>
    </row>
    <row r="105" spans="1:1" ht="18" x14ac:dyDescent="0.2">
      <c r="A105" s="407" t="s">
        <v>1115</v>
      </c>
    </row>
    <row r="106" spans="1:1" ht="18" x14ac:dyDescent="0.2">
      <c r="A106" s="407" t="s">
        <v>1116</v>
      </c>
    </row>
    <row r="107" spans="1:1" ht="18" x14ac:dyDescent="0.2">
      <c r="A107" s="407" t="s">
        <v>1117</v>
      </c>
    </row>
    <row r="108" spans="1:1" ht="18" x14ac:dyDescent="0.2">
      <c r="A108" s="407" t="s">
        <v>1118</v>
      </c>
    </row>
    <row r="109" spans="1:1" ht="18" x14ac:dyDescent="0.2">
      <c r="A109" s="407" t="s">
        <v>1119</v>
      </c>
    </row>
    <row r="110" spans="1:1" ht="18" x14ac:dyDescent="0.2">
      <c r="A110" s="407" t="s">
        <v>1120</v>
      </c>
    </row>
    <row r="111" spans="1:1" ht="18" x14ac:dyDescent="0.2">
      <c r="A111" s="407" t="s">
        <v>1121</v>
      </c>
    </row>
    <row r="112" spans="1:1" ht="18" x14ac:dyDescent="0.2">
      <c r="A112" s="407" t="s">
        <v>1122</v>
      </c>
    </row>
    <row r="113" spans="1:1" ht="18" x14ac:dyDescent="0.2">
      <c r="A113" s="407" t="s">
        <v>1123</v>
      </c>
    </row>
    <row r="114" spans="1:1" ht="18" x14ac:dyDescent="0.2">
      <c r="A114" s="407" t="s">
        <v>1124</v>
      </c>
    </row>
    <row r="115" spans="1:1" ht="18" x14ac:dyDescent="0.2">
      <c r="A115" s="407" t="s">
        <v>1125</v>
      </c>
    </row>
    <row r="116" spans="1:1" ht="18" x14ac:dyDescent="0.2">
      <c r="A116" s="407" t="s">
        <v>1126</v>
      </c>
    </row>
    <row r="117" spans="1:1" ht="18" x14ac:dyDescent="0.2">
      <c r="A117" s="407" t="s">
        <v>1127</v>
      </c>
    </row>
    <row r="118" spans="1:1" ht="18" x14ac:dyDescent="0.2">
      <c r="A118" s="407" t="s">
        <v>1128</v>
      </c>
    </row>
    <row r="119" spans="1:1" ht="18" x14ac:dyDescent="0.2">
      <c r="A119" s="407" t="s">
        <v>1129</v>
      </c>
    </row>
    <row r="120" spans="1:1" ht="18" x14ac:dyDescent="0.2">
      <c r="A120" s="407" t="s">
        <v>1130</v>
      </c>
    </row>
    <row r="121" spans="1:1" ht="18" x14ac:dyDescent="0.2">
      <c r="A121" s="407" t="s">
        <v>1131</v>
      </c>
    </row>
    <row r="122" spans="1:1" ht="18" x14ac:dyDescent="0.2">
      <c r="A122" s="407" t="s">
        <v>1132</v>
      </c>
    </row>
    <row r="123" spans="1:1" ht="18" x14ac:dyDescent="0.2">
      <c r="A123" s="407" t="s">
        <v>1133</v>
      </c>
    </row>
    <row r="124" spans="1:1" ht="18" x14ac:dyDescent="0.2">
      <c r="A124" s="407" t="s">
        <v>1134</v>
      </c>
    </row>
    <row r="125" spans="1:1" ht="18" x14ac:dyDescent="0.2">
      <c r="A125" s="407" t="s">
        <v>1135</v>
      </c>
    </row>
    <row r="126" spans="1:1" ht="18" x14ac:dyDescent="0.2">
      <c r="A126" s="407" t="s">
        <v>1136</v>
      </c>
    </row>
    <row r="127" spans="1:1" ht="18" x14ac:dyDescent="0.2">
      <c r="A127" s="407" t="s">
        <v>1137</v>
      </c>
    </row>
    <row r="128" spans="1:1" ht="18" x14ac:dyDescent="0.2">
      <c r="A128" s="407" t="s">
        <v>1138</v>
      </c>
    </row>
    <row r="129" spans="1:1" ht="18" x14ac:dyDescent="0.2">
      <c r="A129" s="407" t="s">
        <v>1139</v>
      </c>
    </row>
    <row r="130" spans="1:1" ht="18" x14ac:dyDescent="0.2">
      <c r="A130" s="407" t="s">
        <v>1140</v>
      </c>
    </row>
    <row r="131" spans="1:1" ht="18" x14ac:dyDescent="0.2">
      <c r="A131" s="407" t="s">
        <v>1141</v>
      </c>
    </row>
    <row r="132" spans="1:1" ht="18" x14ac:dyDescent="0.2">
      <c r="A132" s="407" t="s">
        <v>1142</v>
      </c>
    </row>
    <row r="133" spans="1:1" ht="18" x14ac:dyDescent="0.2">
      <c r="A133" s="407" t="s">
        <v>1143</v>
      </c>
    </row>
    <row r="134" spans="1:1" ht="18" x14ac:dyDescent="0.2">
      <c r="A134" s="407" t="s">
        <v>1144</v>
      </c>
    </row>
    <row r="135" spans="1:1" ht="18" x14ac:dyDescent="0.2">
      <c r="A135" s="407" t="s">
        <v>1145</v>
      </c>
    </row>
    <row r="136" spans="1:1" ht="18" x14ac:dyDescent="0.2">
      <c r="A136" s="407" t="s">
        <v>1146</v>
      </c>
    </row>
    <row r="137" spans="1:1" ht="18" x14ac:dyDescent="0.2">
      <c r="A137" s="407" t="s">
        <v>1147</v>
      </c>
    </row>
    <row r="138" spans="1:1" ht="18" x14ac:dyDescent="0.2">
      <c r="A138" s="407" t="s">
        <v>1148</v>
      </c>
    </row>
    <row r="139" spans="1:1" ht="18" x14ac:dyDescent="0.2">
      <c r="A139" s="407" t="s">
        <v>1149</v>
      </c>
    </row>
    <row r="140" spans="1:1" ht="18" x14ac:dyDescent="0.2">
      <c r="A140" s="407" t="s">
        <v>1150</v>
      </c>
    </row>
    <row r="141" spans="1:1" ht="18" x14ac:dyDescent="0.2">
      <c r="A141" s="407" t="s">
        <v>1151</v>
      </c>
    </row>
    <row r="142" spans="1:1" ht="18" x14ac:dyDescent="0.2">
      <c r="A142" s="407" t="s">
        <v>1152</v>
      </c>
    </row>
    <row r="143" spans="1:1" ht="18" x14ac:dyDescent="0.2">
      <c r="A143" s="407" t="s">
        <v>1153</v>
      </c>
    </row>
    <row r="144" spans="1:1" ht="18" x14ac:dyDescent="0.2">
      <c r="A144" s="407" t="s">
        <v>1154</v>
      </c>
    </row>
    <row r="145" spans="1:1" ht="18" x14ac:dyDescent="0.2">
      <c r="A145" s="407" t="s">
        <v>1155</v>
      </c>
    </row>
    <row r="146" spans="1:1" ht="18" x14ac:dyDescent="0.2">
      <c r="A146" s="407" t="s">
        <v>1156</v>
      </c>
    </row>
    <row r="147" spans="1:1" ht="18" x14ac:dyDescent="0.2">
      <c r="A147" s="407" t="s">
        <v>1157</v>
      </c>
    </row>
    <row r="148" spans="1:1" ht="18" x14ac:dyDescent="0.2">
      <c r="A148" s="407" t="s">
        <v>1158</v>
      </c>
    </row>
    <row r="149" spans="1:1" ht="18" x14ac:dyDescent="0.2">
      <c r="A149" s="407" t="s">
        <v>1159</v>
      </c>
    </row>
    <row r="150" spans="1:1" ht="18" x14ac:dyDescent="0.2">
      <c r="A150" s="407" t="s">
        <v>1160</v>
      </c>
    </row>
    <row r="151" spans="1:1" ht="18" x14ac:dyDescent="0.2">
      <c r="A151" s="407" t="s">
        <v>1161</v>
      </c>
    </row>
    <row r="152" spans="1:1" ht="18" x14ac:dyDescent="0.2">
      <c r="A152" s="407" t="s">
        <v>1162</v>
      </c>
    </row>
    <row r="153" spans="1:1" ht="18" x14ac:dyDescent="0.2">
      <c r="A153" s="408" t="s">
        <v>1163</v>
      </c>
    </row>
    <row r="154" spans="1:1" ht="18" x14ac:dyDescent="0.2">
      <c r="A154" s="408" t="s">
        <v>1164</v>
      </c>
    </row>
    <row r="155" spans="1:1" ht="18" x14ac:dyDescent="0.2">
      <c r="A155" s="408" t="s">
        <v>1165</v>
      </c>
    </row>
    <row r="156" spans="1:1" ht="18" x14ac:dyDescent="0.2">
      <c r="A156" s="408" t="s">
        <v>1166</v>
      </c>
    </row>
    <row r="157" spans="1:1" ht="18" x14ac:dyDescent="0.2">
      <c r="A157" s="408" t="s">
        <v>1167</v>
      </c>
    </row>
    <row r="158" spans="1:1" ht="18" x14ac:dyDescent="0.2">
      <c r="A158" s="408" t="s">
        <v>1168</v>
      </c>
    </row>
    <row r="159" spans="1:1" ht="18" x14ac:dyDescent="0.2">
      <c r="A159" s="408" t="s">
        <v>1169</v>
      </c>
    </row>
    <row r="160" spans="1:1" ht="18" x14ac:dyDescent="0.2">
      <c r="A160" s="408" t="s">
        <v>1170</v>
      </c>
    </row>
    <row r="161" spans="1:1" ht="18" x14ac:dyDescent="0.2">
      <c r="A161" s="408" t="s">
        <v>1171</v>
      </c>
    </row>
    <row r="162" spans="1:1" ht="18" x14ac:dyDescent="0.2">
      <c r="A162" s="408" t="s">
        <v>1172</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8" customWidth="1"/>
    <col min="6" max="6" width="9.83203125" style="8" customWidth="1"/>
    <col min="7" max="8" width="8.6640625" style="8" customWidth="1"/>
    <col min="9" max="16384" width="6.33203125" style="8"/>
  </cols>
  <sheetData>
    <row r="1" spans="1:8" customFormat="1" ht="20" x14ac:dyDescent="0.2">
      <c r="A1" s="301" t="s">
        <v>112</v>
      </c>
      <c r="B1" s="301"/>
      <c r="C1" s="301"/>
    </row>
    <row r="2" spans="1:8" customFormat="1" ht="42" customHeight="1" x14ac:dyDescent="0.15">
      <c r="A2" s="398" t="s">
        <v>265</v>
      </c>
      <c r="B2" s="398"/>
      <c r="C2" s="398"/>
      <c r="D2" s="398"/>
      <c r="E2" s="398"/>
      <c r="F2" s="398"/>
      <c r="G2" s="398"/>
      <c r="H2" s="398"/>
    </row>
    <row r="3" spans="1:8" x14ac:dyDescent="0.15">
      <c r="A3" s="9"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K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ht="20" x14ac:dyDescent="0.2">
      <c r="A1" s="113" t="s">
        <v>313</v>
      </c>
      <c r="B1" s="113" t="s">
        <v>314</v>
      </c>
      <c r="C1" s="27"/>
      <c r="D1" t="s">
        <v>314</v>
      </c>
      <c r="E1" t="s">
        <v>314</v>
      </c>
      <c r="F1" t="s">
        <v>314</v>
      </c>
      <c r="G1">
        <f>Description!I5</f>
        <v>0</v>
      </c>
      <c r="I1" t="s">
        <v>314</v>
      </c>
      <c r="J1" t="s">
        <v>314</v>
      </c>
      <c r="K1" t="s">
        <v>314</v>
      </c>
    </row>
    <row r="2" spans="1:11" x14ac:dyDescent="0.15">
      <c r="A2" t="s">
        <v>72</v>
      </c>
      <c r="B2" s="97">
        <v>36526</v>
      </c>
      <c r="C2" s="97"/>
      <c r="D2" t="s">
        <v>314</v>
      </c>
      <c r="E2" t="s">
        <v>141</v>
      </c>
      <c r="F2" t="s">
        <v>135</v>
      </c>
      <c r="G2" s="112">
        <v>1</v>
      </c>
      <c r="H2" s="112"/>
      <c r="J2" s="164">
        <f ca="1">TODAY()</f>
        <v>44853</v>
      </c>
    </row>
    <row r="3" spans="1:11" x14ac:dyDescent="0.15">
      <c r="A3" t="s">
        <v>101</v>
      </c>
      <c r="B3" s="97">
        <v>73051</v>
      </c>
      <c r="C3" s="97"/>
      <c r="D3" t="s">
        <v>314</v>
      </c>
      <c r="E3" t="s">
        <v>314</v>
      </c>
      <c r="F3" t="s">
        <v>142</v>
      </c>
      <c r="G3" s="112">
        <v>0.95</v>
      </c>
      <c r="H3" s="112"/>
    </row>
    <row r="4" spans="1:11" x14ac:dyDescent="0.15">
      <c r="A4" t="s">
        <v>73</v>
      </c>
      <c r="B4" s="33" t="s">
        <v>408</v>
      </c>
      <c r="D4" s="33" t="s">
        <v>602</v>
      </c>
      <c r="E4" t="s">
        <v>314</v>
      </c>
      <c r="F4" t="s">
        <v>98</v>
      </c>
      <c r="G4" s="112">
        <v>0.9</v>
      </c>
      <c r="H4" s="112"/>
    </row>
    <row r="5" spans="1:11" x14ac:dyDescent="0.15">
      <c r="A5" t="s">
        <v>314</v>
      </c>
      <c r="B5" s="33" t="s">
        <v>613</v>
      </c>
      <c r="D5" s="33" t="s">
        <v>603</v>
      </c>
      <c r="E5" t="s">
        <v>314</v>
      </c>
      <c r="F5" t="s">
        <v>99</v>
      </c>
      <c r="G5" s="112">
        <v>0.85</v>
      </c>
      <c r="H5" s="112"/>
    </row>
    <row r="6" spans="1:11" x14ac:dyDescent="0.15">
      <c r="A6" t="s">
        <v>314</v>
      </c>
      <c r="B6" s="33" t="s">
        <v>413</v>
      </c>
      <c r="D6" s="33" t="s">
        <v>605</v>
      </c>
      <c r="E6" t="s">
        <v>314</v>
      </c>
      <c r="F6" t="s">
        <v>33</v>
      </c>
      <c r="G6" s="112">
        <v>0.8</v>
      </c>
      <c r="H6" s="112"/>
    </row>
    <row r="7" spans="1:11" x14ac:dyDescent="0.15">
      <c r="A7" t="s">
        <v>314</v>
      </c>
      <c r="B7" s="33" t="s">
        <v>614</v>
      </c>
      <c r="D7" s="33" t="s">
        <v>606</v>
      </c>
      <c r="E7" t="s">
        <v>314</v>
      </c>
      <c r="F7" t="s">
        <v>34</v>
      </c>
      <c r="G7" s="112">
        <v>0.75</v>
      </c>
      <c r="H7" s="112"/>
    </row>
    <row r="8" spans="1:11" x14ac:dyDescent="0.15">
      <c r="A8" t="s">
        <v>314</v>
      </c>
      <c r="B8" s="33" t="s">
        <v>284</v>
      </c>
      <c r="D8" s="33" t="s">
        <v>604</v>
      </c>
      <c r="E8" t="s">
        <v>314</v>
      </c>
      <c r="F8" t="s">
        <v>35</v>
      </c>
      <c r="G8" s="112">
        <v>0.7</v>
      </c>
      <c r="H8" s="97">
        <f t="shared" ref="H8:H16" ca="1" si="0">H9-1</f>
        <v>44844</v>
      </c>
      <c r="I8">
        <v>0</v>
      </c>
      <c r="J8">
        <v>0</v>
      </c>
      <c r="K8" s="3" t="s">
        <v>510</v>
      </c>
    </row>
    <row r="9" spans="1:11" x14ac:dyDescent="0.15">
      <c r="A9" t="s">
        <v>314</v>
      </c>
      <c r="B9" s="33" t="s">
        <v>615</v>
      </c>
      <c r="D9" s="33" t="s">
        <v>607</v>
      </c>
      <c r="E9" t="s">
        <v>314</v>
      </c>
      <c r="F9" t="s">
        <v>36</v>
      </c>
      <c r="G9" s="112">
        <v>0.65</v>
      </c>
      <c r="H9" s="97">
        <f t="shared" ca="1" si="0"/>
        <v>44845</v>
      </c>
      <c r="I9">
        <v>1</v>
      </c>
      <c r="J9">
        <f>J8+5</f>
        <v>5</v>
      </c>
      <c r="K9" s="3" t="s">
        <v>511</v>
      </c>
    </row>
    <row r="10" spans="1:11" x14ac:dyDescent="0.15">
      <c r="A10" t="s">
        <v>314</v>
      </c>
      <c r="B10" s="33" t="s">
        <v>123</v>
      </c>
      <c r="D10" s="33" t="s">
        <v>608</v>
      </c>
      <c r="E10" t="s">
        <v>314</v>
      </c>
      <c r="F10" t="s">
        <v>102</v>
      </c>
      <c r="G10" s="112">
        <v>0.5</v>
      </c>
      <c r="H10" s="97">
        <f t="shared" ca="1" si="0"/>
        <v>44846</v>
      </c>
      <c r="I10">
        <f>I9+1</f>
        <v>2</v>
      </c>
      <c r="J10">
        <f t="shared" ref="J10:J19" si="1">J9+5</f>
        <v>10</v>
      </c>
    </row>
    <row r="11" spans="1:11" x14ac:dyDescent="0.15">
      <c r="A11" t="s">
        <v>314</v>
      </c>
      <c r="B11" t="s">
        <v>310</v>
      </c>
      <c r="D11" s="33" t="s">
        <v>609</v>
      </c>
      <c r="E11" t="s">
        <v>314</v>
      </c>
      <c r="F11" t="s">
        <v>314</v>
      </c>
      <c r="G11" s="112" t="s">
        <v>314</v>
      </c>
      <c r="H11" s="97">
        <f t="shared" ca="1" si="0"/>
        <v>44847</v>
      </c>
      <c r="I11">
        <f t="shared" ref="I11:I31" si="2">I10+1</f>
        <v>3</v>
      </c>
      <c r="J11">
        <f t="shared" si="1"/>
        <v>15</v>
      </c>
    </row>
    <row r="12" spans="1:11" x14ac:dyDescent="0.15">
      <c r="A12" t="s">
        <v>314</v>
      </c>
      <c r="B12" s="33" t="s">
        <v>616</v>
      </c>
      <c r="D12" s="33" t="s">
        <v>610</v>
      </c>
      <c r="E12" t="s">
        <v>314</v>
      </c>
      <c r="F12" t="s">
        <v>314</v>
      </c>
      <c r="G12" t="s">
        <v>314</v>
      </c>
      <c r="H12" s="97">
        <f t="shared" ca="1" si="0"/>
        <v>44848</v>
      </c>
      <c r="I12">
        <f t="shared" si="2"/>
        <v>4</v>
      </c>
      <c r="J12">
        <f t="shared" si="1"/>
        <v>20</v>
      </c>
    </row>
    <row r="13" spans="1:11" x14ac:dyDescent="0.15">
      <c r="A13" t="s">
        <v>314</v>
      </c>
      <c r="B13" t="s">
        <v>169</v>
      </c>
      <c r="D13" s="33" t="s">
        <v>611</v>
      </c>
      <c r="E13" t="s">
        <v>314</v>
      </c>
      <c r="F13" t="s">
        <v>314</v>
      </c>
      <c r="G13" t="s">
        <v>314</v>
      </c>
      <c r="H13" s="97">
        <f t="shared" ca="1" si="0"/>
        <v>44849</v>
      </c>
      <c r="I13">
        <f t="shared" si="2"/>
        <v>5</v>
      </c>
      <c r="J13">
        <f t="shared" si="1"/>
        <v>25</v>
      </c>
    </row>
    <row r="14" spans="1:11" x14ac:dyDescent="0.15">
      <c r="A14" t="s">
        <v>314</v>
      </c>
      <c r="B14" t="s">
        <v>105</v>
      </c>
      <c r="D14" s="33" t="s">
        <v>612</v>
      </c>
      <c r="E14" t="s">
        <v>314</v>
      </c>
      <c r="F14" t="s">
        <v>314</v>
      </c>
      <c r="G14" s="112" t="s">
        <v>314</v>
      </c>
      <c r="H14" s="97">
        <f ca="1">H15-1</f>
        <v>44850</v>
      </c>
      <c r="I14">
        <f t="shared" si="2"/>
        <v>6</v>
      </c>
      <c r="J14">
        <f t="shared" si="1"/>
        <v>30</v>
      </c>
    </row>
    <row r="15" spans="1:11" x14ac:dyDescent="0.15">
      <c r="A15" t="s">
        <v>314</v>
      </c>
      <c r="B15" t="s">
        <v>314</v>
      </c>
      <c r="C15" t="s">
        <v>314</v>
      </c>
      <c r="D15" t="s">
        <v>314</v>
      </c>
      <c r="E15" t="s">
        <v>314</v>
      </c>
      <c r="F15" s="112" t="s">
        <v>314</v>
      </c>
      <c r="G15" s="112"/>
      <c r="H15" s="97">
        <f t="shared" ca="1" si="0"/>
        <v>44851</v>
      </c>
      <c r="I15">
        <f>I14+1</f>
        <v>7</v>
      </c>
      <c r="J15">
        <f>J14+5</f>
        <v>35</v>
      </c>
    </row>
    <row r="16" spans="1:11" x14ac:dyDescent="0.15">
      <c r="A16" t="s">
        <v>314</v>
      </c>
      <c r="B16" t="s">
        <v>314</v>
      </c>
      <c r="C16" t="s">
        <v>314</v>
      </c>
      <c r="D16" t="s">
        <v>314</v>
      </c>
      <c r="E16" t="s">
        <v>314</v>
      </c>
      <c r="F16" s="112" t="s">
        <v>314</v>
      </c>
      <c r="G16" s="112"/>
      <c r="H16" s="97">
        <f t="shared" ca="1" si="0"/>
        <v>44852</v>
      </c>
      <c r="I16">
        <f t="shared" si="2"/>
        <v>8</v>
      </c>
      <c r="J16">
        <f t="shared" si="1"/>
        <v>40</v>
      </c>
    </row>
    <row r="17" spans="1:10" x14ac:dyDescent="0.15">
      <c r="A17" t="s">
        <v>314</v>
      </c>
      <c r="B17" t="s">
        <v>314</v>
      </c>
      <c r="C17" t="s">
        <v>314</v>
      </c>
      <c r="D17" t="s">
        <v>314</v>
      </c>
      <c r="E17" t="s">
        <v>314</v>
      </c>
      <c r="F17" s="112" t="s">
        <v>314</v>
      </c>
      <c r="G17" s="112"/>
      <c r="H17" s="165">
        <f ca="1">TODAY()</f>
        <v>44853</v>
      </c>
      <c r="I17">
        <f t="shared" si="2"/>
        <v>9</v>
      </c>
      <c r="J17">
        <f t="shared" si="1"/>
        <v>45</v>
      </c>
    </row>
    <row r="18" spans="1:10" x14ac:dyDescent="0.15">
      <c r="A18" t="s">
        <v>314</v>
      </c>
      <c r="B18" t="s">
        <v>314</v>
      </c>
      <c r="C18" t="s">
        <v>314</v>
      </c>
      <c r="D18" t="s">
        <v>314</v>
      </c>
      <c r="E18" t="s">
        <v>314</v>
      </c>
      <c r="F18" s="112" t="s">
        <v>314</v>
      </c>
      <c r="G18" s="112"/>
      <c r="H18" s="97">
        <f ca="1">H17+1</f>
        <v>44854</v>
      </c>
      <c r="I18">
        <f t="shared" si="2"/>
        <v>10</v>
      </c>
      <c r="J18">
        <f t="shared" si="1"/>
        <v>50</v>
      </c>
    </row>
    <row r="19" spans="1:10" x14ac:dyDescent="0.15">
      <c r="A19" t="s">
        <v>77</v>
      </c>
      <c r="B19" t="s">
        <v>421</v>
      </c>
      <c r="C19" t="s">
        <v>423</v>
      </c>
      <c r="D19" t="s">
        <v>57</v>
      </c>
      <c r="E19" t="s">
        <v>58</v>
      </c>
      <c r="F19" s="112" t="s">
        <v>451</v>
      </c>
      <c r="G19" s="112"/>
      <c r="H19" s="97">
        <f t="shared" ref="H19:H37" ca="1" si="3">H18+1</f>
        <v>44855</v>
      </c>
      <c r="I19">
        <f t="shared" si="2"/>
        <v>11</v>
      </c>
      <c r="J19">
        <f t="shared" si="1"/>
        <v>55</v>
      </c>
    </row>
    <row r="20" spans="1:10" x14ac:dyDescent="0.15">
      <c r="A20" t="s">
        <v>314</v>
      </c>
      <c r="B20" t="s">
        <v>422</v>
      </c>
      <c r="C20" t="s">
        <v>424</v>
      </c>
      <c r="D20" t="s">
        <v>314</v>
      </c>
      <c r="E20">
        <v>1</v>
      </c>
      <c r="F20" s="112" t="s">
        <v>452</v>
      </c>
      <c r="G20" s="112"/>
      <c r="H20" s="97">
        <f t="shared" ca="1" si="3"/>
        <v>44856</v>
      </c>
      <c r="I20">
        <f t="shared" si="2"/>
        <v>12</v>
      </c>
    </row>
    <row r="21" spans="1:10" x14ac:dyDescent="0.15">
      <c r="A21" t="s">
        <v>314</v>
      </c>
      <c r="B21" t="s">
        <v>125</v>
      </c>
      <c r="C21" t="s">
        <v>90</v>
      </c>
      <c r="D21" t="s">
        <v>314</v>
      </c>
      <c r="E21">
        <v>2</v>
      </c>
      <c r="F21" s="112" t="s">
        <v>453</v>
      </c>
      <c r="G21" s="112"/>
      <c r="H21" s="97">
        <f t="shared" ca="1" si="3"/>
        <v>44857</v>
      </c>
      <c r="I21">
        <f t="shared" si="2"/>
        <v>13</v>
      </c>
    </row>
    <row r="22" spans="1:10" x14ac:dyDescent="0.15">
      <c r="A22" t="s">
        <v>314</v>
      </c>
      <c r="B22" t="s">
        <v>126</v>
      </c>
      <c r="C22" t="s">
        <v>148</v>
      </c>
      <c r="D22" t="s">
        <v>314</v>
      </c>
      <c r="E22">
        <v>3</v>
      </c>
      <c r="F22" s="112" t="s">
        <v>454</v>
      </c>
      <c r="G22" s="112"/>
      <c r="H22" s="97">
        <f t="shared" ca="1" si="3"/>
        <v>44858</v>
      </c>
      <c r="I22">
        <f t="shared" si="2"/>
        <v>14</v>
      </c>
    </row>
    <row r="23" spans="1:10" x14ac:dyDescent="0.15">
      <c r="A23" t="s">
        <v>314</v>
      </c>
      <c r="B23" t="s">
        <v>162</v>
      </c>
      <c r="C23" t="s">
        <v>16</v>
      </c>
      <c r="D23" t="s">
        <v>314</v>
      </c>
      <c r="E23">
        <v>4</v>
      </c>
      <c r="F23" s="112" t="s">
        <v>455</v>
      </c>
      <c r="G23" s="112"/>
      <c r="H23" s="97">
        <f t="shared" ca="1" si="3"/>
        <v>44859</v>
      </c>
      <c r="I23">
        <f t="shared" si="2"/>
        <v>15</v>
      </c>
    </row>
    <row r="24" spans="1:10" x14ac:dyDescent="0.15">
      <c r="A24" t="s">
        <v>314</v>
      </c>
      <c r="B24" t="s">
        <v>80</v>
      </c>
      <c r="C24" t="s">
        <v>149</v>
      </c>
      <c r="D24" t="s">
        <v>314</v>
      </c>
      <c r="E24">
        <v>5</v>
      </c>
      <c r="F24" s="112" t="s">
        <v>456</v>
      </c>
      <c r="G24" s="112"/>
      <c r="H24" s="97">
        <f t="shared" ca="1" si="3"/>
        <v>44860</v>
      </c>
      <c r="I24">
        <f t="shared" si="2"/>
        <v>16</v>
      </c>
    </row>
    <row r="25" spans="1:10" x14ac:dyDescent="0.15">
      <c r="A25" t="s">
        <v>314</v>
      </c>
      <c r="B25" t="s">
        <v>20</v>
      </c>
      <c r="C25" t="s">
        <v>127</v>
      </c>
      <c r="D25" t="s">
        <v>314</v>
      </c>
      <c r="E25">
        <v>6</v>
      </c>
      <c r="F25" s="112" t="s">
        <v>314</v>
      </c>
      <c r="G25" s="112"/>
      <c r="H25" s="97">
        <f t="shared" ca="1" si="3"/>
        <v>44861</v>
      </c>
      <c r="I25">
        <f t="shared" si="2"/>
        <v>17</v>
      </c>
    </row>
    <row r="26" spans="1:10" x14ac:dyDescent="0.15">
      <c r="A26" t="s">
        <v>314</v>
      </c>
      <c r="B26" t="s">
        <v>163</v>
      </c>
      <c r="C26" t="s">
        <v>128</v>
      </c>
      <c r="D26" t="s">
        <v>314</v>
      </c>
      <c r="E26">
        <v>7</v>
      </c>
      <c r="F26" s="112" t="s">
        <v>314</v>
      </c>
      <c r="G26" s="112"/>
      <c r="H26" s="97">
        <f t="shared" ca="1" si="3"/>
        <v>44862</v>
      </c>
      <c r="I26">
        <f t="shared" si="2"/>
        <v>18</v>
      </c>
    </row>
    <row r="27" spans="1:10" x14ac:dyDescent="0.15">
      <c r="A27" t="s">
        <v>314</v>
      </c>
      <c r="B27" t="s">
        <v>164</v>
      </c>
      <c r="C27" t="s">
        <v>129</v>
      </c>
      <c r="D27" t="s">
        <v>314</v>
      </c>
      <c r="E27">
        <v>8</v>
      </c>
      <c r="F27" s="112" t="s">
        <v>314</v>
      </c>
      <c r="G27" s="112"/>
      <c r="H27" s="97">
        <f t="shared" ca="1" si="3"/>
        <v>44863</v>
      </c>
      <c r="I27">
        <f t="shared" si="2"/>
        <v>19</v>
      </c>
    </row>
    <row r="28" spans="1:10" x14ac:dyDescent="0.15">
      <c r="A28" t="s">
        <v>314</v>
      </c>
      <c r="B28" t="s">
        <v>165</v>
      </c>
      <c r="C28" t="s">
        <v>130</v>
      </c>
      <c r="D28" t="s">
        <v>314</v>
      </c>
      <c r="E28">
        <v>9</v>
      </c>
      <c r="F28" s="112" t="s">
        <v>314</v>
      </c>
      <c r="G28" s="112"/>
      <c r="H28" s="97">
        <f t="shared" ca="1" si="3"/>
        <v>44864</v>
      </c>
      <c r="I28">
        <f t="shared" si="2"/>
        <v>20</v>
      </c>
    </row>
    <row r="29" spans="1:10" x14ac:dyDescent="0.15">
      <c r="A29" t="s">
        <v>314</v>
      </c>
      <c r="B29" t="s">
        <v>85</v>
      </c>
      <c r="C29" s="17" t="s">
        <v>86</v>
      </c>
      <c r="D29" t="s">
        <v>314</v>
      </c>
      <c r="E29">
        <v>10</v>
      </c>
      <c r="F29" s="112"/>
      <c r="G29" s="112"/>
      <c r="H29" s="97">
        <f t="shared" ca="1" si="3"/>
        <v>44865</v>
      </c>
      <c r="I29">
        <f t="shared" si="2"/>
        <v>21</v>
      </c>
    </row>
    <row r="30" spans="1:10" x14ac:dyDescent="0.15">
      <c r="A30" t="s">
        <v>40</v>
      </c>
      <c r="B30" t="s">
        <v>41</v>
      </c>
      <c r="C30" t="s">
        <v>314</v>
      </c>
      <c r="D30" t="s">
        <v>314</v>
      </c>
      <c r="E30" t="s">
        <v>121</v>
      </c>
      <c r="F30" s="112"/>
      <c r="G30" s="112"/>
      <c r="H30" s="97">
        <f t="shared" ca="1" si="3"/>
        <v>44866</v>
      </c>
      <c r="I30">
        <f t="shared" si="2"/>
        <v>22</v>
      </c>
    </row>
    <row r="31" spans="1:10" x14ac:dyDescent="0.15">
      <c r="A31" t="s">
        <v>314</v>
      </c>
      <c r="B31" t="s">
        <v>42</v>
      </c>
      <c r="C31" t="s">
        <v>314</v>
      </c>
      <c r="D31" t="s">
        <v>314</v>
      </c>
      <c r="E31" t="s">
        <v>308</v>
      </c>
      <c r="F31" s="112"/>
      <c r="G31" s="112"/>
      <c r="H31" s="97">
        <f t="shared" ca="1" si="3"/>
        <v>44867</v>
      </c>
      <c r="I31">
        <f t="shared" si="2"/>
        <v>23</v>
      </c>
    </row>
    <row r="32" spans="1:10" x14ac:dyDescent="0.15">
      <c r="A32" t="s">
        <v>43</v>
      </c>
      <c r="B32" t="s">
        <v>335</v>
      </c>
      <c r="C32" t="s">
        <v>314</v>
      </c>
      <c r="D32" t="s">
        <v>314</v>
      </c>
      <c r="E32" t="s">
        <v>59</v>
      </c>
      <c r="F32" s="196" t="s">
        <v>555</v>
      </c>
      <c r="G32" s="196"/>
      <c r="H32" s="97">
        <f t="shared" ca="1" si="3"/>
        <v>44868</v>
      </c>
    </row>
    <row r="33" spans="1:8" x14ac:dyDescent="0.15">
      <c r="A33" t="s">
        <v>314</v>
      </c>
      <c r="B33" t="s">
        <v>44</v>
      </c>
      <c r="C33" t="s">
        <v>314</v>
      </c>
      <c r="D33" t="s">
        <v>314</v>
      </c>
      <c r="E33" t="s">
        <v>60</v>
      </c>
      <c r="F33" s="196" t="s">
        <v>556</v>
      </c>
      <c r="G33" s="196"/>
      <c r="H33" s="97">
        <f t="shared" ca="1" si="3"/>
        <v>44869</v>
      </c>
    </row>
    <row r="34" spans="1:8" x14ac:dyDescent="0.15">
      <c r="A34" t="s">
        <v>314</v>
      </c>
      <c r="B34" t="s">
        <v>79</v>
      </c>
      <c r="C34" t="s">
        <v>314</v>
      </c>
      <c r="D34" t="s">
        <v>314</v>
      </c>
      <c r="E34" t="s">
        <v>309</v>
      </c>
      <c r="F34" s="196" t="s">
        <v>557</v>
      </c>
      <c r="G34" s="196"/>
      <c r="H34" s="97">
        <f t="shared" ca="1" si="3"/>
        <v>44870</v>
      </c>
    </row>
    <row r="35" spans="1:8" x14ac:dyDescent="0.15">
      <c r="A35" t="s">
        <v>314</v>
      </c>
      <c r="B35" t="s">
        <v>46</v>
      </c>
      <c r="C35" t="s">
        <v>314</v>
      </c>
      <c r="D35" t="s">
        <v>314</v>
      </c>
      <c r="E35" t="s">
        <v>314</v>
      </c>
      <c r="F35" s="112" t="s">
        <v>314</v>
      </c>
      <c r="G35" s="112"/>
      <c r="H35" s="97">
        <f t="shared" ca="1" si="3"/>
        <v>44871</v>
      </c>
    </row>
    <row r="36" spans="1:8" x14ac:dyDescent="0.15">
      <c r="A36" t="s">
        <v>314</v>
      </c>
      <c r="B36" t="s">
        <v>45</v>
      </c>
      <c r="C36" t="s">
        <v>314</v>
      </c>
      <c r="D36" t="s">
        <v>314</v>
      </c>
      <c r="E36" t="s">
        <v>314</v>
      </c>
      <c r="F36" s="112" t="s">
        <v>314</v>
      </c>
      <c r="G36" s="112"/>
      <c r="H36" s="97">
        <f t="shared" ca="1" si="3"/>
        <v>44872</v>
      </c>
    </row>
    <row r="37" spans="1:8" x14ac:dyDescent="0.15">
      <c r="A37" t="s">
        <v>314</v>
      </c>
      <c r="B37" t="s">
        <v>314</v>
      </c>
      <c r="C37" t="s">
        <v>314</v>
      </c>
      <c r="D37" t="s">
        <v>314</v>
      </c>
      <c r="E37" t="s">
        <v>314</v>
      </c>
      <c r="F37" s="112" t="s">
        <v>314</v>
      </c>
      <c r="G37" s="112"/>
      <c r="H37" s="97">
        <f t="shared" ca="1" si="3"/>
        <v>44873</v>
      </c>
    </row>
    <row r="38" spans="1:8" x14ac:dyDescent="0.15">
      <c r="A38" t="s">
        <v>47</v>
      </c>
      <c r="B38" t="s">
        <v>48</v>
      </c>
      <c r="C38" t="s">
        <v>49</v>
      </c>
      <c r="D38" t="s">
        <v>50</v>
      </c>
      <c r="E38" t="s">
        <v>51</v>
      </c>
      <c r="F38" s="112" t="s">
        <v>52</v>
      </c>
      <c r="G38" s="201" t="s">
        <v>48</v>
      </c>
    </row>
    <row r="39" spans="1:8" x14ac:dyDescent="0.15">
      <c r="A39" s="110" t="s">
        <v>339</v>
      </c>
      <c r="B39" s="119">
        <f t="shared" ref="B39:C41" si="4">C39-1</f>
        <v>-1.5</v>
      </c>
      <c r="C39" s="119">
        <f t="shared" si="4"/>
        <v>-0.5</v>
      </c>
      <c r="D39" s="119">
        <f>E39-1</f>
        <v>0.5</v>
      </c>
      <c r="E39" s="119">
        <f>F41</f>
        <v>1.5</v>
      </c>
      <c r="F39" s="119">
        <v>99999</v>
      </c>
      <c r="G39" s="201" t="s">
        <v>49</v>
      </c>
    </row>
    <row r="40" spans="1:8" x14ac:dyDescent="0.15">
      <c r="A40" s="110" t="s">
        <v>340</v>
      </c>
      <c r="B40" s="119">
        <f t="shared" si="4"/>
        <v>-2</v>
      </c>
      <c r="C40" s="119">
        <f t="shared" si="4"/>
        <v>-1</v>
      </c>
      <c r="D40" s="119">
        <f>E40-1</f>
        <v>0</v>
      </c>
      <c r="E40" s="119">
        <f>F40-1</f>
        <v>1</v>
      </c>
      <c r="F40" s="119">
        <v>2</v>
      </c>
      <c r="G40" s="201" t="s">
        <v>50</v>
      </c>
    </row>
    <row r="41" spans="1:8" x14ac:dyDescent="0.15">
      <c r="A41" s="110" t="s">
        <v>341</v>
      </c>
      <c r="B41" s="119">
        <v>0</v>
      </c>
      <c r="C41" s="119">
        <f t="shared" si="4"/>
        <v>-1.5</v>
      </c>
      <c r="D41" s="119">
        <f>E41-1</f>
        <v>-0.5</v>
      </c>
      <c r="E41" s="119">
        <f>F41-1</f>
        <v>0.5</v>
      </c>
      <c r="F41" s="119">
        <f>F40-0.5</f>
        <v>1.5</v>
      </c>
      <c r="G41" s="201" t="s">
        <v>51</v>
      </c>
    </row>
    <row r="42" spans="1:8" x14ac:dyDescent="0.15">
      <c r="A42" t="s">
        <v>314</v>
      </c>
      <c r="F42" s="112" t="s">
        <v>314</v>
      </c>
      <c r="G42" s="201" t="s">
        <v>52</v>
      </c>
    </row>
    <row r="43" spans="1:8" x14ac:dyDescent="0.15">
      <c r="A43" t="s">
        <v>314</v>
      </c>
      <c r="B43" t="s">
        <v>314</v>
      </c>
      <c r="C43" t="s">
        <v>314</v>
      </c>
      <c r="D43" t="s">
        <v>314</v>
      </c>
      <c r="E43" t="s">
        <v>314</v>
      </c>
      <c r="F43" s="112" t="s">
        <v>314</v>
      </c>
    </row>
    <row r="44" spans="1:8" ht="18" thickBot="1" x14ac:dyDescent="0.2">
      <c r="A44" s="10" t="s">
        <v>272</v>
      </c>
      <c r="B44" s="10" t="s">
        <v>314</v>
      </c>
      <c r="C44" s="114" t="s">
        <v>274</v>
      </c>
      <c r="D44" s="10" t="s">
        <v>314</v>
      </c>
      <c r="E44" s="10" t="s">
        <v>314</v>
      </c>
      <c r="F44" s="115" t="s">
        <v>314</v>
      </c>
    </row>
    <row r="45" spans="1:8" x14ac:dyDescent="0.15">
      <c r="F45" s="112" t="s">
        <v>314</v>
      </c>
    </row>
    <row r="46" spans="1:8" x14ac:dyDescent="0.15">
      <c r="F46" s="112" t="s">
        <v>314</v>
      </c>
    </row>
    <row r="47" spans="1:8" x14ac:dyDescent="0.15">
      <c r="F47" s="112" t="s">
        <v>314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01" t="s">
        <v>303</v>
      </c>
      <c r="B1" s="301"/>
      <c r="C1" s="301"/>
      <c r="D1" s="301"/>
      <c r="E1" s="301"/>
      <c r="F1" s="301"/>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253" customWidth="1"/>
    <col min="11" max="11" width="10.83203125" customWidth="1"/>
    <col min="12" max="14" width="4" customWidth="1"/>
  </cols>
  <sheetData>
    <row r="1" spans="1:9" ht="27" customHeight="1" x14ac:dyDescent="0.2">
      <c r="A1" s="301" t="s">
        <v>622</v>
      </c>
      <c r="B1" s="301"/>
      <c r="C1" s="301"/>
      <c r="D1" s="301"/>
      <c r="E1" s="301"/>
      <c r="F1" s="301"/>
      <c r="G1" s="301"/>
    </row>
    <row r="2" spans="1:9" ht="25" customHeight="1" x14ac:dyDescent="0.15">
      <c r="A2" s="12" t="s">
        <v>420</v>
      </c>
      <c r="B2" s="312" t="s">
        <v>651</v>
      </c>
      <c r="C2" s="303"/>
      <c r="D2" s="303"/>
      <c r="E2" s="303"/>
      <c r="F2" s="303"/>
      <c r="G2" s="303"/>
      <c r="H2" s="303"/>
    </row>
    <row r="3" spans="1:9" ht="64" customHeight="1" x14ac:dyDescent="0.15">
      <c r="A3" s="12"/>
      <c r="B3" s="312" t="s">
        <v>675</v>
      </c>
      <c r="C3" s="305"/>
      <c r="D3" s="305"/>
      <c r="E3" s="305"/>
      <c r="F3" s="305"/>
      <c r="G3" s="305"/>
      <c r="H3" s="305"/>
    </row>
    <row r="4" spans="1:9" ht="36" customHeight="1" x14ac:dyDescent="0.15">
      <c r="A4" s="12"/>
      <c r="B4" s="313" t="s">
        <v>676</v>
      </c>
      <c r="C4" s="314"/>
      <c r="D4" s="314"/>
      <c r="E4" s="314"/>
      <c r="F4" s="314"/>
      <c r="G4" s="314"/>
      <c r="H4" s="314"/>
    </row>
    <row r="5" spans="1:9" ht="24" customHeight="1" x14ac:dyDescent="0.15">
      <c r="A5" s="12" t="s">
        <v>470</v>
      </c>
      <c r="B5" s="315" t="s">
        <v>652</v>
      </c>
      <c r="C5" s="315"/>
      <c r="D5" s="146"/>
      <c r="E5" s="146"/>
      <c r="F5" s="146"/>
      <c r="G5" s="146"/>
      <c r="H5" s="146"/>
    </row>
    <row r="6" spans="1:9" ht="17" customHeight="1" x14ac:dyDescent="0.15">
      <c r="A6" s="254"/>
      <c r="B6" s="35"/>
      <c r="C6" s="121" t="s">
        <v>388</v>
      </c>
      <c r="D6" s="316" t="s">
        <v>635</v>
      </c>
      <c r="E6" s="303"/>
      <c r="F6" s="303"/>
      <c r="G6" s="303"/>
      <c r="H6" s="303"/>
    </row>
    <row r="7" spans="1:9" ht="18" customHeight="1" x14ac:dyDescent="0.15">
      <c r="A7" s="254"/>
      <c r="B7" s="317" t="s">
        <v>468</v>
      </c>
      <c r="C7" s="318"/>
      <c r="D7" s="319" t="s">
        <v>389</v>
      </c>
      <c r="E7" s="319"/>
      <c r="F7" s="319"/>
      <c r="G7" s="319"/>
      <c r="H7" s="319"/>
    </row>
    <row r="8" spans="1:9" ht="28" customHeight="1" x14ac:dyDescent="0.15">
      <c r="A8" s="255" t="s">
        <v>631</v>
      </c>
      <c r="B8" s="256"/>
      <c r="C8" s="235" t="s">
        <v>664</v>
      </c>
      <c r="D8" s="305" t="s">
        <v>653</v>
      </c>
      <c r="E8" s="303"/>
      <c r="F8" s="303"/>
      <c r="G8" s="303"/>
      <c r="H8" s="303"/>
    </row>
    <row r="9" spans="1:9" s="47" customFormat="1" ht="14" customHeight="1" x14ac:dyDescent="0.15">
      <c r="A9" s="246"/>
      <c r="B9" s="35"/>
      <c r="C9" s="121"/>
      <c r="D9" s="239" t="s">
        <v>592</v>
      </c>
      <c r="E9" s="320" t="s">
        <v>677</v>
      </c>
      <c r="F9" s="320"/>
      <c r="G9" s="320"/>
      <c r="H9" s="320"/>
      <c r="I9" s="257"/>
    </row>
    <row r="10" spans="1:9" ht="15" customHeight="1" x14ac:dyDescent="0.15">
      <c r="A10" s="246"/>
      <c r="B10" s="35"/>
      <c r="C10" s="121"/>
      <c r="D10" s="239"/>
      <c r="E10" s="258" t="s">
        <v>584</v>
      </c>
      <c r="F10" s="258" t="s">
        <v>585</v>
      </c>
    </row>
    <row r="11" spans="1:9" ht="16" customHeight="1" x14ac:dyDescent="0.15">
      <c r="A11" s="246"/>
      <c r="B11" s="35"/>
      <c r="C11" s="121"/>
      <c r="D11" s="239"/>
      <c r="E11" s="137" t="s">
        <v>582</v>
      </c>
      <c r="F11" s="310" t="s">
        <v>586</v>
      </c>
      <c r="G11" s="311"/>
      <c r="H11" s="311"/>
      <c r="I11"/>
    </row>
    <row r="12" spans="1:9" ht="16" customHeight="1" x14ac:dyDescent="0.15">
      <c r="A12" s="246"/>
      <c r="B12" s="35"/>
      <c r="C12" s="121"/>
      <c r="D12" s="239"/>
      <c r="E12" s="249" t="s">
        <v>666</v>
      </c>
      <c r="F12" s="310" t="s">
        <v>583</v>
      </c>
      <c r="G12" s="311"/>
      <c r="H12" s="311"/>
    </row>
    <row r="13" spans="1:9" ht="16" customHeight="1" x14ac:dyDescent="0.15">
      <c r="A13" s="246"/>
      <c r="B13" s="35"/>
      <c r="C13" s="121"/>
      <c r="D13" s="239"/>
      <c r="E13" s="249" t="s">
        <v>591</v>
      </c>
      <c r="F13" s="310" t="s">
        <v>678</v>
      </c>
      <c r="G13" s="311"/>
      <c r="H13" s="311"/>
    </row>
    <row r="14" spans="1:9" ht="16" customHeight="1" x14ac:dyDescent="0.15">
      <c r="A14" s="246"/>
      <c r="B14" s="35"/>
      <c r="C14" s="121"/>
      <c r="D14" s="239"/>
      <c r="E14" s="249" t="s">
        <v>659</v>
      </c>
      <c r="F14" s="310" t="s">
        <v>679</v>
      </c>
      <c r="G14" s="311"/>
      <c r="H14" s="311"/>
    </row>
    <row r="15" spans="1:9" ht="35" customHeight="1" x14ac:dyDescent="0.15">
      <c r="A15" s="246"/>
      <c r="B15" s="35"/>
      <c r="C15" s="121"/>
      <c r="D15" s="153" t="s">
        <v>390</v>
      </c>
      <c r="E15" s="322" t="s">
        <v>623</v>
      </c>
      <c r="F15" s="306"/>
      <c r="G15" s="306"/>
      <c r="H15" s="306"/>
      <c r="I15"/>
    </row>
    <row r="16" spans="1:9" ht="19" customHeight="1" x14ac:dyDescent="0.15">
      <c r="A16" s="246"/>
      <c r="B16" s="35"/>
      <c r="C16" s="121"/>
      <c r="D16" s="153"/>
      <c r="E16" s="166" t="s">
        <v>620</v>
      </c>
      <c r="F16" s="305" t="s">
        <v>680</v>
      </c>
      <c r="G16" s="305"/>
      <c r="H16" s="305"/>
    </row>
    <row r="17" spans="1:10" ht="15" customHeight="1" x14ac:dyDescent="0.15">
      <c r="A17" s="246"/>
      <c r="B17" s="35"/>
      <c r="C17" s="121"/>
      <c r="D17" s="153"/>
      <c r="E17" s="167"/>
      <c r="F17" s="259" t="s">
        <v>517</v>
      </c>
      <c r="G17" s="236" t="s">
        <v>682</v>
      </c>
      <c r="H17" s="236"/>
      <c r="I17" s="236"/>
      <c r="J17" s="253"/>
    </row>
    <row r="18" spans="1:10" ht="15" customHeight="1" x14ac:dyDescent="0.15">
      <c r="A18" s="246"/>
      <c r="B18" s="35"/>
      <c r="C18" s="121"/>
      <c r="D18" s="153"/>
      <c r="E18" s="167"/>
      <c r="F18" s="259"/>
      <c r="G18" s="260" t="s">
        <v>681</v>
      </c>
      <c r="H18" s="236"/>
      <c r="I18" s="236"/>
      <c r="J18" s="253"/>
    </row>
    <row r="19" spans="1:10" ht="15" customHeight="1" x14ac:dyDescent="0.15">
      <c r="A19" s="246"/>
      <c r="B19" s="35"/>
      <c r="C19" s="121"/>
      <c r="D19" s="153"/>
      <c r="E19" s="167"/>
      <c r="F19" s="259"/>
      <c r="G19" s="323" t="s">
        <v>683</v>
      </c>
      <c r="H19" s="323"/>
      <c r="I19" s="236"/>
      <c r="J19" s="253"/>
    </row>
    <row r="20" spans="1:10" ht="19" customHeight="1" x14ac:dyDescent="0.15">
      <c r="A20" s="246"/>
      <c r="B20" s="35"/>
      <c r="C20" s="121"/>
      <c r="D20" s="153"/>
      <c r="E20" s="166" t="s">
        <v>620</v>
      </c>
      <c r="F20" s="305" t="s">
        <v>521</v>
      </c>
      <c r="G20" s="305"/>
      <c r="H20" s="305"/>
    </row>
    <row r="21" spans="1:10" ht="15" customHeight="1" x14ac:dyDescent="0.15">
      <c r="A21" s="246"/>
      <c r="B21" s="35"/>
      <c r="C21" s="121"/>
      <c r="D21" s="153"/>
      <c r="E21" s="167"/>
      <c r="F21" s="259" t="s">
        <v>517</v>
      </c>
      <c r="G21" s="236" t="s">
        <v>587</v>
      </c>
      <c r="H21" s="236"/>
      <c r="I21" s="236"/>
      <c r="J21" s="253"/>
    </row>
    <row r="22" spans="1:10" ht="15" customHeight="1" x14ac:dyDescent="0.15">
      <c r="A22" s="246"/>
      <c r="B22" s="35"/>
      <c r="C22" s="121"/>
      <c r="D22" s="153"/>
      <c r="E22" s="167"/>
      <c r="F22" s="259"/>
      <c r="G22" s="260" t="s">
        <v>518</v>
      </c>
      <c r="H22" s="236"/>
      <c r="I22" s="236"/>
      <c r="J22" s="253"/>
    </row>
    <row r="23" spans="1:10" ht="15" customHeight="1" x14ac:dyDescent="0.15">
      <c r="A23" s="246"/>
      <c r="B23" s="35"/>
      <c r="C23" s="121"/>
      <c r="D23" s="153"/>
      <c r="E23" s="167"/>
      <c r="F23" s="259"/>
      <c r="G23" s="323" t="s">
        <v>593</v>
      </c>
      <c r="H23" s="323"/>
      <c r="I23" s="236"/>
      <c r="J23" s="253"/>
    </row>
    <row r="24" spans="1:10" ht="32" customHeight="1" x14ac:dyDescent="0.15">
      <c r="A24" s="246"/>
      <c r="B24" s="35"/>
      <c r="C24" s="121"/>
      <c r="D24" s="153"/>
      <c r="E24" s="166" t="s">
        <v>620</v>
      </c>
      <c r="F24" s="305" t="s">
        <v>628</v>
      </c>
      <c r="G24" s="305"/>
      <c r="H24" s="305"/>
    </row>
    <row r="25" spans="1:10" ht="15" customHeight="1" x14ac:dyDescent="0.15">
      <c r="A25" s="246"/>
      <c r="B25" s="35"/>
      <c r="C25" s="121"/>
      <c r="D25" s="153"/>
      <c r="E25" s="167"/>
      <c r="F25" s="259" t="s">
        <v>517</v>
      </c>
      <c r="G25" s="236" t="s">
        <v>588</v>
      </c>
      <c r="H25" s="236"/>
      <c r="I25" s="236"/>
      <c r="J25" s="253"/>
    </row>
    <row r="26" spans="1:10" ht="15" customHeight="1" x14ac:dyDescent="0.15">
      <c r="A26" s="246"/>
      <c r="B26" s="35"/>
      <c r="C26" s="121"/>
      <c r="D26" s="153"/>
      <c r="E26" s="167"/>
      <c r="F26" s="259"/>
      <c r="G26" s="252" t="s">
        <v>518</v>
      </c>
      <c r="H26" s="236"/>
      <c r="I26" s="236"/>
      <c r="J26" s="253"/>
    </row>
    <row r="27" spans="1:10" ht="37" customHeight="1" x14ac:dyDescent="0.15">
      <c r="A27" s="246"/>
      <c r="B27" s="35"/>
      <c r="C27" s="121"/>
      <c r="D27" s="153"/>
      <c r="E27" s="168"/>
      <c r="F27" s="245"/>
      <c r="G27" s="324" t="s">
        <v>594</v>
      </c>
      <c r="H27" s="324"/>
      <c r="I27" s="261"/>
      <c r="J27" s="253"/>
    </row>
    <row r="28" spans="1:10" ht="32" customHeight="1" x14ac:dyDescent="0.15">
      <c r="A28" s="254"/>
      <c r="B28" s="35"/>
      <c r="C28" s="121"/>
      <c r="D28" s="153" t="s">
        <v>469</v>
      </c>
      <c r="E28" s="322" t="s">
        <v>624</v>
      </c>
      <c r="F28" s="325"/>
      <c r="G28" s="325"/>
      <c r="H28" s="325"/>
      <c r="I28" s="35"/>
    </row>
    <row r="29" spans="1:10" ht="13" customHeight="1" x14ac:dyDescent="0.15">
      <c r="A29" s="254"/>
      <c r="B29" s="35"/>
      <c r="C29" s="121"/>
      <c r="D29" s="262"/>
      <c r="E29" s="154" t="s">
        <v>472</v>
      </c>
      <c r="F29" s="326" t="s">
        <v>473</v>
      </c>
      <c r="G29" s="326"/>
      <c r="H29" s="326"/>
      <c r="I29" s="35"/>
    </row>
    <row r="30" spans="1:10" x14ac:dyDescent="0.15">
      <c r="A30" s="246"/>
      <c r="B30" s="123"/>
      <c r="C30" s="121"/>
      <c r="D30" s="110"/>
      <c r="E30" s="240" t="s">
        <v>654</v>
      </c>
      <c r="F30" s="314" t="s">
        <v>655</v>
      </c>
      <c r="G30" s="321"/>
      <c r="H30" s="321"/>
      <c r="I30"/>
      <c r="J30" s="33"/>
    </row>
    <row r="31" spans="1:10" x14ac:dyDescent="0.15">
      <c r="A31" s="246"/>
      <c r="B31" s="123"/>
      <c r="C31" s="121"/>
      <c r="D31" s="110"/>
      <c r="E31" s="240" t="s">
        <v>590</v>
      </c>
      <c r="F31" s="314" t="s">
        <v>656</v>
      </c>
      <c r="G31" s="321"/>
      <c r="H31" s="321"/>
      <c r="I31"/>
    </row>
    <row r="32" spans="1:10" x14ac:dyDescent="0.15">
      <c r="A32" s="246"/>
      <c r="B32" s="123"/>
      <c r="C32" s="121"/>
      <c r="D32" s="110"/>
      <c r="E32" s="240" t="s">
        <v>636</v>
      </c>
      <c r="F32" s="314" t="s">
        <v>637</v>
      </c>
      <c r="G32" s="321"/>
      <c r="H32" s="321"/>
      <c r="I32"/>
    </row>
    <row r="33" spans="1:9" ht="20" customHeight="1" x14ac:dyDescent="0.15">
      <c r="A33" s="254"/>
      <c r="B33" s="35"/>
      <c r="C33" s="121"/>
      <c r="D33" s="153"/>
      <c r="E33" s="328" t="s">
        <v>474</v>
      </c>
      <c r="F33" s="309"/>
      <c r="G33" s="309"/>
      <c r="H33" s="309"/>
      <c r="I33" s="35"/>
    </row>
    <row r="34" spans="1:9" ht="14" customHeight="1" x14ac:dyDescent="0.15">
      <c r="A34" s="246"/>
      <c r="B34" s="123"/>
      <c r="C34" s="121"/>
      <c r="D34" s="153" t="s">
        <v>475</v>
      </c>
      <c r="E34" s="263" t="s">
        <v>476</v>
      </c>
      <c r="F34" s="329" t="s">
        <v>595</v>
      </c>
      <c r="G34" s="329"/>
      <c r="H34" s="329"/>
      <c r="I34"/>
    </row>
    <row r="35" spans="1:9" ht="31" customHeight="1" x14ac:dyDescent="0.15">
      <c r="A35" s="246"/>
      <c r="B35" s="123"/>
      <c r="C35" s="121"/>
      <c r="D35" s="153"/>
      <c r="E35" s="263" t="s">
        <v>477</v>
      </c>
      <c r="F35" s="329" t="s">
        <v>657</v>
      </c>
      <c r="G35" s="329"/>
      <c r="H35" s="329"/>
      <c r="I35"/>
    </row>
    <row r="36" spans="1:9" ht="19" customHeight="1" x14ac:dyDescent="0.15">
      <c r="A36" s="246"/>
      <c r="B36" s="123"/>
      <c r="C36" s="121"/>
      <c r="D36" s="153"/>
      <c r="E36" s="264" t="s">
        <v>478</v>
      </c>
      <c r="F36" s="330" t="s">
        <v>479</v>
      </c>
      <c r="G36" s="330"/>
      <c r="H36" s="330"/>
      <c r="I36"/>
    </row>
    <row r="37" spans="1:9" ht="15" customHeight="1" x14ac:dyDescent="0.15">
      <c r="A37" s="254"/>
      <c r="B37" s="35"/>
      <c r="C37" s="121"/>
      <c r="D37" s="122" t="s">
        <v>391</v>
      </c>
      <c r="E37" s="331" t="s">
        <v>589</v>
      </c>
      <c r="F37" s="332"/>
      <c r="G37" s="332"/>
      <c r="H37" s="332"/>
      <c r="I37" s="35"/>
    </row>
    <row r="38" spans="1:9" ht="14" customHeight="1" x14ac:dyDescent="0.15">
      <c r="A38" s="246"/>
      <c r="B38" s="162"/>
      <c r="C38" s="121"/>
      <c r="D38" s="262" t="s">
        <v>480</v>
      </c>
      <c r="E38" s="265" t="s">
        <v>579</v>
      </c>
      <c r="F38" s="333"/>
      <c r="G38" s="334"/>
      <c r="H38" s="334"/>
      <c r="I38"/>
    </row>
    <row r="39" spans="1:9" ht="14" customHeight="1" x14ac:dyDescent="0.15">
      <c r="A39" s="246"/>
      <c r="B39" s="123"/>
      <c r="C39" s="121"/>
      <c r="D39" s="262"/>
      <c r="E39" s="266" t="s">
        <v>467</v>
      </c>
      <c r="F39" s="335" t="s">
        <v>670</v>
      </c>
      <c r="G39" s="336"/>
      <c r="H39" s="336"/>
      <c r="I39"/>
    </row>
    <row r="40" spans="1:9" ht="16" customHeight="1" x14ac:dyDescent="0.15">
      <c r="A40" s="246"/>
      <c r="B40" s="123"/>
      <c r="C40" s="121"/>
      <c r="D40" s="262"/>
      <c r="E40" s="267" t="s">
        <v>481</v>
      </c>
      <c r="F40" s="327" t="s">
        <v>684</v>
      </c>
      <c r="G40" s="327"/>
      <c r="H40" s="327"/>
      <c r="I40"/>
    </row>
    <row r="41" spans="1:9" ht="28" customHeight="1" x14ac:dyDescent="0.15">
      <c r="A41" s="246"/>
      <c r="B41" s="123"/>
      <c r="C41" s="121"/>
      <c r="D41" s="262"/>
      <c r="E41" s="266" t="s">
        <v>467</v>
      </c>
      <c r="F41" s="337" t="s">
        <v>685</v>
      </c>
      <c r="G41" s="338"/>
      <c r="H41" s="338"/>
      <c r="I41"/>
    </row>
    <row r="42" spans="1:9" ht="18" customHeight="1" x14ac:dyDescent="0.15">
      <c r="A42" s="246"/>
      <c r="B42" s="123"/>
      <c r="C42" s="121"/>
      <c r="D42" s="262"/>
      <c r="E42" s="267" t="s">
        <v>481</v>
      </c>
      <c r="F42" s="327" t="s">
        <v>686</v>
      </c>
      <c r="G42" s="327"/>
      <c r="H42" s="327"/>
      <c r="I42"/>
    </row>
    <row r="43" spans="1:9" ht="14" customHeight="1" x14ac:dyDescent="0.15">
      <c r="A43" s="246"/>
      <c r="B43" s="123"/>
      <c r="C43" s="121"/>
      <c r="D43" s="262"/>
      <c r="E43" s="265" t="s">
        <v>580</v>
      </c>
      <c r="F43" s="339"/>
      <c r="G43" s="329"/>
      <c r="H43" s="329"/>
      <c r="I43"/>
    </row>
    <row r="44" spans="1:9" ht="14" customHeight="1" x14ac:dyDescent="0.15">
      <c r="A44" s="246"/>
      <c r="B44" s="123"/>
      <c r="C44" s="121"/>
      <c r="D44" s="262"/>
      <c r="E44" s="266" t="s">
        <v>467</v>
      </c>
      <c r="F44" s="335" t="s">
        <v>667</v>
      </c>
      <c r="G44" s="336"/>
      <c r="H44" s="336"/>
      <c r="I44"/>
    </row>
    <row r="45" spans="1:9" ht="14" customHeight="1" x14ac:dyDescent="0.15">
      <c r="A45" s="246"/>
      <c r="B45" s="123"/>
      <c r="C45" s="121"/>
      <c r="D45" s="262"/>
      <c r="E45" s="267" t="s">
        <v>481</v>
      </c>
      <c r="F45" s="327" t="s">
        <v>596</v>
      </c>
      <c r="G45" s="327"/>
      <c r="H45" s="327"/>
      <c r="I45"/>
    </row>
    <row r="46" spans="1:9" ht="29" customHeight="1" x14ac:dyDescent="0.15">
      <c r="A46" s="246"/>
      <c r="B46" s="123"/>
      <c r="C46" s="121"/>
      <c r="D46" s="262"/>
      <c r="E46" s="266" t="s">
        <v>467</v>
      </c>
      <c r="F46" s="337" t="s">
        <v>687</v>
      </c>
      <c r="G46" s="338"/>
      <c r="H46" s="338"/>
      <c r="I46"/>
    </row>
    <row r="47" spans="1:9" ht="14" customHeight="1" x14ac:dyDescent="0.15">
      <c r="A47" s="246"/>
      <c r="B47" s="123"/>
      <c r="C47" s="121"/>
      <c r="D47" s="262"/>
      <c r="E47" s="267" t="s">
        <v>481</v>
      </c>
      <c r="F47" s="327" t="s">
        <v>596</v>
      </c>
      <c r="G47" s="327"/>
      <c r="H47" s="327"/>
      <c r="I47"/>
    </row>
    <row r="48" spans="1:9" ht="14" customHeight="1" x14ac:dyDescent="0.15">
      <c r="A48" s="246"/>
      <c r="B48" s="123"/>
      <c r="C48" s="121"/>
      <c r="D48" s="262"/>
      <c r="E48" s="266" t="s">
        <v>467</v>
      </c>
      <c r="F48" s="335" t="s">
        <v>668</v>
      </c>
      <c r="G48" s="336"/>
      <c r="H48" s="336"/>
      <c r="I48"/>
    </row>
    <row r="49" spans="1:9" ht="14" customHeight="1" x14ac:dyDescent="0.15">
      <c r="A49" s="246"/>
      <c r="B49" s="123"/>
      <c r="C49" s="121"/>
      <c r="D49" s="262"/>
      <c r="E49" s="267" t="s">
        <v>481</v>
      </c>
      <c r="F49" s="327" t="s">
        <v>597</v>
      </c>
      <c r="G49" s="327"/>
      <c r="H49" s="327"/>
      <c r="I49"/>
    </row>
    <row r="50" spans="1:9" ht="14" customHeight="1" x14ac:dyDescent="0.15">
      <c r="A50" s="246"/>
      <c r="B50" s="123"/>
      <c r="C50" s="121"/>
      <c r="D50" s="262"/>
      <c r="E50" s="266" t="s">
        <v>467</v>
      </c>
      <c r="F50" s="335" t="s">
        <v>669</v>
      </c>
      <c r="G50" s="336"/>
      <c r="H50" s="336"/>
      <c r="I50"/>
    </row>
    <row r="51" spans="1:9" ht="14" customHeight="1" x14ac:dyDescent="0.15">
      <c r="A51" s="246"/>
      <c r="B51" s="123"/>
      <c r="C51" s="121"/>
      <c r="D51" s="262"/>
      <c r="E51" s="267" t="s">
        <v>481</v>
      </c>
      <c r="F51" s="327" t="s">
        <v>596</v>
      </c>
      <c r="G51" s="327"/>
      <c r="H51" s="327"/>
      <c r="I51"/>
    </row>
    <row r="52" spans="1:9" ht="74" customHeight="1" x14ac:dyDescent="0.15">
      <c r="A52" s="254"/>
      <c r="B52" s="35"/>
      <c r="C52" s="121"/>
      <c r="D52" s="122" t="s">
        <v>485</v>
      </c>
      <c r="E52" s="331" t="s">
        <v>630</v>
      </c>
      <c r="F52" s="332"/>
      <c r="G52" s="332"/>
      <c r="H52" s="332"/>
    </row>
    <row r="53" spans="1:9" ht="18" customHeight="1" x14ac:dyDescent="0.15">
      <c r="A53" s="254"/>
      <c r="B53" s="317" t="s">
        <v>482</v>
      </c>
      <c r="C53" s="318"/>
      <c r="D53" s="319" t="s">
        <v>483</v>
      </c>
      <c r="E53" s="319"/>
      <c r="F53" s="319"/>
      <c r="G53" s="319"/>
      <c r="H53" s="319"/>
      <c r="I53"/>
    </row>
    <row r="54" spans="1:9" ht="14" customHeight="1" x14ac:dyDescent="0.15">
      <c r="A54" s="255" t="s">
        <v>619</v>
      </c>
      <c r="B54" s="268"/>
      <c r="C54" s="269" t="s">
        <v>590</v>
      </c>
      <c r="D54" s="342" t="str">
        <f>F31</f>
        <v>Creates a solved cube</v>
      </c>
      <c r="E54" s="343"/>
      <c r="F54" s="343"/>
      <c r="G54" s="343"/>
      <c r="H54" s="343"/>
      <c r="I54"/>
    </row>
    <row r="55" spans="1:9" s="47" customFormat="1" ht="14" customHeight="1" x14ac:dyDescent="0.15">
      <c r="A55" s="246"/>
      <c r="B55" s="35"/>
      <c r="C55" s="121"/>
      <c r="D55" s="239" t="s">
        <v>592</v>
      </c>
      <c r="E55" s="344" t="s">
        <v>665</v>
      </c>
      <c r="F55" s="345"/>
      <c r="G55" s="345"/>
      <c r="H55" s="345"/>
      <c r="I55" s="257"/>
    </row>
    <row r="56" spans="1:9" ht="16" customHeight="1" x14ac:dyDescent="0.15">
      <c r="A56" s="246"/>
      <c r="B56" s="123"/>
      <c r="C56" s="121"/>
      <c r="D56" s="155" t="s">
        <v>484</v>
      </c>
      <c r="E56" s="270" t="s">
        <v>598</v>
      </c>
      <c r="F56" s="351" t="s">
        <v>599</v>
      </c>
      <c r="G56" s="351"/>
      <c r="H56" s="351"/>
      <c r="I56"/>
    </row>
    <row r="57" spans="1:9" ht="125" customHeight="1" x14ac:dyDescent="0.15">
      <c r="A57" s="246"/>
      <c r="B57" s="123"/>
      <c r="C57" s="121"/>
      <c r="D57" s="155"/>
      <c r="E57" s="247" t="s">
        <v>659</v>
      </c>
      <c r="F57" s="340" t="s">
        <v>691</v>
      </c>
      <c r="G57" s="340"/>
      <c r="H57" s="340"/>
      <c r="I57"/>
    </row>
    <row r="58" spans="1:9" ht="20" customHeight="1" x14ac:dyDescent="0.15">
      <c r="A58" s="246"/>
      <c r="B58" s="123"/>
      <c r="C58" s="121"/>
      <c r="E58" s="352" t="s">
        <v>658</v>
      </c>
      <c r="F58" s="349"/>
      <c r="G58" s="349"/>
      <c r="H58" s="349"/>
      <c r="I58"/>
    </row>
    <row r="59" spans="1:9" ht="17" customHeight="1" x14ac:dyDescent="0.15">
      <c r="A59" s="246"/>
      <c r="D59" s="153" t="s">
        <v>469</v>
      </c>
      <c r="E59" s="322" t="s">
        <v>632</v>
      </c>
      <c r="F59" s="325"/>
      <c r="G59" s="325"/>
      <c r="H59" s="325"/>
      <c r="I59"/>
    </row>
    <row r="60" spans="1:9" ht="17" customHeight="1" x14ac:dyDescent="0.15">
      <c r="A60" s="246"/>
      <c r="D60" s="153"/>
      <c r="E60" s="241" t="s">
        <v>598</v>
      </c>
      <c r="F60" s="271" t="s">
        <v>599</v>
      </c>
      <c r="G60" s="35"/>
      <c r="H60" s="35"/>
      <c r="I60"/>
    </row>
    <row r="61" spans="1:9" ht="30" customHeight="1" x14ac:dyDescent="0.15">
      <c r="A61" s="246"/>
      <c r="B61" s="123"/>
      <c r="C61" s="121"/>
      <c r="D61" s="153"/>
      <c r="E61" s="272" t="s">
        <v>600</v>
      </c>
      <c r="F61" s="329" t="s">
        <v>688</v>
      </c>
      <c r="G61" s="329"/>
      <c r="H61" s="329"/>
      <c r="I61"/>
    </row>
    <row r="62" spans="1:9" ht="14" customHeight="1" x14ac:dyDescent="0.15">
      <c r="A62" s="246"/>
      <c r="B62" s="123"/>
      <c r="C62" s="121"/>
      <c r="D62" s="153" t="s">
        <v>475</v>
      </c>
      <c r="E62" s="273" t="s">
        <v>476</v>
      </c>
      <c r="F62" s="350" t="s">
        <v>690</v>
      </c>
      <c r="G62" s="350"/>
      <c r="H62" s="350"/>
      <c r="I62"/>
    </row>
    <row r="63" spans="1:9" ht="14" customHeight="1" x14ac:dyDescent="0.15">
      <c r="A63" s="246"/>
      <c r="B63" s="123"/>
      <c r="C63" s="121"/>
      <c r="D63" s="153"/>
      <c r="E63" s="263"/>
      <c r="F63" s="277" t="s">
        <v>689</v>
      </c>
      <c r="G63" s="277"/>
      <c r="H63" s="277"/>
      <c r="I63"/>
    </row>
    <row r="64" spans="1:9" ht="14" customHeight="1" x14ac:dyDescent="0.15">
      <c r="A64" s="246"/>
      <c r="B64" s="123"/>
      <c r="C64" s="121"/>
      <c r="D64" s="153"/>
      <c r="E64" s="263"/>
      <c r="F64" s="277"/>
      <c r="G64" s="277"/>
      <c r="H64" s="277"/>
      <c r="I64"/>
    </row>
    <row r="65" spans="1:9" ht="14" customHeight="1" x14ac:dyDescent="0.15">
      <c r="A65" s="246"/>
      <c r="B65" s="123"/>
      <c r="C65" s="121"/>
      <c r="D65" s="153"/>
      <c r="E65" s="263"/>
      <c r="F65" s="277"/>
      <c r="G65" s="277"/>
      <c r="H65" s="277"/>
      <c r="I65"/>
    </row>
    <row r="66" spans="1:9" ht="14" customHeight="1" x14ac:dyDescent="0.15">
      <c r="A66" s="246"/>
      <c r="B66" s="123"/>
      <c r="C66" s="121"/>
      <c r="D66" s="153"/>
      <c r="E66" s="263"/>
      <c r="F66" s="277"/>
      <c r="G66" s="277"/>
      <c r="H66" s="277"/>
      <c r="I66"/>
    </row>
    <row r="67" spans="1:9" ht="14" customHeight="1" x14ac:dyDescent="0.15">
      <c r="A67" s="246"/>
      <c r="B67" s="123"/>
      <c r="C67" s="121"/>
      <c r="D67" s="153"/>
      <c r="E67" s="263"/>
      <c r="F67" s="277"/>
      <c r="G67" s="277"/>
      <c r="H67" s="277"/>
      <c r="I67"/>
    </row>
    <row r="68" spans="1:9" ht="14" customHeight="1" x14ac:dyDescent="0.15">
      <c r="A68" s="246"/>
      <c r="B68" s="123"/>
      <c r="C68" s="121"/>
      <c r="D68" s="153"/>
      <c r="E68" s="263"/>
      <c r="F68" s="277"/>
      <c r="G68" s="277"/>
      <c r="H68" s="277"/>
      <c r="I68"/>
    </row>
    <row r="69" spans="1:9" ht="31" customHeight="1" x14ac:dyDescent="0.15">
      <c r="A69" s="246"/>
      <c r="B69" s="123"/>
      <c r="C69" s="121"/>
      <c r="D69" s="274" t="s">
        <v>660</v>
      </c>
      <c r="E69" s="263" t="s">
        <v>477</v>
      </c>
      <c r="F69" s="329" t="s">
        <v>661</v>
      </c>
      <c r="G69" s="329"/>
      <c r="H69" s="329"/>
      <c r="I69"/>
    </row>
    <row r="70" spans="1:9" ht="20" customHeight="1" x14ac:dyDescent="0.15">
      <c r="A70" s="246"/>
      <c r="B70" s="123"/>
      <c r="C70" s="121"/>
      <c r="D70" s="153"/>
      <c r="E70" s="275" t="s">
        <v>478</v>
      </c>
      <c r="F70" s="340" t="s">
        <v>662</v>
      </c>
      <c r="G70" s="340"/>
      <c r="H70" s="340"/>
      <c r="I70"/>
    </row>
    <row r="71" spans="1:9" ht="14" customHeight="1" x14ac:dyDescent="0.15">
      <c r="A71" s="255" t="s">
        <v>619</v>
      </c>
      <c r="B71" s="268"/>
      <c r="C71" s="268" t="str">
        <f>E32</f>
        <v>op=info</v>
      </c>
      <c r="D71" s="342" t="str">
        <f>F32</f>
        <v>Identifies the developer</v>
      </c>
      <c r="E71" s="343"/>
      <c r="F71" s="343"/>
      <c r="G71" s="343"/>
      <c r="H71" s="343"/>
      <c r="I71"/>
    </row>
    <row r="72" spans="1:9" s="47" customFormat="1" ht="14" customHeight="1" x14ac:dyDescent="0.15">
      <c r="A72" s="246"/>
      <c r="B72" s="35"/>
      <c r="C72" s="121"/>
      <c r="D72" s="239" t="s">
        <v>592</v>
      </c>
      <c r="E72" s="344" t="s">
        <v>670</v>
      </c>
      <c r="F72" s="345"/>
      <c r="G72" s="345"/>
      <c r="H72" s="345"/>
      <c r="I72" s="257"/>
    </row>
    <row r="73" spans="1:9" ht="16" customHeight="1" x14ac:dyDescent="0.15">
      <c r="A73" s="246"/>
      <c r="B73" s="123"/>
      <c r="C73" s="121"/>
      <c r="D73" s="155" t="s">
        <v>484</v>
      </c>
      <c r="E73" s="346" t="s">
        <v>663</v>
      </c>
      <c r="F73" s="347"/>
      <c r="G73" s="347"/>
      <c r="H73" s="347"/>
      <c r="I73"/>
    </row>
    <row r="74" spans="1:9" ht="20" customHeight="1" x14ac:dyDescent="0.15">
      <c r="A74" s="246"/>
      <c r="B74" s="123"/>
      <c r="C74" s="121"/>
      <c r="E74" s="348" t="s">
        <v>638</v>
      </c>
      <c r="F74" s="349"/>
      <c r="G74" s="349"/>
      <c r="H74" s="349"/>
      <c r="I74"/>
    </row>
    <row r="75" spans="1:9" ht="17" customHeight="1" x14ac:dyDescent="0.15">
      <c r="A75" s="246"/>
      <c r="D75" s="153" t="s">
        <v>469</v>
      </c>
      <c r="E75" s="322" t="s">
        <v>639</v>
      </c>
      <c r="F75" s="325"/>
      <c r="G75" s="325"/>
      <c r="H75" s="325"/>
      <c r="I75"/>
    </row>
    <row r="76" spans="1:9" ht="17" customHeight="1" x14ac:dyDescent="0.15">
      <c r="A76" s="246"/>
      <c r="D76" s="153"/>
      <c r="E76" s="241" t="s">
        <v>598</v>
      </c>
      <c r="F76" s="271" t="s">
        <v>599</v>
      </c>
      <c r="G76" s="35"/>
      <c r="H76" s="35"/>
      <c r="I76"/>
    </row>
    <row r="77" spans="1:9" ht="24" customHeight="1" x14ac:dyDescent="0.15">
      <c r="A77" s="246"/>
      <c r="D77" s="153"/>
      <c r="E77" s="247" t="s">
        <v>640</v>
      </c>
      <c r="F77" s="340" t="s">
        <v>641</v>
      </c>
      <c r="G77" s="340"/>
      <c r="H77" s="340"/>
      <c r="I77"/>
    </row>
    <row r="78" spans="1:9" ht="14" customHeight="1" x14ac:dyDescent="0.15">
      <c r="A78" s="246"/>
      <c r="B78" s="123"/>
      <c r="C78" s="121"/>
      <c r="D78" s="153" t="s">
        <v>475</v>
      </c>
      <c r="E78" s="276" t="s">
        <v>309</v>
      </c>
      <c r="F78" s="341"/>
      <c r="G78" s="341"/>
      <c r="H78" s="341"/>
      <c r="I78"/>
    </row>
    <row r="79" spans="1:9" ht="14" customHeight="1" x14ac:dyDescent="0.15">
      <c r="A79" s="255" t="s">
        <v>625</v>
      </c>
      <c r="B79" s="268"/>
      <c r="C79" s="268" t="str">
        <f>E30</f>
        <v>op=check</v>
      </c>
      <c r="D79" s="342" t="str">
        <f>F30</f>
        <v>Determines whether the cube has been solved or not</v>
      </c>
      <c r="E79" s="343"/>
      <c r="F79" s="343"/>
      <c r="G79" s="343"/>
      <c r="H79" s="343"/>
      <c r="I79"/>
    </row>
    <row r="80" spans="1:9" ht="27" customHeight="1" x14ac:dyDescent="0.15">
      <c r="A80" s="246"/>
      <c r="D80" s="153" t="s">
        <v>469</v>
      </c>
      <c r="E80" s="331" t="s">
        <v>601</v>
      </c>
      <c r="F80" s="332"/>
      <c r="G80" s="332"/>
      <c r="H80" s="332"/>
      <c r="I80"/>
    </row>
    <row r="81" spans="1:9" ht="14" customHeight="1" x14ac:dyDescent="0.15">
      <c r="A81" s="255" t="s">
        <v>625</v>
      </c>
      <c r="B81" s="268"/>
      <c r="C81" s="268" t="e">
        <f>#REF!</f>
        <v>#REF!</v>
      </c>
      <c r="D81" s="342" t="e">
        <f>#REF!</f>
        <v>#REF!</v>
      </c>
      <c r="E81" s="343"/>
      <c r="F81" s="343"/>
      <c r="G81" s="343"/>
      <c r="H81" s="343"/>
      <c r="I81"/>
    </row>
    <row r="82" spans="1:9" ht="26" customHeight="1" x14ac:dyDescent="0.15">
      <c r="A82" s="246"/>
      <c r="D82" s="153" t="s">
        <v>469</v>
      </c>
      <c r="E82" s="331" t="s">
        <v>601</v>
      </c>
      <c r="F82" s="332"/>
      <c r="G82" s="332"/>
      <c r="H82" s="332"/>
      <c r="I82"/>
    </row>
    <row r="83" spans="1:9" ht="14" customHeight="1" x14ac:dyDescent="0.15">
      <c r="A83" s="255" t="s">
        <v>625</v>
      </c>
      <c r="B83" s="268"/>
      <c r="C83" s="268" t="e">
        <f>#REF!</f>
        <v>#REF!</v>
      </c>
      <c r="D83" s="342" t="e">
        <f>#REF!</f>
        <v>#REF!</v>
      </c>
      <c r="E83" s="343"/>
      <c r="F83" s="343"/>
      <c r="G83" s="343"/>
      <c r="H83" s="343"/>
      <c r="I83"/>
    </row>
    <row r="84" spans="1:9" ht="26" customHeight="1" x14ac:dyDescent="0.15">
      <c r="A84" s="246"/>
      <c r="D84" s="153" t="s">
        <v>469</v>
      </c>
      <c r="E84" s="331" t="s">
        <v>601</v>
      </c>
      <c r="F84" s="332"/>
      <c r="G84" s="332"/>
      <c r="H84" s="332"/>
      <c r="I84"/>
    </row>
  </sheetData>
  <sheetProtection sheet="1" objects="1" scenarios="1"/>
  <mergeCells count="71">
    <mergeCell ref="E80:H80"/>
    <mergeCell ref="D81:H81"/>
    <mergeCell ref="E82:H82"/>
    <mergeCell ref="D83:H83"/>
    <mergeCell ref="E84:H84"/>
    <mergeCell ref="F61:H61"/>
    <mergeCell ref="F62:H62"/>
    <mergeCell ref="F69:H69"/>
    <mergeCell ref="D54:H54"/>
    <mergeCell ref="E55:H55"/>
    <mergeCell ref="F56:H56"/>
    <mergeCell ref="F57:H57"/>
    <mergeCell ref="E58:H58"/>
    <mergeCell ref="E59:H59"/>
    <mergeCell ref="F77:H77"/>
    <mergeCell ref="F78:H78"/>
    <mergeCell ref="D79:H79"/>
    <mergeCell ref="F70:H70"/>
    <mergeCell ref="D71:H71"/>
    <mergeCell ref="E72:H72"/>
    <mergeCell ref="E73:H73"/>
    <mergeCell ref="E74:H74"/>
    <mergeCell ref="E75:H75"/>
    <mergeCell ref="F51:H51"/>
    <mergeCell ref="E52:H52"/>
    <mergeCell ref="B53:C53"/>
    <mergeCell ref="D53:H53"/>
    <mergeCell ref="F43:H43"/>
    <mergeCell ref="F44:H44"/>
    <mergeCell ref="F45:H45"/>
    <mergeCell ref="F46:H46"/>
    <mergeCell ref="F47:H47"/>
    <mergeCell ref="F48:H48"/>
    <mergeCell ref="F49:H49"/>
    <mergeCell ref="F50:H50"/>
    <mergeCell ref="F42:H42"/>
    <mergeCell ref="E33:H33"/>
    <mergeCell ref="F34:H34"/>
    <mergeCell ref="F35:H35"/>
    <mergeCell ref="F36:H36"/>
    <mergeCell ref="E37:H37"/>
    <mergeCell ref="F38:H38"/>
    <mergeCell ref="F39:H39"/>
    <mergeCell ref="F40:H40"/>
    <mergeCell ref="F41:H4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12:H12"/>
    <mergeCell ref="A1:G1"/>
    <mergeCell ref="B2:H2"/>
    <mergeCell ref="B3:H3"/>
    <mergeCell ref="B4:H4"/>
    <mergeCell ref="B5:C5"/>
    <mergeCell ref="D6:H6"/>
    <mergeCell ref="B7:C7"/>
    <mergeCell ref="D7:H7"/>
    <mergeCell ref="D8:H8"/>
    <mergeCell ref="E9:H9"/>
    <mergeCell ref="F11:H11"/>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1"/>
  <sheetViews>
    <sheetView showGridLines="0" topLeftCell="A46" zoomScaleNormal="100" workbookViewId="0">
      <selection activeCell="E52" sqref="E52"/>
    </sheetView>
  </sheetViews>
  <sheetFormatPr baseColWidth="10" defaultColWidth="6.33203125" defaultRowHeight="13" x14ac:dyDescent="0.15"/>
  <cols>
    <col min="1" max="1" width="23.83203125" customWidth="1"/>
    <col min="2" max="2" width="8.33203125" customWidth="1"/>
    <col min="3" max="3" width="8.6640625" customWidth="1"/>
    <col min="4" max="4" width="41" customWidth="1"/>
    <col min="5" max="5" width="84.33203125" customWidth="1"/>
    <col min="10" max="10" width="68.1640625" customWidth="1"/>
    <col min="11" max="11" width="8.1640625" customWidth="1"/>
  </cols>
  <sheetData>
    <row r="1" spans="1:9"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
        <v>314</v>
      </c>
      <c r="H1" t="s">
        <v>314</v>
      </c>
      <c r="I1" t="s">
        <v>314</v>
      </c>
    </row>
    <row r="2" spans="1:9" hidden="1" x14ac:dyDescent="0.15">
      <c r="A2" t="str">
        <f>Constants!A2</f>
        <v>Start date:</v>
      </c>
      <c r="B2">
        <f>Constants!B2</f>
        <v>36526</v>
      </c>
      <c r="C2" t="str">
        <f>Constants!D2</f>
        <v xml:space="preserve"> </v>
      </c>
      <c r="D2" t="str">
        <f>Constants!E2</f>
        <v>Grades:</v>
      </c>
      <c r="E2" t="str">
        <f>Constants!F2</f>
        <v>AA</v>
      </c>
      <c r="F2">
        <f>Constants!G2</f>
        <v>1</v>
      </c>
    </row>
    <row r="3" spans="1:9" hidden="1" x14ac:dyDescent="0.15">
      <c r="A3" t="str">
        <f>Constants!A3</f>
        <v>End date:</v>
      </c>
      <c r="B3">
        <f>Constants!B3</f>
        <v>73051</v>
      </c>
      <c r="C3" t="str">
        <f>Constants!D3</f>
        <v xml:space="preserve"> </v>
      </c>
      <c r="D3" t="str">
        <f>Constants!E3</f>
        <v xml:space="preserve"> </v>
      </c>
      <c r="E3" t="str">
        <f>Constants!F3</f>
        <v>A</v>
      </c>
      <c r="F3">
        <f>Constants!G3</f>
        <v>0.95</v>
      </c>
    </row>
    <row r="4" spans="1:9"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9"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9"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9"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9"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9"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9"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9"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9"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9"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9"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9"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9"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6" hidden="1" x14ac:dyDescent="0.15">
      <c r="A38" t="str">
        <f>Constants!A38</f>
        <v>Sizes:</v>
      </c>
      <c r="B38" t="str">
        <f>Constants!B38</f>
        <v>VS</v>
      </c>
      <c r="C38" t="str">
        <f>Constants!C38</f>
        <v>S</v>
      </c>
      <c r="D38" t="str">
        <f>Constants!D38</f>
        <v>M</v>
      </c>
      <c r="E38" t="str">
        <f>Constants!E38</f>
        <v>L</v>
      </c>
      <c r="F38" t="str">
        <f>Constants!F38</f>
        <v>VL</v>
      </c>
    </row>
    <row r="39" spans="1:6" hidden="1" x14ac:dyDescent="0.15">
      <c r="A39" t="str">
        <f>Constants!A39</f>
        <v>upper</v>
      </c>
      <c r="B39">
        <f>Constants!B39</f>
        <v>-1.5</v>
      </c>
      <c r="C39">
        <f>Constants!C39</f>
        <v>-0.5</v>
      </c>
      <c r="D39">
        <f>Constants!D39</f>
        <v>0.5</v>
      </c>
      <c r="E39">
        <f>Constants!E39</f>
        <v>1.5</v>
      </c>
      <c r="F39">
        <f>Constants!F39</f>
        <v>99999</v>
      </c>
    </row>
    <row r="40" spans="1:6" hidden="1" x14ac:dyDescent="0.15">
      <c r="A40" t="str">
        <f>Constants!A40</f>
        <v>mid</v>
      </c>
      <c r="B40">
        <f>Constants!B40</f>
        <v>-2</v>
      </c>
      <c r="C40">
        <f>Constants!C40</f>
        <v>-1</v>
      </c>
      <c r="D40">
        <f>Constants!D40</f>
        <v>0</v>
      </c>
      <c r="E40">
        <f>Constants!E40</f>
        <v>1</v>
      </c>
      <c r="F40">
        <f>Constants!F40</f>
        <v>2</v>
      </c>
    </row>
    <row r="41" spans="1:6" hidden="1" x14ac:dyDescent="0.15">
      <c r="A41" t="str">
        <f>Constants!A41</f>
        <v>lower</v>
      </c>
      <c r="B41">
        <f>Constants!B41</f>
        <v>0</v>
      </c>
      <c r="C41">
        <f>Constants!C41</f>
        <v>-1.5</v>
      </c>
      <c r="D41">
        <f>Constants!D41</f>
        <v>-0.5</v>
      </c>
      <c r="E41">
        <f>Constants!E41</f>
        <v>0.5</v>
      </c>
      <c r="F41">
        <f>Constants!F41</f>
        <v>1.5</v>
      </c>
    </row>
    <row r="42" spans="1:6" hidden="1" x14ac:dyDescent="0.15">
      <c r="A42" t="str">
        <f>Constants!A42</f>
        <v xml:space="preserve"> </v>
      </c>
      <c r="B42">
        <f>Constants!B42</f>
        <v>0</v>
      </c>
      <c r="C42">
        <f>Constants!C42</f>
        <v>0</v>
      </c>
      <c r="D42">
        <f>Constants!D42</f>
        <v>0</v>
      </c>
      <c r="E42">
        <f>Constants!E42</f>
        <v>0</v>
      </c>
      <c r="F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6" hidden="1" x14ac:dyDescent="0.15"/>
    <row r="46" spans="1:6" ht="20" x14ac:dyDescent="0.2">
      <c r="A46" s="301" t="s">
        <v>138</v>
      </c>
      <c r="B46" s="301"/>
      <c r="C46" s="301"/>
    </row>
    <row r="47" spans="1:6" ht="18" x14ac:dyDescent="0.2">
      <c r="A47" s="26"/>
      <c r="B47" s="26"/>
      <c r="C47" s="26"/>
    </row>
    <row r="48" spans="1:6" x14ac:dyDescent="0.15">
      <c r="A48" t="s">
        <v>27</v>
      </c>
      <c r="B48" s="17"/>
      <c r="C48" s="355" t="s">
        <v>743</v>
      </c>
      <c r="D48" s="356"/>
    </row>
    <row r="49" spans="1:11" x14ac:dyDescent="0.15">
      <c r="A49" s="33" t="s">
        <v>692</v>
      </c>
      <c r="B49" s="17"/>
      <c r="C49" s="355" t="s">
        <v>744</v>
      </c>
      <c r="D49" s="356"/>
    </row>
    <row r="50" spans="1:11" x14ac:dyDescent="0.15">
      <c r="A50" t="s">
        <v>731</v>
      </c>
      <c r="B50" s="17"/>
      <c r="C50" s="355" t="s">
        <v>745</v>
      </c>
      <c r="D50" s="356"/>
    </row>
    <row r="51" spans="1:11" hidden="1" x14ac:dyDescent="0.15">
      <c r="A51" t="s">
        <v>514</v>
      </c>
      <c r="B51" s="17"/>
      <c r="C51" s="355"/>
      <c r="D51" s="356"/>
      <c r="E51" s="33"/>
    </row>
    <row r="52" spans="1:11" ht="14" thickBot="1" x14ac:dyDescent="0.2">
      <c r="A52" s="10"/>
      <c r="B52" s="10"/>
      <c r="C52" s="10"/>
      <c r="D52" s="10"/>
      <c r="E52" s="10"/>
    </row>
    <row r="53" spans="1:11" ht="20" hidden="1" x14ac:dyDescent="0.2">
      <c r="A53" s="1" t="s">
        <v>21</v>
      </c>
      <c r="B53" s="1"/>
      <c r="C53" s="1"/>
      <c r="D53" s="1"/>
      <c r="E53" s="1"/>
    </row>
    <row r="54" spans="1:11" hidden="1" x14ac:dyDescent="0.15"/>
    <row r="55" spans="1:11" hidden="1" x14ac:dyDescent="0.15"/>
    <row r="56" spans="1:11" hidden="1" x14ac:dyDescent="0.15">
      <c r="A56" t="s">
        <v>440</v>
      </c>
      <c r="B56" s="30"/>
    </row>
    <row r="57" spans="1:11" hidden="1" x14ac:dyDescent="0.15">
      <c r="A57" t="s">
        <v>439</v>
      </c>
      <c r="B57" s="30"/>
    </row>
    <row r="58" spans="1:11" ht="15" hidden="1" customHeight="1" x14ac:dyDescent="0.15">
      <c r="A58" t="s">
        <v>54</v>
      </c>
      <c r="B58" s="160" t="str">
        <f>IF(OR(ISBLANK(B56),ISBLANK(B57)),"",MIN(B56,B57))</f>
        <v/>
      </c>
      <c r="C58" s="31" t="s">
        <v>323</v>
      </c>
      <c r="D58" s="17">
        <v>100</v>
      </c>
    </row>
    <row r="59" spans="1:11" ht="18" hidden="1" x14ac:dyDescent="0.2">
      <c r="B59" s="159"/>
    </row>
    <row r="60" spans="1:11" hidden="1" x14ac:dyDescent="0.15"/>
    <row r="61" spans="1:11" hidden="1" x14ac:dyDescent="0.15">
      <c r="A61" t="s">
        <v>437</v>
      </c>
    </row>
    <row r="62" spans="1:11" hidden="1" x14ac:dyDescent="0.15">
      <c r="C62" s="31">
        <f>$D$58*F2</f>
        <v>100</v>
      </c>
      <c r="D62" s="357" t="s">
        <v>643</v>
      </c>
      <c r="E62" s="320"/>
      <c r="J62" s="320"/>
      <c r="K62" s="320"/>
    </row>
    <row r="63" spans="1:11" hidden="1" x14ac:dyDescent="0.15">
      <c r="C63" s="31">
        <f>$D$58*F4</f>
        <v>90</v>
      </c>
      <c r="D63" s="357" t="s">
        <v>671</v>
      </c>
      <c r="E63" s="357"/>
      <c r="J63" s="359"/>
      <c r="K63" s="359"/>
    </row>
    <row r="64" spans="1:11" hidden="1" x14ac:dyDescent="0.15">
      <c r="C64" s="31">
        <f>$D$58*F6</f>
        <v>80</v>
      </c>
      <c r="D64" s="357" t="s">
        <v>672</v>
      </c>
      <c r="E64" s="357"/>
      <c r="J64" s="359"/>
      <c r="K64" s="320"/>
    </row>
    <row r="65" spans="1:11" hidden="1" x14ac:dyDescent="0.15">
      <c r="C65" s="31">
        <f>$D$58*F8</f>
        <v>70</v>
      </c>
      <c r="D65" s="357" t="s">
        <v>673</v>
      </c>
      <c r="E65" s="357"/>
      <c r="J65" s="359"/>
      <c r="K65" s="320"/>
    </row>
    <row r="66" spans="1:11" hidden="1" x14ac:dyDescent="0.15">
      <c r="C66" s="31">
        <v>60</v>
      </c>
      <c r="D66" s="357" t="s">
        <v>674</v>
      </c>
      <c r="E66" s="357"/>
      <c r="J66" s="320"/>
      <c r="K66" s="320"/>
    </row>
    <row r="67" spans="1:11" hidden="1" x14ac:dyDescent="0.15">
      <c r="C67" s="31">
        <v>50</v>
      </c>
      <c r="D67" s="33" t="s">
        <v>442</v>
      </c>
    </row>
    <row r="68" spans="1:11" hidden="1" x14ac:dyDescent="0.15">
      <c r="A68" t="s">
        <v>438</v>
      </c>
    </row>
    <row r="69" spans="1:11" hidden="1" x14ac:dyDescent="0.15">
      <c r="C69" s="31">
        <f>$D$58*F2</f>
        <v>100</v>
      </c>
      <c r="D69" s="320" t="s">
        <v>81</v>
      </c>
      <c r="E69" s="320"/>
    </row>
    <row r="70" spans="1:11" hidden="1" x14ac:dyDescent="0.15">
      <c r="C70" s="31">
        <f t="shared" ref="C70:C76" si="0">$D$58*F3</f>
        <v>95</v>
      </c>
      <c r="D70" s="320" t="s">
        <v>441</v>
      </c>
      <c r="E70" s="320"/>
    </row>
    <row r="71" spans="1:11" hidden="1" x14ac:dyDescent="0.15">
      <c r="C71" s="31">
        <f t="shared" si="0"/>
        <v>90</v>
      </c>
      <c r="D71" s="320" t="s">
        <v>448</v>
      </c>
      <c r="E71" s="320"/>
    </row>
    <row r="72" spans="1:11" hidden="1" x14ac:dyDescent="0.15">
      <c r="C72" s="31">
        <f t="shared" si="0"/>
        <v>85</v>
      </c>
      <c r="D72" s="320" t="s">
        <v>445</v>
      </c>
      <c r="E72" s="320"/>
    </row>
    <row r="73" spans="1:11" hidden="1" x14ac:dyDescent="0.15">
      <c r="C73" s="31">
        <f t="shared" si="0"/>
        <v>80</v>
      </c>
      <c r="D73" s="357" t="s">
        <v>642</v>
      </c>
      <c r="E73" s="320"/>
    </row>
    <row r="74" spans="1:11" hidden="1" x14ac:dyDescent="0.15">
      <c r="C74" s="31">
        <f t="shared" si="0"/>
        <v>75</v>
      </c>
      <c r="D74" s="320" t="s">
        <v>446</v>
      </c>
      <c r="E74" s="320"/>
    </row>
    <row r="75" spans="1:11" hidden="1" x14ac:dyDescent="0.15">
      <c r="C75" s="31">
        <f t="shared" si="0"/>
        <v>70</v>
      </c>
      <c r="D75" s="320" t="s">
        <v>443</v>
      </c>
      <c r="E75" s="320"/>
    </row>
    <row r="76" spans="1:11" hidden="1" x14ac:dyDescent="0.15">
      <c r="C76" s="31">
        <f t="shared" si="0"/>
        <v>65</v>
      </c>
      <c r="D76" s="320" t="s">
        <v>447</v>
      </c>
      <c r="E76" s="320"/>
    </row>
    <row r="77" spans="1:11" hidden="1" x14ac:dyDescent="0.15">
      <c r="C77" s="31">
        <v>50</v>
      </c>
      <c r="D77" s="320" t="s">
        <v>444</v>
      </c>
      <c r="E77" s="320"/>
    </row>
    <row r="78" spans="1:11" hidden="1" x14ac:dyDescent="0.15"/>
    <row r="79" spans="1:11" hidden="1" x14ac:dyDescent="0.15"/>
    <row r="80" spans="1:11" ht="20" x14ac:dyDescent="0.2">
      <c r="A80" s="358" t="s">
        <v>110</v>
      </c>
      <c r="B80" s="358"/>
      <c r="C80" s="116"/>
      <c r="D80" s="251" t="s">
        <v>522</v>
      </c>
      <c r="E80" s="172"/>
    </row>
    <row r="81" spans="1:12" x14ac:dyDescent="0.15">
      <c r="A81" s="353" t="s">
        <v>55</v>
      </c>
      <c r="B81" s="353"/>
      <c r="C81" s="353"/>
      <c r="D81" s="353"/>
      <c r="E81" s="353"/>
      <c r="F81" s="353"/>
      <c r="G81" s="353"/>
      <c r="H81" s="353"/>
      <c r="I81" s="353"/>
      <c r="J81" s="353"/>
      <c r="K81" s="353"/>
      <c r="L81" s="353"/>
    </row>
    <row r="82" spans="1:12" x14ac:dyDescent="0.15">
      <c r="B82" s="354" t="s">
        <v>136</v>
      </c>
      <c r="C82" s="354"/>
      <c r="D82" s="354"/>
      <c r="E82" s="354"/>
      <c r="F82" s="354"/>
      <c r="G82" s="354"/>
      <c r="H82" s="354"/>
      <c r="I82" s="354"/>
      <c r="J82" s="354"/>
      <c r="K82" s="354"/>
      <c r="L82" s="354"/>
    </row>
    <row r="83" spans="1:12" x14ac:dyDescent="0.15">
      <c r="B83" s="354" t="s">
        <v>315</v>
      </c>
      <c r="C83" s="354"/>
      <c r="D83" s="354"/>
      <c r="E83" s="354"/>
      <c r="F83" s="354"/>
      <c r="G83" s="354"/>
      <c r="H83" s="354"/>
      <c r="I83" s="354"/>
      <c r="J83" s="354"/>
      <c r="K83" s="354"/>
      <c r="L83" s="354"/>
    </row>
    <row r="84" spans="1:12" x14ac:dyDescent="0.15">
      <c r="B84" s="354" t="s">
        <v>316</v>
      </c>
      <c r="C84" s="354"/>
      <c r="D84" s="354"/>
      <c r="E84" s="354"/>
      <c r="F84" s="354"/>
      <c r="G84" s="354"/>
      <c r="H84" s="354"/>
      <c r="I84" s="354"/>
      <c r="J84" s="354"/>
      <c r="K84" s="354"/>
      <c r="L84" s="354"/>
    </row>
    <row r="85" spans="1:12" x14ac:dyDescent="0.15">
      <c r="A85" s="353" t="s">
        <v>111</v>
      </c>
      <c r="B85" s="353"/>
      <c r="C85" s="353"/>
      <c r="D85" s="353"/>
      <c r="E85" s="353"/>
      <c r="F85" s="353"/>
      <c r="G85" s="353"/>
      <c r="H85" s="353"/>
      <c r="I85" s="353"/>
      <c r="J85" s="353"/>
      <c r="K85" s="353"/>
      <c r="L85" s="353"/>
    </row>
    <row r="86" spans="1:12" x14ac:dyDescent="0.15">
      <c r="B86" s="354" t="s">
        <v>270</v>
      </c>
      <c r="C86" s="354"/>
      <c r="D86" s="354"/>
      <c r="E86" s="354"/>
      <c r="F86" s="354"/>
      <c r="G86" s="354"/>
      <c r="H86" s="354"/>
      <c r="I86" s="354"/>
      <c r="J86" s="354"/>
      <c r="K86" s="354"/>
      <c r="L86" s="354"/>
    </row>
    <row r="87" spans="1:12" x14ac:dyDescent="0.15">
      <c r="B87" s="354" t="s">
        <v>435</v>
      </c>
      <c r="C87" s="354"/>
      <c r="D87" s="354"/>
      <c r="E87" s="354"/>
      <c r="F87" s="354"/>
      <c r="G87" s="354"/>
      <c r="H87" s="354"/>
      <c r="I87" s="354"/>
      <c r="J87" s="354"/>
      <c r="K87" s="354"/>
      <c r="L87" s="354"/>
    </row>
    <row r="88" spans="1:12" s="2" customFormat="1" x14ac:dyDescent="0.15">
      <c r="B88" s="354" t="s">
        <v>326</v>
      </c>
      <c r="C88" s="354"/>
      <c r="D88" s="354"/>
      <c r="E88" s="354"/>
      <c r="F88" s="354"/>
      <c r="G88" s="354"/>
      <c r="H88" s="354"/>
      <c r="I88" s="354"/>
      <c r="J88" s="354"/>
      <c r="K88" s="354"/>
      <c r="L88" s="354"/>
    </row>
    <row r="89" spans="1:12" x14ac:dyDescent="0.15">
      <c r="B89" s="354" t="s">
        <v>271</v>
      </c>
      <c r="C89" s="354"/>
      <c r="D89" s="354"/>
      <c r="E89" s="354"/>
      <c r="F89" s="354"/>
      <c r="G89" s="354"/>
      <c r="H89" s="354"/>
      <c r="I89" s="354"/>
      <c r="J89" s="354"/>
      <c r="K89" s="354"/>
      <c r="L89" s="354"/>
    </row>
    <row r="90" spans="1:12" x14ac:dyDescent="0.15">
      <c r="A90" s="353" t="s">
        <v>131</v>
      </c>
      <c r="B90" s="353"/>
      <c r="C90" s="353"/>
      <c r="D90" s="353"/>
      <c r="E90" s="353"/>
      <c r="F90" s="353"/>
      <c r="G90" s="353"/>
      <c r="H90" s="353"/>
      <c r="I90" s="353"/>
      <c r="J90" s="353"/>
      <c r="K90" s="353"/>
      <c r="L90" s="353"/>
    </row>
    <row r="91" spans="1:12" x14ac:dyDescent="0.15">
      <c r="B91" s="354" t="s">
        <v>106</v>
      </c>
      <c r="C91" s="354"/>
      <c r="D91" s="354"/>
      <c r="E91" s="354"/>
      <c r="F91" s="354"/>
      <c r="G91" s="354"/>
      <c r="H91" s="354"/>
      <c r="I91" s="354"/>
      <c r="J91" s="354"/>
      <c r="K91" s="354"/>
      <c r="L91" s="354"/>
    </row>
    <row r="92" spans="1:12" x14ac:dyDescent="0.15">
      <c r="B92" s="354" t="s">
        <v>107</v>
      </c>
      <c r="C92" s="354"/>
      <c r="D92" s="354"/>
      <c r="E92" s="354"/>
      <c r="F92" s="354"/>
      <c r="G92" s="354"/>
      <c r="H92" s="354"/>
      <c r="I92" s="354"/>
      <c r="J92" s="354"/>
      <c r="K92" s="354"/>
      <c r="L92" s="354"/>
    </row>
    <row r="93" spans="1:12" x14ac:dyDescent="0.15">
      <c r="B93" s="354" t="s">
        <v>436</v>
      </c>
      <c r="C93" s="354"/>
      <c r="D93" s="354"/>
      <c r="E93" s="354"/>
      <c r="F93" s="354"/>
      <c r="G93" s="354"/>
      <c r="H93" s="354"/>
      <c r="I93" s="354"/>
      <c r="J93" s="354"/>
      <c r="K93" s="354"/>
      <c r="L93" s="354"/>
    </row>
    <row r="94" spans="1:12" x14ac:dyDescent="0.15">
      <c r="B94" s="354" t="s">
        <v>147</v>
      </c>
      <c r="C94" s="354"/>
      <c r="D94" s="354"/>
      <c r="E94" s="354"/>
      <c r="F94" s="354"/>
      <c r="G94" s="354"/>
      <c r="H94" s="354"/>
      <c r="I94" s="354"/>
      <c r="J94" s="354"/>
      <c r="K94" s="354"/>
      <c r="L94" s="354"/>
    </row>
    <row r="95" spans="1:12" x14ac:dyDescent="0.15">
      <c r="B95" s="354" t="s">
        <v>317</v>
      </c>
      <c r="C95" s="354"/>
      <c r="D95" s="354"/>
      <c r="E95" s="354"/>
      <c r="F95" s="354"/>
      <c r="G95" s="354"/>
      <c r="H95" s="354"/>
      <c r="I95" s="354"/>
      <c r="J95" s="354"/>
      <c r="K95" s="354"/>
      <c r="L95" s="354"/>
    </row>
    <row r="96" spans="1:12" hidden="1" x14ac:dyDescent="0.15">
      <c r="A96" s="353" t="s">
        <v>200</v>
      </c>
      <c r="B96" s="353"/>
    </row>
    <row r="97" spans="1:12" hidden="1" x14ac:dyDescent="0.15">
      <c r="B97" s="354" t="s">
        <v>318</v>
      </c>
      <c r="C97" s="354"/>
      <c r="D97" s="354"/>
      <c r="E97" s="354"/>
      <c r="F97" s="354"/>
      <c r="G97" s="354"/>
      <c r="H97" s="354"/>
      <c r="I97" s="354"/>
      <c r="J97" s="354"/>
      <c r="K97" s="354"/>
      <c r="L97" s="354"/>
    </row>
    <row r="98" spans="1:12" hidden="1" x14ac:dyDescent="0.15">
      <c r="B98" s="354" t="s">
        <v>319</v>
      </c>
      <c r="C98" s="354"/>
      <c r="D98" s="354"/>
      <c r="E98" s="354"/>
      <c r="F98" s="354"/>
      <c r="G98" s="354"/>
      <c r="H98" s="354"/>
      <c r="I98" s="354"/>
      <c r="J98" s="354"/>
      <c r="K98" s="354"/>
      <c r="L98" s="354"/>
    </row>
    <row r="99" spans="1:12" hidden="1" x14ac:dyDescent="0.15">
      <c r="B99" s="354" t="s">
        <v>53</v>
      </c>
      <c r="C99" s="354"/>
      <c r="D99" s="354"/>
      <c r="E99" s="354"/>
      <c r="F99" s="354"/>
      <c r="G99" s="354"/>
      <c r="H99" s="354"/>
      <c r="I99" s="354"/>
      <c r="J99" s="354"/>
      <c r="K99" s="354"/>
      <c r="L99" s="354"/>
    </row>
    <row r="100" spans="1:12" hidden="1" x14ac:dyDescent="0.15">
      <c r="B100" s="354" t="s">
        <v>458</v>
      </c>
      <c r="C100" s="354"/>
      <c r="D100" s="354"/>
      <c r="E100" s="354"/>
      <c r="F100" s="354"/>
      <c r="G100" s="354"/>
      <c r="H100" s="354"/>
      <c r="I100" s="354"/>
      <c r="J100" s="354"/>
      <c r="K100" s="354"/>
      <c r="L100" s="354"/>
    </row>
    <row r="101" spans="1:12" x14ac:dyDescent="0.15">
      <c r="A101" s="353" t="s">
        <v>320</v>
      </c>
      <c r="B101" s="353"/>
    </row>
    <row r="102" spans="1:12" x14ac:dyDescent="0.15">
      <c r="B102" s="354" t="s">
        <v>83</v>
      </c>
      <c r="C102" s="354"/>
      <c r="D102" s="354"/>
      <c r="E102" s="354"/>
      <c r="F102" s="354"/>
      <c r="G102" s="354"/>
      <c r="H102" s="354"/>
      <c r="I102" s="354"/>
      <c r="J102" s="354"/>
      <c r="K102" s="354"/>
      <c r="L102" s="354"/>
    </row>
    <row r="103" spans="1:12" x14ac:dyDescent="0.15">
      <c r="B103" s="354" t="s">
        <v>321</v>
      </c>
      <c r="C103" s="354"/>
      <c r="D103" s="354"/>
      <c r="E103" s="354"/>
      <c r="F103" s="354"/>
      <c r="G103" s="354"/>
      <c r="H103" s="354"/>
      <c r="I103" s="354"/>
      <c r="J103" s="354"/>
      <c r="K103" s="354"/>
      <c r="L103" s="354"/>
    </row>
    <row r="104" spans="1:12" x14ac:dyDescent="0.15">
      <c r="A104" s="353" t="s">
        <v>112</v>
      </c>
      <c r="B104" s="353"/>
    </row>
    <row r="105" spans="1:12" x14ac:dyDescent="0.15">
      <c r="B105" s="354" t="s">
        <v>37</v>
      </c>
      <c r="C105" s="354"/>
      <c r="D105" s="354"/>
      <c r="E105" s="354"/>
      <c r="F105" s="354"/>
      <c r="G105" s="354"/>
      <c r="H105" s="354"/>
      <c r="I105" s="354"/>
      <c r="J105" s="354"/>
      <c r="K105" s="354"/>
      <c r="L105" s="354"/>
    </row>
    <row r="106" spans="1:12" x14ac:dyDescent="0.15">
      <c r="B106" s="354" t="s">
        <v>322</v>
      </c>
      <c r="C106" s="354"/>
      <c r="D106" s="354"/>
      <c r="E106" s="354"/>
      <c r="F106" s="354"/>
      <c r="G106" s="354"/>
      <c r="H106" s="354"/>
      <c r="I106" s="354"/>
      <c r="J106" s="354"/>
      <c r="K106" s="354"/>
      <c r="L106" s="354"/>
    </row>
    <row r="107" spans="1:12" x14ac:dyDescent="0.15">
      <c r="B107" s="361" t="s">
        <v>499</v>
      </c>
      <c r="C107" s="354"/>
      <c r="D107" s="354"/>
      <c r="E107" s="354"/>
      <c r="F107" s="354"/>
      <c r="G107" s="354"/>
      <c r="H107" s="354"/>
      <c r="I107" s="354"/>
      <c r="J107" s="354"/>
      <c r="K107" s="354"/>
      <c r="L107" s="354"/>
    </row>
    <row r="108" spans="1:12" x14ac:dyDescent="0.15">
      <c r="B108" s="354" t="s">
        <v>109</v>
      </c>
      <c r="C108" s="354"/>
      <c r="D108" s="354"/>
      <c r="E108" s="354"/>
      <c r="F108" s="354"/>
      <c r="G108" s="354"/>
      <c r="H108" s="354"/>
      <c r="I108" s="354"/>
      <c r="J108" s="354"/>
      <c r="K108" s="354"/>
      <c r="L108" s="354"/>
    </row>
    <row r="109" spans="1:12" x14ac:dyDescent="0.15">
      <c r="B109" s="354" t="s">
        <v>726</v>
      </c>
      <c r="C109" s="354"/>
      <c r="D109" s="354"/>
      <c r="E109" s="354"/>
      <c r="F109" s="354"/>
      <c r="G109" s="354"/>
      <c r="H109" s="354"/>
      <c r="I109" s="354"/>
      <c r="J109" s="354"/>
      <c r="K109" s="354"/>
      <c r="L109" s="354"/>
    </row>
    <row r="110" spans="1:12" x14ac:dyDescent="0.15">
      <c r="B110" s="362" t="s">
        <v>727</v>
      </c>
      <c r="C110" s="354"/>
      <c r="D110" s="354"/>
      <c r="E110" s="354"/>
      <c r="F110" s="354"/>
      <c r="G110" s="354"/>
      <c r="H110" s="354"/>
      <c r="I110" s="354"/>
      <c r="J110" s="354"/>
      <c r="K110" s="354"/>
      <c r="L110" s="354"/>
    </row>
    <row r="111" spans="1:12" s="33" customFormat="1" hidden="1" x14ac:dyDescent="0.15">
      <c r="A111" s="363" t="s">
        <v>28</v>
      </c>
      <c r="B111" s="363"/>
      <c r="C111" s="169"/>
      <c r="D111" s="169"/>
      <c r="E111" s="169"/>
      <c r="F111" s="169"/>
      <c r="G111" s="169"/>
      <c r="H111" s="169"/>
      <c r="I111" s="169"/>
      <c r="J111" s="169"/>
      <c r="K111" s="169"/>
      <c r="L111" s="169"/>
    </row>
    <row r="112" spans="1:12" s="33" customFormat="1" hidden="1" x14ac:dyDescent="0.15">
      <c r="A112" s="169"/>
      <c r="B112" s="364" t="s">
        <v>29</v>
      </c>
      <c r="C112" s="364"/>
      <c r="D112" s="364"/>
      <c r="E112" s="364"/>
      <c r="F112" s="364"/>
      <c r="G112" s="364"/>
      <c r="H112" s="364"/>
      <c r="I112" s="364"/>
      <c r="J112" s="364"/>
      <c r="K112" s="364"/>
      <c r="L112" s="364"/>
    </row>
    <row r="113" spans="1:12" s="33" customFormat="1" hidden="1" x14ac:dyDescent="0.15">
      <c r="A113" s="169"/>
      <c r="B113" s="364" t="s">
        <v>30</v>
      </c>
      <c r="C113" s="364"/>
      <c r="D113" s="364"/>
      <c r="E113" s="364"/>
      <c r="F113" s="364"/>
      <c r="G113" s="364"/>
      <c r="H113" s="364"/>
      <c r="I113" s="364"/>
      <c r="J113" s="364"/>
      <c r="K113" s="364"/>
      <c r="L113" s="364"/>
    </row>
    <row r="114" spans="1:12" x14ac:dyDescent="0.15">
      <c r="A114" s="91" t="s">
        <v>159</v>
      </c>
      <c r="B114" s="17"/>
      <c r="C114" s="17"/>
      <c r="D114" s="17"/>
      <c r="E114" s="17"/>
      <c r="F114" s="17"/>
      <c r="G114" s="17"/>
      <c r="H114" s="17"/>
      <c r="I114" s="17"/>
      <c r="J114" s="17"/>
      <c r="K114" s="17"/>
      <c r="L114" s="17"/>
    </row>
    <row r="115" spans="1:12" x14ac:dyDescent="0.15">
      <c r="B115" s="362" t="s">
        <v>581</v>
      </c>
      <c r="C115" s="354"/>
      <c r="D115" s="354"/>
      <c r="E115" s="354"/>
      <c r="F115" s="354"/>
      <c r="G115" s="354"/>
      <c r="H115" s="354"/>
      <c r="I115" s="354"/>
      <c r="J115" s="354"/>
      <c r="K115" s="354"/>
      <c r="L115" s="354"/>
    </row>
    <row r="116" spans="1:12" x14ac:dyDescent="0.15">
      <c r="B116" s="354" t="s">
        <v>466</v>
      </c>
      <c r="C116" s="354"/>
      <c r="D116" s="354"/>
      <c r="E116" s="354"/>
      <c r="F116" s="354"/>
      <c r="G116" s="354"/>
      <c r="H116" s="354"/>
      <c r="I116" s="354"/>
      <c r="J116" s="354"/>
      <c r="K116" s="354"/>
      <c r="L116" s="354"/>
    </row>
    <row r="117" spans="1:12" x14ac:dyDescent="0.15">
      <c r="B117" s="354" t="s">
        <v>490</v>
      </c>
      <c r="C117" s="354"/>
      <c r="D117" s="354"/>
      <c r="E117" s="354"/>
      <c r="F117" s="354"/>
      <c r="G117" s="354"/>
      <c r="H117" s="354"/>
      <c r="I117" s="354"/>
      <c r="J117" s="354"/>
      <c r="K117" s="354"/>
      <c r="L117" s="354"/>
    </row>
    <row r="118" spans="1:12" x14ac:dyDescent="0.15">
      <c r="B118" s="354" t="s">
        <v>160</v>
      </c>
      <c r="C118" s="354"/>
      <c r="D118" s="354"/>
      <c r="E118" s="354"/>
      <c r="F118" s="354"/>
      <c r="G118" s="354"/>
      <c r="H118" s="354"/>
      <c r="I118" s="354"/>
      <c r="J118" s="354"/>
      <c r="K118" s="354"/>
      <c r="L118" s="354"/>
    </row>
    <row r="119" spans="1:12" x14ac:dyDescent="0.15">
      <c r="B119" s="361" t="s">
        <v>500</v>
      </c>
      <c r="C119" s="354"/>
      <c r="D119" s="354"/>
      <c r="E119" s="354"/>
      <c r="F119" s="354"/>
      <c r="G119" s="354"/>
      <c r="H119" s="354"/>
      <c r="I119" s="354"/>
      <c r="J119" s="354"/>
      <c r="K119" s="354"/>
      <c r="L119" s="354"/>
    </row>
    <row r="120" spans="1:12" x14ac:dyDescent="0.15">
      <c r="B120" s="361" t="s">
        <v>516</v>
      </c>
      <c r="C120" s="354"/>
      <c r="D120" s="354"/>
      <c r="E120" s="354"/>
      <c r="F120" s="354"/>
      <c r="G120" s="354"/>
      <c r="H120" s="354"/>
      <c r="I120" s="354"/>
      <c r="J120" s="354"/>
      <c r="K120" s="354"/>
      <c r="L120" s="354"/>
    </row>
    <row r="121" spans="1:12" s="169" customFormat="1" x14ac:dyDescent="0.15">
      <c r="A121" s="170" t="s">
        <v>123</v>
      </c>
      <c r="B121" s="171"/>
      <c r="C121" s="171"/>
      <c r="D121" s="171"/>
      <c r="E121" s="171"/>
      <c r="F121" s="171"/>
      <c r="G121" s="171"/>
      <c r="H121" s="171"/>
      <c r="I121" s="171"/>
      <c r="J121" s="171"/>
      <c r="K121" s="171"/>
      <c r="L121" s="171"/>
    </row>
    <row r="122" spans="1:12" s="169" customFormat="1" x14ac:dyDescent="0.15">
      <c r="B122" s="364" t="s">
        <v>11</v>
      </c>
      <c r="C122" s="364"/>
      <c r="D122" s="364"/>
      <c r="E122" s="364"/>
      <c r="F122" s="364"/>
      <c r="G122" s="364"/>
      <c r="H122" s="364"/>
      <c r="I122" s="364"/>
      <c r="J122" s="364"/>
      <c r="K122" s="364"/>
      <c r="L122" s="364"/>
    </row>
    <row r="123" spans="1:12" s="169" customFormat="1" x14ac:dyDescent="0.15">
      <c r="B123" s="364" t="s">
        <v>728</v>
      </c>
      <c r="C123" s="364"/>
      <c r="D123" s="364"/>
      <c r="E123" s="364"/>
      <c r="F123" s="364"/>
      <c r="G123" s="364"/>
      <c r="H123" s="364"/>
      <c r="I123" s="364"/>
      <c r="J123" s="364"/>
      <c r="K123" s="364"/>
      <c r="L123" s="364"/>
    </row>
    <row r="124" spans="1:12" s="169" customFormat="1" x14ac:dyDescent="0.15">
      <c r="B124" s="364" t="s">
        <v>730</v>
      </c>
      <c r="C124" s="364"/>
      <c r="D124" s="364"/>
      <c r="E124" s="364"/>
      <c r="F124" s="364"/>
      <c r="G124" s="364"/>
      <c r="H124" s="364"/>
      <c r="I124" s="364"/>
      <c r="J124" s="364"/>
      <c r="K124" s="364"/>
      <c r="L124" s="364"/>
    </row>
    <row r="125" spans="1:12" s="169" customFormat="1" x14ac:dyDescent="0.15">
      <c r="B125" s="171" t="s">
        <v>729</v>
      </c>
      <c r="C125" s="171"/>
      <c r="D125" s="171"/>
      <c r="E125" s="171"/>
      <c r="F125" s="171"/>
      <c r="G125" s="171"/>
      <c r="H125" s="171"/>
      <c r="I125" s="171"/>
      <c r="J125" s="171"/>
      <c r="K125" s="171"/>
      <c r="L125" s="171"/>
    </row>
    <row r="126" spans="1:12" s="169" customFormat="1" x14ac:dyDescent="0.15">
      <c r="B126" s="364" t="s">
        <v>13</v>
      </c>
      <c r="C126" s="364"/>
      <c r="D126" s="364"/>
      <c r="E126" s="364"/>
      <c r="F126" s="364"/>
      <c r="G126" s="364"/>
      <c r="H126" s="364"/>
      <c r="I126" s="364"/>
      <c r="J126" s="364"/>
      <c r="K126" s="364"/>
      <c r="L126" s="364"/>
    </row>
    <row r="127" spans="1:12" s="169" customFormat="1" x14ac:dyDescent="0.15">
      <c r="B127" s="364" t="s">
        <v>12</v>
      </c>
      <c r="C127" s="364"/>
      <c r="D127" s="364"/>
      <c r="E127" s="364"/>
      <c r="F127" s="364"/>
      <c r="G127" s="364"/>
      <c r="H127" s="364"/>
      <c r="I127" s="364"/>
      <c r="J127" s="364"/>
      <c r="K127" s="364"/>
      <c r="L127" s="364"/>
    </row>
    <row r="128" spans="1:12" s="169" customFormat="1" x14ac:dyDescent="0.15">
      <c r="A128" s="170" t="s">
        <v>7</v>
      </c>
      <c r="B128" s="171"/>
      <c r="C128" s="171"/>
      <c r="D128" s="171"/>
      <c r="E128" s="171"/>
      <c r="F128" s="171"/>
      <c r="G128" s="171"/>
      <c r="H128" s="171"/>
      <c r="I128" s="171"/>
      <c r="J128" s="171"/>
      <c r="K128" s="171"/>
      <c r="L128" s="171"/>
    </row>
    <row r="129" spans="1:12" s="169" customFormat="1" x14ac:dyDescent="0.15">
      <c r="A129" s="170"/>
      <c r="B129" s="364" t="s">
        <v>6</v>
      </c>
      <c r="C129" s="364"/>
      <c r="D129" s="364"/>
      <c r="E129" s="364"/>
      <c r="F129" s="364"/>
      <c r="G129" s="364"/>
      <c r="H129" s="364"/>
      <c r="I129" s="364"/>
      <c r="J129" s="364"/>
      <c r="K129" s="364"/>
      <c r="L129" s="364"/>
    </row>
    <row r="130" spans="1:12" s="169" customFormat="1" x14ac:dyDescent="0.15">
      <c r="A130" s="170"/>
      <c r="B130" s="364" t="s">
        <v>279</v>
      </c>
      <c r="C130" s="364"/>
      <c r="D130" s="364"/>
      <c r="E130" s="364"/>
      <c r="F130" s="364"/>
      <c r="G130" s="364"/>
      <c r="H130" s="364"/>
      <c r="I130" s="364"/>
      <c r="J130" s="364"/>
      <c r="K130" s="364"/>
      <c r="L130" s="364"/>
    </row>
    <row r="131" spans="1:12" s="169" customFormat="1" hidden="1" x14ac:dyDescent="0.15">
      <c r="A131" s="170" t="s">
        <v>9</v>
      </c>
      <c r="B131" s="170"/>
    </row>
    <row r="132" spans="1:12" s="169" customFormat="1" hidden="1" x14ac:dyDescent="0.15">
      <c r="A132" s="170"/>
      <c r="B132" s="364" t="s">
        <v>1</v>
      </c>
      <c r="C132" s="364"/>
      <c r="D132" s="364"/>
      <c r="E132" s="364"/>
      <c r="F132" s="364"/>
      <c r="G132" s="364"/>
      <c r="H132" s="364"/>
      <c r="I132" s="364"/>
      <c r="J132" s="364"/>
      <c r="K132" s="364"/>
      <c r="L132" s="364"/>
    </row>
    <row r="133" spans="1:12" s="169" customFormat="1" hidden="1" x14ac:dyDescent="0.15">
      <c r="A133" s="170"/>
      <c r="B133" s="364" t="s">
        <v>2</v>
      </c>
      <c r="C133" s="364"/>
      <c r="D133" s="364"/>
      <c r="E133" s="364"/>
      <c r="F133" s="364"/>
      <c r="G133" s="364"/>
      <c r="H133" s="364"/>
      <c r="I133" s="364"/>
      <c r="J133" s="364"/>
      <c r="K133" s="364"/>
      <c r="L133" s="364"/>
    </row>
    <row r="134" spans="1:12" s="169" customFormat="1" hidden="1" x14ac:dyDescent="0.15">
      <c r="A134" s="170"/>
      <c r="B134" s="364" t="s">
        <v>3</v>
      </c>
      <c r="C134" s="364"/>
      <c r="D134" s="364"/>
      <c r="E134" s="364"/>
      <c r="F134" s="364"/>
      <c r="G134" s="364"/>
      <c r="H134" s="364"/>
      <c r="I134" s="364"/>
      <c r="J134" s="364"/>
      <c r="K134" s="364"/>
      <c r="L134" s="364"/>
    </row>
    <row r="135" spans="1:12" s="169" customFormat="1" hidden="1" x14ac:dyDescent="0.15">
      <c r="B135" s="364" t="s">
        <v>4</v>
      </c>
      <c r="C135" s="364"/>
      <c r="D135" s="364"/>
      <c r="E135" s="364"/>
      <c r="F135" s="364"/>
      <c r="G135" s="364"/>
      <c r="H135" s="364"/>
      <c r="I135" s="364"/>
      <c r="J135" s="364"/>
      <c r="K135" s="364"/>
      <c r="L135" s="364"/>
    </row>
    <row r="136" spans="1:12" s="169" customFormat="1" hidden="1" x14ac:dyDescent="0.15">
      <c r="B136" s="364" t="s">
        <v>5</v>
      </c>
      <c r="C136" s="364"/>
      <c r="D136" s="364"/>
      <c r="E136" s="364"/>
      <c r="F136" s="364"/>
      <c r="G136" s="364"/>
      <c r="H136" s="364"/>
      <c r="I136" s="364"/>
      <c r="J136" s="364"/>
      <c r="K136" s="364"/>
      <c r="L136" s="364"/>
    </row>
    <row r="137" spans="1:12" s="169" customFormat="1" x14ac:dyDescent="0.15">
      <c r="A137" s="363" t="s">
        <v>145</v>
      </c>
      <c r="B137" s="363"/>
    </row>
    <row r="138" spans="1:12" s="169" customFormat="1" x14ac:dyDescent="0.15">
      <c r="B138" s="364" t="s">
        <v>197</v>
      </c>
      <c r="C138" s="364"/>
      <c r="D138" s="364"/>
      <c r="E138" s="364"/>
      <c r="F138" s="364"/>
      <c r="G138" s="364"/>
      <c r="H138" s="364"/>
      <c r="I138" s="364"/>
      <c r="J138" s="364"/>
      <c r="K138" s="364"/>
      <c r="L138" s="364"/>
    </row>
    <row r="139" spans="1:12" s="169" customFormat="1" x14ac:dyDescent="0.15">
      <c r="B139" s="364" t="s">
        <v>199</v>
      </c>
      <c r="C139" s="364"/>
      <c r="D139" s="364"/>
      <c r="E139" s="364"/>
      <c r="F139" s="364"/>
      <c r="G139" s="364"/>
      <c r="H139" s="364"/>
      <c r="I139" s="364"/>
      <c r="J139" s="364"/>
      <c r="K139" s="364"/>
      <c r="L139" s="364"/>
    </row>
    <row r="140" spans="1:12" s="169" customFormat="1" x14ac:dyDescent="0.15">
      <c r="B140" s="364" t="s">
        <v>325</v>
      </c>
      <c r="C140" s="364"/>
      <c r="D140" s="364"/>
      <c r="E140" s="364"/>
      <c r="F140" s="364"/>
      <c r="G140" s="364"/>
      <c r="H140" s="364"/>
      <c r="I140" s="364"/>
      <c r="J140" s="364"/>
      <c r="K140" s="364"/>
      <c r="L140" s="364"/>
    </row>
    <row r="141" spans="1:12" s="169" customFormat="1" x14ac:dyDescent="0.15">
      <c r="B141" s="364" t="s">
        <v>327</v>
      </c>
      <c r="C141" s="364"/>
      <c r="D141" s="364"/>
      <c r="E141" s="364"/>
      <c r="F141" s="364"/>
      <c r="G141" s="364"/>
      <c r="H141" s="364"/>
      <c r="I141" s="364"/>
      <c r="J141" s="364"/>
      <c r="K141" s="364"/>
      <c r="L141" s="364"/>
    </row>
    <row r="142" spans="1:12" s="169" customFormat="1" x14ac:dyDescent="0.15">
      <c r="B142" s="364" t="s">
        <v>328</v>
      </c>
      <c r="C142" s="364"/>
      <c r="D142" s="364"/>
      <c r="E142" s="364"/>
      <c r="F142" s="364"/>
      <c r="G142" s="364"/>
      <c r="H142" s="364"/>
      <c r="I142" s="364"/>
      <c r="J142" s="364"/>
      <c r="K142" s="364"/>
      <c r="L142" s="364"/>
    </row>
    <row r="143" spans="1:12" s="169" customFormat="1" x14ac:dyDescent="0.15">
      <c r="B143" s="364" t="s">
        <v>329</v>
      </c>
      <c r="C143" s="364"/>
      <c r="D143" s="364"/>
      <c r="E143" s="364"/>
      <c r="F143" s="364"/>
      <c r="G143" s="364"/>
      <c r="H143" s="364"/>
      <c r="I143" s="364"/>
      <c r="J143" s="364"/>
      <c r="K143" s="364"/>
      <c r="L143" s="364"/>
    </row>
    <row r="144" spans="1:12" s="169" customFormat="1" x14ac:dyDescent="0.15">
      <c r="B144" s="364" t="s">
        <v>198</v>
      </c>
      <c r="C144" s="364"/>
      <c r="D144" s="364"/>
      <c r="E144" s="364"/>
      <c r="F144" s="364"/>
      <c r="G144" s="364"/>
      <c r="H144" s="364"/>
      <c r="I144" s="364"/>
      <c r="J144" s="364"/>
      <c r="K144" s="364"/>
      <c r="L144" s="364"/>
    </row>
    <row r="145" spans="1:12" s="169" customFormat="1" hidden="1" x14ac:dyDescent="0.15">
      <c r="A145" s="180" t="s">
        <v>250</v>
      </c>
      <c r="B145" s="180"/>
      <c r="C145" s="124"/>
      <c r="D145" s="124"/>
      <c r="E145" s="124"/>
      <c r="F145" s="124"/>
      <c r="G145" s="124"/>
      <c r="H145" s="124"/>
      <c r="I145" s="124"/>
      <c r="J145" s="124"/>
      <c r="K145" s="124"/>
    </row>
    <row r="146" spans="1:12" s="169" customFormat="1" hidden="1" x14ac:dyDescent="0.15">
      <c r="A146" s="124"/>
      <c r="B146" s="360" t="s">
        <v>251</v>
      </c>
      <c r="C146" s="360"/>
      <c r="D146" s="360"/>
      <c r="E146" s="360"/>
      <c r="F146" s="360"/>
      <c r="G146" s="360"/>
      <c r="H146" s="360"/>
      <c r="I146" s="360"/>
      <c r="J146" s="360"/>
      <c r="K146" s="360"/>
    </row>
    <row r="147" spans="1:12" s="169" customFormat="1" hidden="1" x14ac:dyDescent="0.15">
      <c r="A147" s="124"/>
      <c r="B147" s="360" t="s">
        <v>252</v>
      </c>
      <c r="C147" s="360"/>
      <c r="D147" s="360"/>
      <c r="E147" s="360"/>
      <c r="F147" s="360"/>
      <c r="G147" s="360"/>
      <c r="H147" s="360"/>
      <c r="I147" s="360"/>
      <c r="J147" s="360"/>
      <c r="K147" s="360"/>
    </row>
    <row r="148" spans="1:12" s="169" customFormat="1" hidden="1" x14ac:dyDescent="0.15">
      <c r="A148" s="124"/>
      <c r="B148" s="360" t="s">
        <v>255</v>
      </c>
      <c r="C148" s="360"/>
      <c r="D148" s="360"/>
      <c r="E148" s="360"/>
      <c r="F148" s="360"/>
      <c r="G148" s="360"/>
      <c r="H148" s="360"/>
      <c r="I148" s="360"/>
      <c r="J148" s="360"/>
      <c r="K148" s="360"/>
    </row>
    <row r="149" spans="1:12" s="169" customFormat="1" hidden="1" x14ac:dyDescent="0.15">
      <c r="A149" s="124"/>
      <c r="B149" s="360" t="s">
        <v>256</v>
      </c>
      <c r="C149" s="360"/>
      <c r="D149" s="360"/>
      <c r="E149" s="360"/>
      <c r="F149" s="360"/>
      <c r="G149" s="360"/>
      <c r="H149" s="360"/>
      <c r="I149" s="360"/>
      <c r="J149" s="360"/>
      <c r="K149" s="360"/>
    </row>
    <row r="150" spans="1:12" s="169" customFormat="1" hidden="1" x14ac:dyDescent="0.15">
      <c r="A150" s="124"/>
      <c r="B150" s="360" t="s">
        <v>253</v>
      </c>
      <c r="C150" s="360"/>
      <c r="D150" s="360"/>
      <c r="E150" s="360"/>
      <c r="F150" s="360"/>
      <c r="G150" s="360"/>
      <c r="H150" s="360"/>
      <c r="I150" s="360"/>
      <c r="J150" s="360"/>
      <c r="K150" s="360"/>
    </row>
    <row r="151" spans="1:12" s="169" customFormat="1" hidden="1" x14ac:dyDescent="0.15">
      <c r="A151" s="124"/>
      <c r="B151" s="360" t="s">
        <v>534</v>
      </c>
      <c r="C151" s="360"/>
      <c r="D151" s="360"/>
      <c r="E151" s="360"/>
      <c r="F151" s="360"/>
      <c r="G151" s="360"/>
      <c r="H151" s="360"/>
      <c r="I151" s="360"/>
      <c r="J151" s="360"/>
      <c r="K151" s="360"/>
    </row>
    <row r="152" spans="1:12" s="169" customFormat="1" hidden="1" x14ac:dyDescent="0.15">
      <c r="A152" s="124"/>
      <c r="B152" s="360" t="s">
        <v>254</v>
      </c>
      <c r="C152" s="360"/>
      <c r="D152" s="360"/>
      <c r="E152" s="360"/>
      <c r="F152" s="360"/>
      <c r="G152" s="360"/>
      <c r="H152" s="360"/>
      <c r="I152" s="360"/>
      <c r="J152" s="360"/>
      <c r="K152" s="360"/>
    </row>
    <row r="153" spans="1:12" s="169" customFormat="1" hidden="1" x14ac:dyDescent="0.15">
      <c r="A153" s="170" t="s">
        <v>302</v>
      </c>
      <c r="B153" s="171"/>
      <c r="C153" s="171"/>
      <c r="D153" s="171"/>
      <c r="E153" s="171"/>
      <c r="F153" s="171"/>
      <c r="G153" s="171"/>
      <c r="H153" s="171"/>
      <c r="I153" s="171"/>
      <c r="J153" s="171"/>
      <c r="K153" s="171"/>
      <c r="L153" s="171"/>
    </row>
    <row r="154" spans="1:12" s="169" customFormat="1" hidden="1" x14ac:dyDescent="0.15">
      <c r="B154" s="364" t="s">
        <v>387</v>
      </c>
      <c r="C154" s="364"/>
      <c r="D154" s="364"/>
      <c r="E154" s="364"/>
      <c r="F154" s="364"/>
      <c r="G154" s="364"/>
      <c r="H154" s="364"/>
      <c r="I154" s="364"/>
      <c r="J154" s="364"/>
      <c r="K154" s="364"/>
      <c r="L154" s="364"/>
    </row>
    <row r="155" spans="1:12" s="169" customFormat="1" hidden="1" x14ac:dyDescent="0.15">
      <c r="B155" s="364" t="s">
        <v>260</v>
      </c>
      <c r="C155" s="364"/>
      <c r="D155" s="364"/>
      <c r="E155" s="364"/>
      <c r="F155" s="364"/>
      <c r="G155" s="364"/>
      <c r="H155" s="364"/>
      <c r="I155" s="364"/>
      <c r="J155" s="364"/>
      <c r="K155" s="364"/>
      <c r="L155" s="364"/>
    </row>
    <row r="156" spans="1:12" s="169" customFormat="1" hidden="1" x14ac:dyDescent="0.15">
      <c r="B156" s="364" t="s">
        <v>261</v>
      </c>
      <c r="C156" s="364"/>
      <c r="D156" s="364"/>
      <c r="E156" s="364"/>
      <c r="F156" s="364"/>
      <c r="G156" s="364"/>
      <c r="H156" s="364"/>
      <c r="I156" s="364"/>
      <c r="J156" s="364"/>
      <c r="K156" s="364"/>
      <c r="L156" s="364"/>
    </row>
    <row r="157" spans="1:12" s="169" customFormat="1" hidden="1" x14ac:dyDescent="0.15">
      <c r="B157" s="364" t="s">
        <v>257</v>
      </c>
      <c r="C157" s="364"/>
      <c r="D157" s="364"/>
      <c r="E157" s="364"/>
      <c r="F157" s="364"/>
      <c r="G157" s="364"/>
      <c r="H157" s="364"/>
      <c r="I157" s="364"/>
      <c r="J157" s="364"/>
      <c r="K157" s="364"/>
      <c r="L157" s="364"/>
    </row>
    <row r="158" spans="1:12" s="169" customFormat="1" hidden="1" x14ac:dyDescent="0.15">
      <c r="B158" s="364" t="s">
        <v>258</v>
      </c>
      <c r="C158" s="364"/>
      <c r="D158" s="364"/>
      <c r="E158" s="364"/>
      <c r="F158" s="364"/>
      <c r="G158" s="364"/>
      <c r="H158" s="364"/>
      <c r="I158" s="364"/>
      <c r="J158" s="364"/>
      <c r="K158" s="364"/>
      <c r="L158" s="364"/>
    </row>
    <row r="159" spans="1:12" s="169" customFormat="1" hidden="1" x14ac:dyDescent="0.15">
      <c r="B159" s="364" t="s">
        <v>259</v>
      </c>
      <c r="C159" s="364"/>
      <c r="D159" s="364"/>
      <c r="E159" s="364"/>
      <c r="F159" s="364"/>
      <c r="G159" s="364"/>
      <c r="H159" s="364"/>
      <c r="I159" s="364"/>
      <c r="J159" s="364"/>
      <c r="K159" s="364"/>
      <c r="L159" s="364"/>
    </row>
    <row r="160" spans="1:12" s="169" customFormat="1" hidden="1" x14ac:dyDescent="0.15">
      <c r="B160" s="171"/>
      <c r="C160" s="171"/>
      <c r="D160" s="171"/>
      <c r="E160" s="171"/>
      <c r="F160" s="171"/>
      <c r="G160" s="171"/>
      <c r="H160" s="171"/>
      <c r="I160" s="171"/>
      <c r="J160" s="171"/>
      <c r="K160" s="171"/>
      <c r="L160" s="171"/>
    </row>
    <row r="161" spans="1:12" s="169" customFormat="1" x14ac:dyDescent="0.15">
      <c r="A161" s="170" t="s">
        <v>161</v>
      </c>
      <c r="B161" s="171"/>
      <c r="C161" s="171"/>
      <c r="D161" s="171"/>
      <c r="E161" s="171"/>
      <c r="F161" s="171"/>
      <c r="G161" s="171"/>
      <c r="H161" s="171"/>
      <c r="I161" s="171"/>
      <c r="J161" s="171"/>
      <c r="K161" s="171"/>
      <c r="L161" s="171"/>
    </row>
    <row r="162" spans="1:12" s="169" customFormat="1" x14ac:dyDescent="0.15">
      <c r="B162" s="364" t="s">
        <v>276</v>
      </c>
      <c r="C162" s="364"/>
      <c r="D162" s="364"/>
      <c r="E162" s="364"/>
      <c r="F162" s="364"/>
      <c r="G162" s="364"/>
      <c r="H162" s="364"/>
      <c r="I162" s="364"/>
      <c r="J162" s="364"/>
      <c r="K162" s="364"/>
      <c r="L162" s="364"/>
    </row>
    <row r="163" spans="1:12" s="169" customFormat="1" x14ac:dyDescent="0.15">
      <c r="B163" s="364" t="s">
        <v>154</v>
      </c>
      <c r="C163" s="364"/>
      <c r="D163" s="364"/>
      <c r="E163" s="364"/>
      <c r="F163" s="364"/>
      <c r="G163" s="364"/>
      <c r="H163" s="364"/>
      <c r="I163" s="364"/>
      <c r="J163" s="364"/>
      <c r="K163" s="364"/>
      <c r="L163" s="364"/>
    </row>
    <row r="164" spans="1:12" s="2" customFormat="1" x14ac:dyDescent="0.15">
      <c r="A164"/>
      <c r="B164" s="361" t="s">
        <v>506</v>
      </c>
      <c r="C164" s="354"/>
      <c r="D164" s="354"/>
      <c r="E164" s="354"/>
      <c r="F164" s="354"/>
      <c r="G164" s="354"/>
      <c r="H164" s="354"/>
      <c r="I164" s="354"/>
      <c r="J164" s="354"/>
      <c r="K164" s="354"/>
      <c r="L164" s="354"/>
    </row>
    <row r="165" spans="1:12" s="2" customFormat="1" x14ac:dyDescent="0.15">
      <c r="A165"/>
      <c r="B165" s="354" t="s">
        <v>114</v>
      </c>
      <c r="C165" s="354"/>
      <c r="D165" s="354"/>
      <c r="E165" s="354"/>
      <c r="F165" s="354"/>
      <c r="G165" s="354"/>
      <c r="H165" s="354"/>
      <c r="I165" s="354"/>
      <c r="J165" s="354"/>
      <c r="K165" s="354"/>
      <c r="L165" s="354"/>
    </row>
    <row r="166" spans="1:12" s="2" customFormat="1" x14ac:dyDescent="0.15">
      <c r="A166"/>
      <c r="B166" s="354" t="s">
        <v>115</v>
      </c>
      <c r="C166" s="354"/>
      <c r="D166" s="354"/>
      <c r="E166" s="354"/>
      <c r="F166" s="354"/>
      <c r="G166" s="354"/>
      <c r="H166" s="354"/>
      <c r="I166" s="354"/>
      <c r="J166" s="354"/>
      <c r="K166" s="354"/>
      <c r="L166" s="354"/>
    </row>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sheetData>
  <sheetProtection sheet="1" objects="1" scenarios="1"/>
  <mergeCells count="102">
    <mergeCell ref="B155:L155"/>
    <mergeCell ref="B156:L156"/>
    <mergeCell ref="B157:L157"/>
    <mergeCell ref="B158:L158"/>
    <mergeCell ref="B159:L159"/>
    <mergeCell ref="B150:K150"/>
    <mergeCell ref="B143:L143"/>
    <mergeCell ref="B127:L127"/>
    <mergeCell ref="B129:L129"/>
    <mergeCell ref="B130:L130"/>
    <mergeCell ref="B154:L154"/>
    <mergeCell ref="B142:L142"/>
    <mergeCell ref="B151:K151"/>
    <mergeCell ref="B141:L141"/>
    <mergeCell ref="B144:L144"/>
    <mergeCell ref="B139:L139"/>
    <mergeCell ref="B152:K152"/>
    <mergeCell ref="B166:L166"/>
    <mergeCell ref="B115:L115"/>
    <mergeCell ref="B117:L117"/>
    <mergeCell ref="B132:L132"/>
    <mergeCell ref="B133:L133"/>
    <mergeCell ref="B134:L134"/>
    <mergeCell ref="B118:L118"/>
    <mergeCell ref="B163:L163"/>
    <mergeCell ref="B148:K148"/>
    <mergeCell ref="B149:K149"/>
    <mergeCell ref="B164:L164"/>
    <mergeCell ref="B165:L165"/>
    <mergeCell ref="B116:L116"/>
    <mergeCell ref="B162:L162"/>
    <mergeCell ref="B122:L122"/>
    <mergeCell ref="B123:L123"/>
    <mergeCell ref="B124:L124"/>
    <mergeCell ref="B126:L126"/>
    <mergeCell ref="B135:L135"/>
    <mergeCell ref="B136:L136"/>
    <mergeCell ref="A137:B137"/>
    <mergeCell ref="B138:L138"/>
    <mergeCell ref="B140:L140"/>
    <mergeCell ref="B146:K146"/>
    <mergeCell ref="B103:L103"/>
    <mergeCell ref="B147:K147"/>
    <mergeCell ref="A104:B104"/>
    <mergeCell ref="B105:L105"/>
    <mergeCell ref="B106:L106"/>
    <mergeCell ref="B107:L107"/>
    <mergeCell ref="B108:L108"/>
    <mergeCell ref="B99:L99"/>
    <mergeCell ref="B100:L100"/>
    <mergeCell ref="A101:B101"/>
    <mergeCell ref="B102:L102"/>
    <mergeCell ref="B119:L119"/>
    <mergeCell ref="B109:L109"/>
    <mergeCell ref="B110:L110"/>
    <mergeCell ref="A111:B111"/>
    <mergeCell ref="B112:L112"/>
    <mergeCell ref="B113:L113"/>
    <mergeCell ref="B120:L120"/>
    <mergeCell ref="A96:B96"/>
    <mergeCell ref="B97:L97"/>
    <mergeCell ref="B98:L98"/>
    <mergeCell ref="B86:L86"/>
    <mergeCell ref="B89:L89"/>
    <mergeCell ref="A90:L90"/>
    <mergeCell ref="B91:L91"/>
    <mergeCell ref="B92:L92"/>
    <mergeCell ref="B88:L88"/>
    <mergeCell ref="B87:L87"/>
    <mergeCell ref="B93:L93"/>
    <mergeCell ref="B94:L94"/>
    <mergeCell ref="B95:L95"/>
    <mergeCell ref="A46:C46"/>
    <mergeCell ref="D62:E62"/>
    <mergeCell ref="D63:E63"/>
    <mergeCell ref="D64:E64"/>
    <mergeCell ref="C50:D50"/>
    <mergeCell ref="D77:E77"/>
    <mergeCell ref="D69:E69"/>
    <mergeCell ref="D70:E70"/>
    <mergeCell ref="D71:E71"/>
    <mergeCell ref="D72:E72"/>
    <mergeCell ref="D73:E73"/>
    <mergeCell ref="D74:E74"/>
    <mergeCell ref="D75:E75"/>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O74" sqref="O74"/>
    </sheetView>
  </sheetViews>
  <sheetFormatPr baseColWidth="10" defaultColWidth="6.33203125" defaultRowHeight="13" x14ac:dyDescent="0.15"/>
  <cols>
    <col min="1" max="1" width="10.1640625" customWidth="1"/>
    <col min="2" max="2" width="23.33203125" customWidth="1"/>
    <col min="3" max="5" width="12.1640625" customWidth="1"/>
    <col min="6" max="6" width="9.83203125" customWidth="1"/>
    <col min="7" max="8" width="8.6640625" customWidth="1"/>
    <col min="9" max="9" width="6.332031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
        <v>277</v>
      </c>
      <c r="C32" t="str">
        <f>Constants!C32</f>
        <v xml:space="preserve"> </v>
      </c>
      <c r="D32" t="str">
        <f>Constants!D32</f>
        <v xml:space="preserve"> </v>
      </c>
      <c r="E32" t="str">
        <f>Constants!E32</f>
        <v>Failed</v>
      </c>
      <c r="F32" t="str">
        <f>Constants!F32</f>
        <v>Base</v>
      </c>
    </row>
    <row r="33" spans="1:8"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8"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8"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8"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8"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8" hidden="1" x14ac:dyDescent="0.15">
      <c r="A38" t="str">
        <f>Constants!A38</f>
        <v>Sizes:</v>
      </c>
      <c r="B38" t="str">
        <f>Constants!B38</f>
        <v>VS</v>
      </c>
      <c r="C38" t="str">
        <f>Constants!C38</f>
        <v>S</v>
      </c>
      <c r="D38" t="str">
        <f>Constants!D38</f>
        <v>M</v>
      </c>
      <c r="E38" t="str">
        <f>Constants!E38</f>
        <v>L</v>
      </c>
      <c r="F38" t="str">
        <f>Constants!F38</f>
        <v>VL</v>
      </c>
    </row>
    <row r="39" spans="1:8" hidden="1" x14ac:dyDescent="0.15">
      <c r="A39" t="str">
        <f>Constants!A39</f>
        <v>upper</v>
      </c>
      <c r="B39">
        <f>Constants!B39</f>
        <v>-1.5</v>
      </c>
      <c r="C39">
        <f>Constants!C39</f>
        <v>-0.5</v>
      </c>
      <c r="D39">
        <f>Constants!D39</f>
        <v>0.5</v>
      </c>
      <c r="E39">
        <f>Constants!E39</f>
        <v>1.5</v>
      </c>
      <c r="F39">
        <f>Constants!F39</f>
        <v>99999</v>
      </c>
    </row>
    <row r="40" spans="1:8" hidden="1" x14ac:dyDescent="0.15">
      <c r="A40" t="str">
        <f>Constants!A40</f>
        <v>mid</v>
      </c>
      <c r="B40">
        <f>Constants!B40</f>
        <v>-2</v>
      </c>
      <c r="C40">
        <f>Constants!C40</f>
        <v>-1</v>
      </c>
      <c r="D40">
        <f>Constants!D40</f>
        <v>0</v>
      </c>
      <c r="E40">
        <f>Constants!E40</f>
        <v>1</v>
      </c>
      <c r="F40">
        <f>Constants!F40</f>
        <v>2</v>
      </c>
    </row>
    <row r="41" spans="1:8" hidden="1" x14ac:dyDescent="0.15">
      <c r="A41" t="str">
        <f>Constants!A41</f>
        <v>lower</v>
      </c>
      <c r="B41">
        <f>Constants!B41</f>
        <v>0</v>
      </c>
      <c r="C41">
        <f>Constants!C41</f>
        <v>-1.5</v>
      </c>
      <c r="D41">
        <f>Constants!D41</f>
        <v>-0.5</v>
      </c>
      <c r="E41">
        <f>Constants!E41</f>
        <v>0.5</v>
      </c>
      <c r="F41">
        <f>Constants!F41</f>
        <v>1.5</v>
      </c>
    </row>
    <row r="42" spans="1:8" hidden="1" x14ac:dyDescent="0.15">
      <c r="A42" t="str">
        <f>Constants!A42</f>
        <v xml:space="preserve"> </v>
      </c>
      <c r="B42">
        <f>Constants!B42</f>
        <v>0</v>
      </c>
      <c r="C42">
        <f>Constants!C42</f>
        <v>0</v>
      </c>
      <c r="D42">
        <f>Constants!D42</f>
        <v>0</v>
      </c>
      <c r="E42">
        <f>Constants!E42</f>
        <v>0</v>
      </c>
      <c r="F42" t="str">
        <f>Constants!F42</f>
        <v xml:space="preserve"> </v>
      </c>
    </row>
    <row r="43" spans="1:8"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8" hidden="1" x14ac:dyDescent="0.15"/>
    <row r="45" spans="1:8" ht="20" x14ac:dyDescent="0.2">
      <c r="A45" s="301" t="s">
        <v>19</v>
      </c>
      <c r="B45" s="301"/>
      <c r="C45" s="301"/>
      <c r="D45" s="1"/>
      <c r="E45" s="1"/>
      <c r="F45" s="1"/>
      <c r="G45" s="1"/>
      <c r="H45" s="1"/>
    </row>
    <row r="46" spans="1:8" ht="10" customHeight="1" x14ac:dyDescent="0.2">
      <c r="A46" s="1"/>
      <c r="B46" s="1"/>
      <c r="C46" s="1"/>
      <c r="D46" s="1"/>
      <c r="E46" s="1"/>
      <c r="F46" s="1"/>
      <c r="G46" s="1"/>
      <c r="H46" s="1"/>
    </row>
    <row r="47" spans="1:8" s="33" customFormat="1" hidden="1" x14ac:dyDescent="0.15">
      <c r="A47" s="37" t="s">
        <v>61</v>
      </c>
      <c r="B47" s="37"/>
      <c r="C47" s="17" t="s">
        <v>491</v>
      </c>
      <c r="D47" s="37" t="str">
        <f>CONCATENATE("CA",C47,".xls")</f>
        <v>CAAssignment 6.xls</v>
      </c>
      <c r="E47" s="37"/>
      <c r="F47" s="37"/>
      <c r="G47" s="37"/>
      <c r="H47" s="37"/>
    </row>
    <row r="48" spans="1:8" s="33" customFormat="1" hidden="1" x14ac:dyDescent="0.15">
      <c r="A48" s="37" t="s">
        <v>62</v>
      </c>
      <c r="B48" s="37"/>
      <c r="C48" s="37" t="s">
        <v>525</v>
      </c>
      <c r="D48" s="37" t="str">
        <f>CONCATENATE(C48)</f>
        <v>Assignment6</v>
      </c>
      <c r="E48" s="37"/>
      <c r="F48" s="37"/>
      <c r="G48" s="37"/>
      <c r="H48" s="37"/>
    </row>
    <row r="49" spans="1:8" ht="10" hidden="1" customHeight="1" x14ac:dyDescent="0.2">
      <c r="A49" s="1"/>
      <c r="B49" s="1"/>
      <c r="C49" s="1"/>
      <c r="D49" s="1"/>
      <c r="E49" s="1"/>
      <c r="F49" s="1"/>
      <c r="G49" s="1"/>
      <c r="H49" s="1"/>
    </row>
    <row r="50" spans="1:8" s="45" customFormat="1" ht="18" x14ac:dyDescent="0.2">
      <c r="A50" s="366" t="s">
        <v>524</v>
      </c>
      <c r="B50" s="367"/>
      <c r="C50" s="367"/>
      <c r="D50" s="187" t="str">
        <f>D48</f>
        <v>Assignment6</v>
      </c>
      <c r="E50" s="26"/>
      <c r="F50" s="26"/>
      <c r="G50" s="26"/>
      <c r="H50" s="26"/>
    </row>
    <row r="51" spans="1:8" s="45" customFormat="1" ht="18" x14ac:dyDescent="0.2">
      <c r="A51" s="184"/>
      <c r="B51" s="184"/>
      <c r="C51" s="32" t="str">
        <f>D50</f>
        <v>Assignment6</v>
      </c>
      <c r="D51" s="32" t="str">
        <f>D50</f>
        <v>Assignment6</v>
      </c>
      <c r="E51" s="32" t="s">
        <v>526</v>
      </c>
      <c r="F51" s="26"/>
      <c r="G51" s="26"/>
      <c r="H51" s="26"/>
    </row>
    <row r="52" spans="1:8" x14ac:dyDescent="0.15">
      <c r="A52" s="2" t="s">
        <v>166</v>
      </c>
      <c r="C52" s="32" t="s">
        <v>531</v>
      </c>
      <c r="D52" s="32" t="s">
        <v>532</v>
      </c>
      <c r="E52" s="32" t="s">
        <v>532</v>
      </c>
    </row>
    <row r="53" spans="1:8" x14ac:dyDescent="0.15">
      <c r="A53" s="33" t="s">
        <v>330</v>
      </c>
      <c r="B53" s="33"/>
      <c r="C53" s="34"/>
      <c r="D53" s="34"/>
      <c r="E53" s="33"/>
      <c r="G53" s="33"/>
      <c r="H53" s="33"/>
    </row>
    <row r="54" spans="1:8" x14ac:dyDescent="0.15">
      <c r="A54" s="33" t="s">
        <v>331</v>
      </c>
      <c r="B54" s="33"/>
      <c r="C54" s="34"/>
      <c r="D54" s="34"/>
      <c r="E54" s="34"/>
      <c r="G54" s="33"/>
      <c r="H54" s="33"/>
    </row>
    <row r="55" spans="1:8" x14ac:dyDescent="0.15">
      <c r="A55" s="33" t="s">
        <v>332</v>
      </c>
      <c r="B55" s="33"/>
      <c r="C55" s="34"/>
      <c r="D55" s="34"/>
      <c r="E55" s="34"/>
      <c r="G55" s="33"/>
      <c r="H55" s="33"/>
    </row>
    <row r="56" spans="1:8" x14ac:dyDescent="0.15">
      <c r="A56" s="33" t="s">
        <v>333</v>
      </c>
      <c r="B56" s="33"/>
      <c r="C56" s="34"/>
      <c r="D56" s="34"/>
      <c r="E56" s="34"/>
      <c r="G56" s="33"/>
      <c r="H56" s="33"/>
    </row>
    <row r="57" spans="1:8" hidden="1" x14ac:dyDescent="0.15">
      <c r="A57" t="s">
        <v>334</v>
      </c>
      <c r="B57" s="33"/>
      <c r="C57" s="34"/>
      <c r="D57" s="34"/>
      <c r="E57" s="34"/>
      <c r="G57" s="33"/>
      <c r="H57" s="33"/>
    </row>
    <row r="58" spans="1:8" x14ac:dyDescent="0.15">
      <c r="A58" t="s">
        <v>492</v>
      </c>
      <c r="B58" s="33"/>
      <c r="C58" s="34"/>
      <c r="D58" s="34"/>
      <c r="E58" s="46"/>
      <c r="G58" s="33"/>
      <c r="H58" s="33"/>
    </row>
    <row r="59" spans="1:8" hidden="1" x14ac:dyDescent="0.15">
      <c r="C59" s="2"/>
      <c r="D59" s="2"/>
      <c r="E59" s="2"/>
    </row>
    <row r="60" spans="1:8" hidden="1" x14ac:dyDescent="0.15">
      <c r="A60" t="s">
        <v>267</v>
      </c>
      <c r="C60" s="2" t="s">
        <v>69</v>
      </c>
      <c r="D60" s="2" t="s">
        <v>70</v>
      </c>
      <c r="E60" s="2" t="s">
        <v>336</v>
      </c>
    </row>
    <row r="61" spans="1:8" hidden="1" x14ac:dyDescent="0.15">
      <c r="A61" t="s">
        <v>268</v>
      </c>
      <c r="B61" s="33"/>
      <c r="C61" s="34"/>
      <c r="D61" s="34"/>
      <c r="E61" s="34">
        <v>0</v>
      </c>
      <c r="G61" s="33"/>
      <c r="H61" s="33"/>
    </row>
    <row r="62" spans="1:8" hidden="1" x14ac:dyDescent="0.15">
      <c r="A62" t="s">
        <v>269</v>
      </c>
      <c r="B62" s="33"/>
      <c r="C62" s="34"/>
      <c r="D62" s="34"/>
      <c r="E62" s="34">
        <v>0</v>
      </c>
      <c r="G62" s="33"/>
      <c r="H62" s="33"/>
    </row>
    <row r="63" spans="1:8" hidden="1" x14ac:dyDescent="0.15">
      <c r="A63" t="s">
        <v>266</v>
      </c>
      <c r="B63" s="33"/>
      <c r="C63" s="34"/>
      <c r="D63" s="34"/>
      <c r="E63" s="46">
        <v>0</v>
      </c>
      <c r="G63" s="33"/>
      <c r="H63" s="33"/>
    </row>
    <row r="64" spans="1:8" x14ac:dyDescent="0.15">
      <c r="C64" s="2"/>
      <c r="D64" s="2"/>
      <c r="E64" s="2"/>
    </row>
    <row r="65" spans="1:13" x14ac:dyDescent="0.15">
      <c r="C65" s="2" t="str">
        <f>D50</f>
        <v>Assignment6</v>
      </c>
      <c r="D65" s="2" t="str">
        <f>D50</f>
        <v>Assignment6</v>
      </c>
      <c r="E65" s="2" t="str">
        <f>E51</f>
        <v>All previous</v>
      </c>
    </row>
    <row r="66" spans="1:13" ht="14" x14ac:dyDescent="0.15">
      <c r="A66" s="2" t="s">
        <v>168</v>
      </c>
      <c r="B66" s="2"/>
      <c r="C66" s="32" t="s">
        <v>535</v>
      </c>
      <c r="D66" s="32" t="s">
        <v>536</v>
      </c>
      <c r="E66" s="32" t="s">
        <v>536</v>
      </c>
      <c r="F66" s="32" t="s">
        <v>167</v>
      </c>
      <c r="H66" s="2"/>
      <c r="I66" s="118"/>
      <c r="J66" s="118"/>
      <c r="K66" s="118"/>
      <c r="L66" s="118"/>
      <c r="M66" s="118"/>
    </row>
    <row r="67" spans="1:13" x14ac:dyDescent="0.15">
      <c r="A67" s="136" t="str">
        <f t="shared" ref="A67:A77" si="0">B4</f>
        <v>Analyze</v>
      </c>
      <c r="C67" s="16"/>
      <c r="D67" s="5"/>
      <c r="E67" s="5"/>
      <c r="F67" s="18">
        <v>0</v>
      </c>
    </row>
    <row r="68" spans="1:13" ht="14" x14ac:dyDescent="0.15">
      <c r="A68" s="136" t="str">
        <f t="shared" si="0"/>
        <v>Architect</v>
      </c>
      <c r="C68" s="16"/>
      <c r="D68" s="5"/>
      <c r="E68" s="5"/>
      <c r="F68" s="18">
        <v>0</v>
      </c>
      <c r="I68" s="118"/>
      <c r="J68" s="118"/>
      <c r="K68" s="118"/>
      <c r="L68" s="118"/>
      <c r="M68" s="118"/>
    </row>
    <row r="69" spans="1:13" ht="14" x14ac:dyDescent="0.15">
      <c r="A69" s="136" t="str">
        <f t="shared" si="0"/>
        <v>Plan project</v>
      </c>
      <c r="C69" s="16"/>
      <c r="D69" s="5"/>
      <c r="E69" s="5"/>
      <c r="F69" s="18">
        <v>0</v>
      </c>
      <c r="I69" s="125"/>
      <c r="J69" s="118"/>
      <c r="K69" s="118"/>
      <c r="L69" s="118"/>
      <c r="M69" s="118"/>
    </row>
    <row r="70" spans="1:13" ht="14" x14ac:dyDescent="0.15">
      <c r="A70" s="136" t="str">
        <f t="shared" si="0"/>
        <v>Plan iteration</v>
      </c>
      <c r="C70" s="16"/>
      <c r="D70" s="5"/>
      <c r="E70" s="5"/>
      <c r="F70" s="18">
        <v>0</v>
      </c>
      <c r="I70" s="118"/>
      <c r="J70" s="118"/>
      <c r="K70" s="118"/>
      <c r="L70" s="118"/>
      <c r="M70" s="118"/>
    </row>
    <row r="71" spans="1:13" ht="14" x14ac:dyDescent="0.15">
      <c r="A71" s="136" t="str">
        <f t="shared" si="0"/>
        <v>Construct</v>
      </c>
      <c r="C71" s="16"/>
      <c r="D71" s="5"/>
      <c r="E71" s="5"/>
      <c r="F71" s="18">
        <v>0</v>
      </c>
      <c r="I71" s="118"/>
      <c r="J71" s="118"/>
      <c r="K71" s="118"/>
      <c r="L71" s="118"/>
      <c r="M71" s="118"/>
    </row>
    <row r="72" spans="1:13" ht="14" x14ac:dyDescent="0.15">
      <c r="A72" s="136" t="str">
        <f t="shared" si="0"/>
        <v>Refactor</v>
      </c>
      <c r="C72" s="16"/>
      <c r="D72" s="5"/>
      <c r="E72" s="5"/>
      <c r="F72" s="18">
        <v>0</v>
      </c>
      <c r="I72" s="118"/>
      <c r="J72" s="118"/>
      <c r="K72" s="118"/>
      <c r="L72" s="118"/>
      <c r="M72" s="118"/>
    </row>
    <row r="73" spans="1:13" ht="14" x14ac:dyDescent="0.15">
      <c r="A73" s="136" t="str">
        <f t="shared" si="0"/>
        <v>Review</v>
      </c>
      <c r="C73" s="16"/>
      <c r="D73" s="5"/>
      <c r="E73" s="5"/>
      <c r="F73" s="18">
        <v>0</v>
      </c>
      <c r="I73" s="118"/>
      <c r="J73" s="118"/>
      <c r="K73" s="118"/>
      <c r="L73" s="118"/>
      <c r="M73" s="118"/>
    </row>
    <row r="74" spans="1:13" x14ac:dyDescent="0.15">
      <c r="A74" s="136" t="str">
        <f t="shared" si="0"/>
        <v>Integration test</v>
      </c>
      <c r="C74" s="16"/>
      <c r="D74" s="5"/>
      <c r="E74" s="5"/>
      <c r="F74" s="18">
        <v>0</v>
      </c>
    </row>
    <row r="75" spans="1:13" x14ac:dyDescent="0.15">
      <c r="A75" s="136" t="str">
        <f t="shared" si="0"/>
        <v>Repattern</v>
      </c>
      <c r="C75" s="16"/>
      <c r="D75" s="5"/>
      <c r="E75" s="5"/>
      <c r="F75" s="18">
        <v>0</v>
      </c>
    </row>
    <row r="76" spans="1:13" x14ac:dyDescent="0.15">
      <c r="A76" s="136" t="str">
        <f t="shared" si="0"/>
        <v>Postmortem</v>
      </c>
      <c r="C76" s="16"/>
      <c r="D76" s="5"/>
      <c r="E76" s="5"/>
      <c r="F76" s="18">
        <v>0</v>
      </c>
    </row>
    <row r="77" spans="1:13" x14ac:dyDescent="0.15">
      <c r="A77" s="136" t="str">
        <f t="shared" si="0"/>
        <v>Sandbox</v>
      </c>
      <c r="C77" s="16"/>
      <c r="D77" s="5"/>
      <c r="E77" s="5"/>
      <c r="F77" s="18">
        <v>0</v>
      </c>
    </row>
    <row r="78" spans="1:13" x14ac:dyDescent="0.15">
      <c r="A78" s="136" t="s">
        <v>170</v>
      </c>
      <c r="C78" s="5"/>
      <c r="D78" s="5"/>
      <c r="E78" s="16">
        <f>SUM(E67:E77)</f>
        <v>0</v>
      </c>
      <c r="F78" s="18">
        <v>0</v>
      </c>
    </row>
    <row r="79" spans="1:13" x14ac:dyDescent="0.15">
      <c r="A79" s="2"/>
      <c r="B79" s="2"/>
      <c r="C79" s="2"/>
      <c r="D79" s="2"/>
      <c r="F79" s="2"/>
      <c r="H79" s="2"/>
    </row>
    <row r="80" spans="1:13" x14ac:dyDescent="0.15">
      <c r="A80" s="2"/>
      <c r="B80" s="2"/>
      <c r="C80" s="2"/>
      <c r="D80" s="2"/>
      <c r="E80" s="32" t="str">
        <f>E65</f>
        <v>All previous</v>
      </c>
      <c r="F80" s="2"/>
      <c r="H80" s="2"/>
    </row>
    <row r="81" spans="1:8" x14ac:dyDescent="0.15">
      <c r="A81" s="2" t="s">
        <v>538</v>
      </c>
      <c r="D81" s="117"/>
      <c r="E81" s="32" t="s">
        <v>540</v>
      </c>
      <c r="F81" s="32" t="s">
        <v>167</v>
      </c>
    </row>
    <row r="82" spans="1:8" x14ac:dyDescent="0.15">
      <c r="A82" s="136" t="str">
        <f t="shared" ref="A82:A92" si="1">B4</f>
        <v>Analyze</v>
      </c>
      <c r="D82" s="16"/>
      <c r="E82" s="5"/>
      <c r="F82" s="18">
        <f>IF(E82=0,0,E82/$E$93)</f>
        <v>0</v>
      </c>
    </row>
    <row r="83" spans="1:8" x14ac:dyDescent="0.15">
      <c r="A83" s="136" t="str">
        <f t="shared" si="1"/>
        <v>Architect</v>
      </c>
      <c r="D83" s="16"/>
      <c r="E83" s="5"/>
      <c r="F83" s="18">
        <f t="shared" ref="F83:F93" si="2">IF(E83=0,0,E83/$E$93)</f>
        <v>0</v>
      </c>
    </row>
    <row r="84" spans="1:8" x14ac:dyDescent="0.15">
      <c r="A84" s="136" t="str">
        <f t="shared" si="1"/>
        <v>Plan project</v>
      </c>
      <c r="D84" s="16"/>
      <c r="E84" s="5"/>
      <c r="F84" s="18">
        <f t="shared" si="2"/>
        <v>0</v>
      </c>
    </row>
    <row r="85" spans="1:8" x14ac:dyDescent="0.15">
      <c r="A85" s="136" t="str">
        <f t="shared" si="1"/>
        <v>Plan iteration</v>
      </c>
      <c r="D85" s="16"/>
      <c r="E85" s="5"/>
      <c r="F85" s="18">
        <f t="shared" si="2"/>
        <v>0</v>
      </c>
    </row>
    <row r="86" spans="1:8" x14ac:dyDescent="0.15">
      <c r="A86" s="136" t="str">
        <f t="shared" si="1"/>
        <v>Construct</v>
      </c>
      <c r="D86" s="16"/>
      <c r="E86" s="5"/>
      <c r="F86" s="18">
        <f t="shared" si="2"/>
        <v>0</v>
      </c>
    </row>
    <row r="87" spans="1:8" x14ac:dyDescent="0.15">
      <c r="A87" s="136" t="str">
        <f t="shared" si="1"/>
        <v>Refactor</v>
      </c>
      <c r="D87" s="16"/>
      <c r="E87" s="5"/>
      <c r="F87" s="18">
        <f t="shared" si="2"/>
        <v>0</v>
      </c>
    </row>
    <row r="88" spans="1:8" x14ac:dyDescent="0.15">
      <c r="A88" s="136" t="str">
        <f t="shared" si="1"/>
        <v>Review</v>
      </c>
      <c r="D88" s="16"/>
      <c r="E88" s="5"/>
      <c r="F88" s="18">
        <f t="shared" si="2"/>
        <v>0</v>
      </c>
    </row>
    <row r="89" spans="1:8" x14ac:dyDescent="0.15">
      <c r="A89" s="136" t="str">
        <f t="shared" si="1"/>
        <v>Integration test</v>
      </c>
      <c r="D89" s="16"/>
      <c r="E89" s="5"/>
      <c r="F89" s="18">
        <f t="shared" si="2"/>
        <v>0</v>
      </c>
    </row>
    <row r="90" spans="1:8" x14ac:dyDescent="0.15">
      <c r="A90" s="136" t="str">
        <f t="shared" si="1"/>
        <v>Repattern</v>
      </c>
      <c r="D90" s="16"/>
      <c r="E90" s="5"/>
      <c r="F90" s="18">
        <f t="shared" si="2"/>
        <v>0</v>
      </c>
    </row>
    <row r="91" spans="1:8" x14ac:dyDescent="0.15">
      <c r="A91" s="136" t="str">
        <f t="shared" si="1"/>
        <v>Postmortem</v>
      </c>
      <c r="D91" s="16"/>
      <c r="E91" s="5"/>
      <c r="F91" s="18">
        <f t="shared" si="2"/>
        <v>0</v>
      </c>
    </row>
    <row r="92" spans="1:8" x14ac:dyDescent="0.15">
      <c r="A92" s="136" t="str">
        <f t="shared" si="1"/>
        <v>Sandbox</v>
      </c>
      <c r="E92" s="5"/>
      <c r="F92" s="18">
        <f t="shared" si="2"/>
        <v>0</v>
      </c>
    </row>
    <row r="93" spans="1:8" x14ac:dyDescent="0.15">
      <c r="A93" s="136" t="s">
        <v>170</v>
      </c>
      <c r="B93" s="2"/>
      <c r="C93" s="2"/>
      <c r="E93" s="16">
        <f>SUM(E82:E92)</f>
        <v>0</v>
      </c>
      <c r="F93" s="18">
        <f t="shared" si="2"/>
        <v>0</v>
      </c>
      <c r="H93" s="2"/>
    </row>
    <row r="94" spans="1:8" x14ac:dyDescent="0.15">
      <c r="D94" s="16"/>
    </row>
    <row r="95" spans="1:8" x14ac:dyDescent="0.15">
      <c r="D95" s="16"/>
      <c r="E95" s="32" t="s">
        <v>539</v>
      </c>
    </row>
    <row r="96" spans="1:8" x14ac:dyDescent="0.15">
      <c r="A96" s="2" t="s">
        <v>537</v>
      </c>
      <c r="D96" s="117"/>
      <c r="E96" s="32" t="s">
        <v>540</v>
      </c>
      <c r="F96" s="32" t="s">
        <v>167</v>
      </c>
    </row>
    <row r="97" spans="1:6" x14ac:dyDescent="0.15">
      <c r="A97" s="136" t="str">
        <f t="shared" ref="A97:A107" si="3">B4</f>
        <v>Analyze</v>
      </c>
      <c r="D97" s="16"/>
      <c r="E97" s="5"/>
      <c r="F97" s="18">
        <f>IF(E97=0,0,E97/$E$108)</f>
        <v>0</v>
      </c>
    </row>
    <row r="98" spans="1:6" x14ac:dyDescent="0.15">
      <c r="A98" s="136" t="str">
        <f t="shared" si="3"/>
        <v>Architect</v>
      </c>
      <c r="D98" s="16"/>
      <c r="E98" s="5"/>
      <c r="F98" s="18">
        <f t="shared" ref="F98:F108" si="4">IF(E98=0,0,E98/$E$108)</f>
        <v>0</v>
      </c>
    </row>
    <row r="99" spans="1:6" x14ac:dyDescent="0.15">
      <c r="A99" s="136" t="str">
        <f t="shared" si="3"/>
        <v>Plan project</v>
      </c>
      <c r="D99" s="16"/>
      <c r="E99" s="5"/>
      <c r="F99" s="18">
        <f t="shared" si="4"/>
        <v>0</v>
      </c>
    </row>
    <row r="100" spans="1:6" x14ac:dyDescent="0.15">
      <c r="A100" s="136" t="str">
        <f t="shared" si="3"/>
        <v>Plan iteration</v>
      </c>
      <c r="D100" s="16"/>
      <c r="E100" s="5"/>
      <c r="F100" s="18">
        <f t="shared" si="4"/>
        <v>0</v>
      </c>
    </row>
    <row r="101" spans="1:6" x14ac:dyDescent="0.15">
      <c r="A101" s="136" t="str">
        <f t="shared" si="3"/>
        <v>Construct</v>
      </c>
      <c r="D101" s="16"/>
      <c r="E101" s="5"/>
      <c r="F101" s="18">
        <f t="shared" si="4"/>
        <v>0</v>
      </c>
    </row>
    <row r="102" spans="1:6" x14ac:dyDescent="0.15">
      <c r="A102" s="136" t="str">
        <f t="shared" si="3"/>
        <v>Refactor</v>
      </c>
      <c r="D102" s="16"/>
      <c r="E102" s="5"/>
      <c r="F102" s="18">
        <f t="shared" si="4"/>
        <v>0</v>
      </c>
    </row>
    <row r="103" spans="1:6" x14ac:dyDescent="0.15">
      <c r="A103" s="136" t="str">
        <f t="shared" si="3"/>
        <v>Review</v>
      </c>
      <c r="D103" s="16"/>
      <c r="E103" s="5"/>
      <c r="F103" s="18">
        <f t="shared" si="4"/>
        <v>0</v>
      </c>
    </row>
    <row r="104" spans="1:6" x14ac:dyDescent="0.15">
      <c r="A104" s="136" t="str">
        <f t="shared" si="3"/>
        <v>Integration test</v>
      </c>
      <c r="D104" s="16"/>
      <c r="E104" s="5"/>
      <c r="F104" s="18">
        <f t="shared" si="4"/>
        <v>0</v>
      </c>
    </row>
    <row r="105" spans="1:6" x14ac:dyDescent="0.15">
      <c r="A105" s="136" t="str">
        <f t="shared" si="3"/>
        <v>Repattern</v>
      </c>
      <c r="D105" s="16"/>
      <c r="E105" s="5"/>
      <c r="F105" s="18">
        <f t="shared" si="4"/>
        <v>0</v>
      </c>
    </row>
    <row r="106" spans="1:6" x14ac:dyDescent="0.15">
      <c r="A106" s="136" t="str">
        <f t="shared" si="3"/>
        <v>Postmortem</v>
      </c>
      <c r="E106" s="5"/>
      <c r="F106" s="18">
        <f t="shared" si="4"/>
        <v>0</v>
      </c>
    </row>
    <row r="107" spans="1:6" x14ac:dyDescent="0.15">
      <c r="A107" s="136" t="str">
        <f t="shared" si="3"/>
        <v>Sandbox</v>
      </c>
      <c r="E107" s="5"/>
      <c r="F107" s="18">
        <f t="shared" si="4"/>
        <v>0</v>
      </c>
    </row>
    <row r="108" spans="1:6" x14ac:dyDescent="0.15">
      <c r="A108" s="136" t="s">
        <v>170</v>
      </c>
      <c r="E108" s="16">
        <f>SUM(E97:E107)</f>
        <v>0</v>
      </c>
      <c r="F108" s="18">
        <f t="shared" si="4"/>
        <v>0</v>
      </c>
    </row>
    <row r="109" spans="1:6" x14ac:dyDescent="0.15">
      <c r="F109" s="18"/>
    </row>
    <row r="110" spans="1:6" s="33" customFormat="1" ht="16" hidden="1" x14ac:dyDescent="0.2">
      <c r="A110" s="38" t="s">
        <v>63</v>
      </c>
      <c r="B110"/>
      <c r="C110"/>
      <c r="D110"/>
      <c r="E110"/>
      <c r="F110"/>
    </row>
    <row r="111" spans="1:6" s="33" customFormat="1" ht="16" hidden="1" x14ac:dyDescent="0.2">
      <c r="A111" s="38"/>
      <c r="B111" s="33" t="s">
        <v>305</v>
      </c>
      <c r="C111" s="33" t="s">
        <v>304</v>
      </c>
      <c r="D111" s="33" t="s">
        <v>306</v>
      </c>
      <c r="E111"/>
      <c r="F111"/>
    </row>
    <row r="112" spans="1:6" s="33" customFormat="1" ht="16" hidden="1" x14ac:dyDescent="0.2">
      <c r="A112" s="182" t="s">
        <v>48</v>
      </c>
      <c r="B112" s="183"/>
      <c r="C112" s="183"/>
      <c r="D112" s="183"/>
      <c r="E112"/>
      <c r="F112"/>
    </row>
    <row r="113" spans="1:9" s="33" customFormat="1" ht="16" hidden="1" x14ac:dyDescent="0.2">
      <c r="A113" s="182" t="s">
        <v>49</v>
      </c>
      <c r="B113" s="183"/>
      <c r="C113" s="183"/>
      <c r="D113" s="183"/>
      <c r="E113"/>
      <c r="F113"/>
    </row>
    <row r="114" spans="1:9" s="33" customFormat="1" ht="16" hidden="1" x14ac:dyDescent="0.2">
      <c r="A114" s="182" t="s">
        <v>50</v>
      </c>
      <c r="B114" s="183"/>
      <c r="C114" s="183"/>
      <c r="D114" s="183"/>
      <c r="E114"/>
      <c r="F114"/>
    </row>
    <row r="115" spans="1:9" s="33" customFormat="1" ht="16" hidden="1" x14ac:dyDescent="0.2">
      <c r="A115" s="182" t="s">
        <v>51</v>
      </c>
      <c r="B115" s="183"/>
      <c r="C115" s="183"/>
      <c r="D115" s="183"/>
      <c r="E115"/>
      <c r="F115"/>
    </row>
    <row r="116" spans="1:9" s="33" customFormat="1" ht="16" hidden="1" x14ac:dyDescent="0.2">
      <c r="A116" s="182" t="s">
        <v>52</v>
      </c>
      <c r="B116" s="30"/>
      <c r="C116" s="30"/>
      <c r="D116" s="30"/>
      <c r="E116" s="31"/>
      <c r="F116" s="31"/>
    </row>
    <row r="117" spans="1:9" s="33" customFormat="1" hidden="1" x14ac:dyDescent="0.15">
      <c r="A117"/>
      <c r="B117"/>
      <c r="C117"/>
      <c r="E117"/>
      <c r="F117"/>
      <c r="G117"/>
      <c r="H117"/>
    </row>
    <row r="118" spans="1:9" s="33" customFormat="1" ht="18" hidden="1" x14ac:dyDescent="0.2">
      <c r="A118" s="40" t="s">
        <v>64</v>
      </c>
      <c r="B118"/>
      <c r="C118"/>
      <c r="D118"/>
      <c r="E118"/>
      <c r="F118"/>
      <c r="G118"/>
      <c r="H118" s="31"/>
    </row>
    <row r="119" spans="1:9" s="33" customFormat="1" ht="18" hidden="1" x14ac:dyDescent="0.2">
      <c r="A119" s="40"/>
      <c r="B119" s="368" t="s">
        <v>65</v>
      </c>
      <c r="C119" s="369"/>
      <c r="D119" s="370"/>
      <c r="E119" s="368" t="s">
        <v>150</v>
      </c>
      <c r="F119" s="370"/>
      <c r="G119"/>
      <c r="H119" s="31"/>
    </row>
    <row r="120" spans="1:9" s="33" customFormat="1" hidden="1" x14ac:dyDescent="0.15">
      <c r="A120" t="s">
        <v>66</v>
      </c>
      <c r="B120" s="41" t="s">
        <v>244</v>
      </c>
      <c r="C120" s="42" t="s">
        <v>31</v>
      </c>
      <c r="D120" s="43" t="s">
        <v>151</v>
      </c>
      <c r="E120" s="41" t="s">
        <v>152</v>
      </c>
      <c r="F120" s="43" t="s">
        <v>153</v>
      </c>
      <c r="G120" s="31" t="s">
        <v>248</v>
      </c>
      <c r="H120" s="31" t="s">
        <v>249</v>
      </c>
    </row>
    <row r="121" spans="1:9" s="33" customFormat="1" hidden="1" x14ac:dyDescent="0.15">
      <c r="A121" t="s">
        <v>82</v>
      </c>
      <c r="B121" s="29">
        <f>C121</f>
        <v>0</v>
      </c>
      <c r="C121" s="5"/>
      <c r="D121" s="5"/>
      <c r="E121" s="5"/>
      <c r="F121" s="5"/>
      <c r="G121" s="44">
        <f>IF(ISERR(D121/B121),0,D121/B121)</f>
        <v>0</v>
      </c>
      <c r="H121" s="44">
        <f>IF(ISERR(F121/D121),0,F121/D121)</f>
        <v>0</v>
      </c>
      <c r="I121" s="44"/>
    </row>
    <row r="122" spans="1:9" s="33" customFormat="1" hidden="1" x14ac:dyDescent="0.15">
      <c r="A122" t="s">
        <v>393</v>
      </c>
      <c r="B122" s="29">
        <f>C122</f>
        <v>0</v>
      </c>
      <c r="C122" s="5"/>
      <c r="D122" s="5"/>
      <c r="E122" s="5"/>
      <c r="F122" s="5"/>
      <c r="G122" s="44">
        <f>IF(ISERR(D122/B122),0,D122/B122)</f>
        <v>0</v>
      </c>
      <c r="H122" s="44">
        <f>IF(ISERR(F122/D122),0,F122/D122)</f>
        <v>0</v>
      </c>
      <c r="I122" s="44"/>
    </row>
    <row r="123" spans="1:9" s="33" customFormat="1" ht="12" hidden="1" customHeight="1" x14ac:dyDescent="0.15">
      <c r="A123" t="s">
        <v>67</v>
      </c>
      <c r="B123" s="29"/>
      <c r="C123" s="5"/>
      <c r="D123" s="5"/>
      <c r="E123" s="5"/>
      <c r="F123" s="5"/>
      <c r="G123" s="44">
        <f>IF(ISERR(D123/B123),0,D123/B123)</f>
        <v>0</v>
      </c>
      <c r="H123" s="44">
        <f>IF(ISERR(F123/D123),0,F123/D123)</f>
        <v>0</v>
      </c>
      <c r="I123" s="44"/>
    </row>
    <row r="124" spans="1:9" s="33" customFormat="1" ht="12" hidden="1" customHeight="1" x14ac:dyDescent="0.15">
      <c r="A124" t="s">
        <v>392</v>
      </c>
      <c r="B124" s="29">
        <f>C124</f>
        <v>0</v>
      </c>
      <c r="C124" s="5"/>
      <c r="D124" s="5"/>
      <c r="E124" s="5"/>
      <c r="F124" s="5"/>
      <c r="G124" s="44">
        <f>IF(ISERR(D124/B124),0,D124/B124)</f>
        <v>0</v>
      </c>
      <c r="H124" s="44">
        <f>IF(ISERR(F124/D124),0,F124/D124)</f>
        <v>0</v>
      </c>
      <c r="I124" s="44"/>
    </row>
    <row r="125" spans="1:9" s="33" customFormat="1" ht="12" hidden="1" customHeight="1" x14ac:dyDescent="0.15">
      <c r="A125" t="s">
        <v>394</v>
      </c>
      <c r="B125" s="5"/>
      <c r="C125" s="29">
        <f>C58</f>
        <v>0</v>
      </c>
      <c r="D125" s="29">
        <f>D58</f>
        <v>0</v>
      </c>
      <c r="E125" s="29">
        <f>C78</f>
        <v>0</v>
      </c>
      <c r="F125" s="29">
        <f>D78</f>
        <v>0</v>
      </c>
      <c r="G125" s="44">
        <f>IF(ISERR(D125/B125),0,D125/B125)</f>
        <v>0</v>
      </c>
      <c r="H125" s="44">
        <f>IF(ISERR(F125/D125),0,F125/D125)</f>
        <v>0</v>
      </c>
      <c r="I125" s="44" t="str">
        <f>IF(ISERR(F125/C125),"",F125/C125)</f>
        <v/>
      </c>
    </row>
    <row r="126" spans="1:9" s="33" customFormat="1" ht="12" hidden="1" customHeight="1" x14ac:dyDescent="0.15">
      <c r="A126"/>
      <c r="B126"/>
      <c r="C126"/>
      <c r="D126"/>
      <c r="E126"/>
      <c r="F126"/>
      <c r="G126"/>
    </row>
    <row r="127" spans="1:9" s="33" customFormat="1" ht="16" hidden="1" x14ac:dyDescent="0.2">
      <c r="A127" s="38" t="s">
        <v>91</v>
      </c>
      <c r="B127"/>
      <c r="C127"/>
      <c r="D127"/>
      <c r="E127"/>
      <c r="F127"/>
      <c r="G127"/>
    </row>
    <row r="128" spans="1:9" s="33" customFormat="1" hidden="1" x14ac:dyDescent="0.15">
      <c r="A128" t="s">
        <v>92</v>
      </c>
      <c r="B128" s="16" t="str">
        <f>IF(ISERR(SUM(D121:D125)/SUM(F121:F125)),"",SUM(D121:D123)/SUM(F121:F123)*60)</f>
        <v/>
      </c>
      <c r="C128" t="s">
        <v>93</v>
      </c>
      <c r="D128"/>
      <c r="E128"/>
      <c r="F128"/>
      <c r="G128"/>
    </row>
    <row r="129" spans="1:15" s="33" customFormat="1" hidden="1" x14ac:dyDescent="0.15">
      <c r="A129" t="s">
        <v>246</v>
      </c>
      <c r="B129" t="str">
        <f>IF(ISERR(ROUNDUP(EXP(AVERAGE(H133:H161)),0)),"",ROUNDUP(EXP(AVERAGE(H133:H161)),0))</f>
        <v/>
      </c>
      <c r="C129" t="s">
        <v>96</v>
      </c>
      <c r="D129"/>
      <c r="E129"/>
      <c r="F129"/>
      <c r="G129"/>
    </row>
    <row r="130" spans="1:15" s="33" customFormat="1" x14ac:dyDescent="0.15">
      <c r="A130"/>
      <c r="B130"/>
      <c r="C130"/>
      <c r="D130"/>
      <c r="E130"/>
      <c r="F130"/>
      <c r="G130"/>
    </row>
    <row r="131" spans="1:15" s="33" customFormat="1" ht="16" x14ac:dyDescent="0.2">
      <c r="A131" s="38" t="s">
        <v>285</v>
      </c>
      <c r="B131"/>
      <c r="C131"/>
      <c r="D131"/>
      <c r="E131"/>
      <c r="F131"/>
      <c r="G131"/>
      <c r="H131"/>
      <c r="J131" s="31"/>
    </row>
    <row r="132" spans="1:15" s="33" customFormat="1" x14ac:dyDescent="0.15">
      <c r="A132" s="354" t="s">
        <v>286</v>
      </c>
      <c r="B132" s="354"/>
      <c r="C132" t="s">
        <v>94</v>
      </c>
      <c r="D132" t="s">
        <v>278</v>
      </c>
      <c r="E132" t="s">
        <v>74</v>
      </c>
      <c r="F132" s="174" t="s">
        <v>95</v>
      </c>
      <c r="G132" s="174" t="s">
        <v>96</v>
      </c>
      <c r="H132" s="174" t="s">
        <v>97</v>
      </c>
    </row>
    <row r="133" spans="1:15" s="33" customFormat="1" x14ac:dyDescent="0.15">
      <c r="A133" s="355" t="s">
        <v>471</v>
      </c>
      <c r="B133" s="356"/>
      <c r="C133" s="5"/>
      <c r="D133" s="5"/>
      <c r="E133" s="92" t="s">
        <v>45</v>
      </c>
      <c r="F133" s="175" t="str">
        <f>IF($C$48&gt;5,IF(G133="","-",HLOOKUP(G133,#REF!,2)),IF(ISBLANK(A133),"-","M"))</f>
        <v>-</v>
      </c>
      <c r="G133" s="176" t="str">
        <f>IF(OR(ISBLANK(C133),ISBLANK(D133)),"",CEILING(C133/D133,1))</f>
        <v/>
      </c>
      <c r="H133" s="173" t="str">
        <f t="shared" ref="H133:H161" si="5">IF(OR(ISBLANK(C133),ISBLANK(D133)),"",LN(G133))</f>
        <v/>
      </c>
      <c r="J133"/>
    </row>
    <row r="134" spans="1:15" s="33" customFormat="1" x14ac:dyDescent="0.15">
      <c r="A134" s="356"/>
      <c r="B134" s="356"/>
      <c r="C134" s="5"/>
      <c r="D134" s="5"/>
      <c r="E134" s="92" t="s">
        <v>335</v>
      </c>
      <c r="F134" s="175" t="str">
        <f>IF($C$48&gt;5,IF(G134="","-",HLOOKUP(G134,#REF!,2)),IF(ISBLANK(A134),"-","M"))</f>
        <v>-</v>
      </c>
      <c r="G134" s="176" t="str">
        <f t="shared" ref="G134:G161" si="6">IF(OR(ISBLANK(C134),ISBLANK(D134)),"",CEILING(C134/D134,1))</f>
        <v/>
      </c>
      <c r="H134" s="173" t="str">
        <f t="shared" si="5"/>
        <v/>
      </c>
      <c r="J134"/>
    </row>
    <row r="135" spans="1:15" s="33" customFormat="1" x14ac:dyDescent="0.15">
      <c r="A135" s="356"/>
      <c r="B135" s="356"/>
      <c r="C135" s="5"/>
      <c r="D135" s="5"/>
      <c r="E135" s="92" t="s">
        <v>335</v>
      </c>
      <c r="F135" s="175" t="str">
        <f>IF($C$48&gt;5,IF(G135="","-",HLOOKUP(G135,#REF!,2)),IF(ISBLANK(A135),"-","M"))</f>
        <v>-</v>
      </c>
      <c r="G135" s="176" t="str">
        <f t="shared" si="6"/>
        <v/>
      </c>
      <c r="H135" s="173" t="str">
        <f t="shared" si="5"/>
        <v/>
      </c>
      <c r="J135"/>
      <c r="L135" t="s">
        <v>342</v>
      </c>
    </row>
    <row r="136" spans="1:15" s="33" customFormat="1" x14ac:dyDescent="0.15">
      <c r="A136" s="356"/>
      <c r="B136" s="356"/>
      <c r="C136" s="5"/>
      <c r="D136" s="5"/>
      <c r="E136" s="92" t="s">
        <v>335</v>
      </c>
      <c r="F136" s="175" t="str">
        <f>IF($C$48&gt;5,IF(G136="","-",HLOOKUP(G136,#REF!,2)),IF(ISBLANK(A136),"-","M"))</f>
        <v>-</v>
      </c>
      <c r="G136" s="176" t="str">
        <f t="shared" si="6"/>
        <v/>
      </c>
      <c r="H136" s="173" t="str">
        <f t="shared" si="5"/>
        <v/>
      </c>
      <c r="L136" s="303"/>
      <c r="M136" s="303"/>
      <c r="N136" s="303"/>
      <c r="O136" s="303"/>
    </row>
    <row r="137" spans="1:15" s="33" customFormat="1" x14ac:dyDescent="0.15">
      <c r="A137" s="356"/>
      <c r="B137" s="356"/>
      <c r="C137" s="5"/>
      <c r="D137" s="5"/>
      <c r="E137" s="92" t="s">
        <v>335</v>
      </c>
      <c r="F137" s="175" t="str">
        <f>IF($C$48&gt;5,IF(G137="","-",HLOOKUP(G137,#REF!,2)),IF(ISBLANK(A137),"-","M"))</f>
        <v>-</v>
      </c>
      <c r="G137" s="176" t="str">
        <f t="shared" si="6"/>
        <v/>
      </c>
      <c r="H137" s="173" t="str">
        <f t="shared" si="5"/>
        <v/>
      </c>
      <c r="L137" s="303"/>
      <c r="M137" s="303"/>
      <c r="N137" s="303"/>
      <c r="O137" s="303"/>
    </row>
    <row r="138" spans="1:15" s="33" customFormat="1" x14ac:dyDescent="0.15">
      <c r="A138" s="356"/>
      <c r="B138" s="356"/>
      <c r="C138" s="5"/>
      <c r="D138" s="5"/>
      <c r="E138" s="92" t="s">
        <v>335</v>
      </c>
      <c r="F138" s="175" t="str">
        <f>IF($C$48&gt;5,IF(G138="","-",HLOOKUP(G138,#REF!,2)),IF(ISBLANK(A138),"-","M"))</f>
        <v>-</v>
      </c>
      <c r="G138" s="176" t="str">
        <f t="shared" si="6"/>
        <v/>
      </c>
      <c r="H138" s="173" t="str">
        <f t="shared" si="5"/>
        <v/>
      </c>
      <c r="L138" s="303"/>
      <c r="M138" s="303"/>
      <c r="N138" s="303"/>
      <c r="O138" s="303"/>
    </row>
    <row r="139" spans="1:15" s="33" customFormat="1" x14ac:dyDescent="0.15">
      <c r="A139" s="365"/>
      <c r="B139" s="356"/>
      <c r="C139" s="5"/>
      <c r="D139" s="5"/>
      <c r="E139" s="92" t="s">
        <v>335</v>
      </c>
      <c r="F139" s="175" t="str">
        <f>IF($C$48&gt;5,IF(G139="","-",HLOOKUP(G139,#REF!,2)),IF(ISBLANK(A139),"-","M"))</f>
        <v>-</v>
      </c>
      <c r="G139" s="176" t="str">
        <f t="shared" si="6"/>
        <v/>
      </c>
      <c r="H139" s="173" t="str">
        <f t="shared" si="5"/>
        <v/>
      </c>
    </row>
    <row r="140" spans="1:15" s="33" customFormat="1" x14ac:dyDescent="0.15">
      <c r="A140" s="356"/>
      <c r="B140" s="356"/>
      <c r="C140" s="5"/>
      <c r="D140" s="5"/>
      <c r="E140" s="92" t="s">
        <v>335</v>
      </c>
      <c r="F140" s="175" t="str">
        <f>IF($C$48&gt;5,IF(G140="","-",HLOOKUP(G140,#REF!,2)),IF(ISBLANK(A140),"-","M"))</f>
        <v>-</v>
      </c>
      <c r="G140" s="176" t="str">
        <f t="shared" si="6"/>
        <v/>
      </c>
      <c r="H140" s="173" t="str">
        <f t="shared" si="5"/>
        <v/>
      </c>
    </row>
    <row r="141" spans="1:15" s="33" customFormat="1" x14ac:dyDescent="0.15">
      <c r="A141" s="356"/>
      <c r="B141" s="356"/>
      <c r="C141" s="5"/>
      <c r="D141" s="5"/>
      <c r="E141" s="92" t="s">
        <v>335</v>
      </c>
      <c r="F141" s="175" t="str">
        <f>IF($C$48&gt;5,IF(G141="","-",HLOOKUP(G141,#REF!,2)),IF(ISBLANK(A141),"-","M"))</f>
        <v>-</v>
      </c>
      <c r="G141" s="176" t="str">
        <f t="shared" si="6"/>
        <v/>
      </c>
      <c r="H141" s="173" t="str">
        <f t="shared" si="5"/>
        <v/>
      </c>
    </row>
    <row r="142" spans="1:15" s="33" customFormat="1" x14ac:dyDescent="0.15">
      <c r="A142" s="356"/>
      <c r="B142" s="356"/>
      <c r="C142" s="5"/>
      <c r="D142" s="5"/>
      <c r="E142" s="92" t="s">
        <v>335</v>
      </c>
      <c r="F142" s="175" t="str">
        <f>IF($C$48&gt;5,IF(G142="","-",HLOOKUP(G142,#REF!,2)),IF(ISBLANK(A142),"-","M"))</f>
        <v>-</v>
      </c>
      <c r="G142" s="176" t="str">
        <f t="shared" si="6"/>
        <v/>
      </c>
      <c r="H142" s="173" t="str">
        <f t="shared" si="5"/>
        <v/>
      </c>
    </row>
    <row r="143" spans="1:15" s="33" customFormat="1" x14ac:dyDescent="0.15">
      <c r="A143" s="356"/>
      <c r="B143" s="356"/>
      <c r="C143" s="5"/>
      <c r="D143" s="5"/>
      <c r="E143" s="92" t="s">
        <v>335</v>
      </c>
      <c r="F143" s="175" t="str">
        <f>IF($C$48&gt;5,IF(G143="","-",HLOOKUP(G143,#REF!,2)),IF(ISBLANK(A143),"-","M"))</f>
        <v>-</v>
      </c>
      <c r="G143" s="176" t="str">
        <f t="shared" si="6"/>
        <v/>
      </c>
      <c r="H143" s="173" t="str">
        <f t="shared" si="5"/>
        <v/>
      </c>
    </row>
    <row r="144" spans="1:15" s="33" customFormat="1" x14ac:dyDescent="0.15">
      <c r="A144" s="356"/>
      <c r="B144" s="356"/>
      <c r="C144" s="5"/>
      <c r="D144" s="5"/>
      <c r="E144" s="92" t="s">
        <v>335</v>
      </c>
      <c r="F144" s="175" t="str">
        <f>IF($C$48&gt;5,IF(G144="","-",HLOOKUP(G144,#REF!,2)),IF(ISBLANK(A144),"-","M"))</f>
        <v>-</v>
      </c>
      <c r="G144" s="176" t="str">
        <f t="shared" si="6"/>
        <v/>
      </c>
      <c r="H144" s="173" t="str">
        <f t="shared" si="5"/>
        <v/>
      </c>
    </row>
    <row r="145" spans="1:8" s="33" customFormat="1" x14ac:dyDescent="0.15">
      <c r="A145" s="356"/>
      <c r="B145" s="356"/>
      <c r="C145" s="5"/>
      <c r="D145" s="5"/>
      <c r="E145" s="92" t="s">
        <v>335</v>
      </c>
      <c r="F145" s="175" t="str">
        <f>IF($C$48&gt;5,IF(G145="","-",HLOOKUP(G145,#REF!,2)),IF(ISBLANK(A145),"-","M"))</f>
        <v>-</v>
      </c>
      <c r="G145" s="176" t="str">
        <f t="shared" si="6"/>
        <v/>
      </c>
      <c r="H145" s="173" t="str">
        <f t="shared" si="5"/>
        <v/>
      </c>
    </row>
    <row r="146" spans="1:8" s="33" customFormat="1" x14ac:dyDescent="0.15">
      <c r="A146" s="356"/>
      <c r="B146" s="356"/>
      <c r="C146" s="5"/>
      <c r="D146" s="5"/>
      <c r="E146" s="92" t="s">
        <v>335</v>
      </c>
      <c r="F146" s="175" t="str">
        <f>IF($C$48&gt;5,IF(G146="","-",HLOOKUP(G146,#REF!,2)),IF(ISBLANK(A146),"-","M"))</f>
        <v>-</v>
      </c>
      <c r="G146" s="176" t="str">
        <f t="shared" si="6"/>
        <v/>
      </c>
      <c r="H146" s="173" t="str">
        <f t="shared" si="5"/>
        <v/>
      </c>
    </row>
    <row r="147" spans="1:8" s="33" customFormat="1" x14ac:dyDescent="0.15">
      <c r="A147" s="356"/>
      <c r="B147" s="356"/>
      <c r="C147" s="5"/>
      <c r="D147" s="5"/>
      <c r="E147" s="92" t="s">
        <v>335</v>
      </c>
      <c r="F147" s="175" t="str">
        <f>IF($C$48&gt;5,IF(G147="","-",HLOOKUP(G147,#REF!,2)),IF(ISBLANK(A147),"-","M"))</f>
        <v>-</v>
      </c>
      <c r="G147" s="176" t="str">
        <f t="shared" si="6"/>
        <v/>
      </c>
      <c r="H147" s="173" t="str">
        <f t="shared" si="5"/>
        <v/>
      </c>
    </row>
    <row r="148" spans="1:8" s="33" customFormat="1" x14ac:dyDescent="0.15">
      <c r="A148" s="356"/>
      <c r="B148" s="356"/>
      <c r="C148" s="5"/>
      <c r="D148" s="5"/>
      <c r="E148" s="92" t="s">
        <v>335</v>
      </c>
      <c r="F148" s="175" t="str">
        <f>IF($C$48&gt;5,IF(G148="","-",HLOOKUP(G148,#REF!,2)),IF(ISBLANK(A148),"-","M"))</f>
        <v>-</v>
      </c>
      <c r="G148" s="176" t="str">
        <f t="shared" si="6"/>
        <v/>
      </c>
      <c r="H148" s="173" t="str">
        <f t="shared" si="5"/>
        <v/>
      </c>
    </row>
    <row r="149" spans="1:8" s="33" customFormat="1" x14ac:dyDescent="0.15">
      <c r="A149" s="356"/>
      <c r="B149" s="356"/>
      <c r="C149" s="5"/>
      <c r="D149" s="5"/>
      <c r="E149" s="92" t="s">
        <v>335</v>
      </c>
      <c r="F149" s="175" t="str">
        <f>IF($C$48&gt;5,IF(G149="","-",HLOOKUP(G149,#REF!,2)),IF(ISBLANK(A149),"-","M"))</f>
        <v>-</v>
      </c>
      <c r="G149" s="176" t="str">
        <f t="shared" si="6"/>
        <v/>
      </c>
      <c r="H149" s="173" t="str">
        <f t="shared" si="5"/>
        <v/>
      </c>
    </row>
    <row r="150" spans="1:8" s="33" customFormat="1" x14ac:dyDescent="0.15">
      <c r="A150" s="356"/>
      <c r="B150" s="356"/>
      <c r="C150" s="5"/>
      <c r="D150" s="5"/>
      <c r="E150" s="92" t="s">
        <v>335</v>
      </c>
      <c r="F150" s="175" t="str">
        <f>IF($C$48&gt;5,IF(G150="","-",HLOOKUP(G150,#REF!,2)),IF(ISBLANK(A150),"-","M"))</f>
        <v>-</v>
      </c>
      <c r="G150" s="176" t="str">
        <f t="shared" si="6"/>
        <v/>
      </c>
      <c r="H150" s="173" t="str">
        <f t="shared" si="5"/>
        <v/>
      </c>
    </row>
    <row r="151" spans="1:8" s="33" customFormat="1" x14ac:dyDescent="0.15">
      <c r="A151" s="356"/>
      <c r="B151" s="356"/>
      <c r="C151" s="5"/>
      <c r="D151" s="5"/>
      <c r="E151" s="92" t="s">
        <v>335</v>
      </c>
      <c r="F151" s="175" t="str">
        <f>IF($C$48&gt;5,IF(G151="","-",HLOOKUP(G151,#REF!,2)),IF(ISBLANK(A151),"-","M"))</f>
        <v>-</v>
      </c>
      <c r="G151" s="176" t="str">
        <f t="shared" si="6"/>
        <v/>
      </c>
      <c r="H151" s="173" t="str">
        <f t="shared" si="5"/>
        <v/>
      </c>
    </row>
    <row r="152" spans="1:8" s="33" customFormat="1" x14ac:dyDescent="0.15">
      <c r="A152" s="356"/>
      <c r="B152" s="356"/>
      <c r="C152" s="5"/>
      <c r="D152" s="5"/>
      <c r="E152" s="92" t="s">
        <v>335</v>
      </c>
      <c r="F152" s="175" t="str">
        <f>IF($C$48&gt;5,IF(G152="","-",HLOOKUP(G152,#REF!,2)),IF(ISBLANK(A152),"-","M"))</f>
        <v>-</v>
      </c>
      <c r="G152" s="176" t="str">
        <f t="shared" si="6"/>
        <v/>
      </c>
      <c r="H152" s="173" t="str">
        <f t="shared" si="5"/>
        <v/>
      </c>
    </row>
    <row r="153" spans="1:8" s="33" customFormat="1" x14ac:dyDescent="0.15">
      <c r="A153" s="356"/>
      <c r="B153" s="356"/>
      <c r="C153" s="5"/>
      <c r="D153" s="5"/>
      <c r="E153" s="92" t="s">
        <v>335</v>
      </c>
      <c r="F153" s="175" t="str">
        <f>IF($C$48&gt;5,IF(G153="","-",HLOOKUP(G153,#REF!,2)),IF(ISBLANK(A153),"-","M"))</f>
        <v>-</v>
      </c>
      <c r="G153" s="176" t="str">
        <f t="shared" si="6"/>
        <v/>
      </c>
      <c r="H153" s="173" t="str">
        <f t="shared" si="5"/>
        <v/>
      </c>
    </row>
    <row r="154" spans="1:8" s="33" customFormat="1" x14ac:dyDescent="0.15">
      <c r="A154" s="356"/>
      <c r="B154" s="356"/>
      <c r="C154" s="5"/>
      <c r="D154" s="5"/>
      <c r="E154" s="92" t="s">
        <v>335</v>
      </c>
      <c r="F154" s="175" t="str">
        <f>IF($C$48&gt;5,IF(G154="","-",HLOOKUP(G154,#REF!,2)),IF(ISBLANK(A154),"-","M"))</f>
        <v>-</v>
      </c>
      <c r="G154" s="176" t="str">
        <f t="shared" si="6"/>
        <v/>
      </c>
      <c r="H154" s="173" t="str">
        <f t="shared" si="5"/>
        <v/>
      </c>
    </row>
    <row r="155" spans="1:8" s="33" customFormat="1" x14ac:dyDescent="0.15">
      <c r="A155" s="356"/>
      <c r="B155" s="356"/>
      <c r="C155" s="5"/>
      <c r="D155" s="5"/>
      <c r="E155" s="92" t="s">
        <v>335</v>
      </c>
      <c r="F155" s="175" t="str">
        <f>IF($C$48&gt;5,IF(G155="","-",HLOOKUP(G155,#REF!,2)),IF(ISBLANK(A155),"-","M"))</f>
        <v>-</v>
      </c>
      <c r="G155" s="176" t="str">
        <f t="shared" si="6"/>
        <v/>
      </c>
      <c r="H155" s="173" t="str">
        <f t="shared" si="5"/>
        <v/>
      </c>
    </row>
    <row r="156" spans="1:8" s="33" customFormat="1" x14ac:dyDescent="0.15">
      <c r="A156" s="356"/>
      <c r="B156" s="356"/>
      <c r="C156" s="5"/>
      <c r="D156" s="5"/>
      <c r="E156" s="92" t="s">
        <v>335</v>
      </c>
      <c r="F156" s="175" t="str">
        <f>IF($C$48&gt;5,IF(G156="","-",HLOOKUP(G156,#REF!,2)),IF(ISBLANK(A156),"-","M"))</f>
        <v>-</v>
      </c>
      <c r="G156" s="176" t="str">
        <f t="shared" si="6"/>
        <v/>
      </c>
      <c r="H156" s="173" t="str">
        <f t="shared" si="5"/>
        <v/>
      </c>
    </row>
    <row r="157" spans="1:8" s="33" customFormat="1" x14ac:dyDescent="0.15">
      <c r="A157" s="356"/>
      <c r="B157" s="356"/>
      <c r="C157" s="5"/>
      <c r="D157" s="5"/>
      <c r="E157" s="92" t="s">
        <v>335</v>
      </c>
      <c r="F157" s="175" t="str">
        <f>IF($C$48&gt;5,IF(G157="","-",HLOOKUP(G157,#REF!,2)),IF(ISBLANK(A157),"-","M"))</f>
        <v>-</v>
      </c>
      <c r="G157" s="176" t="str">
        <f t="shared" si="6"/>
        <v/>
      </c>
      <c r="H157" s="173" t="str">
        <f t="shared" si="5"/>
        <v/>
      </c>
    </row>
    <row r="158" spans="1:8" s="33" customFormat="1" x14ac:dyDescent="0.15">
      <c r="A158" s="356"/>
      <c r="B158" s="356"/>
      <c r="C158" s="5"/>
      <c r="D158" s="5"/>
      <c r="E158" s="92" t="s">
        <v>335</v>
      </c>
      <c r="F158" s="175" t="str">
        <f>IF($C$48&gt;5,IF(G158="","-",HLOOKUP(G158,#REF!,2)),IF(ISBLANK(A158),"-","M"))</f>
        <v>-</v>
      </c>
      <c r="G158" s="176" t="str">
        <f t="shared" si="6"/>
        <v/>
      </c>
      <c r="H158" s="173" t="str">
        <f t="shared" si="5"/>
        <v/>
      </c>
    </row>
    <row r="159" spans="1:8" s="33" customFormat="1" x14ac:dyDescent="0.15">
      <c r="A159" s="356"/>
      <c r="B159" s="356"/>
      <c r="C159" s="5"/>
      <c r="D159" s="5"/>
      <c r="E159" s="92" t="s">
        <v>335</v>
      </c>
      <c r="F159" s="175" t="str">
        <f>IF($C$48&gt;5,IF(G159="","-",HLOOKUP(G159,#REF!,2)),IF(ISBLANK(A159),"-","M"))</f>
        <v>-</v>
      </c>
      <c r="G159" s="176" t="str">
        <f t="shared" si="6"/>
        <v/>
      </c>
      <c r="H159" s="173" t="str">
        <f t="shared" si="5"/>
        <v/>
      </c>
    </row>
    <row r="160" spans="1:8" s="33" customFormat="1" x14ac:dyDescent="0.15">
      <c r="A160" s="356"/>
      <c r="B160" s="356"/>
      <c r="C160" s="5"/>
      <c r="D160" s="5"/>
      <c r="E160" s="92" t="s">
        <v>335</v>
      </c>
      <c r="F160" s="175" t="str">
        <f>IF($C$48&gt;5,IF(G160="","-",HLOOKUP(G160,#REF!,2)),IF(ISBLANK(A160),"-","M"))</f>
        <v>-</v>
      </c>
      <c r="G160" s="176" t="str">
        <f t="shared" si="6"/>
        <v/>
      </c>
      <c r="H160" s="173" t="str">
        <f t="shared" si="5"/>
        <v/>
      </c>
    </row>
    <row r="161" spans="1:8" s="33" customFormat="1" x14ac:dyDescent="0.15">
      <c r="A161" s="356"/>
      <c r="B161" s="356"/>
      <c r="C161" s="5"/>
      <c r="D161" s="5"/>
      <c r="E161" s="92" t="s">
        <v>335</v>
      </c>
      <c r="F161" s="175" t="str">
        <f>IF($C$48&gt;5,IF(G161="","-",HLOOKUP(G161,#REF!,2)),IF(ISBLANK(A161),"-","M"))</f>
        <v>-</v>
      </c>
      <c r="G161" s="176" t="str">
        <f t="shared" si="6"/>
        <v/>
      </c>
      <c r="H161" s="173" t="str">
        <f t="shared" si="5"/>
        <v/>
      </c>
    </row>
    <row r="162" spans="1:8" x14ac:dyDescent="0.15">
      <c r="F162" s="174"/>
      <c r="G162" s="177" t="s">
        <v>247</v>
      </c>
      <c r="H162" s="173">
        <f>IF(ISERR(AVERAGE(H133:H161)),0,AVERAGE(H133:H161))</f>
        <v>0</v>
      </c>
    </row>
    <row r="163" spans="1:8" x14ac:dyDescent="0.15">
      <c r="F163" s="174"/>
      <c r="G163" s="177" t="s">
        <v>245</v>
      </c>
      <c r="H163" s="173">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opLeftCell="A44" zoomScaleNormal="100" workbookViewId="0">
      <selection activeCell="A66" sqref="A66"/>
    </sheetView>
  </sheetViews>
  <sheetFormatPr baseColWidth="10" defaultColWidth="6.33203125" defaultRowHeight="13" x14ac:dyDescent="0.15"/>
  <cols>
    <col min="1" max="1" width="15.83203125" style="248" customWidth="1"/>
    <col min="2" max="2" width="35.33203125" style="248" customWidth="1"/>
    <col min="3" max="3" width="50.1640625" style="248" customWidth="1"/>
    <col min="4" max="4" width="74.5" style="248" customWidth="1"/>
    <col min="5" max="5" width="1.1640625" style="248" customWidth="1"/>
    <col min="6" max="6" width="12.33203125" style="248" customWidth="1"/>
    <col min="7" max="7" width="48" style="248" customWidth="1"/>
    <col min="8" max="16384" width="6.33203125" style="248"/>
  </cols>
  <sheetData>
    <row r="1" spans="1:8" hidden="1" x14ac:dyDescent="0.15">
      <c r="A1" s="282"/>
      <c r="B1" s="282"/>
      <c r="C1" s="282"/>
      <c r="D1" s="282"/>
      <c r="E1" s="282"/>
      <c r="F1" s="282"/>
      <c r="G1" s="282"/>
      <c r="H1" s="282"/>
    </row>
    <row r="2" spans="1:8" hidden="1" x14ac:dyDescent="0.15">
      <c r="A2" s="282" t="s">
        <v>72</v>
      </c>
      <c r="B2" s="282">
        <v>36526</v>
      </c>
      <c r="C2" s="282"/>
      <c r="D2" s="282" t="s">
        <v>314</v>
      </c>
      <c r="E2" s="282" t="s">
        <v>141</v>
      </c>
      <c r="F2" s="282" t="s">
        <v>135</v>
      </c>
      <c r="G2" s="282">
        <v>1</v>
      </c>
      <c r="H2" s="282"/>
    </row>
    <row r="3" spans="1:8" hidden="1" x14ac:dyDescent="0.15">
      <c r="A3" s="282" t="s">
        <v>101</v>
      </c>
      <c r="B3" s="282">
        <v>73051</v>
      </c>
      <c r="C3" s="282"/>
      <c r="D3" s="282" t="s">
        <v>314</v>
      </c>
      <c r="E3" s="282" t="s">
        <v>314</v>
      </c>
      <c r="F3" s="282" t="s">
        <v>142</v>
      </c>
      <c r="G3" s="282">
        <v>0.95</v>
      </c>
      <c r="H3" s="282"/>
    </row>
    <row r="4" spans="1:8" hidden="1" x14ac:dyDescent="0.15">
      <c r="A4" s="282" t="s">
        <v>73</v>
      </c>
      <c r="B4" s="282" t="s">
        <v>408</v>
      </c>
      <c r="C4" s="282"/>
      <c r="D4" s="282" t="s">
        <v>602</v>
      </c>
      <c r="E4" s="282" t="s">
        <v>314</v>
      </c>
      <c r="F4" s="282" t="s">
        <v>98</v>
      </c>
      <c r="G4" s="282">
        <v>0.9</v>
      </c>
      <c r="H4" s="282"/>
    </row>
    <row r="5" spans="1:8" hidden="1" x14ac:dyDescent="0.15">
      <c r="A5" s="282" t="s">
        <v>314</v>
      </c>
      <c r="B5" s="282" t="s">
        <v>613</v>
      </c>
      <c r="C5" s="282"/>
      <c r="D5" s="282" t="s">
        <v>603</v>
      </c>
      <c r="E5" s="282" t="s">
        <v>314</v>
      </c>
      <c r="F5" s="282" t="s">
        <v>99</v>
      </c>
      <c r="G5" s="282">
        <v>0.85</v>
      </c>
      <c r="H5" s="282"/>
    </row>
    <row r="6" spans="1:8" hidden="1" x14ac:dyDescent="0.15">
      <c r="A6" s="282" t="s">
        <v>314</v>
      </c>
      <c r="B6" s="282" t="s">
        <v>413</v>
      </c>
      <c r="C6" s="282"/>
      <c r="D6" s="282" t="s">
        <v>605</v>
      </c>
      <c r="E6" s="282" t="s">
        <v>314</v>
      </c>
      <c r="F6" s="282" t="s">
        <v>33</v>
      </c>
      <c r="G6" s="282">
        <v>0.8</v>
      </c>
      <c r="H6" s="282"/>
    </row>
    <row r="7" spans="1:8" hidden="1" x14ac:dyDescent="0.15">
      <c r="A7" s="282" t="s">
        <v>314</v>
      </c>
      <c r="B7" s="282" t="s">
        <v>614</v>
      </c>
      <c r="C7" s="282"/>
      <c r="D7" s="282" t="s">
        <v>606</v>
      </c>
      <c r="E7" s="282" t="s">
        <v>314</v>
      </c>
      <c r="F7" s="282" t="s">
        <v>34</v>
      </c>
      <c r="G7" s="282">
        <v>0.75</v>
      </c>
      <c r="H7" s="282"/>
    </row>
    <row r="8" spans="1:8" hidden="1" x14ac:dyDescent="0.15">
      <c r="A8" s="282" t="s">
        <v>314</v>
      </c>
      <c r="B8" s="282" t="s">
        <v>284</v>
      </c>
      <c r="C8" s="282"/>
      <c r="D8" s="282" t="s">
        <v>604</v>
      </c>
      <c r="E8" s="282" t="s">
        <v>314</v>
      </c>
      <c r="F8" s="282" t="s">
        <v>35</v>
      </c>
      <c r="G8" s="282">
        <v>0.7</v>
      </c>
      <c r="H8" s="282"/>
    </row>
    <row r="9" spans="1:8" hidden="1" x14ac:dyDescent="0.15">
      <c r="A9" s="282" t="s">
        <v>314</v>
      </c>
      <c r="B9" s="282" t="s">
        <v>615</v>
      </c>
      <c r="C9" s="282"/>
      <c r="D9" s="282" t="s">
        <v>607</v>
      </c>
      <c r="E9" s="282" t="s">
        <v>314</v>
      </c>
      <c r="F9" s="282" t="s">
        <v>36</v>
      </c>
      <c r="G9" s="282">
        <v>0.65</v>
      </c>
      <c r="H9" s="282"/>
    </row>
    <row r="10" spans="1:8" hidden="1" x14ac:dyDescent="0.15">
      <c r="A10" s="282" t="s">
        <v>314</v>
      </c>
      <c r="B10" s="282" t="s">
        <v>123</v>
      </c>
      <c r="C10" s="282"/>
      <c r="D10" s="282" t="s">
        <v>608</v>
      </c>
      <c r="E10" s="282" t="s">
        <v>314</v>
      </c>
      <c r="F10" s="282" t="s">
        <v>102</v>
      </c>
      <c r="G10" s="282">
        <v>0.5</v>
      </c>
      <c r="H10" s="282"/>
    </row>
    <row r="11" spans="1:8" hidden="1" x14ac:dyDescent="0.15">
      <c r="A11" s="282" t="s">
        <v>314</v>
      </c>
      <c r="B11" s="282" t="s">
        <v>310</v>
      </c>
      <c r="C11" s="282"/>
      <c r="D11" s="282" t="s">
        <v>609</v>
      </c>
      <c r="E11" s="282" t="s">
        <v>314</v>
      </c>
      <c r="F11" s="282" t="s">
        <v>314</v>
      </c>
      <c r="G11" s="282" t="s">
        <v>314</v>
      </c>
      <c r="H11" s="282"/>
    </row>
    <row r="12" spans="1:8" hidden="1" x14ac:dyDescent="0.15">
      <c r="A12" s="282" t="s">
        <v>314</v>
      </c>
      <c r="B12" s="282" t="s">
        <v>616</v>
      </c>
      <c r="C12" s="282"/>
      <c r="D12" s="282" t="s">
        <v>610</v>
      </c>
      <c r="E12" s="282" t="s">
        <v>314</v>
      </c>
      <c r="F12" s="282" t="s">
        <v>314</v>
      </c>
      <c r="G12" s="282" t="s">
        <v>314</v>
      </c>
      <c r="H12" s="282"/>
    </row>
    <row r="13" spans="1:8" hidden="1" x14ac:dyDescent="0.15">
      <c r="A13" s="282" t="s">
        <v>314</v>
      </c>
      <c r="B13" s="282" t="s">
        <v>169</v>
      </c>
      <c r="C13" s="282"/>
      <c r="D13" s="282" t="s">
        <v>611</v>
      </c>
      <c r="E13" s="282" t="s">
        <v>314</v>
      </c>
      <c r="F13" s="282" t="s">
        <v>314</v>
      </c>
      <c r="G13" s="282" t="s">
        <v>314</v>
      </c>
      <c r="H13" s="282"/>
    </row>
    <row r="14" spans="1:8" hidden="1" x14ac:dyDescent="0.15">
      <c r="A14" s="282" t="s">
        <v>314</v>
      </c>
      <c r="B14" s="282" t="s">
        <v>124</v>
      </c>
      <c r="C14" s="282"/>
      <c r="D14" s="282" t="s">
        <v>612</v>
      </c>
      <c r="E14" s="282" t="s">
        <v>314</v>
      </c>
      <c r="F14" s="282" t="s">
        <v>314</v>
      </c>
      <c r="G14" s="282" t="s">
        <v>314</v>
      </c>
      <c r="H14" s="282"/>
    </row>
    <row r="15" spans="1:8" hidden="1" x14ac:dyDescent="0.15">
      <c r="A15" s="282" t="s">
        <v>314</v>
      </c>
      <c r="B15" s="282" t="s">
        <v>314</v>
      </c>
      <c r="C15" s="282"/>
      <c r="D15" s="282" t="s">
        <v>314</v>
      </c>
      <c r="E15" s="282" t="s">
        <v>314</v>
      </c>
      <c r="F15" s="282" t="s">
        <v>314</v>
      </c>
      <c r="G15" s="282" t="s">
        <v>314</v>
      </c>
      <c r="H15" s="282"/>
    </row>
    <row r="16" spans="1:8" hidden="1" x14ac:dyDescent="0.15">
      <c r="A16" s="282" t="s">
        <v>314</v>
      </c>
      <c r="B16" s="282" t="s">
        <v>314</v>
      </c>
      <c r="C16" s="282"/>
      <c r="D16" s="282" t="s">
        <v>314</v>
      </c>
      <c r="E16" s="282" t="s">
        <v>314</v>
      </c>
      <c r="F16" s="282" t="s">
        <v>314</v>
      </c>
      <c r="G16" s="282" t="s">
        <v>314</v>
      </c>
      <c r="H16" s="282"/>
    </row>
    <row r="17" spans="1:8" hidden="1" x14ac:dyDescent="0.15">
      <c r="A17" s="282" t="s">
        <v>314</v>
      </c>
      <c r="B17" s="282" t="s">
        <v>314</v>
      </c>
      <c r="C17" s="282"/>
      <c r="D17" s="282" t="s">
        <v>314</v>
      </c>
      <c r="E17" s="282" t="s">
        <v>314</v>
      </c>
      <c r="F17" s="282" t="s">
        <v>314</v>
      </c>
      <c r="G17" s="282" t="s">
        <v>314</v>
      </c>
      <c r="H17" s="282"/>
    </row>
    <row r="18" spans="1:8" hidden="1" x14ac:dyDescent="0.15">
      <c r="A18" s="282" t="s">
        <v>314</v>
      </c>
      <c r="B18" s="282" t="s">
        <v>314</v>
      </c>
      <c r="C18" s="282"/>
      <c r="D18" s="282" t="s">
        <v>314</v>
      </c>
      <c r="E18" s="282" t="s">
        <v>314</v>
      </c>
      <c r="F18" s="282" t="s">
        <v>314</v>
      </c>
      <c r="G18" s="282" t="s">
        <v>314</v>
      </c>
      <c r="H18" s="282"/>
    </row>
    <row r="19" spans="1:8" hidden="1" x14ac:dyDescent="0.15">
      <c r="A19" s="282" t="s">
        <v>77</v>
      </c>
      <c r="B19" s="282" t="s">
        <v>421</v>
      </c>
      <c r="C19" s="282"/>
      <c r="D19" s="282" t="s">
        <v>423</v>
      </c>
      <c r="E19" s="282" t="s">
        <v>695</v>
      </c>
      <c r="F19" s="282" t="s">
        <v>711</v>
      </c>
      <c r="G19" s="282" t="s">
        <v>451</v>
      </c>
      <c r="H19" s="282"/>
    </row>
    <row r="20" spans="1:8" hidden="1" x14ac:dyDescent="0.15">
      <c r="A20" s="282" t="s">
        <v>314</v>
      </c>
      <c r="B20" s="282" t="s">
        <v>422</v>
      </c>
      <c r="C20" s="282"/>
      <c r="D20" s="282" t="s">
        <v>424</v>
      </c>
      <c r="E20" s="282" t="s">
        <v>314</v>
      </c>
      <c r="F20" s="282">
        <v>1</v>
      </c>
      <c r="G20" s="282" t="s">
        <v>452</v>
      </c>
      <c r="H20" s="282"/>
    </row>
    <row r="21" spans="1:8" hidden="1" x14ac:dyDescent="0.15">
      <c r="A21" s="282" t="s">
        <v>314</v>
      </c>
      <c r="B21" s="282" t="s">
        <v>125</v>
      </c>
      <c r="C21" s="282"/>
      <c r="D21" s="282" t="s">
        <v>712</v>
      </c>
      <c r="E21" s="282" t="s">
        <v>314</v>
      </c>
      <c r="F21" s="282">
        <v>2</v>
      </c>
      <c r="G21" s="282" t="s">
        <v>453</v>
      </c>
      <c r="H21" s="282"/>
    </row>
    <row r="22" spans="1:8" hidden="1" x14ac:dyDescent="0.15">
      <c r="A22" s="282" t="s">
        <v>314</v>
      </c>
      <c r="B22" s="282" t="s">
        <v>126</v>
      </c>
      <c r="C22" s="282"/>
      <c r="D22" s="282" t="s">
        <v>713</v>
      </c>
      <c r="E22" s="282" t="s">
        <v>314</v>
      </c>
      <c r="F22" s="282">
        <v>3</v>
      </c>
      <c r="G22" s="282" t="s">
        <v>454</v>
      </c>
      <c r="H22" s="282"/>
    </row>
    <row r="23" spans="1:8" hidden="1" x14ac:dyDescent="0.15">
      <c r="A23" s="282" t="s">
        <v>314</v>
      </c>
      <c r="B23" s="282" t="s">
        <v>162</v>
      </c>
      <c r="C23" s="282"/>
      <c r="D23" s="282" t="s">
        <v>714</v>
      </c>
      <c r="E23" s="282" t="s">
        <v>314</v>
      </c>
      <c r="F23" s="282">
        <v>4</v>
      </c>
      <c r="G23" s="282" t="s">
        <v>455</v>
      </c>
      <c r="H23" s="282"/>
    </row>
    <row r="24" spans="1:8" hidden="1" x14ac:dyDescent="0.15">
      <c r="A24" s="282" t="s">
        <v>314</v>
      </c>
      <c r="B24" s="282" t="s">
        <v>80</v>
      </c>
      <c r="C24" s="282"/>
      <c r="D24" s="282" t="s">
        <v>715</v>
      </c>
      <c r="E24" s="282" t="s">
        <v>314</v>
      </c>
      <c r="F24" s="282">
        <v>5</v>
      </c>
      <c r="G24" s="282" t="s">
        <v>456</v>
      </c>
      <c r="H24" s="282"/>
    </row>
    <row r="25" spans="1:8" hidden="1" x14ac:dyDescent="0.15">
      <c r="A25" s="282" t="s">
        <v>314</v>
      </c>
      <c r="B25" s="282" t="s">
        <v>20</v>
      </c>
      <c r="C25" s="282"/>
      <c r="D25" s="282" t="s">
        <v>716</v>
      </c>
      <c r="E25" s="282" t="s">
        <v>314</v>
      </c>
      <c r="F25" s="282">
        <v>6</v>
      </c>
      <c r="G25" s="282" t="s">
        <v>314</v>
      </c>
      <c r="H25" s="282"/>
    </row>
    <row r="26" spans="1:8" hidden="1" x14ac:dyDescent="0.15">
      <c r="A26" s="282" t="s">
        <v>314</v>
      </c>
      <c r="B26" s="282" t="s">
        <v>163</v>
      </c>
      <c r="C26" s="282"/>
      <c r="D26" s="282" t="s">
        <v>717</v>
      </c>
      <c r="E26" s="282" t="s">
        <v>314</v>
      </c>
      <c r="F26" s="282">
        <v>7</v>
      </c>
      <c r="G26" s="282" t="s">
        <v>314</v>
      </c>
      <c r="H26" s="282"/>
    </row>
    <row r="27" spans="1:8" hidden="1" x14ac:dyDescent="0.15">
      <c r="A27" s="282" t="s">
        <v>314</v>
      </c>
      <c r="B27" s="282" t="s">
        <v>164</v>
      </c>
      <c r="C27" s="282"/>
      <c r="D27" s="282" t="s">
        <v>718</v>
      </c>
      <c r="E27" s="282" t="s">
        <v>314</v>
      </c>
      <c r="F27" s="282">
        <v>8</v>
      </c>
      <c r="G27" s="282" t="s">
        <v>314</v>
      </c>
      <c r="H27" s="282"/>
    </row>
    <row r="28" spans="1:8" hidden="1" x14ac:dyDescent="0.15">
      <c r="A28" s="282" t="s">
        <v>314</v>
      </c>
      <c r="B28" s="282" t="s">
        <v>165</v>
      </c>
      <c r="C28" s="282"/>
      <c r="D28" s="282" t="s">
        <v>719</v>
      </c>
      <c r="E28" s="282" t="s">
        <v>314</v>
      </c>
      <c r="F28" s="282">
        <v>9</v>
      </c>
      <c r="G28" s="282" t="s">
        <v>314</v>
      </c>
      <c r="H28" s="282"/>
    </row>
    <row r="29" spans="1:8" hidden="1" x14ac:dyDescent="0.15">
      <c r="A29" s="282" t="s">
        <v>314</v>
      </c>
      <c r="B29" s="282" t="s">
        <v>720</v>
      </c>
      <c r="C29" s="282"/>
      <c r="D29" s="282" t="s">
        <v>721</v>
      </c>
      <c r="E29" s="282" t="s">
        <v>314</v>
      </c>
      <c r="F29" s="282">
        <v>10</v>
      </c>
      <c r="G29" s="282">
        <v>0</v>
      </c>
      <c r="H29" s="282"/>
    </row>
    <row r="30" spans="1:8" hidden="1" x14ac:dyDescent="0.15">
      <c r="A30" s="282" t="s">
        <v>40</v>
      </c>
      <c r="B30" s="282" t="s">
        <v>41</v>
      </c>
      <c r="C30" s="282"/>
      <c r="D30" s="282" t="s">
        <v>314</v>
      </c>
      <c r="E30" s="282" t="s">
        <v>314</v>
      </c>
      <c r="F30" s="282" t="s">
        <v>722</v>
      </c>
      <c r="G30" s="282">
        <v>0</v>
      </c>
      <c r="H30" s="282"/>
    </row>
    <row r="31" spans="1:8" hidden="1" x14ac:dyDescent="0.15">
      <c r="A31" s="282" t="s">
        <v>314</v>
      </c>
      <c r="B31" s="282" t="s">
        <v>42</v>
      </c>
      <c r="C31" s="282"/>
      <c r="D31" s="282" t="s">
        <v>314</v>
      </c>
      <c r="E31" s="282" t="s">
        <v>314</v>
      </c>
      <c r="F31" s="282" t="s">
        <v>308</v>
      </c>
      <c r="G31" s="282">
        <v>0</v>
      </c>
      <c r="H31" s="282"/>
    </row>
    <row r="32" spans="1:8" hidden="1" x14ac:dyDescent="0.15">
      <c r="A32" s="282" t="s">
        <v>43</v>
      </c>
      <c r="B32" s="282" t="s">
        <v>335</v>
      </c>
      <c r="C32" s="282"/>
      <c r="D32" s="282" t="s">
        <v>314</v>
      </c>
      <c r="E32" s="282" t="s">
        <v>314</v>
      </c>
      <c r="F32" s="282" t="s">
        <v>723</v>
      </c>
      <c r="G32" s="282" t="s">
        <v>555</v>
      </c>
      <c r="H32" s="282"/>
    </row>
    <row r="33" spans="1:8" hidden="1" x14ac:dyDescent="0.15">
      <c r="A33" s="282" t="s">
        <v>314</v>
      </c>
      <c r="B33" s="282" t="s">
        <v>44</v>
      </c>
      <c r="C33" s="282"/>
      <c r="D33" s="282" t="s">
        <v>314</v>
      </c>
      <c r="E33" s="282" t="s">
        <v>314</v>
      </c>
      <c r="F33" s="282" t="s">
        <v>724</v>
      </c>
      <c r="G33" s="282" t="s">
        <v>556</v>
      </c>
      <c r="H33" s="282"/>
    </row>
    <row r="34" spans="1:8" hidden="1" x14ac:dyDescent="0.15">
      <c r="A34" s="282" t="s">
        <v>314</v>
      </c>
      <c r="B34" s="282" t="s">
        <v>79</v>
      </c>
      <c r="C34" s="282"/>
      <c r="D34" s="282" t="s">
        <v>314</v>
      </c>
      <c r="E34" s="282" t="s">
        <v>314</v>
      </c>
      <c r="F34" s="282" t="s">
        <v>309</v>
      </c>
      <c r="G34" s="282" t="s">
        <v>557</v>
      </c>
      <c r="H34" s="282"/>
    </row>
    <row r="35" spans="1:8" hidden="1" x14ac:dyDescent="0.15">
      <c r="A35" s="282" t="s">
        <v>314</v>
      </c>
      <c r="B35" s="282" t="s">
        <v>46</v>
      </c>
      <c r="C35" s="282"/>
      <c r="D35" s="282" t="s">
        <v>314</v>
      </c>
      <c r="E35" s="282" t="s">
        <v>314</v>
      </c>
      <c r="F35" s="282" t="s">
        <v>314</v>
      </c>
      <c r="G35" s="282" t="s">
        <v>314</v>
      </c>
      <c r="H35" s="282"/>
    </row>
    <row r="36" spans="1:8" hidden="1" x14ac:dyDescent="0.15">
      <c r="A36" s="282" t="s">
        <v>314</v>
      </c>
      <c r="B36" s="282" t="s">
        <v>45</v>
      </c>
      <c r="C36" s="282"/>
      <c r="D36" s="282" t="s">
        <v>314</v>
      </c>
      <c r="E36" s="282" t="s">
        <v>314</v>
      </c>
      <c r="F36" s="282" t="s">
        <v>314</v>
      </c>
      <c r="G36" s="282" t="s">
        <v>314</v>
      </c>
      <c r="H36" s="282"/>
    </row>
    <row r="37" spans="1:8" hidden="1" x14ac:dyDescent="0.15">
      <c r="A37" s="282" t="s">
        <v>314</v>
      </c>
      <c r="B37" s="282" t="s">
        <v>314</v>
      </c>
      <c r="C37" s="282"/>
      <c r="D37" s="282" t="s">
        <v>314</v>
      </c>
      <c r="E37" s="282" t="s">
        <v>314</v>
      </c>
      <c r="F37" s="282" t="s">
        <v>314</v>
      </c>
      <c r="G37" s="282" t="s">
        <v>314</v>
      </c>
      <c r="H37" s="282"/>
    </row>
    <row r="38" spans="1:8" hidden="1" x14ac:dyDescent="0.15">
      <c r="A38" s="282" t="s">
        <v>47</v>
      </c>
      <c r="B38" s="282" t="s">
        <v>48</v>
      </c>
      <c r="C38" s="282"/>
      <c r="D38" s="282" t="s">
        <v>49</v>
      </c>
      <c r="E38" s="282" t="s">
        <v>50</v>
      </c>
      <c r="F38" s="282" t="s">
        <v>51</v>
      </c>
      <c r="G38" s="282" t="s">
        <v>52</v>
      </c>
      <c r="H38" s="282" t="s">
        <v>48</v>
      </c>
    </row>
    <row r="39" spans="1:8" ht="9" hidden="1" customHeight="1" x14ac:dyDescent="0.15">
      <c r="A39" s="282" t="s">
        <v>339</v>
      </c>
      <c r="B39" s="282">
        <v>-1.5</v>
      </c>
      <c r="C39" s="282"/>
      <c r="D39" s="282">
        <v>-0.5</v>
      </c>
      <c r="E39" s="282">
        <v>0.5</v>
      </c>
      <c r="F39" s="282">
        <v>1.5</v>
      </c>
      <c r="G39" s="282">
        <v>99999</v>
      </c>
      <c r="H39" s="282" t="s">
        <v>49</v>
      </c>
    </row>
    <row r="40" spans="1:8" ht="13" hidden="1" customHeight="1" x14ac:dyDescent="0.15">
      <c r="A40" s="282" t="s">
        <v>340</v>
      </c>
      <c r="B40" s="282">
        <v>-2</v>
      </c>
      <c r="C40" s="282"/>
      <c r="D40" s="282">
        <v>-1</v>
      </c>
      <c r="E40" s="282">
        <v>0</v>
      </c>
      <c r="F40" s="282">
        <v>1</v>
      </c>
      <c r="G40" s="282">
        <v>2</v>
      </c>
      <c r="H40" s="282" t="s">
        <v>50</v>
      </c>
    </row>
    <row r="41" spans="1:8" ht="16" hidden="1" customHeight="1" x14ac:dyDescent="0.15">
      <c r="A41" s="282" t="s">
        <v>341</v>
      </c>
      <c r="B41" s="282">
        <v>0</v>
      </c>
      <c r="C41" s="282"/>
      <c r="D41" s="282">
        <v>-1.5</v>
      </c>
      <c r="E41" s="282">
        <v>-0.5</v>
      </c>
      <c r="F41" s="282">
        <v>0.5</v>
      </c>
      <c r="G41" s="282">
        <v>1.5</v>
      </c>
      <c r="H41" s="282" t="s">
        <v>51</v>
      </c>
    </row>
    <row r="42" spans="1:8" ht="9" hidden="1" customHeight="1" x14ac:dyDescent="0.15">
      <c r="A42" s="282" t="s">
        <v>314</v>
      </c>
      <c r="B42" s="282">
        <v>0</v>
      </c>
      <c r="C42" s="282"/>
      <c r="D42" s="282">
        <v>0</v>
      </c>
      <c r="E42" s="282">
        <v>0</v>
      </c>
      <c r="F42" s="282">
        <v>0</v>
      </c>
      <c r="G42" s="282" t="s">
        <v>314</v>
      </c>
      <c r="H42" s="282" t="s">
        <v>52</v>
      </c>
    </row>
    <row r="43" spans="1:8" ht="20" x14ac:dyDescent="0.2">
      <c r="A43" s="371" t="s">
        <v>307</v>
      </c>
      <c r="B43" s="371"/>
      <c r="C43" s="283"/>
      <c r="D43" s="283"/>
      <c r="E43" s="283"/>
      <c r="F43" s="283"/>
      <c r="G43" s="283"/>
    </row>
    <row r="44" spans="1:8" ht="54" customHeight="1" x14ac:dyDescent="0.2">
      <c r="A44" s="372" t="s">
        <v>627</v>
      </c>
      <c r="B44" s="372"/>
      <c r="C44" s="372"/>
      <c r="D44" s="372"/>
      <c r="E44" s="372"/>
      <c r="F44" s="372"/>
      <c r="G44" s="283"/>
    </row>
    <row r="45" spans="1:8" ht="17" hidden="1" customHeight="1" x14ac:dyDescent="0.2">
      <c r="A45" s="284" t="s">
        <v>430</v>
      </c>
      <c r="B45" s="284"/>
      <c r="C45" s="284"/>
      <c r="D45" s="284"/>
      <c r="E45" s="284"/>
      <c r="F45" s="284"/>
      <c r="G45" s="283"/>
    </row>
    <row r="46" spans="1:8" ht="17" hidden="1" customHeight="1" x14ac:dyDescent="0.2">
      <c r="A46" s="285" t="s">
        <v>702</v>
      </c>
      <c r="B46" s="284"/>
      <c r="C46" s="284"/>
      <c r="D46" s="284"/>
      <c r="E46" s="284"/>
      <c r="F46" s="284"/>
      <c r="G46" s="283"/>
    </row>
    <row r="47" spans="1:8" ht="17" hidden="1" customHeight="1" x14ac:dyDescent="0.2">
      <c r="A47" s="285" t="s">
        <v>703</v>
      </c>
      <c r="B47" s="284"/>
      <c r="C47" s="284"/>
      <c r="D47" s="284"/>
      <c r="E47" s="284"/>
      <c r="F47" s="284"/>
      <c r="G47" s="283"/>
    </row>
    <row r="48" spans="1:8" ht="16" hidden="1" customHeight="1" x14ac:dyDescent="0.15">
      <c r="A48" s="285" t="s">
        <v>704</v>
      </c>
    </row>
    <row r="49" spans="1:7" ht="16" hidden="1" customHeight="1" x14ac:dyDescent="0.15">
      <c r="A49" s="285" t="s">
        <v>705</v>
      </c>
    </row>
    <row r="50" spans="1:7" ht="16" hidden="1" customHeight="1" x14ac:dyDescent="0.15">
      <c r="A50" s="285" t="s">
        <v>706</v>
      </c>
    </row>
    <row r="51" spans="1:7" ht="16" hidden="1" customHeight="1" x14ac:dyDescent="0.15">
      <c r="A51" s="285" t="s">
        <v>707</v>
      </c>
    </row>
    <row r="52" spans="1:7" ht="16" hidden="1" customHeight="1" x14ac:dyDescent="0.15">
      <c r="A52" s="285" t="s">
        <v>708</v>
      </c>
    </row>
    <row r="53" spans="1:7" ht="16" hidden="1" customHeight="1" x14ac:dyDescent="0.15">
      <c r="A53" s="285" t="s">
        <v>709</v>
      </c>
    </row>
    <row r="54" spans="1:7" ht="16" hidden="1" customHeight="1" x14ac:dyDescent="0.15">
      <c r="A54" s="285" t="s">
        <v>710</v>
      </c>
    </row>
    <row r="55" spans="1:7" ht="16" hidden="1" customHeight="1" x14ac:dyDescent="0.15">
      <c r="A55" s="285"/>
    </row>
    <row r="56" spans="1:7" ht="16" hidden="1" customHeight="1" x14ac:dyDescent="0.15">
      <c r="A56" s="285"/>
    </row>
    <row r="57" spans="1:7" ht="16" hidden="1" customHeight="1" x14ac:dyDescent="0.15">
      <c r="A57" s="285"/>
    </row>
    <row r="58" spans="1:7" ht="16" hidden="1" customHeight="1" x14ac:dyDescent="0.15">
      <c r="A58" s="285"/>
    </row>
    <row r="59" spans="1:7" ht="16" hidden="1" customHeight="1" x14ac:dyDescent="0.15">
      <c r="A59" s="285"/>
    </row>
    <row r="60" spans="1:7" ht="16" hidden="1" customHeight="1" x14ac:dyDescent="0.15">
      <c r="A60" s="285"/>
    </row>
    <row r="61" spans="1:7" ht="30" customHeight="1" x14ac:dyDescent="0.15">
      <c r="A61" s="286" t="s">
        <v>429</v>
      </c>
      <c r="B61" s="286" t="s">
        <v>629</v>
      </c>
      <c r="C61" s="286" t="s">
        <v>176</v>
      </c>
      <c r="D61" s="286" t="s">
        <v>17</v>
      </c>
      <c r="E61" s="286"/>
      <c r="F61" s="287" t="s">
        <v>18</v>
      </c>
      <c r="G61" s="287" t="s">
        <v>311</v>
      </c>
    </row>
    <row r="62" spans="1:7" ht="42" customHeight="1" x14ac:dyDescent="0.15">
      <c r="A62" s="288" t="s">
        <v>705</v>
      </c>
      <c r="B62" s="288" t="s">
        <v>747</v>
      </c>
      <c r="C62" s="288" t="s">
        <v>800</v>
      </c>
      <c r="D62" s="288" t="s">
        <v>801</v>
      </c>
      <c r="E62" s="289"/>
      <c r="F62" s="290" t="s">
        <v>722</v>
      </c>
      <c r="G62" s="288"/>
    </row>
    <row r="63" spans="1:7" ht="42" customHeight="1" x14ac:dyDescent="0.15">
      <c r="A63" s="288" t="s">
        <v>705</v>
      </c>
      <c r="B63" s="288" t="s">
        <v>748</v>
      </c>
      <c r="C63" s="288" t="s">
        <v>802</v>
      </c>
      <c r="D63" s="288" t="s">
        <v>803</v>
      </c>
      <c r="E63" s="289"/>
      <c r="F63" s="290" t="s">
        <v>722</v>
      </c>
      <c r="G63" s="288"/>
    </row>
    <row r="64" spans="1:7" ht="42" customHeight="1" x14ac:dyDescent="0.15">
      <c r="A64" s="288" t="s">
        <v>705</v>
      </c>
      <c r="B64" s="288" t="s">
        <v>750</v>
      </c>
      <c r="C64" s="288" t="s">
        <v>804</v>
      </c>
      <c r="D64" s="288" t="s">
        <v>805</v>
      </c>
      <c r="E64" s="289"/>
      <c r="F64" s="290" t="s">
        <v>722</v>
      </c>
      <c r="G64" s="288"/>
    </row>
    <row r="65" spans="1:7" ht="42" customHeight="1" x14ac:dyDescent="0.15">
      <c r="A65" s="288" t="s">
        <v>705</v>
      </c>
      <c r="B65" s="288" t="s">
        <v>749</v>
      </c>
      <c r="C65" s="288" t="s">
        <v>807</v>
      </c>
      <c r="D65" s="288" t="s">
        <v>806</v>
      </c>
      <c r="E65" s="289"/>
      <c r="F65" s="290" t="s">
        <v>722</v>
      </c>
      <c r="G65" s="288"/>
    </row>
    <row r="66" spans="1:7" ht="42" customHeight="1" x14ac:dyDescent="0.15">
      <c r="A66" s="288"/>
      <c r="B66" s="288"/>
      <c r="C66" s="288"/>
      <c r="D66" s="288"/>
      <c r="E66" s="289"/>
      <c r="F66" s="290"/>
      <c r="G66" s="288"/>
    </row>
    <row r="67" spans="1:7" ht="42" customHeight="1" x14ac:dyDescent="0.15">
      <c r="A67" s="288"/>
      <c r="B67" s="288"/>
      <c r="C67" s="288"/>
      <c r="D67" s="288"/>
      <c r="E67" s="289"/>
      <c r="F67" s="290"/>
      <c r="G67" s="288"/>
    </row>
    <row r="68" spans="1:7" ht="42" customHeight="1" x14ac:dyDescent="0.15">
      <c r="A68" s="288"/>
      <c r="B68" s="288"/>
      <c r="C68" s="288"/>
      <c r="D68" s="288"/>
      <c r="E68" s="289"/>
      <c r="F68" s="290"/>
      <c r="G68" s="288"/>
    </row>
    <row r="69" spans="1:7" ht="42" customHeight="1" x14ac:dyDescent="0.15">
      <c r="A69" s="288"/>
      <c r="B69" s="288"/>
      <c r="C69" s="288"/>
      <c r="D69" s="288"/>
      <c r="E69" s="289"/>
      <c r="F69" s="290"/>
      <c r="G69" s="288"/>
    </row>
    <row r="70" spans="1:7" ht="42" customHeight="1" x14ac:dyDescent="0.15">
      <c r="A70" s="288"/>
      <c r="B70" s="288"/>
      <c r="C70" s="288"/>
      <c r="D70" s="288"/>
      <c r="E70" s="289"/>
      <c r="F70" s="290"/>
      <c r="G70" s="288"/>
    </row>
    <row r="71" spans="1:7" ht="42" customHeight="1" x14ac:dyDescent="0.15">
      <c r="A71" s="288"/>
      <c r="B71" s="288"/>
      <c r="C71" s="288"/>
      <c r="D71" s="288"/>
      <c r="E71" s="289"/>
      <c r="F71" s="290"/>
      <c r="G71" s="288"/>
    </row>
    <row r="72" spans="1:7" ht="42" customHeight="1" x14ac:dyDescent="0.15">
      <c r="A72" s="288"/>
      <c r="B72" s="288"/>
      <c r="C72" s="288"/>
      <c r="D72" s="288"/>
      <c r="E72" s="289"/>
      <c r="F72" s="290"/>
      <c r="G72" s="288"/>
    </row>
    <row r="73" spans="1:7" ht="42" customHeight="1" x14ac:dyDescent="0.15">
      <c r="A73" s="288"/>
      <c r="B73" s="288"/>
      <c r="C73" s="288"/>
      <c r="D73" s="288"/>
      <c r="E73" s="289"/>
      <c r="F73" s="290"/>
      <c r="G73" s="288"/>
    </row>
    <row r="74" spans="1:7" ht="42" customHeight="1" x14ac:dyDescent="0.15">
      <c r="A74" s="288"/>
      <c r="B74" s="288"/>
      <c r="C74" s="288"/>
      <c r="D74" s="288"/>
      <c r="E74" s="289"/>
      <c r="F74" s="290"/>
      <c r="G74" s="288"/>
    </row>
    <row r="75" spans="1:7" ht="42" customHeight="1" x14ac:dyDescent="0.15">
      <c r="A75" s="288"/>
      <c r="B75" s="288"/>
      <c r="C75" s="288"/>
      <c r="D75" s="288"/>
      <c r="E75" s="289"/>
      <c r="F75" s="290"/>
      <c r="G75" s="288"/>
    </row>
    <row r="76" spans="1:7" ht="42" customHeight="1" x14ac:dyDescent="0.15">
      <c r="A76" s="288"/>
      <c r="B76" s="288"/>
      <c r="C76" s="288"/>
      <c r="D76" s="288"/>
      <c r="E76" s="289"/>
      <c r="F76" s="290"/>
      <c r="G76" s="288"/>
    </row>
    <row r="77" spans="1:7" ht="42" customHeight="1" x14ac:dyDescent="0.15">
      <c r="A77" s="288"/>
      <c r="B77" s="288"/>
      <c r="C77" s="288"/>
      <c r="D77" s="288"/>
      <c r="E77" s="289"/>
      <c r="F77" s="290"/>
      <c r="G77" s="288"/>
    </row>
    <row r="78" spans="1:7" ht="42" customHeight="1" x14ac:dyDescent="0.15">
      <c r="A78" s="288"/>
      <c r="B78" s="288"/>
      <c r="C78" s="288"/>
      <c r="D78" s="288"/>
      <c r="E78" s="289"/>
      <c r="F78" s="290"/>
      <c r="G78" s="288"/>
    </row>
    <row r="79" spans="1:7" ht="42" customHeight="1" x14ac:dyDescent="0.15">
      <c r="A79" s="288"/>
      <c r="B79" s="288"/>
      <c r="C79" s="288"/>
      <c r="D79" s="288"/>
      <c r="E79" s="289"/>
      <c r="F79" s="290"/>
      <c r="G79" s="288"/>
    </row>
    <row r="80" spans="1:7" ht="42" customHeight="1" x14ac:dyDescent="0.15">
      <c r="A80" s="288"/>
      <c r="B80" s="288"/>
      <c r="C80" s="288"/>
      <c r="D80" s="288"/>
      <c r="E80" s="289"/>
      <c r="F80" s="290"/>
      <c r="G80" s="288"/>
    </row>
    <row r="81" spans="1:7" ht="42" customHeight="1" x14ac:dyDescent="0.15">
      <c r="A81" s="288"/>
      <c r="B81" s="288"/>
      <c r="C81" s="288"/>
      <c r="D81" s="288"/>
      <c r="E81" s="289"/>
      <c r="F81" s="290"/>
      <c r="G81" s="288"/>
    </row>
    <row r="82" spans="1:7" ht="42" customHeight="1" x14ac:dyDescent="0.15">
      <c r="A82" s="288"/>
      <c r="B82" s="288"/>
      <c r="C82" s="288"/>
      <c r="D82" s="288"/>
      <c r="E82" s="289"/>
      <c r="F82" s="290"/>
      <c r="G82" s="288"/>
    </row>
    <row r="83" spans="1:7" ht="42" customHeight="1" x14ac:dyDescent="0.15">
      <c r="A83" s="288"/>
      <c r="B83" s="288"/>
      <c r="C83" s="288"/>
      <c r="D83" s="288"/>
      <c r="E83" s="289"/>
      <c r="F83" s="290"/>
      <c r="G83" s="288"/>
    </row>
    <row r="84" spans="1:7" ht="42" customHeight="1" x14ac:dyDescent="0.15">
      <c r="A84" s="288"/>
      <c r="B84" s="288"/>
      <c r="C84" s="288"/>
      <c r="D84" s="288"/>
      <c r="E84" s="289"/>
      <c r="F84" s="290"/>
      <c r="G84" s="288"/>
    </row>
    <row r="85" spans="1:7" ht="42" customHeight="1" x14ac:dyDescent="0.15">
      <c r="A85" s="288"/>
      <c r="B85" s="288"/>
      <c r="C85" s="288"/>
      <c r="D85" s="288"/>
      <c r="E85" s="289"/>
      <c r="F85" s="290"/>
      <c r="G85" s="288"/>
    </row>
    <row r="86" spans="1:7" ht="42" customHeight="1" x14ac:dyDescent="0.15">
      <c r="A86" s="288"/>
      <c r="B86" s="288"/>
      <c r="C86" s="288"/>
      <c r="D86" s="288"/>
      <c r="E86" s="289"/>
      <c r="F86" s="290"/>
      <c r="G86" s="288"/>
    </row>
    <row r="87" spans="1:7" ht="42" customHeight="1" x14ac:dyDescent="0.15">
      <c r="A87" s="288"/>
      <c r="B87" s="288"/>
      <c r="C87" s="288"/>
      <c r="D87" s="288"/>
      <c r="E87" s="289"/>
      <c r="F87" s="290"/>
      <c r="G87" s="288"/>
    </row>
    <row r="88" spans="1:7" ht="42" customHeight="1" x14ac:dyDescent="0.15">
      <c r="A88" s="288"/>
      <c r="B88" s="288"/>
      <c r="C88" s="288"/>
      <c r="D88" s="288"/>
      <c r="E88" s="289"/>
      <c r="F88" s="290"/>
      <c r="G88" s="288"/>
    </row>
    <row r="89" spans="1:7" ht="42" customHeight="1" x14ac:dyDescent="0.15">
      <c r="A89" s="288"/>
      <c r="B89" s="288"/>
      <c r="C89" s="288"/>
      <c r="D89" s="288"/>
      <c r="E89" s="289"/>
      <c r="F89" s="290"/>
      <c r="G89" s="288"/>
    </row>
    <row r="90" spans="1:7" ht="42" customHeight="1" x14ac:dyDescent="0.15">
      <c r="A90" s="288"/>
      <c r="B90" s="288"/>
      <c r="C90" s="288"/>
      <c r="D90" s="288"/>
      <c r="E90" s="289"/>
      <c r="F90" s="290"/>
      <c r="G90" s="288"/>
    </row>
    <row r="91" spans="1:7" ht="42" customHeight="1" x14ac:dyDescent="0.15">
      <c r="A91" s="288"/>
      <c r="B91" s="288"/>
      <c r="C91" s="288"/>
      <c r="D91" s="288"/>
      <c r="E91" s="289"/>
      <c r="F91" s="290"/>
      <c r="G91" s="288"/>
    </row>
    <row r="92" spans="1:7" ht="42" customHeight="1" x14ac:dyDescent="0.15">
      <c r="A92" s="288"/>
      <c r="B92" s="288"/>
      <c r="C92" s="288"/>
      <c r="D92" s="288"/>
      <c r="E92" s="289"/>
      <c r="F92" s="290"/>
      <c r="G92" s="288"/>
    </row>
    <row r="93" spans="1:7" ht="42" customHeight="1" x14ac:dyDescent="0.15">
      <c r="A93" s="288"/>
      <c r="B93" s="288"/>
      <c r="C93" s="288"/>
      <c r="D93" s="288"/>
      <c r="E93" s="289"/>
      <c r="F93" s="290"/>
      <c r="G93" s="288"/>
    </row>
    <row r="94" spans="1:7" ht="42" customHeight="1" x14ac:dyDescent="0.15">
      <c r="A94" s="288"/>
      <c r="B94" s="288"/>
      <c r="C94" s="288"/>
      <c r="D94" s="288"/>
      <c r="E94" s="289"/>
      <c r="F94" s="290"/>
      <c r="G94" s="288"/>
    </row>
    <row r="95" spans="1:7" ht="42" customHeight="1" x14ac:dyDescent="0.15">
      <c r="A95" s="288"/>
      <c r="B95" s="288"/>
      <c r="C95" s="288"/>
      <c r="D95" s="288"/>
      <c r="E95" s="289"/>
      <c r="F95" s="290"/>
      <c r="G95" s="288"/>
    </row>
    <row r="96" spans="1:7" ht="42" customHeight="1" x14ac:dyDescent="0.15">
      <c r="A96" s="288"/>
      <c r="B96" s="288"/>
      <c r="C96" s="288"/>
      <c r="D96" s="288"/>
      <c r="E96" s="289"/>
      <c r="F96" s="290"/>
      <c r="G96" s="288"/>
    </row>
    <row r="97" spans="1:7" ht="42" customHeight="1" x14ac:dyDescent="0.15">
      <c r="A97" s="288"/>
      <c r="B97" s="288"/>
      <c r="C97" s="288"/>
      <c r="D97" s="288"/>
      <c r="E97" s="289"/>
      <c r="F97" s="290"/>
      <c r="G97" s="288"/>
    </row>
    <row r="98" spans="1:7" ht="42" customHeight="1" x14ac:dyDescent="0.15">
      <c r="A98" s="288"/>
      <c r="B98" s="288"/>
      <c r="C98" s="288"/>
      <c r="D98" s="288"/>
      <c r="E98" s="289"/>
      <c r="F98" s="290"/>
      <c r="G98" s="288"/>
    </row>
    <row r="99" spans="1:7" ht="42" customHeight="1" x14ac:dyDescent="0.15">
      <c r="A99" s="288"/>
      <c r="B99" s="288"/>
      <c r="C99" s="288"/>
      <c r="D99" s="288"/>
      <c r="E99" s="289"/>
      <c r="F99" s="290"/>
      <c r="G99" s="288"/>
    </row>
    <row r="100" spans="1:7" ht="42" customHeight="1" x14ac:dyDescent="0.15">
      <c r="A100" s="288"/>
      <c r="B100" s="288"/>
      <c r="C100" s="288"/>
      <c r="D100" s="288"/>
      <c r="E100" s="289"/>
      <c r="F100" s="290"/>
      <c r="G100" s="288"/>
    </row>
    <row r="101" spans="1:7" ht="42" customHeight="1" x14ac:dyDescent="0.15">
      <c r="A101" s="288"/>
      <c r="B101" s="288"/>
      <c r="C101" s="288"/>
      <c r="D101" s="288"/>
      <c r="E101" s="289"/>
      <c r="F101" s="290"/>
      <c r="G101" s="288"/>
    </row>
    <row r="102" spans="1:7" ht="42" customHeight="1" x14ac:dyDescent="0.15">
      <c r="A102" s="288"/>
      <c r="B102" s="288"/>
      <c r="C102" s="288"/>
      <c r="D102" s="288"/>
      <c r="E102" s="289"/>
      <c r="F102" s="290"/>
      <c r="G102" s="288"/>
    </row>
    <row r="103" spans="1:7" ht="42" customHeight="1" x14ac:dyDescent="0.15">
      <c r="A103" s="288"/>
      <c r="B103" s="288"/>
      <c r="C103" s="288"/>
      <c r="D103" s="288"/>
      <c r="E103" s="289"/>
      <c r="F103" s="290"/>
      <c r="G103" s="288"/>
    </row>
    <row r="104" spans="1:7" ht="42" customHeight="1" x14ac:dyDescent="0.15">
      <c r="A104" s="288"/>
      <c r="B104" s="288"/>
      <c r="C104" s="288"/>
      <c r="D104" s="288"/>
      <c r="E104" s="289"/>
      <c r="F104" s="290"/>
      <c r="G104" s="288"/>
    </row>
    <row r="105" spans="1:7" ht="42" customHeight="1" x14ac:dyDescent="0.15">
      <c r="A105" s="288"/>
      <c r="B105" s="288"/>
      <c r="C105" s="288"/>
      <c r="D105" s="288"/>
      <c r="E105" s="289"/>
      <c r="F105" s="290"/>
      <c r="G105" s="288"/>
    </row>
    <row r="106" spans="1:7" ht="42" customHeight="1" x14ac:dyDescent="0.15">
      <c r="A106" s="288"/>
      <c r="B106" s="288"/>
      <c r="C106" s="288"/>
      <c r="D106" s="288"/>
      <c r="E106" s="289"/>
      <c r="F106" s="290"/>
      <c r="G106" s="288"/>
    </row>
    <row r="107" spans="1:7" ht="42" customHeight="1" x14ac:dyDescent="0.15">
      <c r="A107" s="288"/>
      <c r="B107" s="288"/>
      <c r="C107" s="288"/>
      <c r="D107" s="288"/>
      <c r="E107" s="289"/>
      <c r="F107" s="290"/>
      <c r="G107" s="288"/>
    </row>
    <row r="108" spans="1:7" ht="42" customHeight="1" x14ac:dyDescent="0.15">
      <c r="A108" s="288"/>
      <c r="B108" s="288"/>
      <c r="C108" s="288"/>
      <c r="D108" s="288"/>
      <c r="E108" s="289"/>
      <c r="F108" s="290"/>
      <c r="G108" s="288"/>
    </row>
    <row r="109" spans="1:7" ht="42" customHeight="1" x14ac:dyDescent="0.15">
      <c r="A109" s="288"/>
      <c r="B109" s="288"/>
      <c r="C109" s="288"/>
      <c r="D109" s="288"/>
      <c r="E109" s="289"/>
      <c r="F109" s="290"/>
      <c r="G109" s="288"/>
    </row>
    <row r="110" spans="1:7" ht="42" customHeight="1" x14ac:dyDescent="0.15">
      <c r="A110" s="288"/>
      <c r="B110" s="288"/>
      <c r="C110" s="288"/>
      <c r="D110" s="288"/>
      <c r="E110" s="289"/>
      <c r="F110" s="290"/>
      <c r="G110" s="288"/>
    </row>
  </sheetData>
  <sheetProtection sheet="1" objects="1" scenarios="1"/>
  <mergeCells count="2">
    <mergeCell ref="A43:B43"/>
    <mergeCell ref="A44:F44"/>
  </mergeCells>
  <phoneticPr fontId="47"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06"/>
  <sheetViews>
    <sheetView showGridLines="0" topLeftCell="F1" workbookViewId="0">
      <selection activeCell="B43" sqref="B43"/>
    </sheetView>
  </sheetViews>
  <sheetFormatPr baseColWidth="10" defaultColWidth="6.33203125" defaultRowHeight="13" x14ac:dyDescent="0.15"/>
  <cols>
    <col min="1" max="2" width="8.6640625" customWidth="1"/>
    <col min="3" max="3" width="22.1640625" customWidth="1"/>
    <col min="4" max="4" width="12.83203125" customWidth="1"/>
    <col min="5" max="5" width="38" customWidth="1"/>
    <col min="6" max="7" width="89.6640625" customWidth="1"/>
    <col min="8" max="8" width="46.83203125" customWidth="1"/>
  </cols>
  <sheetData>
    <row r="1" spans="1:10" ht="20" x14ac:dyDescent="0.2">
      <c r="A1" s="301" t="s">
        <v>123</v>
      </c>
      <c r="B1" s="301"/>
      <c r="C1" s="301"/>
      <c r="D1" s="1"/>
      <c r="E1" s="1"/>
      <c r="F1" s="1"/>
      <c r="G1" s="1"/>
      <c r="H1" s="1"/>
    </row>
    <row r="2" spans="1:10" ht="14" hidden="1" thickBot="1" x14ac:dyDescent="0.2">
      <c r="A2" s="19"/>
      <c r="B2" s="19"/>
      <c r="C2" s="19"/>
      <c r="D2" s="19"/>
      <c r="E2" s="19"/>
      <c r="F2" s="19"/>
      <c r="G2" s="19"/>
      <c r="H2" s="19"/>
      <c r="I2" s="19"/>
      <c r="J2" s="19"/>
    </row>
    <row r="3" spans="1:10" ht="20" hidden="1" x14ac:dyDescent="0.2">
      <c r="A3" s="375" t="s">
        <v>113</v>
      </c>
      <c r="B3" s="375"/>
      <c r="C3" s="375"/>
      <c r="D3" s="20"/>
      <c r="E3" s="20"/>
      <c r="F3" s="20"/>
      <c r="G3" s="20"/>
      <c r="H3" s="20"/>
      <c r="I3" s="20"/>
      <c r="J3" s="20"/>
    </row>
    <row r="4" spans="1:10" hidden="1" x14ac:dyDescent="0.15">
      <c r="A4" s="20" t="s">
        <v>72</v>
      </c>
      <c r="B4" s="20"/>
      <c r="C4" s="36">
        <v>36526</v>
      </c>
      <c r="D4" s="20"/>
      <c r="E4" s="20" t="s">
        <v>141</v>
      </c>
      <c r="F4" s="20"/>
      <c r="G4" s="20"/>
      <c r="H4" s="20"/>
      <c r="I4" s="20"/>
      <c r="J4" s="20"/>
    </row>
    <row r="5" spans="1:10" hidden="1" x14ac:dyDescent="0.15">
      <c r="A5" s="20" t="s">
        <v>101</v>
      </c>
      <c r="B5" s="20"/>
      <c r="C5" s="36">
        <v>43831</v>
      </c>
      <c r="D5" s="20"/>
      <c r="E5" s="20"/>
      <c r="F5" s="20"/>
      <c r="G5" s="20"/>
      <c r="H5" s="20"/>
      <c r="I5" s="20"/>
      <c r="J5" s="20"/>
    </row>
    <row r="6" spans="1:10" hidden="1" x14ac:dyDescent="0.15">
      <c r="A6" s="20" t="s">
        <v>73</v>
      </c>
      <c r="B6" s="20"/>
      <c r="C6" s="20" t="s">
        <v>87</v>
      </c>
      <c r="D6" s="20"/>
      <c r="E6" s="20"/>
      <c r="F6" s="20"/>
      <c r="G6" s="20"/>
      <c r="H6" s="20"/>
      <c r="I6" s="20"/>
      <c r="J6" s="20"/>
    </row>
    <row r="7" spans="1:10" hidden="1" x14ac:dyDescent="0.15">
      <c r="A7" s="20"/>
      <c r="B7" s="20"/>
      <c r="C7" s="20" t="s">
        <v>145</v>
      </c>
      <c r="D7" s="20"/>
      <c r="E7" s="20"/>
      <c r="F7" s="20"/>
      <c r="G7" s="20"/>
      <c r="H7" s="20"/>
      <c r="I7" s="20"/>
      <c r="J7" s="20"/>
    </row>
    <row r="8" spans="1:10" hidden="1" x14ac:dyDescent="0.15">
      <c r="A8" s="20"/>
      <c r="B8" s="20"/>
      <c r="C8" s="20" t="s">
        <v>88</v>
      </c>
      <c r="D8" s="20"/>
      <c r="E8" s="20"/>
      <c r="F8" s="20"/>
      <c r="G8" s="20"/>
      <c r="H8" s="20"/>
      <c r="I8" s="20"/>
      <c r="J8" s="20"/>
    </row>
    <row r="9" spans="1:10" hidden="1" x14ac:dyDescent="0.15">
      <c r="A9" s="20"/>
      <c r="B9" s="20"/>
      <c r="C9" s="20" t="s">
        <v>108</v>
      </c>
      <c r="D9" s="20"/>
      <c r="E9" s="20"/>
      <c r="F9" s="20"/>
      <c r="G9" s="20"/>
      <c r="H9" s="20"/>
      <c r="I9" s="20"/>
      <c r="J9" s="20"/>
    </row>
    <row r="10" spans="1:10" hidden="1" x14ac:dyDescent="0.15">
      <c r="A10" s="20"/>
      <c r="B10" s="20"/>
      <c r="C10" s="20" t="s">
        <v>143</v>
      </c>
      <c r="D10" s="20"/>
      <c r="E10" s="20"/>
      <c r="F10" s="20"/>
      <c r="G10" s="20"/>
      <c r="H10" s="20"/>
      <c r="I10" s="20"/>
      <c r="J10" s="20"/>
    </row>
    <row r="11" spans="1:10" hidden="1" x14ac:dyDescent="0.15">
      <c r="A11" s="20"/>
      <c r="B11" s="20"/>
      <c r="C11" s="20" t="s">
        <v>104</v>
      </c>
      <c r="D11" s="20"/>
      <c r="E11" s="20"/>
      <c r="F11" s="20"/>
      <c r="G11" s="20"/>
      <c r="H11" s="20"/>
      <c r="I11" s="20"/>
      <c r="J11" s="20"/>
    </row>
    <row r="12" spans="1:10" hidden="1" x14ac:dyDescent="0.15">
      <c r="A12" s="20"/>
      <c r="B12" s="20"/>
      <c r="C12" s="20" t="s">
        <v>144</v>
      </c>
      <c r="D12" s="20"/>
      <c r="E12" s="20"/>
      <c r="F12" s="20"/>
      <c r="G12" s="20"/>
      <c r="H12" s="20"/>
      <c r="I12" s="20"/>
      <c r="J12" s="20"/>
    </row>
    <row r="13" spans="1:10" hidden="1" x14ac:dyDescent="0.15">
      <c r="A13" s="20"/>
      <c r="B13" s="20"/>
      <c r="C13" s="20" t="s">
        <v>169</v>
      </c>
      <c r="D13" s="20"/>
      <c r="E13" s="20"/>
      <c r="F13" s="20"/>
      <c r="G13" s="20"/>
      <c r="H13" s="20"/>
      <c r="I13" s="20"/>
      <c r="J13" s="20"/>
    </row>
    <row r="14" spans="1:10" hidden="1" x14ac:dyDescent="0.15">
      <c r="A14" s="20"/>
      <c r="B14" s="20"/>
      <c r="C14" s="20" t="s">
        <v>105</v>
      </c>
      <c r="D14" s="20"/>
      <c r="E14" s="20"/>
      <c r="F14" s="20"/>
      <c r="G14" s="20"/>
      <c r="H14" s="20"/>
      <c r="I14" s="20"/>
      <c r="J14" s="20"/>
    </row>
    <row r="15" spans="1:10" hidden="1" x14ac:dyDescent="0.15">
      <c r="A15" s="20" t="s">
        <v>77</v>
      </c>
      <c r="B15" s="20"/>
      <c r="C15" s="20" t="s">
        <v>78</v>
      </c>
      <c r="D15" s="20"/>
      <c r="E15" s="20" t="s">
        <v>57</v>
      </c>
      <c r="F15" s="20"/>
      <c r="G15" s="20"/>
      <c r="H15" s="20"/>
      <c r="I15" s="20"/>
      <c r="J15" s="20"/>
    </row>
    <row r="16" spans="1:10" hidden="1" x14ac:dyDescent="0.15">
      <c r="A16" s="20"/>
      <c r="B16" s="20"/>
      <c r="C16" s="20" t="s">
        <v>146</v>
      </c>
      <c r="D16" s="20"/>
      <c r="E16" s="20">
        <v>0</v>
      </c>
      <c r="F16" s="20"/>
      <c r="G16" s="20"/>
      <c r="H16" s="20"/>
      <c r="I16" s="20"/>
      <c r="J16" s="20"/>
    </row>
    <row r="17" spans="1:10" hidden="1" x14ac:dyDescent="0.15">
      <c r="A17" s="20"/>
      <c r="B17" s="20"/>
      <c r="C17" s="20" t="s">
        <v>125</v>
      </c>
      <c r="D17" s="20"/>
      <c r="E17" s="20">
        <v>1</v>
      </c>
      <c r="F17" s="20"/>
      <c r="G17" s="20"/>
      <c r="H17" s="20"/>
      <c r="I17" s="20"/>
      <c r="J17" s="20"/>
    </row>
    <row r="18" spans="1:10" hidden="1" x14ac:dyDescent="0.15">
      <c r="A18" s="20"/>
      <c r="B18" s="20"/>
      <c r="C18" s="20" t="s">
        <v>126</v>
      </c>
      <c r="D18" s="20"/>
      <c r="E18" s="20">
        <v>2</v>
      </c>
      <c r="F18" s="20"/>
      <c r="G18" s="20"/>
      <c r="H18" s="20"/>
      <c r="I18" s="20"/>
      <c r="J18" s="20"/>
    </row>
    <row r="19" spans="1:10" hidden="1" x14ac:dyDescent="0.15">
      <c r="A19" s="20"/>
      <c r="B19" s="20"/>
      <c r="C19" s="20" t="s">
        <v>162</v>
      </c>
      <c r="D19" s="20"/>
      <c r="E19" s="20">
        <v>3</v>
      </c>
      <c r="F19" s="20"/>
      <c r="G19" s="20"/>
      <c r="H19" s="20"/>
      <c r="I19" s="20"/>
      <c r="J19" s="20"/>
    </row>
    <row r="20" spans="1:10" hidden="1" x14ac:dyDescent="0.15">
      <c r="A20" s="20"/>
      <c r="B20" s="20"/>
      <c r="C20" s="20" t="s">
        <v>80</v>
      </c>
      <c r="D20" s="20"/>
      <c r="E20" s="20">
        <v>4</v>
      </c>
      <c r="F20" s="20"/>
      <c r="G20" s="20"/>
      <c r="H20" s="20"/>
      <c r="I20" s="20"/>
      <c r="J20" s="20"/>
    </row>
    <row r="21" spans="1:10" hidden="1" x14ac:dyDescent="0.15">
      <c r="A21" s="20"/>
      <c r="B21" s="20"/>
      <c r="C21" s="20" t="s">
        <v>20</v>
      </c>
      <c r="D21" s="20"/>
      <c r="E21" s="20">
        <v>5</v>
      </c>
      <c r="F21" s="20"/>
      <c r="G21" s="20"/>
      <c r="H21" s="20"/>
      <c r="I21" s="20"/>
      <c r="J21" s="20"/>
    </row>
    <row r="22" spans="1:10" hidden="1" x14ac:dyDescent="0.15">
      <c r="A22" s="20"/>
      <c r="B22" s="20"/>
      <c r="C22" s="20" t="s">
        <v>163</v>
      </c>
      <c r="D22" s="20"/>
      <c r="E22" s="20">
        <v>6</v>
      </c>
      <c r="F22" s="20"/>
      <c r="G22" s="20"/>
      <c r="H22" s="20"/>
      <c r="I22" s="20"/>
      <c r="J22" s="20"/>
    </row>
    <row r="23" spans="1:10" hidden="1" x14ac:dyDescent="0.15">
      <c r="A23" s="20"/>
      <c r="B23" s="20"/>
      <c r="C23" s="20" t="s">
        <v>164</v>
      </c>
      <c r="D23" s="20"/>
      <c r="E23" s="20">
        <v>7</v>
      </c>
      <c r="F23" s="20"/>
      <c r="G23" s="20"/>
      <c r="H23" s="20"/>
      <c r="I23" s="20"/>
      <c r="J23" s="20"/>
    </row>
    <row r="24" spans="1:10" hidden="1" x14ac:dyDescent="0.15">
      <c r="A24" s="20"/>
      <c r="B24" s="20"/>
      <c r="C24" s="20" t="s">
        <v>165</v>
      </c>
      <c r="D24" s="20"/>
      <c r="E24" s="20">
        <v>8</v>
      </c>
      <c r="F24" s="20"/>
      <c r="G24" s="20"/>
      <c r="H24" s="20"/>
      <c r="I24" s="20"/>
      <c r="J24" s="20"/>
    </row>
    <row r="25" spans="1:10" hidden="1" x14ac:dyDescent="0.15">
      <c r="A25" s="20"/>
      <c r="B25" s="20"/>
      <c r="C25" s="20" t="s">
        <v>85</v>
      </c>
      <c r="D25" s="20"/>
      <c r="E25" s="20">
        <v>9</v>
      </c>
      <c r="F25" s="20"/>
      <c r="G25" s="20"/>
      <c r="H25" s="20"/>
      <c r="I25" s="20"/>
      <c r="J25" s="20"/>
    </row>
    <row r="26" spans="1:10" hidden="1" x14ac:dyDescent="0.15">
      <c r="A26" s="20" t="s">
        <v>40</v>
      </c>
      <c r="B26" s="20"/>
      <c r="C26" s="20" t="s">
        <v>41</v>
      </c>
      <c r="D26" s="20"/>
      <c r="E26" s="20">
        <v>10</v>
      </c>
      <c r="F26" s="20"/>
      <c r="G26" s="20"/>
      <c r="H26" s="20"/>
      <c r="I26" s="20"/>
      <c r="J26" s="20"/>
    </row>
    <row r="27" spans="1:10" hidden="1" x14ac:dyDescent="0.15">
      <c r="A27" s="20"/>
      <c r="B27" s="20"/>
      <c r="C27" s="20" t="s">
        <v>42</v>
      </c>
      <c r="D27" s="20"/>
      <c r="E27" s="20"/>
      <c r="F27" s="20"/>
      <c r="G27" s="20"/>
      <c r="H27" s="20"/>
      <c r="I27" s="20"/>
      <c r="J27" s="20"/>
    </row>
    <row r="28" spans="1:10" hidden="1" x14ac:dyDescent="0.15">
      <c r="A28" s="20" t="s">
        <v>43</v>
      </c>
      <c r="B28" s="20"/>
      <c r="C28" s="20" t="s">
        <v>44</v>
      </c>
      <c r="D28" s="20"/>
      <c r="E28" s="20"/>
      <c r="F28" s="20"/>
      <c r="G28" s="20"/>
      <c r="H28" s="20"/>
      <c r="I28" s="20"/>
      <c r="J28" s="20"/>
    </row>
    <row r="29" spans="1:10" hidden="1" x14ac:dyDescent="0.15">
      <c r="A29" s="20"/>
      <c r="B29" s="20"/>
      <c r="C29" s="20" t="s">
        <v>79</v>
      </c>
      <c r="D29" s="20"/>
      <c r="E29" s="20"/>
      <c r="F29" s="20"/>
      <c r="G29" s="20"/>
      <c r="H29" s="20"/>
      <c r="I29" s="20"/>
      <c r="J29" s="20"/>
    </row>
    <row r="30" spans="1:10" hidden="1" x14ac:dyDescent="0.15">
      <c r="A30" s="20"/>
      <c r="B30" s="20"/>
      <c r="C30" s="20" t="s">
        <v>46</v>
      </c>
      <c r="D30" s="20"/>
      <c r="E30" s="20"/>
      <c r="F30" s="20"/>
      <c r="G30" s="20"/>
      <c r="H30" s="20"/>
      <c r="I30" s="20"/>
      <c r="J30" s="20"/>
    </row>
    <row r="31" spans="1:10" hidden="1" x14ac:dyDescent="0.15">
      <c r="A31" s="20"/>
      <c r="B31" s="20"/>
      <c r="C31" s="20" t="s">
        <v>45</v>
      </c>
      <c r="D31" s="20"/>
      <c r="E31" s="20"/>
      <c r="F31" s="20"/>
      <c r="G31" s="20"/>
      <c r="H31" s="20"/>
      <c r="I31" s="20"/>
      <c r="J31" s="20"/>
    </row>
    <row r="32" spans="1:10" hidden="1" x14ac:dyDescent="0.15">
      <c r="A32" s="20"/>
      <c r="B32" s="20"/>
      <c r="C32" s="20"/>
      <c r="D32" s="20"/>
      <c r="E32" s="20"/>
      <c r="F32" s="20"/>
      <c r="G32" s="20"/>
      <c r="H32" s="20"/>
      <c r="I32" s="20"/>
      <c r="J32" s="20"/>
    </row>
    <row r="33" spans="1:10" hidden="1" x14ac:dyDescent="0.15">
      <c r="A33" s="20"/>
      <c r="B33" s="20"/>
      <c r="C33" s="20"/>
      <c r="D33" s="20"/>
      <c r="E33" s="20"/>
      <c r="F33" s="20"/>
      <c r="G33" s="20"/>
      <c r="H33" s="20"/>
      <c r="I33" s="20"/>
      <c r="J33" s="20"/>
    </row>
    <row r="34" spans="1:10" hidden="1" x14ac:dyDescent="0.15">
      <c r="A34" s="20" t="s">
        <v>47</v>
      </c>
      <c r="B34" s="20"/>
      <c r="C34" s="20" t="s">
        <v>48</v>
      </c>
      <c r="D34" s="20"/>
      <c r="E34" s="281" t="s">
        <v>693</v>
      </c>
      <c r="F34" s="20"/>
      <c r="G34" s="20"/>
      <c r="H34" s="20"/>
      <c r="I34" s="20"/>
      <c r="J34" s="20"/>
    </row>
    <row r="35" spans="1:10" hidden="1" x14ac:dyDescent="0.15">
      <c r="A35" s="20"/>
      <c r="B35" s="20"/>
      <c r="C35" s="20" t="s">
        <v>49</v>
      </c>
      <c r="D35" s="20"/>
      <c r="E35" s="281" t="s">
        <v>694</v>
      </c>
      <c r="F35" s="20"/>
      <c r="G35" s="20"/>
      <c r="H35" s="20"/>
      <c r="I35" s="20"/>
      <c r="J35" s="20"/>
    </row>
    <row r="36" spans="1:10" hidden="1" x14ac:dyDescent="0.15">
      <c r="A36" s="20"/>
      <c r="B36" s="20"/>
      <c r="C36" s="20" t="s">
        <v>50</v>
      </c>
      <c r="D36" s="20"/>
      <c r="E36" s="20"/>
      <c r="F36" s="20"/>
      <c r="G36" s="20"/>
      <c r="H36" s="20"/>
      <c r="I36" s="20"/>
      <c r="J36" s="20"/>
    </row>
    <row r="37" spans="1:10" hidden="1" x14ac:dyDescent="0.15">
      <c r="A37" s="20"/>
      <c r="B37" s="20"/>
      <c r="C37" s="20" t="s">
        <v>51</v>
      </c>
      <c r="D37" s="20"/>
      <c r="E37" s="20"/>
      <c r="F37" s="20"/>
      <c r="G37" s="20"/>
      <c r="H37" s="20"/>
      <c r="I37" s="20"/>
      <c r="J37" s="20"/>
    </row>
    <row r="38" spans="1:10" hidden="1" x14ac:dyDescent="0.15">
      <c r="A38" s="20"/>
      <c r="B38" s="20"/>
      <c r="C38" s="20" t="s">
        <v>52</v>
      </c>
      <c r="D38" s="20"/>
      <c r="E38" s="20"/>
      <c r="F38" s="20"/>
      <c r="G38" s="20"/>
      <c r="H38" s="20"/>
      <c r="I38" s="20"/>
      <c r="J38" s="20"/>
    </row>
    <row r="39" spans="1:10" s="248" customFormat="1" ht="35" customHeight="1" x14ac:dyDescent="0.2">
      <c r="A39" s="372" t="s">
        <v>725</v>
      </c>
      <c r="B39" s="372"/>
      <c r="C39" s="372"/>
      <c r="D39" s="372"/>
      <c r="E39" s="372"/>
      <c r="F39" s="372"/>
      <c r="G39" s="283"/>
    </row>
    <row r="40" spans="1:10" s="33" customFormat="1" ht="19" customHeight="1" thickBot="1" x14ac:dyDescent="0.2">
      <c r="A40" s="37"/>
      <c r="B40" s="37" t="s">
        <v>695</v>
      </c>
      <c r="C40" s="362" t="s">
        <v>699</v>
      </c>
      <c r="D40" s="354"/>
      <c r="E40" s="47"/>
      <c r="F40" s="293" t="s">
        <v>700</v>
      </c>
      <c r="G40" s="293" t="s">
        <v>701</v>
      </c>
      <c r="H40" s="15" t="s">
        <v>696</v>
      </c>
      <c r="I40"/>
    </row>
    <row r="41" spans="1:10" s="33" customFormat="1" ht="41" customHeight="1" x14ac:dyDescent="0.15">
      <c r="A41" s="37"/>
      <c r="B41" s="278">
        <v>1</v>
      </c>
      <c r="C41" s="376" t="s">
        <v>399</v>
      </c>
      <c r="D41" s="377"/>
      <c r="E41" s="377"/>
      <c r="F41" s="295" t="s">
        <v>795</v>
      </c>
      <c r="G41" s="295" t="s">
        <v>399</v>
      </c>
      <c r="H41" s="291" t="s">
        <v>399</v>
      </c>
      <c r="I41"/>
    </row>
    <row r="42" spans="1:10" s="33" customFormat="1" ht="41" customHeight="1" x14ac:dyDescent="0.15">
      <c r="A42" s="37"/>
      <c r="B42" s="279">
        <v>2</v>
      </c>
      <c r="C42" s="373" t="s">
        <v>399</v>
      </c>
      <c r="D42" s="373"/>
      <c r="E42" s="373"/>
      <c r="F42" s="294" t="s">
        <v>795</v>
      </c>
      <c r="G42" s="294" t="s">
        <v>399</v>
      </c>
      <c r="H42" s="292" t="s">
        <v>399</v>
      </c>
      <c r="I42"/>
      <c r="J42"/>
    </row>
    <row r="43" spans="1:10" s="33" customFormat="1" ht="41" customHeight="1" x14ac:dyDescent="0.15">
      <c r="A43" s="37"/>
      <c r="B43" s="279"/>
      <c r="C43" s="373"/>
      <c r="D43" s="373"/>
      <c r="E43" s="373"/>
      <c r="F43" s="294"/>
      <c r="G43" s="294"/>
      <c r="H43" s="292"/>
      <c r="I43"/>
      <c r="J43"/>
    </row>
    <row r="44" spans="1:10" s="33" customFormat="1" ht="41" customHeight="1" x14ac:dyDescent="0.15">
      <c r="A44" s="37"/>
      <c r="B44" s="279"/>
      <c r="C44" s="373"/>
      <c r="D44" s="373"/>
      <c r="E44" s="373"/>
      <c r="F44" s="28"/>
      <c r="G44" s="28"/>
      <c r="H44" s="103"/>
      <c r="I44"/>
      <c r="J44"/>
    </row>
    <row r="45" spans="1:10" s="33" customFormat="1" ht="41" customHeight="1" x14ac:dyDescent="0.15">
      <c r="A45" s="37"/>
      <c r="B45" s="279"/>
      <c r="C45" s="373"/>
      <c r="D45" s="373"/>
      <c r="E45" s="373"/>
      <c r="F45" s="28"/>
      <c r="G45" s="28"/>
      <c r="H45" s="103"/>
      <c r="I45"/>
      <c r="J45"/>
    </row>
    <row r="46" spans="1:10" s="33" customFormat="1" ht="41" customHeight="1" x14ac:dyDescent="0.15">
      <c r="A46" s="37"/>
      <c r="B46" s="279"/>
      <c r="C46" s="373"/>
      <c r="D46" s="373"/>
      <c r="E46" s="373"/>
      <c r="F46" s="28"/>
      <c r="G46" s="28"/>
      <c r="H46" s="103"/>
      <c r="I46"/>
      <c r="J46"/>
    </row>
    <row r="47" spans="1:10" s="33" customFormat="1" ht="41" customHeight="1" x14ac:dyDescent="0.15">
      <c r="A47" s="37"/>
      <c r="B47" s="279"/>
      <c r="C47" s="373"/>
      <c r="D47" s="373"/>
      <c r="E47" s="373"/>
      <c r="F47" s="28"/>
      <c r="G47" s="28"/>
      <c r="H47" s="103"/>
      <c r="I47"/>
      <c r="J47"/>
    </row>
    <row r="48" spans="1:10" s="33" customFormat="1" ht="41" customHeight="1" x14ac:dyDescent="0.15">
      <c r="A48" s="37"/>
      <c r="B48" s="279"/>
      <c r="C48" s="373"/>
      <c r="D48" s="373"/>
      <c r="E48" s="373"/>
      <c r="F48" s="28"/>
      <c r="G48" s="28"/>
      <c r="H48" s="103"/>
      <c r="I48"/>
      <c r="J48"/>
    </row>
    <row r="49" spans="1:10" s="33" customFormat="1" ht="41" customHeight="1" x14ac:dyDescent="0.15">
      <c r="A49" s="37"/>
      <c r="B49" s="279"/>
      <c r="C49" s="373"/>
      <c r="D49" s="373"/>
      <c r="E49" s="373"/>
      <c r="F49" s="28"/>
      <c r="G49" s="28"/>
      <c r="H49" s="103"/>
      <c r="I49"/>
      <c r="J49"/>
    </row>
    <row r="50" spans="1:10" s="33" customFormat="1" ht="41" customHeight="1" x14ac:dyDescent="0.15">
      <c r="A50" s="37"/>
      <c r="B50" s="279"/>
      <c r="C50" s="373"/>
      <c r="D50" s="373"/>
      <c r="E50" s="373"/>
      <c r="F50" s="28"/>
      <c r="G50" s="28"/>
      <c r="H50" s="103"/>
      <c r="I50"/>
      <c r="J50"/>
    </row>
    <row r="51" spans="1:10" s="33" customFormat="1" ht="41" customHeight="1" x14ac:dyDescent="0.15">
      <c r="A51" s="37"/>
      <c r="B51" s="279"/>
      <c r="C51" s="373"/>
      <c r="D51" s="373"/>
      <c r="E51" s="373"/>
      <c r="F51" s="28"/>
      <c r="G51" s="28"/>
      <c r="H51" s="103"/>
      <c r="I51"/>
      <c r="J51"/>
    </row>
    <row r="52" spans="1:10" s="33" customFormat="1" ht="41" customHeight="1" x14ac:dyDescent="0.15">
      <c r="A52" s="37"/>
      <c r="B52" s="279"/>
      <c r="C52" s="373"/>
      <c r="D52" s="373"/>
      <c r="E52" s="373"/>
      <c r="F52" s="28"/>
      <c r="G52" s="28"/>
      <c r="H52" s="103"/>
      <c r="I52"/>
      <c r="J52"/>
    </row>
    <row r="53" spans="1:10" s="33" customFormat="1" ht="41" customHeight="1" x14ac:dyDescent="0.15">
      <c r="A53" s="37"/>
      <c r="B53" s="279"/>
      <c r="C53" s="373"/>
      <c r="D53" s="373"/>
      <c r="E53" s="373"/>
      <c r="F53" s="28"/>
      <c r="G53" s="28"/>
      <c r="H53" s="103"/>
      <c r="I53"/>
      <c r="J53"/>
    </row>
    <row r="54" spans="1:10" s="33" customFormat="1" ht="41" customHeight="1" x14ac:dyDescent="0.15">
      <c r="A54" s="37"/>
      <c r="B54" s="279"/>
      <c r="C54" s="373"/>
      <c r="D54" s="373"/>
      <c r="E54" s="373"/>
      <c r="F54" s="28"/>
      <c r="G54" s="28"/>
      <c r="H54" s="103"/>
      <c r="I54"/>
      <c r="J54"/>
    </row>
    <row r="55" spans="1:10" s="33" customFormat="1" ht="41" customHeight="1" x14ac:dyDescent="0.15">
      <c r="A55" s="37"/>
      <c r="B55" s="279"/>
      <c r="C55" s="373"/>
      <c r="D55" s="373"/>
      <c r="E55" s="373"/>
      <c r="F55" s="28"/>
      <c r="G55" s="28"/>
      <c r="H55" s="103"/>
      <c r="I55"/>
      <c r="J55"/>
    </row>
    <row r="56" spans="1:10" s="33" customFormat="1" ht="41" customHeight="1" x14ac:dyDescent="0.15">
      <c r="A56" s="37"/>
      <c r="B56" s="279"/>
      <c r="C56" s="373"/>
      <c r="D56" s="373"/>
      <c r="E56" s="373"/>
      <c r="F56" s="28"/>
      <c r="G56" s="28"/>
      <c r="H56" s="103"/>
      <c r="I56"/>
      <c r="J56"/>
    </row>
    <row r="57" spans="1:10" s="33" customFormat="1" ht="41" customHeight="1" x14ac:dyDescent="0.15">
      <c r="A57" s="37"/>
      <c r="B57" s="279"/>
      <c r="C57" s="373"/>
      <c r="D57" s="373"/>
      <c r="E57" s="373"/>
      <c r="F57" s="28"/>
      <c r="G57" s="28"/>
      <c r="H57" s="103"/>
      <c r="I57"/>
      <c r="J57"/>
    </row>
    <row r="58" spans="1:10" s="33" customFormat="1" ht="41" customHeight="1" x14ac:dyDescent="0.15">
      <c r="A58" s="37"/>
      <c r="B58" s="279"/>
      <c r="C58" s="373"/>
      <c r="D58" s="373"/>
      <c r="E58" s="373"/>
      <c r="F58" s="28"/>
      <c r="G58" s="28"/>
      <c r="H58" s="103"/>
      <c r="I58"/>
      <c r="J58"/>
    </row>
    <row r="59" spans="1:10" s="33" customFormat="1" ht="41" customHeight="1" x14ac:dyDescent="0.15">
      <c r="A59" s="37"/>
      <c r="B59" s="279"/>
      <c r="C59" s="373"/>
      <c r="D59" s="373"/>
      <c r="E59" s="373"/>
      <c r="F59" s="28"/>
      <c r="G59" s="28"/>
      <c r="H59" s="103"/>
      <c r="I59"/>
      <c r="J59"/>
    </row>
    <row r="60" spans="1:10" s="33" customFormat="1" ht="41" customHeight="1" x14ac:dyDescent="0.15">
      <c r="A60" s="37"/>
      <c r="B60" s="279"/>
      <c r="C60" s="373"/>
      <c r="D60" s="373"/>
      <c r="E60" s="373"/>
      <c r="F60" s="28"/>
      <c r="G60" s="28"/>
      <c r="H60" s="103"/>
      <c r="I60"/>
      <c r="J60"/>
    </row>
    <row r="61" spans="1:10" s="33" customFormat="1" ht="41" customHeight="1" x14ac:dyDescent="0.15">
      <c r="A61" s="37"/>
      <c r="B61" s="279"/>
      <c r="C61" s="373"/>
      <c r="D61" s="373"/>
      <c r="E61" s="373"/>
      <c r="F61" s="28"/>
      <c r="G61" s="28"/>
      <c r="H61" s="103"/>
      <c r="I61"/>
      <c r="J61"/>
    </row>
    <row r="62" spans="1:10" s="33" customFormat="1" ht="41" customHeight="1" x14ac:dyDescent="0.15">
      <c r="A62" s="37"/>
      <c r="B62" s="279"/>
      <c r="C62" s="373"/>
      <c r="D62" s="373"/>
      <c r="E62" s="373"/>
      <c r="F62" s="28"/>
      <c r="G62" s="28"/>
      <c r="H62" s="103"/>
      <c r="I62"/>
      <c r="J62"/>
    </row>
    <row r="63" spans="1:10" s="33" customFormat="1" ht="41" customHeight="1" x14ac:dyDescent="0.15">
      <c r="A63" s="37"/>
      <c r="B63" s="279"/>
      <c r="C63" s="373"/>
      <c r="D63" s="373"/>
      <c r="E63" s="373"/>
      <c r="F63" s="28"/>
      <c r="G63" s="28"/>
      <c r="H63" s="103"/>
      <c r="I63"/>
      <c r="J63"/>
    </row>
    <row r="64" spans="1:10" s="33" customFormat="1" ht="41" customHeight="1" x14ac:dyDescent="0.15">
      <c r="A64" s="37"/>
      <c r="B64" s="279"/>
      <c r="C64" s="373"/>
      <c r="D64" s="373"/>
      <c r="E64" s="373"/>
      <c r="F64" s="28"/>
      <c r="G64" s="28"/>
      <c r="H64" s="103"/>
      <c r="I64"/>
      <c r="J64"/>
    </row>
    <row r="65" spans="1:10" s="33" customFormat="1" ht="41" customHeight="1" x14ac:dyDescent="0.15">
      <c r="A65" s="37"/>
      <c r="B65" s="279"/>
      <c r="C65" s="373"/>
      <c r="D65" s="373"/>
      <c r="E65" s="373"/>
      <c r="F65" s="28"/>
      <c r="G65" s="28"/>
      <c r="H65" s="103"/>
      <c r="I65"/>
      <c r="J65"/>
    </row>
    <row r="66" spans="1:10" s="33" customFormat="1" ht="41" customHeight="1" x14ac:dyDescent="0.15">
      <c r="A66" s="37"/>
      <c r="B66" s="279"/>
      <c r="C66" s="373"/>
      <c r="D66" s="373"/>
      <c r="E66" s="373"/>
      <c r="F66" s="28"/>
      <c r="G66" s="28"/>
      <c r="H66" s="103"/>
      <c r="I66"/>
      <c r="J66"/>
    </row>
    <row r="67" spans="1:10" s="33" customFormat="1" ht="41" customHeight="1" x14ac:dyDescent="0.15">
      <c r="A67" s="37"/>
      <c r="B67" s="279"/>
      <c r="C67" s="373"/>
      <c r="D67" s="373"/>
      <c r="E67" s="373"/>
      <c r="F67" s="28"/>
      <c r="G67" s="28"/>
      <c r="H67" s="103"/>
      <c r="I67"/>
      <c r="J67"/>
    </row>
    <row r="68" spans="1:10" s="33" customFormat="1" ht="41" customHeight="1" x14ac:dyDescent="0.15">
      <c r="A68" s="37"/>
      <c r="B68" s="279"/>
      <c r="C68" s="373"/>
      <c r="D68" s="373"/>
      <c r="E68" s="373"/>
      <c r="F68" s="28"/>
      <c r="G68" s="28"/>
      <c r="H68" s="103"/>
      <c r="I68"/>
      <c r="J68"/>
    </row>
    <row r="69" spans="1:10" s="33" customFormat="1" ht="41" customHeight="1" x14ac:dyDescent="0.15">
      <c r="A69" s="37"/>
      <c r="B69" s="279"/>
      <c r="C69" s="373"/>
      <c r="D69" s="373"/>
      <c r="E69" s="373"/>
      <c r="F69" s="28"/>
      <c r="G69" s="28"/>
      <c r="H69" s="103"/>
      <c r="I69"/>
      <c r="J69"/>
    </row>
    <row r="70" spans="1:10" s="33" customFormat="1" ht="41" customHeight="1" x14ac:dyDescent="0.15">
      <c r="A70" s="37"/>
      <c r="B70" s="279"/>
      <c r="C70" s="373"/>
      <c r="D70" s="373"/>
      <c r="E70" s="373"/>
      <c r="F70" s="28"/>
      <c r="G70" s="28"/>
      <c r="H70" s="103"/>
      <c r="I70"/>
      <c r="J70"/>
    </row>
    <row r="71" spans="1:10" s="33" customFormat="1" ht="41" customHeight="1" x14ac:dyDescent="0.15">
      <c r="A71" s="37"/>
      <c r="B71" s="279"/>
      <c r="C71" s="373"/>
      <c r="D71" s="373"/>
      <c r="E71" s="373"/>
      <c r="F71" s="28"/>
      <c r="G71" s="28"/>
      <c r="H71" s="103"/>
      <c r="I71"/>
      <c r="J71"/>
    </row>
    <row r="72" spans="1:10" s="33" customFormat="1" ht="41" customHeight="1" x14ac:dyDescent="0.15">
      <c r="A72" s="37"/>
      <c r="B72" s="279"/>
      <c r="C72" s="373"/>
      <c r="D72" s="373"/>
      <c r="E72" s="373"/>
      <c r="F72" s="28"/>
      <c r="G72" s="28"/>
      <c r="H72" s="103"/>
      <c r="I72"/>
      <c r="J72"/>
    </row>
    <row r="73" spans="1:10" s="33" customFormat="1" ht="41" customHeight="1" x14ac:dyDescent="0.15">
      <c r="A73" s="37"/>
      <c r="B73" s="279"/>
      <c r="C73" s="373"/>
      <c r="D73" s="373"/>
      <c r="E73" s="373"/>
      <c r="F73" s="28"/>
      <c r="G73" s="28"/>
      <c r="H73" s="103"/>
      <c r="I73"/>
      <c r="J73"/>
    </row>
    <row r="74" spans="1:10" s="33" customFormat="1" ht="41" customHeight="1" x14ac:dyDescent="0.15">
      <c r="A74" s="37"/>
      <c r="B74" s="279"/>
      <c r="C74" s="373"/>
      <c r="D74" s="373"/>
      <c r="E74" s="373"/>
      <c r="F74" s="28"/>
      <c r="G74" s="28"/>
      <c r="H74" s="103"/>
      <c r="I74"/>
      <c r="J74"/>
    </row>
    <row r="75" spans="1:10" s="33" customFormat="1" ht="41" customHeight="1" x14ac:dyDescent="0.15">
      <c r="A75" s="37"/>
      <c r="B75" s="279"/>
      <c r="C75" s="373"/>
      <c r="D75" s="373"/>
      <c r="E75" s="373"/>
      <c r="F75" s="28"/>
      <c r="G75" s="28"/>
      <c r="H75" s="103"/>
      <c r="I75"/>
      <c r="J75"/>
    </row>
    <row r="76" spans="1:10" s="33" customFormat="1" ht="41" customHeight="1" x14ac:dyDescent="0.15">
      <c r="A76" s="37"/>
      <c r="B76" s="279"/>
      <c r="C76" s="373"/>
      <c r="D76" s="373"/>
      <c r="E76" s="373"/>
      <c r="F76" s="28"/>
      <c r="G76" s="28"/>
      <c r="H76" s="103"/>
      <c r="I76"/>
      <c r="J76"/>
    </row>
    <row r="77" spans="1:10" s="33" customFormat="1" ht="41" customHeight="1" thickBot="1" x14ac:dyDescent="0.2">
      <c r="A77" s="37"/>
      <c r="B77" s="280"/>
      <c r="C77" s="374"/>
      <c r="D77" s="374"/>
      <c r="E77" s="374"/>
      <c r="F77" s="105"/>
      <c r="G77" s="105"/>
      <c r="H77" s="106"/>
      <c r="I77"/>
      <c r="J77"/>
    </row>
    <row r="78" spans="1:10" s="33" customFormat="1" ht="12.75" customHeight="1" x14ac:dyDescent="0.15">
      <c r="A78" s="37"/>
      <c r="B78" s="37"/>
      <c r="C78"/>
      <c r="D78" s="47"/>
      <c r="E78" s="47"/>
      <c r="F78" s="47"/>
      <c r="G78" s="47"/>
      <c r="H78" s="47"/>
      <c r="I78"/>
      <c r="J78"/>
    </row>
    <row r="79" spans="1:10" s="33" customFormat="1" ht="12.75" customHeight="1" x14ac:dyDescent="0.15">
      <c r="A79" s="37"/>
      <c r="B79" s="37"/>
      <c r="C79"/>
      <c r="D79" s="47"/>
      <c r="E79" s="47"/>
      <c r="F79" s="47"/>
      <c r="G79" s="47"/>
      <c r="H79" s="47"/>
      <c r="I79"/>
      <c r="J79"/>
    </row>
    <row r="80" spans="1:10" s="33" customFormat="1" ht="12.75" customHeight="1" x14ac:dyDescent="0.15">
      <c r="A80" s="37"/>
      <c r="B80" s="37"/>
      <c r="C80"/>
      <c r="D80" s="47"/>
      <c r="E80" s="47"/>
      <c r="F80" s="47"/>
      <c r="G80" s="47"/>
      <c r="H80" s="47"/>
      <c r="I80"/>
      <c r="J80"/>
    </row>
    <row r="81" spans="1:10" s="33" customFormat="1" ht="12.75" customHeight="1" x14ac:dyDescent="0.15">
      <c r="A81" s="37"/>
      <c r="B81" s="37"/>
      <c r="C81"/>
      <c r="D81" s="47"/>
      <c r="E81" s="47"/>
      <c r="F81" s="47"/>
      <c r="G81" s="47"/>
      <c r="H81" s="47"/>
      <c r="I81"/>
      <c r="J81"/>
    </row>
    <row r="82" spans="1:10" s="33" customFormat="1" ht="12.75" customHeight="1" x14ac:dyDescent="0.15">
      <c r="A82" s="37"/>
      <c r="B82" s="37"/>
      <c r="C82"/>
      <c r="D82" s="47"/>
      <c r="E82" s="47"/>
      <c r="F82" s="47"/>
      <c r="G82" s="47"/>
      <c r="H82" s="47"/>
      <c r="I82"/>
      <c r="J82"/>
    </row>
    <row r="83" spans="1:10" s="33" customFormat="1" ht="12.75" customHeight="1" x14ac:dyDescent="0.15">
      <c r="A83" s="37"/>
      <c r="B83" s="37"/>
      <c r="C83"/>
      <c r="D83" s="47"/>
      <c r="E83" s="47"/>
      <c r="F83" s="47"/>
      <c r="G83" s="47"/>
      <c r="H83" s="47"/>
      <c r="I83"/>
      <c r="J83"/>
    </row>
    <row r="84" spans="1:10" s="33" customFormat="1" ht="12.75" customHeight="1" x14ac:dyDescent="0.15">
      <c r="A84" s="37"/>
      <c r="B84" s="37"/>
      <c r="C84"/>
      <c r="D84" s="47"/>
      <c r="E84" s="47"/>
      <c r="F84" s="47"/>
      <c r="G84" s="47"/>
      <c r="H84" s="47"/>
      <c r="I84"/>
      <c r="J84"/>
    </row>
    <row r="85" spans="1:10" s="33" customFormat="1" ht="12.75" customHeight="1" x14ac:dyDescent="0.15">
      <c r="A85" s="37"/>
      <c r="B85" s="37"/>
      <c r="C85"/>
      <c r="D85" s="47"/>
      <c r="E85" s="47"/>
      <c r="F85" s="47"/>
      <c r="G85" s="47"/>
      <c r="H85" s="47"/>
      <c r="I85"/>
      <c r="J85"/>
    </row>
    <row r="86" spans="1:10" s="33" customFormat="1" ht="12.75" customHeight="1" x14ac:dyDescent="0.15">
      <c r="A86" s="37"/>
      <c r="B86" s="37"/>
      <c r="C86"/>
      <c r="D86" s="47"/>
      <c r="E86" s="47"/>
      <c r="F86" s="47"/>
      <c r="G86" s="47"/>
      <c r="H86" s="47"/>
      <c r="I86"/>
      <c r="J86"/>
    </row>
    <row r="87" spans="1:10" s="33" customFormat="1" ht="12.75" customHeight="1" x14ac:dyDescent="0.15">
      <c r="A87" s="37"/>
      <c r="B87" s="37"/>
      <c r="C87"/>
      <c r="D87" s="47"/>
      <c r="E87" s="47"/>
      <c r="F87" s="47"/>
      <c r="G87" s="47"/>
      <c r="H87" s="47"/>
      <c r="I87"/>
      <c r="J87"/>
    </row>
    <row r="88" spans="1:10" s="33" customFormat="1" ht="12.75" customHeight="1" x14ac:dyDescent="0.15">
      <c r="A88" s="37"/>
      <c r="B88" s="37"/>
      <c r="C88"/>
      <c r="D88" s="47"/>
      <c r="E88" s="47"/>
      <c r="F88" s="47"/>
      <c r="G88" s="47"/>
      <c r="H88" s="47"/>
      <c r="I88"/>
      <c r="J88"/>
    </row>
    <row r="89" spans="1:10" s="33" customFormat="1" ht="12.75" customHeight="1" x14ac:dyDescent="0.15">
      <c r="A89" s="37"/>
      <c r="B89" s="37"/>
      <c r="C89"/>
      <c r="D89" s="47"/>
      <c r="E89" s="47"/>
      <c r="F89" s="47"/>
      <c r="G89" s="47"/>
      <c r="H89" s="47"/>
      <c r="I89"/>
      <c r="J89"/>
    </row>
    <row r="90" spans="1:10" s="33" customFormat="1" ht="12.75" customHeight="1" x14ac:dyDescent="0.15">
      <c r="A90" s="37"/>
      <c r="B90" s="37"/>
      <c r="C90"/>
      <c r="D90" s="47"/>
      <c r="E90" s="47"/>
      <c r="F90" s="47"/>
      <c r="G90" s="47"/>
      <c r="H90" s="47"/>
      <c r="I90"/>
      <c r="J90"/>
    </row>
    <row r="91" spans="1:10" s="33" customFormat="1" ht="12.75" customHeight="1" x14ac:dyDescent="0.15">
      <c r="A91" s="37"/>
      <c r="B91" s="37"/>
      <c r="C91"/>
      <c r="D91" s="47"/>
      <c r="E91" s="47"/>
      <c r="F91" s="47"/>
      <c r="G91" s="47"/>
      <c r="H91" s="47"/>
      <c r="I91"/>
      <c r="J91"/>
    </row>
    <row r="92" spans="1:10" s="33" customFormat="1" ht="12.75" customHeight="1" x14ac:dyDescent="0.15">
      <c r="A92" s="37"/>
      <c r="B92" s="37"/>
      <c r="C92"/>
      <c r="D92" s="47"/>
      <c r="E92" s="47"/>
      <c r="F92" s="47"/>
      <c r="G92" s="47"/>
      <c r="H92" s="47"/>
      <c r="I92"/>
      <c r="J92"/>
    </row>
    <row r="93" spans="1:10" s="33" customFormat="1" ht="12.75" customHeight="1" x14ac:dyDescent="0.15">
      <c r="A93" s="37"/>
      <c r="B93" s="37"/>
      <c r="C93"/>
      <c r="D93" s="47"/>
      <c r="E93" s="47"/>
      <c r="F93" s="47"/>
      <c r="G93" s="47"/>
      <c r="H93" s="47"/>
      <c r="I93"/>
      <c r="J93"/>
    </row>
    <row r="94" spans="1:10" s="33" customFormat="1" ht="12.75" customHeight="1" x14ac:dyDescent="0.15">
      <c r="A94" s="37"/>
      <c r="B94" s="37"/>
      <c r="C94"/>
      <c r="D94" s="47"/>
      <c r="E94" s="47"/>
      <c r="F94" s="47"/>
      <c r="G94" s="47"/>
      <c r="H94" s="47"/>
      <c r="I94"/>
      <c r="J94"/>
    </row>
    <row r="95" spans="1:10" s="33" customFormat="1" ht="12.75" customHeight="1" x14ac:dyDescent="0.15">
      <c r="A95" s="37"/>
      <c r="B95" s="37"/>
      <c r="C95"/>
      <c r="D95" s="47"/>
      <c r="E95" s="47"/>
      <c r="F95" s="47"/>
      <c r="G95" s="47"/>
      <c r="H95" s="47"/>
      <c r="I95"/>
      <c r="J95"/>
    </row>
    <row r="96" spans="1:10" s="33" customFormat="1" ht="12.75" customHeight="1" x14ac:dyDescent="0.15">
      <c r="A96" s="37"/>
      <c r="B96" s="37"/>
      <c r="C96"/>
      <c r="D96" s="47"/>
      <c r="E96" s="47"/>
      <c r="F96" s="47"/>
      <c r="G96" s="47"/>
      <c r="H96" s="47"/>
      <c r="I96"/>
      <c r="J96"/>
    </row>
    <row r="97" spans="1:10" s="33" customFormat="1" ht="12.75" customHeight="1" x14ac:dyDescent="0.15">
      <c r="A97" s="37"/>
      <c r="B97" s="37"/>
      <c r="C97"/>
      <c r="D97" s="47"/>
      <c r="E97" s="47"/>
      <c r="F97" s="47"/>
      <c r="G97" s="47"/>
      <c r="H97" s="47"/>
      <c r="I97"/>
      <c r="J97"/>
    </row>
    <row r="98" spans="1:10" s="33" customFormat="1" x14ac:dyDescent="0.15">
      <c r="A98" s="37"/>
      <c r="B98" s="37"/>
      <c r="C98"/>
      <c r="D98"/>
      <c r="E98"/>
      <c r="F98"/>
      <c r="G98"/>
      <c r="H98"/>
      <c r="I98"/>
      <c r="J98"/>
    </row>
    <row r="99" spans="1:10" s="33" customFormat="1" x14ac:dyDescent="0.15">
      <c r="A99" s="37"/>
      <c r="B99" s="37"/>
      <c r="C99"/>
      <c r="D99"/>
      <c r="E99"/>
      <c r="F99"/>
      <c r="G99"/>
      <c r="H99"/>
      <c r="I99"/>
      <c r="J99"/>
    </row>
    <row r="100" spans="1:10" s="33" customFormat="1" x14ac:dyDescent="0.15">
      <c r="A100" s="37"/>
      <c r="B100" s="37"/>
      <c r="C100"/>
      <c r="D100"/>
      <c r="E100"/>
      <c r="F100"/>
      <c r="G100"/>
      <c r="H100"/>
      <c r="I100"/>
      <c r="J100"/>
    </row>
    <row r="101" spans="1:10" s="33" customFormat="1" x14ac:dyDescent="0.15">
      <c r="A101" s="37"/>
      <c r="B101" s="37"/>
      <c r="C101"/>
      <c r="D101"/>
      <c r="E101"/>
      <c r="F101"/>
      <c r="G101"/>
      <c r="H101"/>
      <c r="I101"/>
      <c r="J101"/>
    </row>
    <row r="102" spans="1:10" s="33" customFormat="1" x14ac:dyDescent="0.15">
      <c r="A102" s="37"/>
      <c r="B102" s="37"/>
      <c r="C102"/>
      <c r="D102"/>
      <c r="E102"/>
      <c r="F102"/>
      <c r="G102"/>
      <c r="H102"/>
      <c r="I102"/>
      <c r="J102"/>
    </row>
    <row r="103" spans="1:10" s="33" customFormat="1" x14ac:dyDescent="0.15">
      <c r="A103" s="37"/>
      <c r="B103" s="37"/>
      <c r="C103"/>
      <c r="D103"/>
      <c r="E103"/>
      <c r="F103"/>
      <c r="G103"/>
      <c r="H103"/>
      <c r="I103"/>
      <c r="J103"/>
    </row>
    <row r="104" spans="1:10" s="33" customFormat="1" x14ac:dyDescent="0.15">
      <c r="A104" s="37"/>
      <c r="B104" s="37"/>
      <c r="C104"/>
      <c r="D104"/>
      <c r="E104"/>
      <c r="F104"/>
      <c r="G104"/>
      <c r="H104"/>
      <c r="I104"/>
      <c r="J104"/>
    </row>
    <row r="105" spans="1:10" s="33" customFormat="1" x14ac:dyDescent="0.15">
      <c r="A105" s="37"/>
      <c r="B105" s="37"/>
      <c r="C105"/>
      <c r="D105"/>
      <c r="E105"/>
      <c r="F105"/>
      <c r="G105"/>
      <c r="H105"/>
      <c r="I105"/>
      <c r="J105"/>
    </row>
    <row r="106" spans="1:10" s="33" customFormat="1" x14ac:dyDescent="0.15">
      <c r="A106" s="37"/>
      <c r="B106" s="37"/>
      <c r="C106"/>
      <c r="D106"/>
      <c r="E106"/>
      <c r="F106"/>
      <c r="G106"/>
      <c r="H106"/>
      <c r="I106"/>
      <c r="J106"/>
    </row>
  </sheetData>
  <sheetProtection sheet="1" objects="1" scenarios="1"/>
  <mergeCells count="41">
    <mergeCell ref="C49:E49"/>
    <mergeCell ref="C44:E44"/>
    <mergeCell ref="C45:E45"/>
    <mergeCell ref="C46:E46"/>
    <mergeCell ref="C47:E47"/>
    <mergeCell ref="C48:E48"/>
    <mergeCell ref="A1:C1"/>
    <mergeCell ref="C40:D40"/>
    <mergeCell ref="C41:E41"/>
    <mergeCell ref="C42:E42"/>
    <mergeCell ref="C43:E43"/>
    <mergeCell ref="A39:F39"/>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C59:E59"/>
    <mergeCell ref="C60:E60"/>
    <mergeCell ref="C61:E61"/>
    <mergeCell ref="C62:E62"/>
    <mergeCell ref="C63:E63"/>
    <mergeCell ref="C69:E69"/>
    <mergeCell ref="C70:E70"/>
    <mergeCell ref="C71:E71"/>
    <mergeCell ref="C64:E64"/>
    <mergeCell ref="C65:E65"/>
    <mergeCell ref="C66:E66"/>
    <mergeCell ref="C67:E67"/>
    <mergeCell ref="C68:E6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5"/>
  <sheetViews>
    <sheetView showGridLines="0" workbookViewId="0">
      <selection activeCell="F37" sqref="F37"/>
    </sheetView>
  </sheetViews>
  <sheetFormatPr baseColWidth="10" defaultColWidth="6.33203125" defaultRowHeight="13" x14ac:dyDescent="0.15"/>
  <cols>
    <col min="1" max="1" width="3.1640625" customWidth="1"/>
    <col min="2" max="2" width="8.6640625" customWidth="1"/>
    <col min="3" max="12" width="12.33203125" customWidth="1"/>
  </cols>
  <sheetData>
    <row r="1" spans="1:12" s="90" customFormat="1" ht="20" x14ac:dyDescent="0.2">
      <c r="A1" s="1" t="s">
        <v>280</v>
      </c>
      <c r="B1" s="1"/>
      <c r="C1" s="1"/>
      <c r="D1" s="1"/>
      <c r="E1" s="1"/>
      <c r="F1" s="1"/>
      <c r="G1" s="1"/>
      <c r="H1" s="1"/>
      <c r="I1" s="1"/>
      <c r="J1" s="1"/>
      <c r="K1" s="1"/>
      <c r="L1" s="1"/>
    </row>
    <row r="2" spans="1:12" s="90" customFormat="1" ht="20" hidden="1" x14ac:dyDescent="0.2">
      <c r="A2" s="1"/>
      <c r="B2" s="94"/>
      <c r="C2" s="1"/>
      <c r="D2" s="1"/>
      <c r="E2" s="1"/>
      <c r="F2" s="1"/>
      <c r="G2" s="1"/>
      <c r="H2" s="1"/>
      <c r="I2" s="1"/>
      <c r="J2" s="1"/>
      <c r="K2" s="1"/>
      <c r="L2" s="1"/>
    </row>
    <row r="3" spans="1:12" s="90" customFormat="1" ht="20" hidden="1" x14ac:dyDescent="0.2">
      <c r="A3" s="1"/>
      <c r="B3" s="94" t="s">
        <v>281</v>
      </c>
      <c r="C3" s="1"/>
      <c r="D3" s="1"/>
      <c r="E3" s="1"/>
      <c r="F3" s="1"/>
      <c r="G3" s="1"/>
      <c r="H3" s="1"/>
      <c r="I3" s="1"/>
      <c r="J3" s="1"/>
      <c r="K3" s="1"/>
      <c r="L3" s="1"/>
    </row>
    <row r="4" spans="1:12" s="90" customFormat="1" ht="20" x14ac:dyDescent="0.2">
      <c r="A4" s="1"/>
      <c r="C4" s="379"/>
      <c r="D4" s="379"/>
      <c r="E4" s="379"/>
      <c r="F4" s="379"/>
      <c r="G4" s="379"/>
      <c r="H4" s="379"/>
      <c r="I4" s="379"/>
      <c r="J4" s="379"/>
      <c r="K4" s="379"/>
      <c r="L4" s="379"/>
    </row>
    <row r="5" spans="1:12" s="90" customFormat="1" ht="23" customHeight="1" x14ac:dyDescent="0.15">
      <c r="A5" s="90" t="s">
        <v>282</v>
      </c>
      <c r="C5" s="96"/>
      <c r="D5" s="96"/>
      <c r="E5" s="96"/>
      <c r="F5" s="96"/>
      <c r="G5" s="96"/>
      <c r="H5" s="96"/>
      <c r="I5" s="96"/>
      <c r="J5" s="96"/>
      <c r="K5" s="96"/>
      <c r="L5" s="96"/>
    </row>
    <row r="6" spans="1:12" ht="17" customHeight="1" x14ac:dyDescent="0.15">
      <c r="C6" s="31"/>
      <c r="D6" s="31"/>
      <c r="E6" s="31"/>
      <c r="F6" s="31"/>
      <c r="G6" s="31"/>
      <c r="H6" s="31"/>
      <c r="I6" s="31"/>
      <c r="J6" s="31"/>
      <c r="K6" s="31"/>
      <c r="L6" s="31"/>
    </row>
    <row r="7" spans="1:12" s="90" customFormat="1" ht="25" customHeight="1" x14ac:dyDescent="0.15">
      <c r="A7" s="378"/>
      <c r="B7" s="93" t="e">
        <f>CONCATENATE("Scenario ", TEXT(#REF!,"#"))</f>
        <v>#REF!</v>
      </c>
      <c r="C7" s="95"/>
      <c r="D7" s="95"/>
      <c r="E7" s="95"/>
      <c r="F7" s="95"/>
      <c r="G7" s="95"/>
      <c r="H7" s="95"/>
      <c r="I7" s="95"/>
      <c r="J7" s="95"/>
      <c r="K7" s="95"/>
      <c r="L7" s="95"/>
    </row>
    <row r="8" spans="1:12" s="90" customFormat="1" ht="25" customHeight="1" x14ac:dyDescent="0.15">
      <c r="A8" s="378"/>
      <c r="B8" s="93" t="e">
        <f>CONCATENATE("Scenario ", TEXT(#REF!,"#"))</f>
        <v>#REF!</v>
      </c>
      <c r="C8" s="95"/>
      <c r="D8" s="95"/>
      <c r="E8" s="95"/>
      <c r="F8" s="95"/>
      <c r="G8" s="95"/>
      <c r="H8" s="95"/>
      <c r="I8" s="95"/>
      <c r="J8" s="95"/>
      <c r="K8" s="95"/>
      <c r="L8" s="95"/>
    </row>
    <row r="9" spans="1:12" s="90" customFormat="1" ht="25" customHeight="1" x14ac:dyDescent="0.15">
      <c r="A9" s="378"/>
      <c r="B9" s="93" t="e">
        <f>CONCATENATE("Scenario ", TEXT(#REF!,"#"))</f>
        <v>#REF!</v>
      </c>
      <c r="C9" s="95"/>
      <c r="D9" s="95"/>
      <c r="E9" s="95"/>
      <c r="F9" s="95"/>
      <c r="G9" s="95"/>
      <c r="H9" s="95"/>
      <c r="I9" s="95"/>
      <c r="J9" s="95"/>
      <c r="K9" s="95"/>
      <c r="L9" s="95"/>
    </row>
    <row r="10" spans="1:12" s="90" customFormat="1" ht="25" customHeight="1" x14ac:dyDescent="0.15">
      <c r="A10" s="378"/>
      <c r="B10" s="93" t="e">
        <f>CONCATENATE("Scenario ", TEXT(#REF!,"#"))</f>
        <v>#REF!</v>
      </c>
      <c r="C10" s="95"/>
      <c r="D10" s="95"/>
      <c r="E10" s="95"/>
      <c r="F10" s="95"/>
      <c r="G10" s="95"/>
      <c r="H10" s="95"/>
      <c r="I10" s="95"/>
      <c r="J10" s="95"/>
      <c r="K10" s="95"/>
      <c r="L10" s="95"/>
    </row>
    <row r="11" spans="1:12" s="90" customFormat="1" ht="25" customHeight="1" x14ac:dyDescent="0.15">
      <c r="A11" s="378"/>
      <c r="B11" s="93" t="e">
        <f>CONCATENATE("Scenario ", TEXT(#REF!,"#"))</f>
        <v>#REF!</v>
      </c>
      <c r="C11" s="95"/>
      <c r="D11" s="95"/>
      <c r="E11" s="95"/>
      <c r="F11" s="95"/>
      <c r="G11" s="95"/>
      <c r="H11" s="95"/>
      <c r="I11" s="95"/>
      <c r="J11" s="95"/>
      <c r="K11" s="95"/>
      <c r="L11" s="95"/>
    </row>
    <row r="12" spans="1:12" s="90" customFormat="1" ht="25" customHeight="1" x14ac:dyDescent="0.15">
      <c r="A12" s="378"/>
      <c r="B12" s="93" t="e">
        <f>CONCATENATE("Scenario ", TEXT(#REF!,"#"))</f>
        <v>#REF!</v>
      </c>
      <c r="C12" s="95"/>
      <c r="D12" s="95"/>
      <c r="E12" s="95"/>
      <c r="F12" s="95"/>
      <c r="G12" s="95"/>
      <c r="H12" s="95"/>
      <c r="I12" s="95"/>
      <c r="J12" s="95"/>
      <c r="K12" s="95"/>
      <c r="L12" s="95"/>
    </row>
    <row r="13" spans="1:12" s="90" customFormat="1" ht="25" customHeight="1" x14ac:dyDescent="0.15">
      <c r="A13" s="378"/>
      <c r="B13" s="93" t="e">
        <f>CONCATENATE("Scenario ", TEXT(#REF!,"#"))</f>
        <v>#REF!</v>
      </c>
      <c r="C13" s="95"/>
      <c r="D13" s="95"/>
      <c r="E13" s="95"/>
      <c r="F13" s="95"/>
      <c r="G13" s="95"/>
      <c r="H13" s="95"/>
      <c r="I13" s="95"/>
      <c r="J13" s="95"/>
      <c r="K13" s="95"/>
      <c r="L13" s="95"/>
    </row>
    <row r="14" spans="1:12" s="90" customFormat="1" ht="25" customHeight="1" x14ac:dyDescent="0.15">
      <c r="A14" s="378"/>
      <c r="B14" s="93" t="e">
        <f>CONCATENATE("Scenario ", TEXT(#REF!,"#"))</f>
        <v>#REF!</v>
      </c>
      <c r="C14" s="95"/>
      <c r="D14" s="95"/>
      <c r="E14" s="95"/>
      <c r="F14" s="95"/>
      <c r="G14" s="95"/>
      <c r="H14" s="95"/>
      <c r="I14" s="95"/>
      <c r="J14" s="95"/>
      <c r="K14" s="95"/>
      <c r="L14" s="95"/>
    </row>
    <row r="15" spans="1:12" s="90" customFormat="1" ht="25" customHeight="1" x14ac:dyDescent="0.15">
      <c r="A15" s="378"/>
      <c r="B15" s="93" t="e">
        <f>CONCATENATE("Scenario ", TEXT(#REF!,"#"))</f>
        <v>#REF!</v>
      </c>
      <c r="C15" s="95"/>
      <c r="D15" s="95"/>
      <c r="E15" s="95"/>
      <c r="F15" s="95"/>
      <c r="G15" s="95"/>
      <c r="H15" s="95"/>
      <c r="I15" s="95"/>
      <c r="J15" s="95"/>
      <c r="K15" s="95"/>
      <c r="L15" s="95"/>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12</vt:i4>
      </vt:variant>
    </vt:vector>
  </HeadingPairs>
  <TitlesOfParts>
    <vt:vector size="37" baseType="lpstr">
      <vt:lpstr>Description</vt:lpstr>
      <vt:lpstr>Process</vt:lpstr>
      <vt:lpstr>Spec Notes</vt:lpstr>
      <vt:lpstr>Customer Needs</vt:lpstr>
      <vt:lpstr>Assessment</vt:lpstr>
      <vt:lpstr>Historical Data</vt:lpstr>
      <vt:lpstr>Acceptance</vt:lpstr>
      <vt:lpstr>Review</vt:lpstr>
      <vt:lpstr>Map</vt:lpstr>
      <vt:lpstr>Architecture - Pre</vt:lpstr>
      <vt:lpstr>Architecture - Post</vt:lpstr>
      <vt:lpstr>Estimation</vt:lpstr>
      <vt:lpstr>ArcEstimation</vt:lpstr>
      <vt:lpstr>Plan</vt:lpstr>
      <vt:lpstr>Iterations</vt:lpstr>
      <vt:lpstr>Summary</vt:lpstr>
      <vt:lpstr>PlanSummary</vt:lpstr>
      <vt:lpstr>Change Log</vt:lpstr>
      <vt:lpstr>Time Log</vt:lpstr>
      <vt:lpstr>Lessons</vt:lpstr>
      <vt:lpstr>Test Results</vt:lpstr>
      <vt:lpstr>Critique</vt:lpstr>
      <vt:lpstr>Video</vt:lpstr>
      <vt:lpstr>Source</vt:lpstr>
      <vt:lpstr>Constants</vt:lpstr>
      <vt:lpstr>'Change Log'!DefectLog4A</vt:lpstr>
      <vt:lpstr>InstructorAssessment4A</vt:lpstr>
      <vt:lpstr>Lessons!LessonLearned4A</vt:lpstr>
      <vt:lpstr>'Architecture - Post'!Print_Area</vt:lpstr>
      <vt:lpstr>'Architecture - Pre'!Print_Area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David Umphress</cp:lastModifiedBy>
  <cp:lastPrinted>2020-12-13T17:32:02Z</cp:lastPrinted>
  <dcterms:created xsi:type="dcterms:W3CDTF">2001-05-29T14:24:49Z</dcterms:created>
  <dcterms:modified xsi:type="dcterms:W3CDTF">2022-10-19T22:07:31Z</dcterms:modified>
</cp:coreProperties>
</file>