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J:\Etudes\laufma\Python26\site-packages\mezcal\templates\pandemic_edition\"/>
    </mc:Choice>
  </mc:AlternateContent>
  <xr:revisionPtr revIDLastSave="0" documentId="13_ncr:1_{4BE06C5F-87B8-4DDF-A665-6D5B99574876}" xr6:coauthVersionLast="45" xr6:coauthVersionMax="45" xr10:uidLastSave="{00000000-0000-0000-0000-000000000000}"/>
  <bookViews>
    <workbookView xWindow="28680" yWindow="-10530" windowWidth="38640" windowHeight="21240" tabRatio="681" xr2:uid="{00000000-000D-0000-FFFF-FFFF00000000}"/>
  </bookViews>
  <sheets>
    <sheet name="stocks" sheetId="10" r:id="rId1"/>
    <sheet name="graph stock" sheetId="11" r:id="rId2"/>
    <sheet name="graph destinations 10 20" sheetId="32" r:id="rId3"/>
    <sheet name="graph origines 10 20" sheetId="34" r:id="rId4"/>
    <sheet name="stocks tcd" sheetId="9" r:id="rId5"/>
    <sheet name="destinations 10 20" sheetId="33" r:id="rId6"/>
    <sheet name="origines 10 20" sheetId="35" r:id="rId7"/>
    <sheet name="data" sheetId="1" r:id="rId8"/>
    <sheet name="nomenclature" sheetId="6" r:id="rId9"/>
    <sheet name="titres" sheetId="36" r:id="rId10"/>
  </sheets>
  <calcPr calcId="191029"/>
  <pivotCaches>
    <pivotCache cacheId="0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0" l="1"/>
  <c r="B7" i="10"/>
  <c r="B6" i="10"/>
  <c r="C3" i="10"/>
  <c r="I3" i="10" l="1"/>
  <c r="I4" i="10"/>
  <c r="I5" i="10"/>
  <c r="I6" i="10"/>
  <c r="I7" i="10"/>
  <c r="I8" i="10"/>
  <c r="J3" i="10"/>
  <c r="J4" i="10"/>
  <c r="J5" i="10"/>
  <c r="J6" i="10"/>
  <c r="J7" i="10"/>
  <c r="J8" i="10"/>
  <c r="D11" i="10"/>
  <c r="D16" i="10"/>
  <c r="D21" i="10"/>
  <c r="C11" i="10"/>
  <c r="C16" i="10"/>
  <c r="C21" i="10"/>
  <c r="C7" i="36"/>
  <c r="C2" i="36"/>
  <c r="C7" i="10"/>
  <c r="C6" i="10"/>
  <c r="D7" i="10"/>
  <c r="D12" i="10"/>
  <c r="C12" i="10"/>
  <c r="F12" i="10"/>
  <c r="D13" i="10"/>
  <c r="C13" i="10"/>
  <c r="F13" i="10"/>
  <c r="D14" i="10"/>
  <c r="C14" i="10"/>
  <c r="F14" i="10"/>
  <c r="D15" i="10"/>
  <c r="C15" i="10"/>
  <c r="F15" i="10"/>
  <c r="F16" i="10"/>
  <c r="D17" i="10"/>
  <c r="C17" i="10"/>
  <c r="F17" i="10"/>
  <c r="D18" i="10"/>
  <c r="C18" i="10"/>
  <c r="F18" i="10"/>
  <c r="D19" i="10"/>
  <c r="C19" i="10"/>
  <c r="F19" i="10"/>
  <c r="D20" i="10"/>
  <c r="C20" i="10"/>
  <c r="F20" i="10"/>
  <c r="F21" i="10"/>
  <c r="D22" i="10"/>
  <c r="C22" i="10"/>
  <c r="F22" i="10"/>
  <c r="D23" i="10"/>
  <c r="C23" i="10"/>
  <c r="F23" i="10"/>
  <c r="D24" i="10"/>
  <c r="C24" i="10"/>
  <c r="F24" i="10"/>
  <c r="D25" i="10"/>
  <c r="C25" i="10"/>
  <c r="F25" i="10"/>
  <c r="D26" i="10"/>
  <c r="C26" i="10"/>
  <c r="F26" i="10"/>
  <c r="D27" i="10"/>
  <c r="C27" i="10"/>
  <c r="F27" i="10"/>
  <c r="D28" i="10"/>
  <c r="C28" i="10"/>
  <c r="F28" i="10"/>
  <c r="D29" i="10"/>
  <c r="C29" i="10"/>
  <c r="F29" i="10"/>
  <c r="D30" i="10"/>
  <c r="C30" i="10"/>
  <c r="F30" i="10"/>
  <c r="D31" i="10"/>
  <c r="C31" i="10"/>
  <c r="F31" i="10"/>
  <c r="D32" i="10"/>
  <c r="C32" i="10"/>
  <c r="F32" i="10"/>
  <c r="D33" i="10"/>
  <c r="C33" i="10"/>
  <c r="F33" i="10"/>
  <c r="D34" i="10"/>
  <c r="C34" i="10"/>
  <c r="F34" i="10"/>
  <c r="D35" i="10"/>
  <c r="C35" i="10"/>
  <c r="F35" i="10"/>
  <c r="D36" i="10"/>
  <c r="C36" i="10"/>
  <c r="F36" i="10"/>
  <c r="D37" i="10"/>
  <c r="C37" i="10"/>
  <c r="F37" i="10"/>
  <c r="D38" i="10"/>
  <c r="C38" i="10"/>
  <c r="F38" i="10"/>
  <c r="D39" i="10"/>
  <c r="C39" i="10"/>
  <c r="F39" i="10"/>
  <c r="F11" i="10"/>
  <c r="E16" i="10"/>
  <c r="E12" i="10"/>
  <c r="E13" i="10"/>
  <c r="E14" i="10"/>
  <c r="E15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11" i="10"/>
  <c r="F2" i="1"/>
  <c r="E2" i="1"/>
  <c r="C1" i="36"/>
  <c r="D1" i="36"/>
  <c r="B1" i="36"/>
  <c r="A4" i="36"/>
  <c r="A1" i="10"/>
  <c r="A10" i="10"/>
  <c r="B7" i="36"/>
  <c r="D2" i="36"/>
  <c r="G2" i="1" l="1"/>
</calcChain>
</file>

<file path=xl/sharedStrings.xml><?xml version="1.0" encoding="utf-8"?>
<sst xmlns="http://schemas.openxmlformats.org/spreadsheetml/2006/main" count="154" uniqueCount="81">
  <si>
    <t>Étiquettes de lignes</t>
  </si>
  <si>
    <t>Total général</t>
  </si>
  <si>
    <t>Somme de area_ha</t>
  </si>
  <si>
    <t>total</t>
  </si>
  <si>
    <t>type_10</t>
  </si>
  <si>
    <t>Étiquettes de colonnes</t>
  </si>
  <si>
    <t>Détail</t>
  </si>
  <si>
    <t>Destination</t>
  </si>
  <si>
    <t>Origine</t>
  </si>
  <si>
    <t>évolution de
l'occupation du sol</t>
  </si>
  <si>
    <t>Stock
2010</t>
  </si>
  <si>
    <t>Synthèse</t>
  </si>
  <si>
    <t>Agglomération lyonnaise</t>
  </si>
  <si>
    <t>surfaces artificialisées</t>
  </si>
  <si>
    <t>part</t>
  </si>
  <si>
    <t>gain</t>
  </si>
  <si>
    <t>https://fr.wikipedia.org/wiki/Taux_de_croissance#Taux_de_croissance_annuel_moyen</t>
  </si>
  <si>
    <t xml:space="preserve">* : </t>
  </si>
  <si>
    <t>Espaces urbains</t>
  </si>
  <si>
    <t>Zones bâties d’habitat</t>
  </si>
  <si>
    <t>Zones d’équipements</t>
  </si>
  <si>
    <t>Espaces verts</t>
  </si>
  <si>
    <t>Espaces récréatifs</t>
  </si>
  <si>
    <t>Espaces d'activités</t>
  </si>
  <si>
    <t>Zones d’activités</t>
  </si>
  <si>
    <t>Infrastructures routières et ferroviaires</t>
  </si>
  <si>
    <t>Infrastructures portuaires</t>
  </si>
  <si>
    <t>Infrastructures aéroportuaires</t>
  </si>
  <si>
    <t>Espaces urbains en mutation</t>
  </si>
  <si>
    <t>Zones de chantiers, de décharges et d’extractions de matériaux</t>
  </si>
  <si>
    <t>Dents creuses urbaines</t>
  </si>
  <si>
    <t>Espaces agricoles</t>
  </si>
  <si>
    <t>Cultures annuelles et prairies</t>
  </si>
  <si>
    <t>Cultures permanentes</t>
  </si>
  <si>
    <t>Espaces naturels</t>
  </si>
  <si>
    <t>Peuplement de feuillus</t>
  </si>
  <si>
    <t>Peuplement de conifères</t>
  </si>
  <si>
    <t>Peuplement indéterminé</t>
  </si>
  <si>
    <t>Boisement en mutation</t>
  </si>
  <si>
    <t>Alignements de boisements</t>
  </si>
  <si>
    <t>Landes et fourrés</t>
  </si>
  <si>
    <t>Prairies naturelles</t>
  </si>
  <si>
    <t>Roches nues</t>
  </si>
  <si>
    <t>Glaciers</t>
  </si>
  <si>
    <t>Marais et tourbières</t>
  </si>
  <si>
    <t>Cours et voies d’eau</t>
  </si>
  <si>
    <t>Surfaces en eau</t>
  </si>
  <si>
    <t>11 - Zones bâties d’habitat</t>
  </si>
  <si>
    <t>12 - Zones d’équipements</t>
  </si>
  <si>
    <t>13 - Espaces verts</t>
  </si>
  <si>
    <t>14 - Espaces récréatifs</t>
  </si>
  <si>
    <t>21 - Zones d’activités</t>
  </si>
  <si>
    <t>22 - Infrastructures routières et ferroviaires</t>
  </si>
  <si>
    <t>23 - Infrastructures portuaires</t>
  </si>
  <si>
    <t>24 - Infrastructures aéroportuaires</t>
  </si>
  <si>
    <t>31 - Zones de chantiers, de décharges et d’extractions de matériaux</t>
  </si>
  <si>
    <t>32 - Dents creuses urbaines</t>
  </si>
  <si>
    <t>41 - Cultures annuelles et prairies</t>
  </si>
  <si>
    <t>42 - Cultures permanentes</t>
  </si>
  <si>
    <t>51 - Peuplement de feuillus</t>
  </si>
  <si>
    <t>52 - Peuplement de conifères</t>
  </si>
  <si>
    <t>53 - Peuplement indéterminé</t>
  </si>
  <si>
    <t>54 - Boisement en mutation</t>
  </si>
  <si>
    <t>55 - Alignements de boisements</t>
  </si>
  <si>
    <t>56 - Landes et fourrés</t>
  </si>
  <si>
    <t>57 - Prairies naturelles</t>
  </si>
  <si>
    <t>58 - Roches nues</t>
  </si>
  <si>
    <t>59 - Glaciers</t>
  </si>
  <si>
    <t>510 - Marais et tourbières</t>
  </si>
  <si>
    <t>511 - Cours et voies d’eau</t>
  </si>
  <si>
    <t>512 - Surfaces en eau</t>
  </si>
  <si>
    <t>cod_10niv2</t>
  </si>
  <si>
    <t>cod_20niv2</t>
  </si>
  <si>
    <t>Surf_m2</t>
  </si>
  <si>
    <t>code_insee</t>
  </si>
  <si>
    <t>type_20</t>
  </si>
  <si>
    <t>muta_10_20</t>
  </si>
  <si>
    <t>Stock
2020</t>
  </si>
  <si>
    <t>Evolution
2010 - 2020</t>
  </si>
  <si>
    <t>% evo
2010 - 2020</t>
  </si>
  <si>
    <t>Taux de ¯\_(ツ)_/¯ annuel moyen*: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</si>
</sst>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\ __;* \-\ #,##0\ __;* \-\ \ __"/>
    <numFmt numFmtId="165" formatCode="* #,##0\ __;* \-\ #,##0\ __;* \-\ __"/>
    <numFmt numFmtId="166" formatCode="#,##0.0\ _€;[Red]\-#,##0.0\ _€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D6C3BA"/>
        <bgColor indexed="64"/>
      </patternFill>
    </fill>
    <fill>
      <patternFill patternType="solid">
        <fgColor rgb="FF91F2FF"/>
        <bgColor indexed="64"/>
      </patternFill>
    </fill>
    <fill>
      <patternFill patternType="solid">
        <fgColor rgb="FFFFEAAF"/>
        <bgColor indexed="64"/>
      </patternFill>
    </fill>
    <fill>
      <patternFill patternType="solid">
        <fgColor rgb="FFC7E7C9"/>
        <bgColor indexed="64"/>
      </patternFill>
    </fill>
    <fill>
      <patternFill patternType="solid">
        <fgColor rgb="FF9D6E5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165" fontId="0" fillId="0" borderId="4" xfId="0" applyNumberForma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5" fontId="0" fillId="7" borderId="11" xfId="0" applyNumberFormat="1" applyFill="1" applyBorder="1" applyAlignment="1">
      <alignment vertical="center"/>
    </xf>
    <xf numFmtId="165" fontId="0" fillId="8" borderId="4" xfId="0" applyNumberFormat="1" applyFill="1" applyBorder="1" applyAlignment="1">
      <alignment vertical="center"/>
    </xf>
    <xf numFmtId="165" fontId="0" fillId="9" borderId="4" xfId="0" applyNumberFormat="1" applyFill="1" applyBorder="1" applyAlignment="1">
      <alignment vertical="center"/>
    </xf>
    <xf numFmtId="165" fontId="0" fillId="10" borderId="5" xfId="0" applyNumberFormat="1" applyFill="1" applyBorder="1" applyAlignment="1">
      <alignment vertical="center"/>
    </xf>
    <xf numFmtId="0" fontId="2" fillId="11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hidden="1"/>
    </xf>
    <xf numFmtId="165" fontId="0" fillId="0" borderId="0" xfId="1" applyNumberFormat="1" applyFont="1" applyAlignment="1" applyProtection="1">
      <alignment vertical="center"/>
      <protection hidden="1"/>
    </xf>
    <xf numFmtId="10" fontId="5" fillId="0" borderId="0" xfId="1" applyNumberFormat="1" applyFont="1" applyAlignment="1">
      <alignment vertical="center"/>
    </xf>
    <xf numFmtId="10" fontId="6" fillId="0" borderId="0" xfId="1" applyNumberFormat="1" applyFont="1" applyAlignment="1">
      <alignment vertical="center"/>
    </xf>
    <xf numFmtId="0" fontId="4" fillId="0" borderId="0" xfId="0" applyFont="1"/>
    <xf numFmtId="0" fontId="7" fillId="0" borderId="0" xfId="0" applyFont="1" applyAlignment="1"/>
    <xf numFmtId="0" fontId="0" fillId="0" borderId="1" xfId="0" applyBorder="1" applyAlignment="1">
      <alignment horizontal="right"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9" fontId="0" fillId="0" borderId="1" xfId="1" applyFont="1" applyBorder="1" applyAlignment="1">
      <alignment vertical="center"/>
    </xf>
    <xf numFmtId="9" fontId="0" fillId="0" borderId="2" xfId="1" applyFont="1" applyBorder="1" applyAlignment="1">
      <alignment horizontal="right" vertical="center"/>
    </xf>
    <xf numFmtId="0" fontId="3" fillId="0" borderId="0" xfId="0" applyFont="1" applyAlignment="1">
      <alignment wrapText="1"/>
    </xf>
    <xf numFmtId="0" fontId="10" fillId="0" borderId="0" xfId="2" applyFont="1" applyAlignment="1">
      <alignment vertical="center"/>
    </xf>
    <xf numFmtId="0" fontId="3" fillId="0" borderId="0" xfId="0" applyFont="1" applyBorder="1"/>
    <xf numFmtId="0" fontId="3" fillId="7" borderId="8" xfId="0" applyFont="1" applyFill="1" applyBorder="1" applyAlignment="1">
      <alignment horizontal="left" vertical="center" wrapText="1" indent="1"/>
    </xf>
    <xf numFmtId="0" fontId="3" fillId="8" borderId="8" xfId="0" applyFont="1" applyFill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9" borderId="8" xfId="0" applyFont="1" applyFill="1" applyBorder="1" applyAlignment="1">
      <alignment horizontal="left" vertical="center" wrapText="1" indent="1"/>
    </xf>
    <xf numFmtId="0" fontId="3" fillId="10" borderId="8" xfId="0" applyFont="1" applyFill="1" applyBorder="1" applyAlignment="1">
      <alignment horizontal="left" vertical="center" wrapText="1" indent="1"/>
    </xf>
    <xf numFmtId="0" fontId="3" fillId="10" borderId="10" xfId="0" applyFont="1" applyFill="1" applyBorder="1" applyAlignment="1">
      <alignment horizontal="left" vertical="center" wrapText="1" indent="1"/>
    </xf>
    <xf numFmtId="0" fontId="3" fillId="7" borderId="7" xfId="0" applyFont="1" applyFill="1" applyBorder="1" applyAlignment="1">
      <alignment horizontal="left" vertical="center" wrapText="1" indent="1"/>
    </xf>
    <xf numFmtId="0" fontId="3" fillId="8" borderId="7" xfId="0" applyFont="1" applyFill="1" applyBorder="1" applyAlignment="1">
      <alignment horizontal="left" vertical="center" wrapText="1" indent="1"/>
    </xf>
    <xf numFmtId="0" fontId="3" fillId="10" borderId="7" xfId="0" applyFont="1" applyFill="1" applyBorder="1" applyAlignment="1">
      <alignment horizontal="left" vertical="center" wrapText="1" indent="1"/>
    </xf>
    <xf numFmtId="0" fontId="3" fillId="10" borderId="9" xfId="0" applyFont="1" applyFill="1" applyBorder="1" applyAlignment="1">
      <alignment horizontal="left" vertical="center" wrapText="1" indent="1"/>
    </xf>
    <xf numFmtId="0" fontId="3" fillId="9" borderId="7" xfId="0" applyFont="1" applyFill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0" fontId="2" fillId="4" borderId="11" xfId="0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vertical="center" wrapText="1"/>
    </xf>
    <xf numFmtId="164" fontId="3" fillId="7" borderId="4" xfId="0" applyNumberFormat="1" applyFont="1" applyFill="1" applyBorder="1" applyAlignment="1">
      <alignment vertical="center" wrapText="1"/>
    </xf>
    <xf numFmtId="164" fontId="2" fillId="6" borderId="3" xfId="0" applyNumberFormat="1" applyFont="1" applyFill="1" applyBorder="1" applyAlignment="1">
      <alignment vertical="center" wrapText="1"/>
    </xf>
    <xf numFmtId="164" fontId="3" fillId="8" borderId="4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164" fontId="2" fillId="5" borderId="3" xfId="0" applyNumberFormat="1" applyFont="1" applyFill="1" applyBorder="1" applyAlignment="1">
      <alignment vertical="center" wrapText="1"/>
    </xf>
    <xf numFmtId="164" fontId="3" fillId="9" borderId="4" xfId="0" applyNumberFormat="1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vertical="center" wrapText="1"/>
    </xf>
    <xf numFmtId="164" fontId="3" fillId="10" borderId="4" xfId="0" applyNumberFormat="1" applyFont="1" applyFill="1" applyBorder="1" applyAlignment="1">
      <alignment vertical="center" wrapText="1"/>
    </xf>
    <xf numFmtId="166" fontId="2" fillId="11" borderId="3" xfId="0" applyNumberFormat="1" applyFont="1" applyFill="1" applyBorder="1" applyAlignment="1">
      <alignment vertical="center" wrapText="1"/>
    </xf>
    <xf numFmtId="166" fontId="3" fillId="7" borderId="4" xfId="0" applyNumberFormat="1" applyFont="1" applyFill="1" applyBorder="1" applyAlignment="1">
      <alignment vertical="center" wrapText="1"/>
    </xf>
    <xf numFmtId="166" fontId="2" fillId="6" borderId="3" xfId="0" applyNumberFormat="1" applyFont="1" applyFill="1" applyBorder="1" applyAlignment="1">
      <alignment vertical="center" wrapText="1"/>
    </xf>
    <xf numFmtId="166" fontId="3" fillId="8" borderId="4" xfId="0" applyNumberFormat="1" applyFont="1" applyFill="1" applyBorder="1" applyAlignment="1">
      <alignment vertical="center" wrapText="1"/>
    </xf>
    <xf numFmtId="166" fontId="2" fillId="2" borderId="3" xfId="0" applyNumberFormat="1" applyFont="1" applyFill="1" applyBorder="1" applyAlignment="1">
      <alignment vertical="center" wrapText="1"/>
    </xf>
    <xf numFmtId="166" fontId="3" fillId="0" borderId="4" xfId="0" applyNumberFormat="1" applyFont="1" applyBorder="1" applyAlignment="1">
      <alignment vertical="center" wrapText="1"/>
    </xf>
    <xf numFmtId="166" fontId="2" fillId="5" borderId="3" xfId="0" applyNumberFormat="1" applyFont="1" applyFill="1" applyBorder="1" applyAlignment="1">
      <alignment vertical="center" wrapText="1"/>
    </xf>
    <xf numFmtId="166" fontId="3" fillId="9" borderId="4" xfId="0" applyNumberFormat="1" applyFont="1" applyFill="1" applyBorder="1" applyAlignment="1">
      <alignment vertical="center" wrapText="1"/>
    </xf>
    <xf numFmtId="166" fontId="2" fillId="3" borderId="3" xfId="0" applyNumberFormat="1" applyFont="1" applyFill="1" applyBorder="1" applyAlignment="1">
      <alignment vertical="center" wrapText="1"/>
    </xf>
    <xf numFmtId="166" fontId="3" fillId="10" borderId="4" xfId="0" applyNumberFormat="1" applyFont="1" applyFill="1" applyBorder="1" applyAlignment="1">
      <alignment vertical="center" wrapText="1"/>
    </xf>
    <xf numFmtId="167" fontId="2" fillId="11" borderId="3" xfId="0" applyNumberFormat="1" applyFont="1" applyFill="1" applyBorder="1" applyAlignment="1">
      <alignment vertical="center" wrapText="1"/>
    </xf>
    <xf numFmtId="167" fontId="3" fillId="7" borderId="4" xfId="0" applyNumberFormat="1" applyFont="1" applyFill="1" applyBorder="1" applyAlignment="1">
      <alignment vertical="center" wrapText="1"/>
    </xf>
    <xf numFmtId="167" fontId="2" fillId="6" borderId="3" xfId="0" applyNumberFormat="1" applyFont="1" applyFill="1" applyBorder="1" applyAlignment="1">
      <alignment vertical="center" wrapText="1"/>
    </xf>
    <xf numFmtId="167" fontId="3" fillId="8" borderId="4" xfId="0" applyNumberFormat="1" applyFont="1" applyFill="1" applyBorder="1" applyAlignment="1">
      <alignment vertical="center" wrapText="1"/>
    </xf>
    <xf numFmtId="167" fontId="2" fillId="2" borderId="3" xfId="0" applyNumberFormat="1" applyFont="1" applyFill="1" applyBorder="1" applyAlignment="1">
      <alignment vertical="center" wrapText="1"/>
    </xf>
    <xf numFmtId="167" fontId="3" fillId="0" borderId="4" xfId="0" applyNumberFormat="1" applyFont="1" applyBorder="1" applyAlignment="1">
      <alignment vertical="center" wrapText="1"/>
    </xf>
    <xf numFmtId="167" fontId="2" fillId="5" borderId="3" xfId="0" applyNumberFormat="1" applyFont="1" applyFill="1" applyBorder="1" applyAlignment="1">
      <alignment vertical="center" wrapText="1"/>
    </xf>
    <xf numFmtId="167" fontId="3" fillId="9" borderId="4" xfId="0" applyNumberFormat="1" applyFont="1" applyFill="1" applyBorder="1" applyAlignment="1">
      <alignment vertical="center" wrapText="1"/>
    </xf>
    <xf numFmtId="167" fontId="2" fillId="3" borderId="3" xfId="0" applyNumberFormat="1" applyFont="1" applyFill="1" applyBorder="1" applyAlignment="1">
      <alignment vertical="center" wrapText="1"/>
    </xf>
    <xf numFmtId="167" fontId="3" fillId="10" borderId="4" xfId="0" applyNumberFormat="1" applyFont="1" applyFill="1" applyBorder="1" applyAlignment="1">
      <alignment vertical="center" wrapText="1"/>
    </xf>
    <xf numFmtId="164" fontId="3" fillId="10" borderId="5" xfId="0" applyNumberFormat="1" applyFont="1" applyFill="1" applyBorder="1" applyAlignment="1">
      <alignment vertical="center" wrapText="1"/>
    </xf>
    <xf numFmtId="166" fontId="3" fillId="10" borderId="5" xfId="0" applyNumberFormat="1" applyFont="1" applyFill="1" applyBorder="1" applyAlignment="1">
      <alignment vertical="center" wrapText="1"/>
    </xf>
    <xf numFmtId="167" fontId="3" fillId="10" borderId="5" xfId="0" applyNumberFormat="1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FFFFC107"/>
      <color rgb="FF4CAF50"/>
      <color rgb="FFF2F2F2"/>
      <color rgb="FF00BCD4"/>
      <color rgb="FF9D6E5D"/>
      <color rgb="FF795548"/>
      <color rgb="FFC7E7C9"/>
      <color rgb="FFFFEAAF"/>
      <color rgb="FF91F2FF"/>
      <color rgb="FFD6C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717148514459948E-2"/>
          <c:y val="9.505899859111526E-2"/>
          <c:w val="0.93727066657754632"/>
          <c:h val="0.815966055140816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stocks!$H$3</c:f>
              <c:strCache>
                <c:ptCount val="1"/>
                <c:pt idx="0">
                  <c:v>Espaces urbains</c:v>
                </c:pt>
              </c:strCache>
            </c:strRef>
          </c:tx>
          <c:spPr>
            <a:solidFill>
              <a:srgbClr val="9D6E5D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stocks!$I$2:$J$2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stocks!$I$3:$J$3</c:f>
              <c:numCache>
                <c:formatCode>* #\ ##0\ __;* \-\ #\ ##0\ __;* \-\ __</c:formatCode>
                <c:ptCount val="2"/>
                <c:pt idx="0">
                  <c:v>4819.1877338519416</c:v>
                </c:pt>
                <c:pt idx="1">
                  <c:v>4849.6258785526934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9-46A5-932B-88CC398F6319}"/>
            </c:ext>
          </c:extLst>
        </c:ser>
        <c:ser>
          <c:idx val="1"/>
          <c:order val="1"/>
          <c:tx>
            <c:strRef>
              <c:f>stocks!$H$4</c:f>
              <c:strCache>
                <c:ptCount val="1"/>
                <c:pt idx="0">
                  <c:v>Espaces d'activités</c:v>
                </c:pt>
              </c:strCache>
            </c:strRef>
          </c:tx>
          <c:spPr>
            <a:solidFill>
              <a:srgbClr val="00BCD4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stocks!$I$2:$J$2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stocks!$I$4:$J$4</c:f>
              <c:numCache>
                <c:formatCode>* #\ ##0\ __;* \-\ #\ ##0\ __;* \-\ __</c:formatCode>
                <c:ptCount val="2"/>
                <c:pt idx="0">
                  <c:v>133.20653371954199</c:v>
                </c:pt>
                <c:pt idx="1">
                  <c:v>138.74059201389201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9-46A5-932B-88CC398F6319}"/>
            </c:ext>
          </c:extLst>
        </c:ser>
        <c:ser>
          <c:idx val="2"/>
          <c:order val="2"/>
          <c:tx>
            <c:strRef>
              <c:f>stocks!$H$5</c:f>
              <c:strCache>
                <c:ptCount val="1"/>
                <c:pt idx="0">
                  <c:v>Espaces urbains en mutation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stocks!$I$2:$J$2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stocks!$I$5:$J$5</c:f>
              <c:numCache>
                <c:formatCode>* #\ ##0\ __;* \-\ #\ ##0\ __;* \-\ __</c:formatCode>
                <c:ptCount val="2"/>
                <c:pt idx="0">
                  <c:v>124.70750337906802</c:v>
                </c:pt>
                <c:pt idx="1">
                  <c:v>93.43804909333096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9-46A5-932B-88CC398F6319}"/>
            </c:ext>
          </c:extLst>
        </c:ser>
        <c:ser>
          <c:idx val="3"/>
          <c:order val="3"/>
          <c:tx>
            <c:strRef>
              <c:f>stocks!$H$6</c:f>
              <c:strCache>
                <c:ptCount val="1"/>
                <c:pt idx="0">
                  <c:v>Espaces agricoles</c:v>
                </c:pt>
              </c:strCache>
            </c:strRef>
          </c:tx>
          <c:spPr>
            <a:solidFill>
              <a:srgbClr val="FFC107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stocks!$I$2:$J$2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stocks!$I$6:$J$6</c:f>
              <c:numCache>
                <c:formatCode>* #\ ##0\ __;* \-\ #\ ##0\ __;* \-\ __</c:formatCode>
                <c:ptCount val="2"/>
                <c:pt idx="0">
                  <c:v>1180.4072878882318</c:v>
                </c:pt>
                <c:pt idx="1">
                  <c:v>1170.7685007779201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9-46A5-932B-88CC398F6319}"/>
            </c:ext>
          </c:extLst>
        </c:ser>
        <c:ser>
          <c:idx val="4"/>
          <c:order val="4"/>
          <c:tx>
            <c:strRef>
              <c:f>stocks!$H$7</c:f>
              <c:strCache>
                <c:ptCount val="1"/>
                <c:pt idx="0">
                  <c:v>Espaces naturels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stocks!$I$2:$J$2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stocks!$I$7:$J$7</c:f>
              <c:numCache>
                <c:formatCode>* #\ ##0\ __;* \-\ #\ ##0\ __;* \-\ __</c:formatCode>
                <c:ptCount val="2"/>
                <c:pt idx="0">
                  <c:v>884.4502450152429</c:v>
                </c:pt>
                <c:pt idx="1">
                  <c:v>889.38628341619335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49-46A5-932B-88CC398F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7108224"/>
        <c:axId val="468096144"/>
      </c:barChart>
      <c:catAx>
        <c:axId val="247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096144"/>
        <c:crosses val="autoZero"/>
        <c:auto val="1"/>
        <c:lblAlgn val="ctr"/>
        <c:lblOffset val="100"/>
        <c:noMultiLvlLbl val="0"/>
      </c:catAx>
      <c:valAx>
        <c:axId val="468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1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[data_tpl.xlsx]destinations 10 20!Tableau croisé dynamique13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rgbClr val="795548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00BCD4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EEEEEE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107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4CAF50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9D6E5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9D6E5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F2F2F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58199629606308E-2"/>
          <c:y val="8.776119609263594E-2"/>
          <c:w val="0.82523646071782963"/>
          <c:h val="0.86376481052449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'destinations 10 20'!$B$3:$B$4</c:f>
              <c:strCache>
                <c:ptCount val="1"/>
                <c:pt idx="0">
                  <c:v>Espaces urbains</c:v>
                </c:pt>
              </c:strCache>
            </c:strRef>
          </c:tx>
          <c:spPr>
            <a:solidFill>
              <a:srgbClr val="9D6E5D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'destinations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agricoles</c:v>
                </c:pt>
                <c:pt idx="4">
                  <c:v>Espaces naturels</c:v>
                </c:pt>
              </c:strCache>
            </c:strRef>
          </c:cat>
          <c:val>
            <c:numRef>
              <c:f>'destinations 10 20'!$B$5:$B$10</c:f>
              <c:numCache>
                <c:formatCode>General</c:formatCode>
                <c:ptCount val="5"/>
                <c:pt idx="0">
                  <c:v>0</c:v>
                </c:pt>
                <c:pt idx="1">
                  <c:v>2.2138436027999995</c:v>
                </c:pt>
                <c:pt idx="2">
                  <c:v>30.257617117926998</c:v>
                </c:pt>
                <c:pt idx="3">
                  <c:v>1.6496974227999999</c:v>
                </c:pt>
                <c:pt idx="4">
                  <c:v>2.0190431198219994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3-4B68-8E95-1761E050CBFF}"/>
            </c:ext>
          </c:extLst>
        </c:ser>
        <c:ser>
          <c:idx val="1"/>
          <c:order val="1"/>
          <c:tx>
            <c:strRef>
              <c:f>'destinations 10 20'!$C$3:$C$4</c:f>
              <c:strCache>
                <c:ptCount val="1"/>
                <c:pt idx="0">
                  <c:v>Espaces d'activités</c:v>
                </c:pt>
              </c:strCache>
            </c:strRef>
          </c:tx>
          <c:spPr>
            <a:solidFill>
              <a:srgbClr val="00BCD4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'destinations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agricoles</c:v>
                </c:pt>
                <c:pt idx="4">
                  <c:v>Espaces naturels</c:v>
                </c:pt>
              </c:strCache>
            </c:strRef>
          </c:cat>
          <c:val>
            <c:numRef>
              <c:f>'destinations 10 20'!$C$5:$C$10</c:f>
              <c:numCache>
                <c:formatCode>General</c:formatCode>
                <c:ptCount val="5"/>
                <c:pt idx="0">
                  <c:v>0.71347379649999998</c:v>
                </c:pt>
                <c:pt idx="1">
                  <c:v>0</c:v>
                </c:pt>
                <c:pt idx="2">
                  <c:v>8.750418935099999</c:v>
                </c:pt>
                <c:pt idx="3">
                  <c:v>0</c:v>
                </c:pt>
                <c:pt idx="4">
                  <c:v>1.02939611595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3-4B68-8E95-1761E050CBFF}"/>
            </c:ext>
          </c:extLst>
        </c:ser>
        <c:ser>
          <c:idx val="2"/>
          <c:order val="2"/>
          <c:tx>
            <c:strRef>
              <c:f>'destinations 10 20'!$D$3:$D$4</c:f>
              <c:strCache>
                <c:ptCount val="1"/>
                <c:pt idx="0">
                  <c:v>Espaces urbains en mutation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'destinations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agricoles</c:v>
                </c:pt>
                <c:pt idx="4">
                  <c:v>Espaces naturels</c:v>
                </c:pt>
              </c:strCache>
            </c:strRef>
          </c:cat>
          <c:val>
            <c:numRef>
              <c:f>'destinations 10 20'!$D$5:$D$10</c:f>
              <c:numCache>
                <c:formatCode>General</c:formatCode>
                <c:ptCount val="5"/>
                <c:pt idx="0">
                  <c:v>4.9885827661000004</c:v>
                </c:pt>
                <c:pt idx="1">
                  <c:v>2.7453869504000004</c:v>
                </c:pt>
                <c:pt idx="2">
                  <c:v>0</c:v>
                </c:pt>
                <c:pt idx="3">
                  <c:v>0</c:v>
                </c:pt>
                <c:pt idx="4">
                  <c:v>4.6120507899999998E-3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3-4B68-8E95-1761E050CBFF}"/>
            </c:ext>
          </c:extLst>
        </c:ser>
        <c:ser>
          <c:idx val="3"/>
          <c:order val="3"/>
          <c:tx>
            <c:strRef>
              <c:f>'destinations 10 20'!$E$3:$E$4</c:f>
              <c:strCache>
                <c:ptCount val="1"/>
                <c:pt idx="0">
                  <c:v>Espaces agricoles</c:v>
                </c:pt>
              </c:strCache>
            </c:strRef>
          </c:tx>
          <c:spPr>
            <a:solidFill>
              <a:srgbClr val="FFC107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'destinations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agricoles</c:v>
                </c:pt>
                <c:pt idx="4">
                  <c:v>Espaces naturels</c:v>
                </c:pt>
              </c:strCache>
            </c:strRef>
          </c:cat>
          <c:val>
            <c:numRef>
              <c:f>'destinations 10 20'!$E$5:$E$10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6.4848709320000003E-2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73-4B68-8E95-1761E050CBFF}"/>
            </c:ext>
          </c:extLst>
        </c:ser>
        <c:ser>
          <c:idx val="4"/>
          <c:order val="4"/>
          <c:tx>
            <c:strRef>
              <c:f>'destinations 10 20'!$F$3:$F$4</c:f>
              <c:strCache>
                <c:ptCount val="1"/>
                <c:pt idx="0">
                  <c:v>Espaces naturels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'destinations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agricoles</c:v>
                </c:pt>
                <c:pt idx="4">
                  <c:v>Espaces naturels</c:v>
                </c:pt>
              </c:strCache>
            </c:strRef>
          </c:cat>
          <c:val>
            <c:numRef>
              <c:f>'destinations 10 20'!$F$5:$F$10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8.0539383968320006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73-4B68-8E95-1761E050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841008"/>
        <c:axId val="3841568"/>
      </c:barChart>
      <c:catAx>
        <c:axId val="38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1568"/>
        <c:crosses val="autoZero"/>
        <c:auto val="1"/>
        <c:lblAlgn val="ctr"/>
        <c:lblOffset val="100"/>
        <c:noMultiLvlLbl val="0"/>
      </c:catAx>
      <c:valAx>
        <c:axId val="3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[data_tpl.xlsx]origines 10 20!Tableau croisé dynamique13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rgbClr val="795548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rgbClr val="EEEEEE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rgbClr val="795548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BCD4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EEEEEE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FFC107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4CAF50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9D6E5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20]#\ ##0;[&lt;20]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00BCD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4CAF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9D6E5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F2F2F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FFC107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;\-\ #\ ##0.0;;@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58199629606308E-2"/>
          <c:y val="9.194030066847575E-2"/>
          <c:w val="0.82523646071782963"/>
          <c:h val="0.85958570594865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'origines 10 20'!$B$3:$B$4</c:f>
              <c:strCache>
                <c:ptCount val="1"/>
                <c:pt idx="0">
                  <c:v>Espaces urbains</c:v>
                </c:pt>
              </c:strCache>
            </c:strRef>
          </c:tx>
          <c:spPr>
            <a:solidFill>
              <a:srgbClr val="9D6E5D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'origines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naturels</c:v>
                </c:pt>
                <c:pt idx="4">
                  <c:v>Espaces agricoles</c:v>
                </c:pt>
              </c:strCache>
            </c:strRef>
          </c:cat>
          <c:val>
            <c:numRef>
              <c:f>'origines 10 20'!$B$5:$B$10</c:f>
              <c:numCache>
                <c:formatCode>General</c:formatCode>
                <c:ptCount val="5"/>
                <c:pt idx="0">
                  <c:v>0</c:v>
                </c:pt>
                <c:pt idx="1">
                  <c:v>0.71347379649999998</c:v>
                </c:pt>
                <c:pt idx="2">
                  <c:v>4.9885827661000004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A-47E0-A1C2-82E8C68CC91B}"/>
            </c:ext>
          </c:extLst>
        </c:ser>
        <c:ser>
          <c:idx val="1"/>
          <c:order val="1"/>
          <c:tx>
            <c:strRef>
              <c:f>'origines 10 20'!$C$3:$C$4</c:f>
              <c:strCache>
                <c:ptCount val="1"/>
                <c:pt idx="0">
                  <c:v>Espaces d'activités</c:v>
                </c:pt>
              </c:strCache>
            </c:strRef>
          </c:tx>
          <c:spPr>
            <a:solidFill>
              <a:srgbClr val="00BCD4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'origines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naturels</c:v>
                </c:pt>
                <c:pt idx="4">
                  <c:v>Espaces agricoles</c:v>
                </c:pt>
              </c:strCache>
            </c:strRef>
          </c:cat>
          <c:val>
            <c:numRef>
              <c:f>'origines 10 20'!$C$5:$C$10</c:f>
              <c:numCache>
                <c:formatCode>General</c:formatCode>
                <c:ptCount val="5"/>
                <c:pt idx="0">
                  <c:v>2.2138436027999995</c:v>
                </c:pt>
                <c:pt idx="1">
                  <c:v>0</c:v>
                </c:pt>
                <c:pt idx="2">
                  <c:v>2.7453869504000004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0A-47E0-A1C2-82E8C68CC91B}"/>
            </c:ext>
          </c:extLst>
        </c:ser>
        <c:ser>
          <c:idx val="2"/>
          <c:order val="2"/>
          <c:tx>
            <c:strRef>
              <c:f>'origines 10 20'!$D$3:$D$4</c:f>
              <c:strCache>
                <c:ptCount val="1"/>
                <c:pt idx="0">
                  <c:v>Espaces urbains en mutation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'origines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naturels</c:v>
                </c:pt>
                <c:pt idx="4">
                  <c:v>Espaces agricoles</c:v>
                </c:pt>
              </c:strCache>
            </c:strRef>
          </c:cat>
          <c:val>
            <c:numRef>
              <c:f>'origines 10 20'!$D$5:$D$10</c:f>
              <c:numCache>
                <c:formatCode>General</c:formatCode>
                <c:ptCount val="5"/>
                <c:pt idx="0">
                  <c:v>30.257617117926998</c:v>
                </c:pt>
                <c:pt idx="1">
                  <c:v>8.750418935099999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0A-47E0-A1C2-82E8C68CC91B}"/>
            </c:ext>
          </c:extLst>
        </c:ser>
        <c:ser>
          <c:idx val="3"/>
          <c:order val="3"/>
          <c:tx>
            <c:strRef>
              <c:f>'origines 10 20'!$E$3:$E$4</c:f>
              <c:strCache>
                <c:ptCount val="1"/>
                <c:pt idx="0">
                  <c:v>Espaces agricoles</c:v>
                </c:pt>
              </c:strCache>
            </c:strRef>
          </c:tx>
          <c:spPr>
            <a:solidFill>
              <a:srgbClr val="FFC107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'origines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naturels</c:v>
                </c:pt>
                <c:pt idx="4">
                  <c:v>Espaces agricoles</c:v>
                </c:pt>
              </c:strCache>
            </c:strRef>
          </c:cat>
          <c:val>
            <c:numRef>
              <c:f>'origines 10 20'!$E$5:$E$10</c:f>
              <c:numCache>
                <c:formatCode>General</c:formatCode>
                <c:ptCount val="5"/>
                <c:pt idx="0">
                  <c:v>1.6496974227999999</c:v>
                </c:pt>
                <c:pt idx="1">
                  <c:v>0</c:v>
                </c:pt>
                <c:pt idx="2">
                  <c:v>0</c:v>
                </c:pt>
                <c:pt idx="3">
                  <c:v>8.0539383968320006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0A-47E0-A1C2-82E8C68CC91B}"/>
            </c:ext>
          </c:extLst>
        </c:ser>
        <c:ser>
          <c:idx val="4"/>
          <c:order val="4"/>
          <c:tx>
            <c:strRef>
              <c:f>'origines 10 20'!$F$3:$F$4</c:f>
              <c:strCache>
                <c:ptCount val="1"/>
                <c:pt idx="0">
                  <c:v>Espaces naturels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</c:spPr>
          <c:invertIfNegative val="0"/>
          <c:dLbls>
            <c:numFmt formatCode="#,##0.0;\-\ #\ ##0.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'origines 10 20'!$A$5:$A$10</c:f>
              <c:strCache>
                <c:ptCount val="5"/>
                <c:pt idx="0">
                  <c:v>Espaces urbains</c:v>
                </c:pt>
                <c:pt idx="1">
                  <c:v>Espaces d'activités</c:v>
                </c:pt>
                <c:pt idx="2">
                  <c:v>Espaces urbains en mutation</c:v>
                </c:pt>
                <c:pt idx="3">
                  <c:v>Espaces naturels</c:v>
                </c:pt>
                <c:pt idx="4">
                  <c:v>Espaces agricoles</c:v>
                </c:pt>
              </c:strCache>
            </c:strRef>
          </c:cat>
          <c:val>
            <c:numRef>
              <c:f>'origines 10 20'!$F$5:$F$10</c:f>
              <c:numCache>
                <c:formatCode>General</c:formatCode>
                <c:ptCount val="5"/>
                <c:pt idx="0">
                  <c:v>2.0190431198219994</c:v>
                </c:pt>
                <c:pt idx="1">
                  <c:v>1.02939611595</c:v>
                </c:pt>
                <c:pt idx="2">
                  <c:v>4.6120507899999998E-3</c:v>
                </c:pt>
                <c:pt idx="3">
                  <c:v>0</c:v>
                </c:pt>
                <c:pt idx="4">
                  <c:v>6.4848709320000003E-2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0A-47E0-A1C2-82E8C68CC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7524624"/>
        <c:axId val="247525184"/>
      </c:barChart>
      <c:catAx>
        <c:axId val="2475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525184"/>
        <c:crosses val="autoZero"/>
        <c:auto val="1"/>
        <c:lblAlgn val="ctr"/>
        <c:lblOffset val="100"/>
        <c:noMultiLvlLbl val="0"/>
      </c:catAx>
      <c:valAx>
        <c:axId val="247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5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0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334833</xdr:colOff>
      <xdr:row>7</xdr:row>
      <xdr:rowOff>90087</xdr:rowOff>
    </xdr:from>
    <xdr:ext cx="1357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34833" y="6662337"/>
              <a:ext cx="135768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ctrlPr>
                        <a:rPr lang="fr-FR" sz="1100" i="1">
                          <a:latin typeface="Cambria Math" panose="02040503050406030204" pitchFamily="18" charset="0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fr-FR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0)</m:t>
                      </m:r>
                    </m:deg>
                    <m:e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𝑒𝑠𝑝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. 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𝑎𝑟𝑡𝑖𝑓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𝑒𝑠𝑝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. 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𝑎𝑟𝑡𝑡𝑖𝑓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den>
                      </m:f>
                    </m:e>
                  </m:rad>
                </m:oMath>
              </a14:m>
              <a:r>
                <a:rPr lang="fr-FR" sz="900"/>
                <a:t> - 1</a:t>
              </a: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34833" y="6662337"/>
              <a:ext cx="135768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(𝑡1−𝑡0)&amp;(𝑒𝑠𝑝. 𝑎𝑟𝑡𝑖𝑓 𝑇1)/(𝑒𝑠𝑝. 𝑎𝑟𝑡𝑡𝑖𝑓 𝑇0))</a:t>
              </a:r>
              <a:r>
                <a:rPr lang="fr-FR" sz="900"/>
                <a:t> - 1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0.09826</cdr:x>
      <cdr:y>0.06965</cdr:y>
    </cdr:to>
    <cdr:sp macro="" textlink="titres!$A$1">
      <cdr:nvSpPr>
        <cdr:cNvPr id="2" name="ZoneTexte 1"/>
        <cdr:cNvSpPr txBox="1"/>
      </cdr:nvSpPr>
      <cdr:spPr>
        <a:xfrm xmlns:a="http://schemas.openxmlformats.org/drawingml/2006/main">
          <a:off x="0" y="0"/>
          <a:ext cx="9144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fld id="{D83F02A1-408C-4BD0-BA04-62DF90BC29D6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l"/>
            <a:t>Agglomération lyonnaise</a:t>
          </a:fld>
          <a:endParaRPr lang="fr-FR" sz="1100"/>
        </a:p>
      </cdr:txBody>
    </cdr:sp>
  </cdr:relSizeAnchor>
  <cdr:relSizeAnchor xmlns:cdr="http://schemas.openxmlformats.org/drawingml/2006/chartDrawing">
    <cdr:from>
      <cdr:x>0.90174</cdr:x>
      <cdr:y>0</cdr:y>
    </cdr:from>
    <cdr:to>
      <cdr:x>1</cdr:x>
      <cdr:y>0.15045</cdr:y>
    </cdr:to>
    <cdr:sp macro="" textlink="titres!$B$2">
      <cdr:nvSpPr>
        <cdr:cNvPr id="3" name="ZoneTexte 1"/>
        <cdr:cNvSpPr txBox="1"/>
      </cdr:nvSpPr>
      <cdr:spPr>
        <a:xfrm xmlns:a="http://schemas.openxmlformats.org/drawingml/2006/main">
          <a:off x="8391374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6D9A4DD7-0FAB-435E-96CA-5F7494D236BA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r"/>
            <a:t>évolution de
l'occupation du sol</a:t>
          </a:fld>
          <a:endParaRPr lang="fr-F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0.00836</cdr:y>
    </cdr:from>
    <cdr:to>
      <cdr:x>0.10372</cdr:x>
      <cdr:y>0.07801</cdr:y>
    </cdr:to>
    <cdr:sp macro="" textlink="titres!$A$1">
      <cdr:nvSpPr>
        <cdr:cNvPr id="2" name="ZoneTexte 1"/>
        <cdr:cNvSpPr txBox="1"/>
      </cdr:nvSpPr>
      <cdr:spPr>
        <a:xfrm xmlns:a="http://schemas.openxmlformats.org/drawingml/2006/main">
          <a:off x="50800" y="50800"/>
          <a:ext cx="9144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35089331-0714-4458-8F8C-F60042A10D91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l"/>
            <a:t>Agglomération lyonnaise</a:t>
          </a:fld>
          <a:endParaRPr lang="fr-FR" sz="1100"/>
        </a:p>
      </cdr:txBody>
    </cdr:sp>
  </cdr:relSizeAnchor>
  <cdr:relSizeAnchor xmlns:cdr="http://schemas.openxmlformats.org/drawingml/2006/chartDrawing">
    <cdr:from>
      <cdr:x>0.90174</cdr:x>
      <cdr:y>0.00836</cdr:y>
    </cdr:from>
    <cdr:to>
      <cdr:x>1</cdr:x>
      <cdr:y>0.15881</cdr:y>
    </cdr:to>
    <cdr:sp macro="" textlink="titres!$C$2">
      <cdr:nvSpPr>
        <cdr:cNvPr id="3" name="ZoneTexte 1"/>
        <cdr:cNvSpPr txBox="1"/>
      </cdr:nvSpPr>
      <cdr:spPr>
        <a:xfrm xmlns:a="http://schemas.openxmlformats.org/drawingml/2006/main">
          <a:off x="8391374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DBF99881-AB15-4017-A1BA-4A52A4B8EF6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Destination des sols consommés 
 entre 2010 et 2020</a:t>
          </a:fld>
          <a:endParaRPr lang="fr-F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0.00836</cdr:y>
    </cdr:from>
    <cdr:to>
      <cdr:x>0.10372</cdr:x>
      <cdr:y>0.07801</cdr:y>
    </cdr:to>
    <cdr:sp macro="" textlink="titres!$A$1">
      <cdr:nvSpPr>
        <cdr:cNvPr id="2" name="ZoneTexte 1"/>
        <cdr:cNvSpPr txBox="1"/>
      </cdr:nvSpPr>
      <cdr:spPr>
        <a:xfrm xmlns:a="http://schemas.openxmlformats.org/drawingml/2006/main">
          <a:off x="50800" y="50800"/>
          <a:ext cx="9144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CE64D8DA-DF1F-40EB-BB55-206959400C61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l"/>
            <a:t>Agglomération lyonnaise</a:t>
          </a:fld>
          <a:endParaRPr lang="fr-FR" sz="1100"/>
        </a:p>
      </cdr:txBody>
    </cdr:sp>
  </cdr:relSizeAnchor>
  <cdr:relSizeAnchor xmlns:cdr="http://schemas.openxmlformats.org/drawingml/2006/chartDrawing">
    <cdr:from>
      <cdr:x>0.90174</cdr:x>
      <cdr:y>0.00836</cdr:y>
    </cdr:from>
    <cdr:to>
      <cdr:x>1</cdr:x>
      <cdr:y>0.15881</cdr:y>
    </cdr:to>
    <cdr:sp macro="" textlink="titres!$D$2">
      <cdr:nvSpPr>
        <cdr:cNvPr id="3" name="ZoneTexte 1"/>
        <cdr:cNvSpPr txBox="1"/>
      </cdr:nvSpPr>
      <cdr:spPr>
        <a:xfrm xmlns:a="http://schemas.openxmlformats.org/drawingml/2006/main">
          <a:off x="8391374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fld id="{E62E885D-C0F4-4958-A7C4-460C0B29032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Origine des sols consommés 
 entre 2010 et 2020</a:t>
          </a:fld>
          <a:endParaRPr lang="fr-F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ffer Marc" refreshedDate="44315.020821180558" createdVersion="5" refreshedVersion="6" minRefreshableVersion="3" recordCount="395" xr:uid="{00000000-000A-0000-FFFF-FFFF09030000}">
  <cacheSource type="worksheet">
    <worksheetSource name="Tableau1"/>
  </cacheSource>
  <cacheFields count="8">
    <cacheField name="cod_10niv2" numFmtId="0">
      <sharedItems containsSemiMixedTypes="0" containsString="0" containsNumber="1" containsInteger="1" minValue="11" maxValue="512" count="17">
        <n v="11"/>
        <n v="41"/>
        <n v="512"/>
        <n v="21"/>
        <n v="56"/>
        <n v="54"/>
        <n v="32"/>
        <n v="51"/>
        <n v="12"/>
        <n v="31"/>
        <n v="52"/>
        <n v="22"/>
        <n v="13"/>
        <n v="24"/>
        <n v="14"/>
        <n v="511"/>
        <n v="55"/>
      </sharedItems>
    </cacheField>
    <cacheField name="cod_20niv2" numFmtId="0">
      <sharedItems containsSemiMixedTypes="0" containsString="0" containsNumber="1" containsInteger="1" minValue="11" maxValue="512" count="19">
        <n v="11"/>
        <n v="41"/>
        <n v="512"/>
        <n v="42"/>
        <n v="511"/>
        <n v="32"/>
        <n v="21"/>
        <n v="54"/>
        <n v="56"/>
        <n v="14"/>
        <n v="51"/>
        <n v="12"/>
        <n v="31"/>
        <n v="22"/>
        <n v="53"/>
        <n v="52"/>
        <n v="24"/>
        <n v="13"/>
        <n v="55"/>
      </sharedItems>
    </cacheField>
    <cacheField name="Surf_m2" numFmtId="0">
      <sharedItems containsSemiMixedTypes="0" containsString="0" containsNumber="1" minValue="0.16652363000000001" maxValue="6265808.8940000003"/>
    </cacheField>
    <cacheField name="code_insee" numFmtId="0">
      <sharedItems containsSemiMixedTypes="0" containsString="0" containsNumber="1" containsInteger="1" minValue="1005" maxValue="69389"/>
    </cacheField>
    <cacheField name="type_10" numFmtId="0">
      <sharedItems count="13">
        <s v="Espaces urbains"/>
        <s v="Espaces agricoles"/>
        <s v="Espaces naturels"/>
        <s v="Espaces d'activités"/>
        <s v="Espaces urbains en mutation"/>
        <s v="Esp. naturel" u="1"/>
        <s v="Esp. agricole" u="1"/>
        <s v="esp. agricoles" u="1"/>
        <s v="Esp. urbain" u="1"/>
        <s v="esp. urbains" u="1"/>
        <s v="esp. naturels" u="1"/>
        <s v="Esp. en mutation" u="1"/>
        <s v="Activités" u="1"/>
      </sharedItems>
    </cacheField>
    <cacheField name="type_20" numFmtId="0">
      <sharedItems count="5">
        <s v="Espaces urbains"/>
        <s v="Espaces agricoles"/>
        <s v="Espaces naturels"/>
        <s v="Espaces urbains en mutation"/>
        <s v="Espaces d'activités"/>
      </sharedItems>
    </cacheField>
    <cacheField name="muta_10_20" numFmtId="0">
      <sharedItems containsSemiMixedTypes="0" containsString="0" containsNumber="1" containsInteger="1" minValue="0" maxValue="1" count="2">
        <n v="0"/>
        <n v="1"/>
      </sharedItems>
    </cacheField>
    <cacheField name="area_ha" numFmtId="0" formula="Surf_m2/1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n v="1280909.8670000001"/>
    <n v="69268"/>
    <x v="0"/>
    <x v="0"/>
    <x v="0"/>
  </r>
  <r>
    <x v="0"/>
    <x v="0"/>
    <n v="4297.8819960000001"/>
    <n v="69283"/>
    <x v="0"/>
    <x v="0"/>
    <x v="0"/>
  </r>
  <r>
    <x v="0"/>
    <x v="0"/>
    <n v="1104.9594959999999"/>
    <n v="69170"/>
    <x v="0"/>
    <x v="0"/>
    <x v="0"/>
  </r>
  <r>
    <x v="0"/>
    <x v="0"/>
    <n v="1621.712262"/>
    <n v="69249"/>
    <x v="0"/>
    <x v="0"/>
    <x v="0"/>
  </r>
  <r>
    <x v="0"/>
    <x v="0"/>
    <n v="280.29010369999997"/>
    <n v="69268"/>
    <x v="0"/>
    <x v="0"/>
    <x v="0"/>
  </r>
  <r>
    <x v="0"/>
    <x v="0"/>
    <n v="2308.801868"/>
    <n v="38483"/>
    <x v="0"/>
    <x v="0"/>
    <x v="0"/>
  </r>
  <r>
    <x v="0"/>
    <x v="0"/>
    <n v="2855862.93"/>
    <n v="69283"/>
    <x v="0"/>
    <x v="0"/>
    <x v="0"/>
  </r>
  <r>
    <x v="0"/>
    <x v="0"/>
    <n v="1920841.7520000001"/>
    <n v="69100"/>
    <x v="0"/>
    <x v="0"/>
    <x v="0"/>
  </r>
  <r>
    <x v="0"/>
    <x v="0"/>
    <n v="1556.5130939999999"/>
    <n v="38135"/>
    <x v="0"/>
    <x v="0"/>
    <x v="0"/>
  </r>
  <r>
    <x v="0"/>
    <x v="0"/>
    <n v="5460.3368220000002"/>
    <n v="38139"/>
    <x v="0"/>
    <x v="0"/>
    <x v="0"/>
  </r>
  <r>
    <x v="0"/>
    <x v="0"/>
    <n v="3633.981765"/>
    <n v="69279"/>
    <x v="0"/>
    <x v="0"/>
    <x v="0"/>
  </r>
  <r>
    <x v="0"/>
    <x v="0"/>
    <n v="208.22498849999999"/>
    <n v="69280"/>
    <x v="0"/>
    <x v="0"/>
    <x v="0"/>
  </r>
  <r>
    <x v="0"/>
    <x v="0"/>
    <n v="2850.5345520000001"/>
    <n v="69112"/>
    <x v="0"/>
    <x v="0"/>
    <x v="0"/>
  </r>
  <r>
    <x v="0"/>
    <x v="0"/>
    <n v="1188074.8400000001"/>
    <n v="69256"/>
    <x v="0"/>
    <x v="0"/>
    <x v="0"/>
  </r>
  <r>
    <x v="0"/>
    <x v="0"/>
    <n v="1993.272172"/>
    <n v="38282"/>
    <x v="0"/>
    <x v="0"/>
    <x v="0"/>
  </r>
  <r>
    <x v="0"/>
    <x v="0"/>
    <n v="3438.865331"/>
    <n v="38097"/>
    <x v="0"/>
    <x v="0"/>
    <x v="0"/>
  </r>
  <r>
    <x v="0"/>
    <x v="0"/>
    <n v="2586663.324"/>
    <n v="69044"/>
    <x v="0"/>
    <x v="0"/>
    <x v="0"/>
  </r>
  <r>
    <x v="0"/>
    <x v="0"/>
    <n v="3419429.0980000002"/>
    <n v="69275"/>
    <x v="0"/>
    <x v="0"/>
    <x v="0"/>
  </r>
  <r>
    <x v="0"/>
    <x v="0"/>
    <n v="1063.886986"/>
    <n v="69154"/>
    <x v="0"/>
    <x v="0"/>
    <x v="0"/>
  </r>
  <r>
    <x v="0"/>
    <x v="0"/>
    <n v="4797.9265949999999"/>
    <n v="1249"/>
    <x v="0"/>
    <x v="0"/>
    <x v="0"/>
  </r>
  <r>
    <x v="0"/>
    <x v="0"/>
    <n v="7537.4846319999997"/>
    <n v="69086"/>
    <x v="0"/>
    <x v="0"/>
    <x v="0"/>
  </r>
  <r>
    <x v="0"/>
    <x v="0"/>
    <n v="5390.2076950000001"/>
    <n v="69010"/>
    <x v="0"/>
    <x v="0"/>
    <x v="0"/>
  </r>
  <r>
    <x v="0"/>
    <x v="0"/>
    <n v="5503.389365"/>
    <n v="1376"/>
    <x v="0"/>
    <x v="0"/>
    <x v="0"/>
  </r>
  <r>
    <x v="0"/>
    <x v="0"/>
    <n v="3230.7004579999998"/>
    <n v="69010"/>
    <x v="0"/>
    <x v="0"/>
    <x v="0"/>
  </r>
  <r>
    <x v="0"/>
    <x v="0"/>
    <n v="2063.6010529999999"/>
    <n v="1043"/>
    <x v="0"/>
    <x v="0"/>
    <x v="0"/>
  </r>
  <r>
    <x v="0"/>
    <x v="0"/>
    <n v="1151186.1939999999"/>
    <n v="69076"/>
    <x v="0"/>
    <x v="0"/>
    <x v="0"/>
  </r>
  <r>
    <x v="0"/>
    <x v="0"/>
    <n v="8197.7275499999996"/>
    <n v="38026"/>
    <x v="0"/>
    <x v="0"/>
    <x v="0"/>
  </r>
  <r>
    <x v="0"/>
    <x v="0"/>
    <n v="1789116.483"/>
    <n v="69028"/>
    <x v="0"/>
    <x v="0"/>
    <x v="0"/>
  </r>
  <r>
    <x v="0"/>
    <x v="0"/>
    <n v="2135.8760729999999"/>
    <n v="69208"/>
    <x v="0"/>
    <x v="0"/>
    <x v="0"/>
  </r>
  <r>
    <x v="0"/>
    <x v="0"/>
    <n v="5998.5152550000003"/>
    <n v="69212"/>
    <x v="0"/>
    <x v="0"/>
    <x v="0"/>
  </r>
  <r>
    <x v="0"/>
    <x v="0"/>
    <n v="1038.2400250000001"/>
    <n v="69010"/>
    <x v="0"/>
    <x v="0"/>
    <x v="0"/>
  </r>
  <r>
    <x v="0"/>
    <x v="0"/>
    <n v="1011519.831"/>
    <n v="1361"/>
    <x v="0"/>
    <x v="0"/>
    <x v="0"/>
  </r>
  <r>
    <x v="0"/>
    <x v="0"/>
    <n v="1445.604756"/>
    <n v="69050"/>
    <x v="0"/>
    <x v="0"/>
    <x v="0"/>
  </r>
  <r>
    <x v="0"/>
    <x v="0"/>
    <n v="746788.27749999997"/>
    <n v="1275"/>
    <x v="0"/>
    <x v="0"/>
    <x v="0"/>
  </r>
  <r>
    <x v="0"/>
    <x v="0"/>
    <n v="2006.3685820000001"/>
    <n v="69112"/>
    <x v="0"/>
    <x v="0"/>
    <x v="0"/>
  </r>
  <r>
    <x v="0"/>
    <x v="0"/>
    <n v="3593989.128"/>
    <n v="69191"/>
    <x v="0"/>
    <x v="0"/>
    <x v="0"/>
  </r>
  <r>
    <x v="0"/>
    <x v="0"/>
    <n v="1739529.297"/>
    <n v="69063"/>
    <x v="0"/>
    <x v="0"/>
    <x v="0"/>
  </r>
  <r>
    <x v="0"/>
    <x v="0"/>
    <n v="501561.0048"/>
    <n v="69171"/>
    <x v="0"/>
    <x v="0"/>
    <x v="0"/>
  </r>
  <r>
    <x v="0"/>
    <x v="0"/>
    <n v="4946.9108699999997"/>
    <n v="69171"/>
    <x v="0"/>
    <x v="0"/>
    <x v="0"/>
  </r>
  <r>
    <x v="0"/>
    <x v="0"/>
    <n v="1285363.7069999999"/>
    <n v="1378"/>
    <x v="0"/>
    <x v="0"/>
    <x v="0"/>
  </r>
  <r>
    <x v="0"/>
    <x v="0"/>
    <n v="1405.8635569999999"/>
    <n v="38139"/>
    <x v="0"/>
    <x v="0"/>
    <x v="0"/>
  </r>
  <r>
    <x v="0"/>
    <x v="0"/>
    <n v="4806.3834029999998"/>
    <n v="38554"/>
    <x v="0"/>
    <x v="0"/>
    <x v="0"/>
  </r>
  <r>
    <x v="0"/>
    <x v="0"/>
    <n v="1733.816546"/>
    <n v="38507"/>
    <x v="0"/>
    <x v="0"/>
    <x v="0"/>
  </r>
  <r>
    <x v="0"/>
    <x v="0"/>
    <n v="3389.2672109999999"/>
    <n v="38507"/>
    <x v="0"/>
    <x v="0"/>
    <x v="0"/>
  </r>
  <r>
    <x v="0"/>
    <x v="0"/>
    <n v="2838.0179819999998"/>
    <n v="38297"/>
    <x v="0"/>
    <x v="0"/>
    <x v="0"/>
  </r>
  <r>
    <x v="0"/>
    <x v="0"/>
    <n v="32.905956340000003"/>
    <n v="69149"/>
    <x v="0"/>
    <x v="0"/>
    <x v="0"/>
  </r>
  <r>
    <x v="0"/>
    <x v="0"/>
    <n v="2564011.889"/>
    <n v="69271"/>
    <x v="0"/>
    <x v="0"/>
    <x v="0"/>
  </r>
  <r>
    <x v="0"/>
    <x v="0"/>
    <n v="718489.81209999998"/>
    <n v="38316"/>
    <x v="0"/>
    <x v="0"/>
    <x v="0"/>
  </r>
  <r>
    <x v="0"/>
    <x v="0"/>
    <n v="2291.9635629999998"/>
    <n v="1202"/>
    <x v="0"/>
    <x v="0"/>
    <x v="0"/>
  </r>
  <r>
    <x v="0"/>
    <x v="0"/>
    <n v="4549.9948670000003"/>
    <n v="69122"/>
    <x v="0"/>
    <x v="0"/>
    <x v="0"/>
  </r>
  <r>
    <x v="0"/>
    <x v="0"/>
    <n v="5549.752512"/>
    <n v="1248"/>
    <x v="0"/>
    <x v="0"/>
    <x v="0"/>
  </r>
  <r>
    <x v="0"/>
    <x v="0"/>
    <n v="122.2538584"/>
    <n v="69049"/>
    <x v="0"/>
    <x v="0"/>
    <x v="0"/>
  </r>
  <r>
    <x v="0"/>
    <x v="0"/>
    <n v="2375.2782990000001"/>
    <n v="69140"/>
    <x v="0"/>
    <x v="0"/>
    <x v="0"/>
  </r>
  <r>
    <x v="0"/>
    <x v="0"/>
    <n v="103.28659589999999"/>
    <n v="69122"/>
    <x v="0"/>
    <x v="0"/>
    <x v="0"/>
  </r>
  <r>
    <x v="0"/>
    <x v="0"/>
    <n v="2753.2049569999999"/>
    <n v="1202"/>
    <x v="0"/>
    <x v="0"/>
    <x v="0"/>
  </r>
  <r>
    <x v="0"/>
    <x v="0"/>
    <n v="2202.4134949999998"/>
    <n v="69017"/>
    <x v="0"/>
    <x v="0"/>
    <x v="0"/>
  </r>
  <r>
    <x v="0"/>
    <x v="0"/>
    <n v="1949.6343199999999"/>
    <n v="69163"/>
    <x v="0"/>
    <x v="0"/>
    <x v="0"/>
  </r>
  <r>
    <x v="1"/>
    <x v="1"/>
    <n v="5431414.8619999997"/>
    <n v="42168"/>
    <x v="1"/>
    <x v="1"/>
    <x v="0"/>
  </r>
  <r>
    <x v="0"/>
    <x v="0"/>
    <n v="4612.0297790000004"/>
    <n v="69009"/>
    <x v="0"/>
    <x v="0"/>
    <x v="0"/>
  </r>
  <r>
    <x v="0"/>
    <x v="0"/>
    <n v="25535.611270000001"/>
    <n v="1349"/>
    <x v="0"/>
    <x v="0"/>
    <x v="0"/>
  </r>
  <r>
    <x v="0"/>
    <x v="0"/>
    <n v="1663.478224"/>
    <n v="1384"/>
    <x v="0"/>
    <x v="0"/>
    <x v="0"/>
  </r>
  <r>
    <x v="0"/>
    <x v="0"/>
    <n v="1696.3043500000001"/>
    <n v="1384"/>
    <x v="0"/>
    <x v="0"/>
    <x v="0"/>
  </r>
  <r>
    <x v="0"/>
    <x v="0"/>
    <n v="9101.30249"/>
    <n v="1384"/>
    <x v="0"/>
    <x v="0"/>
    <x v="0"/>
  </r>
  <r>
    <x v="0"/>
    <x v="0"/>
    <n v="3143.3637450000001"/>
    <n v="1013"/>
    <x v="0"/>
    <x v="0"/>
    <x v="0"/>
  </r>
  <r>
    <x v="0"/>
    <x v="0"/>
    <n v="2.3934728299999999"/>
    <n v="1290"/>
    <x v="0"/>
    <x v="0"/>
    <x v="0"/>
  </r>
  <r>
    <x v="0"/>
    <x v="0"/>
    <n v="0.16652363000000001"/>
    <n v="1285"/>
    <x v="0"/>
    <x v="0"/>
    <x v="0"/>
  </r>
  <r>
    <x v="0"/>
    <x v="0"/>
    <n v="1343.1563860000001"/>
    <n v="69246"/>
    <x v="0"/>
    <x v="0"/>
    <x v="0"/>
  </r>
  <r>
    <x v="0"/>
    <x v="0"/>
    <n v="2231307.3840000001"/>
    <n v="1202"/>
    <x v="0"/>
    <x v="0"/>
    <x v="0"/>
  </r>
  <r>
    <x v="0"/>
    <x v="0"/>
    <n v="231.327439"/>
    <n v="69090"/>
    <x v="0"/>
    <x v="0"/>
    <x v="0"/>
  </r>
  <r>
    <x v="0"/>
    <x v="0"/>
    <n v="5943.3380049999996"/>
    <n v="1074"/>
    <x v="0"/>
    <x v="0"/>
    <x v="0"/>
  </r>
  <r>
    <x v="0"/>
    <x v="0"/>
    <n v="6539.9433680000002"/>
    <n v="1005"/>
    <x v="0"/>
    <x v="0"/>
    <x v="0"/>
  </r>
  <r>
    <x v="0"/>
    <x v="0"/>
    <n v="1908.4932940000001"/>
    <n v="69013"/>
    <x v="0"/>
    <x v="0"/>
    <x v="0"/>
  </r>
  <r>
    <x v="0"/>
    <x v="0"/>
    <n v="2078.9082269999999"/>
    <n v="1089"/>
    <x v="0"/>
    <x v="0"/>
    <x v="0"/>
  </r>
  <r>
    <x v="0"/>
    <x v="0"/>
    <n v="11780.620140000001"/>
    <n v="1074"/>
    <x v="0"/>
    <x v="0"/>
    <x v="0"/>
  </r>
  <r>
    <x v="0"/>
    <x v="0"/>
    <n v="2482.7592399999999"/>
    <n v="69092"/>
    <x v="0"/>
    <x v="0"/>
    <x v="0"/>
  </r>
  <r>
    <x v="0"/>
    <x v="0"/>
    <n v="2557.2542389999999"/>
    <n v="1279"/>
    <x v="0"/>
    <x v="0"/>
    <x v="0"/>
  </r>
  <r>
    <x v="0"/>
    <x v="0"/>
    <n v="5154.7856650000003"/>
    <n v="69074"/>
    <x v="0"/>
    <x v="0"/>
    <x v="0"/>
  </r>
  <r>
    <x v="0"/>
    <x v="0"/>
    <n v="4367.6688530000001"/>
    <n v="1005"/>
    <x v="0"/>
    <x v="0"/>
    <x v="0"/>
  </r>
  <r>
    <x v="0"/>
    <x v="0"/>
    <n v="7077.3368330000003"/>
    <n v="1074"/>
    <x v="0"/>
    <x v="0"/>
    <x v="0"/>
  </r>
  <r>
    <x v="0"/>
    <x v="0"/>
    <n v="15.87388271"/>
    <n v="1252"/>
    <x v="0"/>
    <x v="0"/>
    <x v="0"/>
  </r>
  <r>
    <x v="0"/>
    <x v="0"/>
    <n v="1797.8020839999999"/>
    <n v="1093"/>
    <x v="0"/>
    <x v="0"/>
    <x v="0"/>
  </r>
  <r>
    <x v="0"/>
    <x v="0"/>
    <n v="2353.170748"/>
    <n v="1093"/>
    <x v="0"/>
    <x v="0"/>
    <x v="0"/>
  </r>
  <r>
    <x v="0"/>
    <x v="0"/>
    <n v="31967.291260000002"/>
    <n v="69074"/>
    <x v="0"/>
    <x v="0"/>
    <x v="0"/>
  </r>
  <r>
    <x v="0"/>
    <x v="0"/>
    <n v="9800.6132610000004"/>
    <n v="1449"/>
    <x v="0"/>
    <x v="0"/>
    <x v="0"/>
  </r>
  <r>
    <x v="0"/>
    <x v="0"/>
    <n v="883824.26150000002"/>
    <n v="1166"/>
    <x v="0"/>
    <x v="0"/>
    <x v="0"/>
  </r>
  <r>
    <x v="0"/>
    <x v="0"/>
    <n v="839062.83739999996"/>
    <n v="1157"/>
    <x v="0"/>
    <x v="0"/>
    <x v="0"/>
  </r>
  <r>
    <x v="0"/>
    <x v="0"/>
    <n v="1926468.35"/>
    <n v="1194"/>
    <x v="0"/>
    <x v="0"/>
    <x v="0"/>
  </r>
  <r>
    <x v="0"/>
    <x v="0"/>
    <n v="3709.9820989999998"/>
    <n v="1225"/>
    <x v="0"/>
    <x v="0"/>
    <x v="0"/>
  </r>
  <r>
    <x v="0"/>
    <x v="0"/>
    <n v="5042.4750190000004"/>
    <n v="1074"/>
    <x v="0"/>
    <x v="0"/>
    <x v="0"/>
  </r>
  <r>
    <x v="0"/>
    <x v="0"/>
    <n v="325482.92989999999"/>
    <n v="69206"/>
    <x v="0"/>
    <x v="0"/>
    <x v="0"/>
  </r>
  <r>
    <x v="0"/>
    <x v="0"/>
    <n v="5097.8169239999997"/>
    <n v="69206"/>
    <x v="0"/>
    <x v="0"/>
    <x v="0"/>
  </r>
  <r>
    <x v="0"/>
    <x v="0"/>
    <n v="1297.971965"/>
    <n v="1389"/>
    <x v="0"/>
    <x v="0"/>
    <x v="0"/>
  </r>
  <r>
    <x v="0"/>
    <x v="0"/>
    <n v="341744.48369999998"/>
    <n v="1235"/>
    <x v="0"/>
    <x v="0"/>
    <x v="0"/>
  </r>
  <r>
    <x v="0"/>
    <x v="0"/>
    <n v="3216.368254"/>
    <n v="69197"/>
    <x v="0"/>
    <x v="0"/>
    <x v="0"/>
  </r>
  <r>
    <x v="0"/>
    <x v="0"/>
    <n v="6054.1228860000001"/>
    <n v="1068"/>
    <x v="0"/>
    <x v="0"/>
    <x v="0"/>
  </r>
  <r>
    <x v="0"/>
    <x v="0"/>
    <n v="3284.3778200000002"/>
    <n v="1199"/>
    <x v="0"/>
    <x v="0"/>
    <x v="0"/>
  </r>
  <r>
    <x v="0"/>
    <x v="0"/>
    <n v="3498.04"/>
    <n v="69206"/>
    <x v="0"/>
    <x v="0"/>
    <x v="0"/>
  </r>
  <r>
    <x v="0"/>
    <x v="0"/>
    <n v="693.09832940000001"/>
    <n v="69019"/>
    <x v="0"/>
    <x v="0"/>
    <x v="0"/>
  </r>
  <r>
    <x v="0"/>
    <x v="0"/>
    <n v="3001.1432759999998"/>
    <n v="1383"/>
    <x v="0"/>
    <x v="0"/>
    <x v="0"/>
  </r>
  <r>
    <x v="0"/>
    <x v="0"/>
    <n v="1466.6130599999999"/>
    <n v="69218"/>
    <x v="0"/>
    <x v="0"/>
    <x v="0"/>
  </r>
  <r>
    <x v="0"/>
    <x v="0"/>
    <n v="2384.671515"/>
    <n v="1093"/>
    <x v="0"/>
    <x v="0"/>
    <x v="0"/>
  </r>
  <r>
    <x v="0"/>
    <x v="0"/>
    <n v="1341.5017150000001"/>
    <n v="69045"/>
    <x v="0"/>
    <x v="0"/>
    <x v="0"/>
  </r>
  <r>
    <x v="0"/>
    <x v="0"/>
    <n v="1174.0063640000001"/>
    <n v="69045"/>
    <x v="0"/>
    <x v="0"/>
    <x v="0"/>
  </r>
  <r>
    <x v="0"/>
    <x v="0"/>
    <n v="4189.9519200000004"/>
    <n v="1093"/>
    <x v="0"/>
    <x v="0"/>
    <x v="0"/>
  </r>
  <r>
    <x v="0"/>
    <x v="0"/>
    <n v="382.29572819999999"/>
    <n v="69065"/>
    <x v="0"/>
    <x v="0"/>
    <x v="0"/>
  </r>
  <r>
    <x v="0"/>
    <x v="0"/>
    <n v="2314.7774890000001"/>
    <n v="69065"/>
    <x v="0"/>
    <x v="0"/>
    <x v="0"/>
  </r>
  <r>
    <x v="0"/>
    <x v="0"/>
    <n v="6067.4132019999997"/>
    <n v="1351"/>
    <x v="0"/>
    <x v="0"/>
    <x v="0"/>
  </r>
  <r>
    <x v="0"/>
    <x v="0"/>
    <n v="5302.8311979999999"/>
    <n v="1412"/>
    <x v="0"/>
    <x v="0"/>
    <x v="0"/>
  </r>
  <r>
    <x v="0"/>
    <x v="0"/>
    <n v="1847.238096"/>
    <n v="69109"/>
    <x v="0"/>
    <x v="0"/>
    <x v="0"/>
  </r>
  <r>
    <x v="0"/>
    <x v="0"/>
    <n v="1721.606415"/>
    <n v="1272"/>
    <x v="0"/>
    <x v="0"/>
    <x v="0"/>
  </r>
  <r>
    <x v="0"/>
    <x v="0"/>
    <n v="2053.4297809999998"/>
    <n v="1272"/>
    <x v="0"/>
    <x v="0"/>
    <x v="0"/>
  </r>
  <r>
    <x v="0"/>
    <x v="0"/>
    <n v="3070.551422"/>
    <n v="1113"/>
    <x v="0"/>
    <x v="0"/>
    <x v="0"/>
  </r>
  <r>
    <x v="0"/>
    <x v="0"/>
    <n v="5365.6727499999997"/>
    <n v="1113"/>
    <x v="0"/>
    <x v="0"/>
    <x v="0"/>
  </r>
  <r>
    <x v="0"/>
    <x v="0"/>
    <n v="8821.5453930000003"/>
    <n v="1188"/>
    <x v="0"/>
    <x v="0"/>
    <x v="0"/>
  </r>
  <r>
    <x v="0"/>
    <x v="0"/>
    <n v="2415.1322960000002"/>
    <n v="69084"/>
    <x v="0"/>
    <x v="0"/>
    <x v="0"/>
  </r>
  <r>
    <x v="0"/>
    <x v="0"/>
    <n v="1679.295975"/>
    <n v="1167"/>
    <x v="0"/>
    <x v="0"/>
    <x v="0"/>
  </r>
  <r>
    <x v="0"/>
    <x v="0"/>
    <n v="1884.33546"/>
    <n v="69084"/>
    <x v="0"/>
    <x v="0"/>
    <x v="0"/>
  </r>
  <r>
    <x v="0"/>
    <x v="0"/>
    <n v="1170.2083909999999"/>
    <n v="1404"/>
    <x v="0"/>
    <x v="0"/>
    <x v="0"/>
  </r>
  <r>
    <x v="0"/>
    <x v="0"/>
    <n v="1109.044447"/>
    <n v="1404"/>
    <x v="0"/>
    <x v="0"/>
    <x v="0"/>
  </r>
  <r>
    <x v="0"/>
    <x v="0"/>
    <n v="3024.7465889999999"/>
    <n v="1188"/>
    <x v="0"/>
    <x v="0"/>
    <x v="0"/>
  </r>
  <r>
    <x v="0"/>
    <x v="0"/>
    <n v="1078.7390370000001"/>
    <n v="69103"/>
    <x v="0"/>
    <x v="0"/>
    <x v="0"/>
  </r>
  <r>
    <x v="0"/>
    <x v="0"/>
    <n v="1147.437171"/>
    <n v="69103"/>
    <x v="0"/>
    <x v="0"/>
    <x v="0"/>
  </r>
  <r>
    <x v="0"/>
    <x v="0"/>
    <n v="2267.6009079999999"/>
    <n v="69104"/>
    <x v="0"/>
    <x v="0"/>
    <x v="0"/>
  </r>
  <r>
    <x v="0"/>
    <x v="0"/>
    <n v="2311.4169179999999"/>
    <n v="69035"/>
    <x v="0"/>
    <x v="0"/>
    <x v="0"/>
  </r>
  <r>
    <x v="0"/>
    <x v="0"/>
    <n v="1273.4335759999999"/>
    <n v="69053"/>
    <x v="0"/>
    <x v="0"/>
    <x v="0"/>
  </r>
  <r>
    <x v="0"/>
    <x v="0"/>
    <n v="2214.3831420000001"/>
    <n v="69082"/>
    <x v="0"/>
    <x v="0"/>
    <x v="0"/>
  </r>
  <r>
    <x v="0"/>
    <x v="0"/>
    <n v="1348.1312820000001"/>
    <n v="1272"/>
    <x v="0"/>
    <x v="0"/>
    <x v="0"/>
  </r>
  <r>
    <x v="0"/>
    <x v="0"/>
    <n v="4288.435219"/>
    <n v="1272"/>
    <x v="0"/>
    <x v="0"/>
    <x v="0"/>
  </r>
  <r>
    <x v="0"/>
    <x v="0"/>
    <n v="3503.6417000000001"/>
    <n v="69019"/>
    <x v="0"/>
    <x v="0"/>
    <x v="0"/>
  </r>
  <r>
    <x v="0"/>
    <x v="0"/>
    <n v="197.1987058"/>
    <n v="1299"/>
    <x v="0"/>
    <x v="0"/>
    <x v="0"/>
  </r>
  <r>
    <x v="0"/>
    <x v="0"/>
    <n v="4287.798624"/>
    <n v="1199"/>
    <x v="0"/>
    <x v="0"/>
    <x v="0"/>
  </r>
  <r>
    <x v="0"/>
    <x v="0"/>
    <n v="2236.1524330000002"/>
    <n v="1430"/>
    <x v="0"/>
    <x v="0"/>
    <x v="0"/>
  </r>
  <r>
    <x v="0"/>
    <x v="0"/>
    <n v="839109.49329999997"/>
    <n v="69206"/>
    <x v="0"/>
    <x v="0"/>
    <x v="0"/>
  </r>
  <r>
    <x v="0"/>
    <x v="0"/>
    <n v="1737726.7660000001"/>
    <n v="69052"/>
    <x v="0"/>
    <x v="0"/>
    <x v="0"/>
  </r>
  <r>
    <x v="0"/>
    <x v="0"/>
    <n v="1752091.9469999999"/>
    <n v="69278"/>
    <x v="0"/>
    <x v="0"/>
    <x v="0"/>
  </r>
  <r>
    <x v="0"/>
    <x v="0"/>
    <n v="1187159.973"/>
    <n v="69143"/>
    <x v="0"/>
    <x v="0"/>
    <x v="0"/>
  </r>
  <r>
    <x v="0"/>
    <x v="0"/>
    <n v="1326536.977"/>
    <n v="69284"/>
    <x v="0"/>
    <x v="0"/>
    <x v="0"/>
  </r>
  <r>
    <x v="0"/>
    <x v="0"/>
    <n v="712.82755199999997"/>
    <n v="69049"/>
    <x v="0"/>
    <x v="0"/>
    <x v="0"/>
  </r>
  <r>
    <x v="0"/>
    <x v="0"/>
    <n v="2644.9143089999998"/>
    <n v="69050"/>
    <x v="0"/>
    <x v="0"/>
    <x v="0"/>
  </r>
  <r>
    <x v="0"/>
    <x v="0"/>
    <n v="4594.301829"/>
    <n v="1088"/>
    <x v="0"/>
    <x v="0"/>
    <x v="0"/>
  </r>
  <r>
    <x v="0"/>
    <x v="0"/>
    <n v="1803973.112"/>
    <n v="38053"/>
    <x v="0"/>
    <x v="0"/>
    <x v="0"/>
  </r>
  <r>
    <x v="0"/>
    <x v="0"/>
    <n v="1307671.0689999999"/>
    <n v="69091"/>
    <x v="0"/>
    <x v="0"/>
    <x v="0"/>
  </r>
  <r>
    <x v="0"/>
    <x v="0"/>
    <n v="2069.1734759999999"/>
    <n v="38012"/>
    <x v="0"/>
    <x v="0"/>
    <x v="0"/>
  </r>
  <r>
    <x v="0"/>
    <x v="0"/>
    <n v="1110.2082230000001"/>
    <n v="69228"/>
    <x v="0"/>
    <x v="0"/>
    <x v="0"/>
  </r>
  <r>
    <x v="0"/>
    <x v="0"/>
    <n v="2468.3519470000001"/>
    <n v="38048"/>
    <x v="0"/>
    <x v="0"/>
    <x v="0"/>
  </r>
  <r>
    <x v="0"/>
    <x v="0"/>
    <n v="2962.6962050000002"/>
    <n v="38012"/>
    <x v="0"/>
    <x v="0"/>
    <x v="0"/>
  </r>
  <r>
    <x v="0"/>
    <x v="0"/>
    <n v="1397171.9380000001"/>
    <n v="69272"/>
    <x v="0"/>
    <x v="0"/>
    <x v="0"/>
  </r>
  <r>
    <x v="0"/>
    <x v="0"/>
    <n v="3591.8185130000002"/>
    <n v="69295"/>
    <x v="0"/>
    <x v="0"/>
    <x v="0"/>
  </r>
  <r>
    <x v="0"/>
    <x v="0"/>
    <n v="290.53553240000002"/>
    <n v="38215"/>
    <x v="0"/>
    <x v="0"/>
    <x v="0"/>
  </r>
  <r>
    <x v="2"/>
    <x v="2"/>
    <n v="6621.2097759999997"/>
    <n v="38555"/>
    <x v="2"/>
    <x v="2"/>
    <x v="0"/>
  </r>
  <r>
    <x v="2"/>
    <x v="2"/>
    <n v="48.78000686"/>
    <n v="38399"/>
    <x v="2"/>
    <x v="2"/>
    <x v="0"/>
  </r>
  <r>
    <x v="2"/>
    <x v="2"/>
    <n v="31.831097419999999"/>
    <n v="38464"/>
    <x v="2"/>
    <x v="2"/>
    <x v="0"/>
  </r>
  <r>
    <x v="2"/>
    <x v="2"/>
    <n v="3000.088373"/>
    <n v="69118"/>
    <x v="2"/>
    <x v="2"/>
    <x v="0"/>
  </r>
  <r>
    <x v="2"/>
    <x v="2"/>
    <n v="3778.1069539999999"/>
    <n v="38144"/>
    <x v="2"/>
    <x v="2"/>
    <x v="0"/>
  </r>
  <r>
    <x v="2"/>
    <x v="2"/>
    <n v="10320.52929"/>
    <n v="69290"/>
    <x v="2"/>
    <x v="2"/>
    <x v="0"/>
  </r>
  <r>
    <x v="2"/>
    <x v="2"/>
    <n v="3.84041159"/>
    <n v="38557"/>
    <x v="2"/>
    <x v="2"/>
    <x v="0"/>
  </r>
  <r>
    <x v="2"/>
    <x v="2"/>
    <n v="2692.0367080000001"/>
    <n v="69076"/>
    <x v="2"/>
    <x v="2"/>
    <x v="0"/>
  </r>
  <r>
    <x v="2"/>
    <x v="2"/>
    <n v="601.96674819999998"/>
    <n v="1342"/>
    <x v="2"/>
    <x v="2"/>
    <x v="0"/>
  </r>
  <r>
    <x v="2"/>
    <x v="2"/>
    <n v="1417259.22"/>
    <n v="1045"/>
    <x v="2"/>
    <x v="2"/>
    <x v="0"/>
  </r>
  <r>
    <x v="2"/>
    <x v="2"/>
    <n v="26.147262449999999"/>
    <n v="1434"/>
    <x v="2"/>
    <x v="2"/>
    <x v="0"/>
  </r>
  <r>
    <x v="2"/>
    <x v="2"/>
    <n v="99.760265950000004"/>
    <n v="1074"/>
    <x v="2"/>
    <x v="2"/>
    <x v="0"/>
  </r>
  <r>
    <x v="2"/>
    <x v="2"/>
    <n v="5.1029112000000003"/>
    <n v="1359"/>
    <x v="2"/>
    <x v="2"/>
    <x v="0"/>
  </r>
  <r>
    <x v="3"/>
    <x v="0"/>
    <n v="5810.8019370000002"/>
    <n v="69049"/>
    <x v="3"/>
    <x v="0"/>
    <x v="1"/>
  </r>
  <r>
    <x v="2"/>
    <x v="2"/>
    <n v="981885.86100000003"/>
    <n v="1383"/>
    <x v="2"/>
    <x v="2"/>
    <x v="0"/>
  </r>
  <r>
    <x v="2"/>
    <x v="2"/>
    <n v="20332.710589999999"/>
    <n v="1113"/>
    <x v="2"/>
    <x v="2"/>
    <x v="0"/>
  </r>
  <r>
    <x v="4"/>
    <x v="3"/>
    <n v="648.4870932"/>
    <n v="38487"/>
    <x v="2"/>
    <x v="1"/>
    <x v="1"/>
  </r>
  <r>
    <x v="3"/>
    <x v="0"/>
    <n v="2031.1676890000001"/>
    <n v="69266"/>
    <x v="3"/>
    <x v="0"/>
    <x v="1"/>
  </r>
  <r>
    <x v="3"/>
    <x v="0"/>
    <n v="5861.9436109999997"/>
    <n v="1261"/>
    <x v="3"/>
    <x v="0"/>
    <x v="1"/>
  </r>
  <r>
    <x v="5"/>
    <x v="4"/>
    <n v="796.60818189999998"/>
    <n v="1378"/>
    <x v="2"/>
    <x v="2"/>
    <x v="0"/>
  </r>
  <r>
    <x v="0"/>
    <x v="5"/>
    <n v="5120.6309099999999"/>
    <n v="38455"/>
    <x v="0"/>
    <x v="3"/>
    <x v="1"/>
  </r>
  <r>
    <x v="4"/>
    <x v="6"/>
    <n v="254.64062480000001"/>
    <n v="1363"/>
    <x v="2"/>
    <x v="4"/>
    <x v="1"/>
  </r>
  <r>
    <x v="6"/>
    <x v="5"/>
    <n v="5170.1412799999998"/>
    <n v="38152"/>
    <x v="4"/>
    <x v="3"/>
    <x v="0"/>
  </r>
  <r>
    <x v="6"/>
    <x v="5"/>
    <n v="19.280273439999998"/>
    <n v="42186"/>
    <x v="4"/>
    <x v="3"/>
    <x v="0"/>
  </r>
  <r>
    <x v="6"/>
    <x v="5"/>
    <n v="6860.77081"/>
    <n v="38053"/>
    <x v="4"/>
    <x v="3"/>
    <x v="0"/>
  </r>
  <r>
    <x v="6"/>
    <x v="5"/>
    <n v="7024.5104009999995"/>
    <n v="38053"/>
    <x v="4"/>
    <x v="3"/>
    <x v="0"/>
  </r>
  <r>
    <x v="6"/>
    <x v="5"/>
    <n v="5445.6808590000001"/>
    <n v="69272"/>
    <x v="4"/>
    <x v="3"/>
    <x v="0"/>
  </r>
  <r>
    <x v="6"/>
    <x v="5"/>
    <n v="7822.3341959999998"/>
    <n v="69228"/>
    <x v="4"/>
    <x v="3"/>
    <x v="0"/>
  </r>
  <r>
    <x v="6"/>
    <x v="5"/>
    <n v="5433.7923330000003"/>
    <n v="69133"/>
    <x v="4"/>
    <x v="3"/>
    <x v="0"/>
  </r>
  <r>
    <x v="6"/>
    <x v="5"/>
    <n v="5197.0020979999999"/>
    <n v="38022"/>
    <x v="4"/>
    <x v="3"/>
    <x v="0"/>
  </r>
  <r>
    <x v="6"/>
    <x v="5"/>
    <n v="3780.589849"/>
    <n v="69298"/>
    <x v="4"/>
    <x v="3"/>
    <x v="0"/>
  </r>
  <r>
    <x v="6"/>
    <x v="5"/>
    <n v="14217.5286"/>
    <n v="69276"/>
    <x v="4"/>
    <x v="3"/>
    <x v="0"/>
  </r>
  <r>
    <x v="6"/>
    <x v="5"/>
    <n v="3152.785766"/>
    <n v="69288"/>
    <x v="4"/>
    <x v="3"/>
    <x v="0"/>
  </r>
  <r>
    <x v="6"/>
    <x v="5"/>
    <n v="2105.697064"/>
    <n v="69199"/>
    <x v="4"/>
    <x v="3"/>
    <x v="0"/>
  </r>
  <r>
    <x v="6"/>
    <x v="5"/>
    <n v="8420.3119619999998"/>
    <n v="69299"/>
    <x v="4"/>
    <x v="3"/>
    <x v="0"/>
  </r>
  <r>
    <x v="6"/>
    <x v="5"/>
    <n v="4138.5685629999998"/>
    <n v="38010"/>
    <x v="4"/>
    <x v="3"/>
    <x v="0"/>
  </r>
  <r>
    <x v="6"/>
    <x v="5"/>
    <n v="5989.8032009999997"/>
    <n v="38247"/>
    <x v="4"/>
    <x v="3"/>
    <x v="0"/>
  </r>
  <r>
    <x v="6"/>
    <x v="5"/>
    <n v="2.28531437"/>
    <n v="1390"/>
    <x v="4"/>
    <x v="3"/>
    <x v="0"/>
  </r>
  <r>
    <x v="6"/>
    <x v="5"/>
    <n v="6697.8360599999996"/>
    <n v="1290"/>
    <x v="4"/>
    <x v="3"/>
    <x v="0"/>
  </r>
  <r>
    <x v="6"/>
    <x v="5"/>
    <n v="3759.7654619999998"/>
    <n v="69156"/>
    <x v="4"/>
    <x v="3"/>
    <x v="0"/>
  </r>
  <r>
    <x v="7"/>
    <x v="7"/>
    <n v="384.88602609999998"/>
    <n v="38222"/>
    <x v="2"/>
    <x v="2"/>
    <x v="0"/>
  </r>
  <r>
    <x v="7"/>
    <x v="7"/>
    <n v="5996.3957060000002"/>
    <n v="38555"/>
    <x v="2"/>
    <x v="2"/>
    <x v="0"/>
  </r>
  <r>
    <x v="7"/>
    <x v="7"/>
    <n v="48.243003520000002"/>
    <n v="38560"/>
    <x v="2"/>
    <x v="2"/>
    <x v="0"/>
  </r>
  <r>
    <x v="7"/>
    <x v="7"/>
    <n v="12926.51656"/>
    <n v="38069"/>
    <x v="2"/>
    <x v="2"/>
    <x v="0"/>
  </r>
  <r>
    <x v="7"/>
    <x v="7"/>
    <n v="2221.2809950000001"/>
    <n v="69193"/>
    <x v="2"/>
    <x v="2"/>
    <x v="0"/>
  </r>
  <r>
    <x v="7"/>
    <x v="7"/>
    <n v="2251.1294509999998"/>
    <n v="38346"/>
    <x v="2"/>
    <x v="2"/>
    <x v="0"/>
  </r>
  <r>
    <x v="7"/>
    <x v="7"/>
    <n v="129.1297744"/>
    <n v="38323"/>
    <x v="2"/>
    <x v="2"/>
    <x v="0"/>
  </r>
  <r>
    <x v="7"/>
    <x v="7"/>
    <n v="7988.7540660000004"/>
    <n v="38102"/>
    <x v="2"/>
    <x v="2"/>
    <x v="0"/>
  </r>
  <r>
    <x v="7"/>
    <x v="7"/>
    <n v="719.26953809999998"/>
    <n v="38464"/>
    <x v="2"/>
    <x v="2"/>
    <x v="0"/>
  </r>
  <r>
    <x v="7"/>
    <x v="7"/>
    <n v="8562.9133459999994"/>
    <n v="38110"/>
    <x v="2"/>
    <x v="2"/>
    <x v="0"/>
  </r>
  <r>
    <x v="7"/>
    <x v="7"/>
    <n v="35.79111769"/>
    <n v="38341"/>
    <x v="2"/>
    <x v="2"/>
    <x v="0"/>
  </r>
  <r>
    <x v="7"/>
    <x v="7"/>
    <n v="9214.9041589999997"/>
    <n v="38494"/>
    <x v="2"/>
    <x v="2"/>
    <x v="0"/>
  </r>
  <r>
    <x v="7"/>
    <x v="7"/>
    <n v="7559.4124430000002"/>
    <n v="38494"/>
    <x v="2"/>
    <x v="2"/>
    <x v="0"/>
  </r>
  <r>
    <x v="7"/>
    <x v="7"/>
    <n v="16595.893609999999"/>
    <n v="38010"/>
    <x v="2"/>
    <x v="2"/>
    <x v="0"/>
  </r>
  <r>
    <x v="7"/>
    <x v="7"/>
    <n v="2286.777924"/>
    <n v="38282"/>
    <x v="2"/>
    <x v="2"/>
    <x v="0"/>
  </r>
  <r>
    <x v="7"/>
    <x v="7"/>
    <n v="94.891041029999997"/>
    <n v="38365"/>
    <x v="2"/>
    <x v="2"/>
    <x v="0"/>
  </r>
  <r>
    <x v="7"/>
    <x v="7"/>
    <n v="4179.1616320000003"/>
    <n v="1297"/>
    <x v="2"/>
    <x v="2"/>
    <x v="0"/>
  </r>
  <r>
    <x v="7"/>
    <x v="7"/>
    <n v="5814.4615219999996"/>
    <n v="1411"/>
    <x v="2"/>
    <x v="2"/>
    <x v="0"/>
  </r>
  <r>
    <x v="4"/>
    <x v="8"/>
    <n v="1041601.505"/>
    <n v="42028"/>
    <x v="2"/>
    <x v="2"/>
    <x v="0"/>
  </r>
  <r>
    <x v="7"/>
    <x v="7"/>
    <n v="1181.841649"/>
    <n v="1431"/>
    <x v="2"/>
    <x v="2"/>
    <x v="0"/>
  </r>
  <r>
    <x v="7"/>
    <x v="7"/>
    <n v="7394.4296029999996"/>
    <n v="1156"/>
    <x v="2"/>
    <x v="2"/>
    <x v="0"/>
  </r>
  <r>
    <x v="7"/>
    <x v="7"/>
    <n v="8694.9725330000001"/>
    <n v="1349"/>
    <x v="2"/>
    <x v="2"/>
    <x v="0"/>
  </r>
  <r>
    <x v="7"/>
    <x v="7"/>
    <n v="60.897390719999997"/>
    <n v="1213"/>
    <x v="2"/>
    <x v="2"/>
    <x v="0"/>
  </r>
  <r>
    <x v="7"/>
    <x v="7"/>
    <n v="24.603588240000001"/>
    <n v="1431"/>
    <x v="2"/>
    <x v="2"/>
    <x v="0"/>
  </r>
  <r>
    <x v="7"/>
    <x v="7"/>
    <n v="0.40512905999999999"/>
    <n v="1450"/>
    <x v="2"/>
    <x v="2"/>
    <x v="0"/>
  </r>
  <r>
    <x v="7"/>
    <x v="7"/>
    <n v="193.5641042"/>
    <n v="1074"/>
    <x v="2"/>
    <x v="2"/>
    <x v="0"/>
  </r>
  <r>
    <x v="7"/>
    <x v="7"/>
    <n v="5952.0887839999996"/>
    <n v="69165"/>
    <x v="2"/>
    <x v="2"/>
    <x v="0"/>
  </r>
  <r>
    <x v="7"/>
    <x v="7"/>
    <n v="191.61090440000001"/>
    <n v="1272"/>
    <x v="2"/>
    <x v="2"/>
    <x v="0"/>
  </r>
  <r>
    <x v="7"/>
    <x v="7"/>
    <n v="2928.89086"/>
    <n v="1348"/>
    <x v="2"/>
    <x v="2"/>
    <x v="0"/>
  </r>
  <r>
    <x v="7"/>
    <x v="7"/>
    <n v="6829.1390529999999"/>
    <n v="69258"/>
    <x v="2"/>
    <x v="2"/>
    <x v="0"/>
  </r>
  <r>
    <x v="7"/>
    <x v="7"/>
    <n v="97.364042789999999"/>
    <n v="69104"/>
    <x v="2"/>
    <x v="2"/>
    <x v="0"/>
  </r>
  <r>
    <x v="1"/>
    <x v="2"/>
    <n v="685.58228380000003"/>
    <n v="69215"/>
    <x v="1"/>
    <x v="2"/>
    <x v="1"/>
  </r>
  <r>
    <x v="1"/>
    <x v="2"/>
    <n v="8.5205657800000001"/>
    <n v="1335"/>
    <x v="1"/>
    <x v="2"/>
    <x v="1"/>
  </r>
  <r>
    <x v="1"/>
    <x v="9"/>
    <n v="11426.67308"/>
    <n v="38053"/>
    <x v="1"/>
    <x v="0"/>
    <x v="1"/>
  </r>
  <r>
    <x v="1"/>
    <x v="9"/>
    <n v="2294.8781640000002"/>
    <n v="69117"/>
    <x v="1"/>
    <x v="0"/>
    <x v="1"/>
  </r>
  <r>
    <x v="1"/>
    <x v="9"/>
    <n v="2775.4229839999998"/>
    <n v="1156"/>
    <x v="1"/>
    <x v="0"/>
    <x v="1"/>
  </r>
  <r>
    <x v="1"/>
    <x v="10"/>
    <n v="3007.135636"/>
    <n v="38160"/>
    <x v="1"/>
    <x v="2"/>
    <x v="1"/>
  </r>
  <r>
    <x v="1"/>
    <x v="10"/>
    <n v="411.76522319999998"/>
    <n v="69295"/>
    <x v="1"/>
    <x v="2"/>
    <x v="1"/>
  </r>
  <r>
    <x v="1"/>
    <x v="10"/>
    <n v="414.0256435"/>
    <n v="69290"/>
    <x v="1"/>
    <x v="2"/>
    <x v="1"/>
  </r>
  <r>
    <x v="1"/>
    <x v="10"/>
    <n v="1512.1195459999999"/>
    <n v="1202"/>
    <x v="1"/>
    <x v="2"/>
    <x v="1"/>
  </r>
  <r>
    <x v="1"/>
    <x v="10"/>
    <n v="3165.9145469999999"/>
    <n v="1005"/>
    <x v="1"/>
    <x v="2"/>
    <x v="1"/>
  </r>
  <r>
    <x v="1"/>
    <x v="10"/>
    <n v="275.39062089999999"/>
    <n v="69215"/>
    <x v="1"/>
    <x v="2"/>
    <x v="1"/>
  </r>
  <r>
    <x v="1"/>
    <x v="10"/>
    <n v="6169.6564079999998"/>
    <n v="69206"/>
    <x v="1"/>
    <x v="2"/>
    <x v="1"/>
  </r>
  <r>
    <x v="8"/>
    <x v="5"/>
    <n v="8806.4200550000005"/>
    <n v="38064"/>
    <x v="0"/>
    <x v="3"/>
    <x v="1"/>
  </r>
  <r>
    <x v="3"/>
    <x v="11"/>
    <n v="8434.5227909999994"/>
    <n v="69143"/>
    <x v="3"/>
    <x v="0"/>
    <x v="1"/>
  </r>
  <r>
    <x v="9"/>
    <x v="12"/>
    <n v="204.57726460000001"/>
    <n v="38381"/>
    <x v="4"/>
    <x v="3"/>
    <x v="0"/>
  </r>
  <r>
    <x v="9"/>
    <x v="12"/>
    <n v="3850.457508"/>
    <n v="38190"/>
    <x v="4"/>
    <x v="3"/>
    <x v="0"/>
  </r>
  <r>
    <x v="9"/>
    <x v="12"/>
    <n v="708352.69550000003"/>
    <n v="38054"/>
    <x v="4"/>
    <x v="3"/>
    <x v="0"/>
  </r>
  <r>
    <x v="10"/>
    <x v="7"/>
    <n v="1520.020092"/>
    <n v="1280"/>
    <x v="2"/>
    <x v="2"/>
    <x v="0"/>
  </r>
  <r>
    <x v="10"/>
    <x v="7"/>
    <n v="18.245102840000001"/>
    <n v="1328"/>
    <x v="2"/>
    <x v="2"/>
    <x v="0"/>
  </r>
  <r>
    <x v="10"/>
    <x v="7"/>
    <n v="52.771948950000002"/>
    <n v="69035"/>
    <x v="2"/>
    <x v="2"/>
    <x v="0"/>
  </r>
  <r>
    <x v="5"/>
    <x v="12"/>
    <n v="46.1205079"/>
    <n v="38320"/>
    <x v="2"/>
    <x v="3"/>
    <x v="1"/>
  </r>
  <r>
    <x v="1"/>
    <x v="8"/>
    <n v="7963.0664500000003"/>
    <n v="38160"/>
    <x v="1"/>
    <x v="2"/>
    <x v="1"/>
  </r>
  <r>
    <x v="1"/>
    <x v="8"/>
    <n v="8831.5333609999998"/>
    <n v="38555"/>
    <x v="1"/>
    <x v="2"/>
    <x v="1"/>
  </r>
  <r>
    <x v="1"/>
    <x v="8"/>
    <n v="5236.5385210000004"/>
    <n v="38351"/>
    <x v="1"/>
    <x v="2"/>
    <x v="1"/>
  </r>
  <r>
    <x v="1"/>
    <x v="8"/>
    <n v="6880.3504119999998"/>
    <n v="38408"/>
    <x v="1"/>
    <x v="2"/>
    <x v="1"/>
  </r>
  <r>
    <x v="1"/>
    <x v="8"/>
    <n v="222.34628230000001"/>
    <n v="38339"/>
    <x v="1"/>
    <x v="2"/>
    <x v="1"/>
  </r>
  <r>
    <x v="1"/>
    <x v="8"/>
    <n v="2366.6018220000001"/>
    <n v="38519"/>
    <x v="1"/>
    <x v="2"/>
    <x v="1"/>
  </r>
  <r>
    <x v="1"/>
    <x v="8"/>
    <n v="6306.9526830000004"/>
    <n v="38519"/>
    <x v="1"/>
    <x v="2"/>
    <x v="1"/>
  </r>
  <r>
    <x v="1"/>
    <x v="8"/>
    <n v="10601.848540000001"/>
    <n v="69270"/>
    <x v="1"/>
    <x v="2"/>
    <x v="1"/>
  </r>
  <r>
    <x v="1"/>
    <x v="8"/>
    <n v="2.2860246599999998"/>
    <n v="69141"/>
    <x v="1"/>
    <x v="2"/>
    <x v="1"/>
  </r>
  <r>
    <x v="1"/>
    <x v="8"/>
    <n v="53.893363620000002"/>
    <n v="69289"/>
    <x v="1"/>
    <x v="2"/>
    <x v="1"/>
  </r>
  <r>
    <x v="1"/>
    <x v="8"/>
    <n v="6859.5475809999998"/>
    <n v="69288"/>
    <x v="1"/>
    <x v="2"/>
    <x v="1"/>
  </r>
  <r>
    <x v="1"/>
    <x v="8"/>
    <n v="3003.5496069999999"/>
    <n v="38190"/>
    <x v="1"/>
    <x v="2"/>
    <x v="1"/>
  </r>
  <r>
    <x v="1"/>
    <x v="8"/>
    <n v="20.593918559999999"/>
    <n v="1207"/>
    <x v="1"/>
    <x v="2"/>
    <x v="1"/>
  </r>
  <r>
    <x v="1"/>
    <x v="8"/>
    <n v="6540.1649280000001"/>
    <n v="1446"/>
    <x v="1"/>
    <x v="2"/>
    <x v="1"/>
  </r>
  <r>
    <x v="11"/>
    <x v="13"/>
    <n v="8078.1245060000001"/>
    <n v="1021"/>
    <x v="3"/>
    <x v="4"/>
    <x v="0"/>
  </r>
  <r>
    <x v="11"/>
    <x v="13"/>
    <n v="163234.93100000001"/>
    <n v="69086"/>
    <x v="3"/>
    <x v="4"/>
    <x v="0"/>
  </r>
  <r>
    <x v="11"/>
    <x v="13"/>
    <n v="120497.2852"/>
    <n v="1068"/>
    <x v="3"/>
    <x v="4"/>
    <x v="0"/>
  </r>
  <r>
    <x v="11"/>
    <x v="13"/>
    <n v="216836.36850000001"/>
    <n v="42056"/>
    <x v="3"/>
    <x v="4"/>
    <x v="0"/>
  </r>
  <r>
    <x v="5"/>
    <x v="14"/>
    <n v="3900.222753"/>
    <n v="38260"/>
    <x v="2"/>
    <x v="2"/>
    <x v="0"/>
  </r>
  <r>
    <x v="12"/>
    <x v="6"/>
    <n v="6076.6695630000004"/>
    <n v="69091"/>
    <x v="0"/>
    <x v="4"/>
    <x v="1"/>
  </r>
  <r>
    <x v="5"/>
    <x v="15"/>
    <n v="7646.8240669999996"/>
    <n v="38228"/>
    <x v="2"/>
    <x v="2"/>
    <x v="0"/>
  </r>
  <r>
    <x v="13"/>
    <x v="16"/>
    <n v="28.536543420000001"/>
    <n v="69017"/>
    <x v="3"/>
    <x v="4"/>
    <x v="0"/>
  </r>
  <r>
    <x v="7"/>
    <x v="6"/>
    <n v="367.69921870000002"/>
    <n v="38053"/>
    <x v="2"/>
    <x v="4"/>
    <x v="1"/>
  </r>
  <r>
    <x v="7"/>
    <x v="6"/>
    <n v="5000.2085829999996"/>
    <n v="69259"/>
    <x v="2"/>
    <x v="4"/>
    <x v="1"/>
  </r>
  <r>
    <x v="3"/>
    <x v="5"/>
    <n v="15775.25877"/>
    <n v="38449"/>
    <x v="3"/>
    <x v="3"/>
    <x v="1"/>
  </r>
  <r>
    <x v="3"/>
    <x v="5"/>
    <n v="1812.3946639999999"/>
    <n v="69275"/>
    <x v="3"/>
    <x v="3"/>
    <x v="1"/>
  </r>
  <r>
    <x v="1"/>
    <x v="3"/>
    <n v="9812.7646860000004"/>
    <n v="38460"/>
    <x v="1"/>
    <x v="1"/>
    <x v="0"/>
  </r>
  <r>
    <x v="12"/>
    <x v="12"/>
    <n v="18187.439470000001"/>
    <n v="69388"/>
    <x v="0"/>
    <x v="3"/>
    <x v="1"/>
  </r>
  <r>
    <x v="12"/>
    <x v="12"/>
    <n v="6902.5918959999999"/>
    <n v="69385"/>
    <x v="0"/>
    <x v="3"/>
    <x v="1"/>
  </r>
  <r>
    <x v="6"/>
    <x v="12"/>
    <n v="19567.64848"/>
    <n v="69387"/>
    <x v="4"/>
    <x v="3"/>
    <x v="0"/>
  </r>
  <r>
    <x v="6"/>
    <x v="12"/>
    <n v="7311.0169569999998"/>
    <n v="69388"/>
    <x v="4"/>
    <x v="3"/>
    <x v="0"/>
  </r>
  <r>
    <x v="6"/>
    <x v="12"/>
    <n v="3744.282009"/>
    <n v="69385"/>
    <x v="4"/>
    <x v="3"/>
    <x v="0"/>
  </r>
  <r>
    <x v="14"/>
    <x v="9"/>
    <n v="34285.040820000002"/>
    <n v="69388"/>
    <x v="0"/>
    <x v="0"/>
    <x v="0"/>
  </r>
  <r>
    <x v="14"/>
    <x v="9"/>
    <n v="15390.02032"/>
    <n v="69388"/>
    <x v="0"/>
    <x v="0"/>
    <x v="0"/>
  </r>
  <r>
    <x v="14"/>
    <x v="9"/>
    <n v="9582.6131750000004"/>
    <n v="69388"/>
    <x v="0"/>
    <x v="0"/>
    <x v="0"/>
  </r>
  <r>
    <x v="14"/>
    <x v="9"/>
    <n v="9560.518951"/>
    <n v="69388"/>
    <x v="0"/>
    <x v="0"/>
    <x v="0"/>
  </r>
  <r>
    <x v="14"/>
    <x v="9"/>
    <n v="8989.2411740000007"/>
    <n v="69384"/>
    <x v="0"/>
    <x v="0"/>
    <x v="0"/>
  </r>
  <r>
    <x v="11"/>
    <x v="13"/>
    <n v="372752.7954"/>
    <n v="38239"/>
    <x v="3"/>
    <x v="4"/>
    <x v="0"/>
  </r>
  <r>
    <x v="14"/>
    <x v="9"/>
    <n v="81599.180720000004"/>
    <n v="69388"/>
    <x v="0"/>
    <x v="0"/>
    <x v="0"/>
  </r>
  <r>
    <x v="14"/>
    <x v="9"/>
    <n v="10484.80703"/>
    <n v="69387"/>
    <x v="0"/>
    <x v="0"/>
    <x v="0"/>
  </r>
  <r>
    <x v="14"/>
    <x v="9"/>
    <n v="16668.92943"/>
    <n v="69387"/>
    <x v="0"/>
    <x v="0"/>
    <x v="0"/>
  </r>
  <r>
    <x v="14"/>
    <x v="9"/>
    <n v="16963.01239"/>
    <n v="69388"/>
    <x v="0"/>
    <x v="0"/>
    <x v="0"/>
  </r>
  <r>
    <x v="14"/>
    <x v="9"/>
    <n v="11589.497509999999"/>
    <n v="69388"/>
    <x v="0"/>
    <x v="0"/>
    <x v="0"/>
  </r>
  <r>
    <x v="14"/>
    <x v="9"/>
    <n v="10264.00007"/>
    <n v="69383"/>
    <x v="0"/>
    <x v="0"/>
    <x v="0"/>
  </r>
  <r>
    <x v="14"/>
    <x v="9"/>
    <n v="37488.315179999998"/>
    <n v="69382"/>
    <x v="0"/>
    <x v="0"/>
    <x v="0"/>
  </r>
  <r>
    <x v="14"/>
    <x v="9"/>
    <n v="5860.8406619999996"/>
    <n v="69388"/>
    <x v="0"/>
    <x v="0"/>
    <x v="0"/>
  </r>
  <r>
    <x v="14"/>
    <x v="9"/>
    <n v="19619.351460000002"/>
    <n v="69388"/>
    <x v="0"/>
    <x v="0"/>
    <x v="0"/>
  </r>
  <r>
    <x v="14"/>
    <x v="9"/>
    <n v="11345.33986"/>
    <n v="69387"/>
    <x v="0"/>
    <x v="0"/>
    <x v="0"/>
  </r>
  <r>
    <x v="14"/>
    <x v="9"/>
    <n v="448088.10960000003"/>
    <n v="69387"/>
    <x v="0"/>
    <x v="0"/>
    <x v="0"/>
  </r>
  <r>
    <x v="7"/>
    <x v="0"/>
    <n v="2064.3774659999999"/>
    <n v="69389"/>
    <x v="2"/>
    <x v="0"/>
    <x v="1"/>
  </r>
  <r>
    <x v="14"/>
    <x v="9"/>
    <n v="17103.437580000002"/>
    <n v="69385"/>
    <x v="0"/>
    <x v="0"/>
    <x v="0"/>
  </r>
  <r>
    <x v="14"/>
    <x v="9"/>
    <n v="7349.5637559999996"/>
    <n v="69385"/>
    <x v="0"/>
    <x v="0"/>
    <x v="0"/>
  </r>
  <r>
    <x v="14"/>
    <x v="9"/>
    <n v="6908.5830489999998"/>
    <n v="69385"/>
    <x v="0"/>
    <x v="0"/>
    <x v="0"/>
  </r>
  <r>
    <x v="14"/>
    <x v="9"/>
    <n v="8313.1877220000006"/>
    <n v="69387"/>
    <x v="0"/>
    <x v="0"/>
    <x v="0"/>
  </r>
  <r>
    <x v="11"/>
    <x v="13"/>
    <n v="395668.71120000002"/>
    <n v="38072"/>
    <x v="3"/>
    <x v="4"/>
    <x v="0"/>
  </r>
  <r>
    <x v="14"/>
    <x v="9"/>
    <n v="17174.036609999999"/>
    <n v="69385"/>
    <x v="0"/>
    <x v="0"/>
    <x v="0"/>
  </r>
  <r>
    <x v="14"/>
    <x v="9"/>
    <n v="5156.9028049999997"/>
    <n v="69383"/>
    <x v="0"/>
    <x v="0"/>
    <x v="0"/>
  </r>
  <r>
    <x v="14"/>
    <x v="9"/>
    <n v="27453.101159999998"/>
    <n v="69387"/>
    <x v="0"/>
    <x v="0"/>
    <x v="0"/>
  </r>
  <r>
    <x v="14"/>
    <x v="9"/>
    <n v="13305.916300000001"/>
    <n v="69385"/>
    <x v="0"/>
    <x v="0"/>
    <x v="0"/>
  </r>
  <r>
    <x v="14"/>
    <x v="9"/>
    <n v="1.54434351"/>
    <n v="69383"/>
    <x v="0"/>
    <x v="0"/>
    <x v="0"/>
  </r>
  <r>
    <x v="14"/>
    <x v="9"/>
    <n v="13746.51081"/>
    <n v="69385"/>
    <x v="0"/>
    <x v="0"/>
    <x v="0"/>
  </r>
  <r>
    <x v="14"/>
    <x v="9"/>
    <n v="6435.3673520000002"/>
    <n v="69383"/>
    <x v="0"/>
    <x v="0"/>
    <x v="0"/>
  </r>
  <r>
    <x v="14"/>
    <x v="9"/>
    <n v="124.20466810000001"/>
    <n v="69385"/>
    <x v="0"/>
    <x v="0"/>
    <x v="0"/>
  </r>
  <r>
    <x v="14"/>
    <x v="9"/>
    <n v="51481.971319999997"/>
    <n v="69389"/>
    <x v="0"/>
    <x v="0"/>
    <x v="0"/>
  </r>
  <r>
    <x v="14"/>
    <x v="9"/>
    <n v="6627.9688269999997"/>
    <n v="69386"/>
    <x v="0"/>
    <x v="0"/>
    <x v="0"/>
  </r>
  <r>
    <x v="14"/>
    <x v="9"/>
    <n v="26926.752860000001"/>
    <n v="69385"/>
    <x v="0"/>
    <x v="0"/>
    <x v="0"/>
  </r>
  <r>
    <x v="14"/>
    <x v="9"/>
    <n v="5254.1168010000001"/>
    <n v="69389"/>
    <x v="0"/>
    <x v="0"/>
    <x v="0"/>
  </r>
  <r>
    <x v="14"/>
    <x v="9"/>
    <n v="22522.315930000001"/>
    <n v="69386"/>
    <x v="0"/>
    <x v="0"/>
    <x v="0"/>
  </r>
  <r>
    <x v="1"/>
    <x v="1"/>
    <n v="6265808.8940000003"/>
    <n v="42148"/>
    <x v="1"/>
    <x v="1"/>
    <x v="0"/>
  </r>
  <r>
    <x v="14"/>
    <x v="9"/>
    <n v="72737.561719999998"/>
    <n v="69386"/>
    <x v="0"/>
    <x v="0"/>
    <x v="0"/>
  </r>
  <r>
    <x v="14"/>
    <x v="9"/>
    <n v="7936.0712739999999"/>
    <n v="69381"/>
    <x v="0"/>
    <x v="0"/>
    <x v="0"/>
  </r>
  <r>
    <x v="14"/>
    <x v="9"/>
    <n v="28407.619910000001"/>
    <n v="69389"/>
    <x v="0"/>
    <x v="0"/>
    <x v="0"/>
  </r>
  <r>
    <x v="14"/>
    <x v="9"/>
    <n v="17757.911940000002"/>
    <n v="69381"/>
    <x v="0"/>
    <x v="0"/>
    <x v="0"/>
  </r>
  <r>
    <x v="14"/>
    <x v="9"/>
    <n v="16142.56292"/>
    <n v="69389"/>
    <x v="0"/>
    <x v="0"/>
    <x v="0"/>
  </r>
  <r>
    <x v="14"/>
    <x v="9"/>
    <n v="93024.416100000002"/>
    <n v="69389"/>
    <x v="0"/>
    <x v="0"/>
    <x v="0"/>
  </r>
  <r>
    <x v="14"/>
    <x v="9"/>
    <n v="22610.229940000001"/>
    <n v="69384"/>
    <x v="0"/>
    <x v="0"/>
    <x v="0"/>
  </r>
  <r>
    <x v="14"/>
    <x v="9"/>
    <n v="5758.9345199999998"/>
    <n v="69389"/>
    <x v="0"/>
    <x v="0"/>
    <x v="0"/>
  </r>
  <r>
    <x v="14"/>
    <x v="9"/>
    <n v="8612.2841069999995"/>
    <n v="69389"/>
    <x v="0"/>
    <x v="0"/>
    <x v="0"/>
  </r>
  <r>
    <x v="14"/>
    <x v="9"/>
    <n v="9897.5946160000003"/>
    <n v="69384"/>
    <x v="0"/>
    <x v="0"/>
    <x v="0"/>
  </r>
  <r>
    <x v="14"/>
    <x v="9"/>
    <n v="11020.047329999999"/>
    <n v="69386"/>
    <x v="0"/>
    <x v="0"/>
    <x v="0"/>
  </r>
  <r>
    <x v="14"/>
    <x v="9"/>
    <n v="9536.8049090000004"/>
    <n v="69384"/>
    <x v="0"/>
    <x v="0"/>
    <x v="0"/>
  </r>
  <r>
    <x v="14"/>
    <x v="9"/>
    <n v="25977.669460000001"/>
    <n v="69389"/>
    <x v="0"/>
    <x v="0"/>
    <x v="0"/>
  </r>
  <r>
    <x v="14"/>
    <x v="9"/>
    <n v="10781.20298"/>
    <n v="69385"/>
    <x v="0"/>
    <x v="0"/>
    <x v="0"/>
  </r>
  <r>
    <x v="14"/>
    <x v="9"/>
    <n v="24393.766540000001"/>
    <n v="69383"/>
    <x v="0"/>
    <x v="0"/>
    <x v="0"/>
  </r>
  <r>
    <x v="15"/>
    <x v="13"/>
    <n v="2023.1145409999999"/>
    <n v="69384"/>
    <x v="2"/>
    <x v="4"/>
    <x v="1"/>
  </r>
  <r>
    <x v="15"/>
    <x v="13"/>
    <n v="2648.2981920000002"/>
    <n v="69389"/>
    <x v="2"/>
    <x v="4"/>
    <x v="1"/>
  </r>
  <r>
    <x v="9"/>
    <x v="5"/>
    <n v="18725.311450000001"/>
    <n v="69388"/>
    <x v="4"/>
    <x v="3"/>
    <x v="0"/>
  </r>
  <r>
    <x v="11"/>
    <x v="12"/>
    <n v="4000.500301"/>
    <n v="69382"/>
    <x v="3"/>
    <x v="3"/>
    <x v="1"/>
  </r>
  <r>
    <x v="11"/>
    <x v="12"/>
    <n v="5865.7157690000004"/>
    <n v="69383"/>
    <x v="3"/>
    <x v="3"/>
    <x v="1"/>
  </r>
  <r>
    <x v="9"/>
    <x v="6"/>
    <n v="26822.42222"/>
    <n v="69387"/>
    <x v="4"/>
    <x v="4"/>
    <x v="1"/>
  </r>
  <r>
    <x v="9"/>
    <x v="6"/>
    <n v="11921.62566"/>
    <n v="69387"/>
    <x v="4"/>
    <x v="4"/>
    <x v="1"/>
  </r>
  <r>
    <x v="9"/>
    <x v="6"/>
    <n v="33799.670599999998"/>
    <n v="69382"/>
    <x v="4"/>
    <x v="4"/>
    <x v="1"/>
  </r>
  <r>
    <x v="9"/>
    <x v="6"/>
    <n v="9392.6229930000009"/>
    <n v="69387"/>
    <x v="4"/>
    <x v="4"/>
    <x v="1"/>
  </r>
  <r>
    <x v="9"/>
    <x v="6"/>
    <n v="5567.8478779999996"/>
    <n v="69389"/>
    <x v="4"/>
    <x v="4"/>
    <x v="1"/>
  </r>
  <r>
    <x v="6"/>
    <x v="11"/>
    <n v="6659.5091599999996"/>
    <n v="69385"/>
    <x v="4"/>
    <x v="0"/>
    <x v="1"/>
  </r>
  <r>
    <x v="6"/>
    <x v="11"/>
    <n v="21.082793639999998"/>
    <n v="69389"/>
    <x v="4"/>
    <x v="0"/>
    <x v="1"/>
  </r>
  <r>
    <x v="8"/>
    <x v="17"/>
    <n v="61141.040699999998"/>
    <n v="69387"/>
    <x v="0"/>
    <x v="0"/>
    <x v="0"/>
  </r>
  <r>
    <x v="8"/>
    <x v="17"/>
    <n v="29471.30357"/>
    <n v="69387"/>
    <x v="0"/>
    <x v="0"/>
    <x v="0"/>
  </r>
  <r>
    <x v="0"/>
    <x v="17"/>
    <n v="7020.5607040000004"/>
    <n v="69383"/>
    <x v="0"/>
    <x v="0"/>
    <x v="0"/>
  </r>
  <r>
    <x v="7"/>
    <x v="10"/>
    <n v="2689457.7510000002"/>
    <n v="69018"/>
    <x v="2"/>
    <x v="2"/>
    <x v="0"/>
  </r>
  <r>
    <x v="14"/>
    <x v="12"/>
    <n v="10868.74533"/>
    <n v="69387"/>
    <x v="0"/>
    <x v="3"/>
    <x v="1"/>
  </r>
  <r>
    <x v="7"/>
    <x v="0"/>
    <n v="8816.5438849999991"/>
    <n v="69385"/>
    <x v="2"/>
    <x v="0"/>
    <x v="1"/>
  </r>
  <r>
    <x v="7"/>
    <x v="0"/>
    <n v="28.883139199999999"/>
    <n v="69385"/>
    <x v="2"/>
    <x v="0"/>
    <x v="1"/>
  </r>
  <r>
    <x v="7"/>
    <x v="0"/>
    <n v="1594.442272"/>
    <n v="69389"/>
    <x v="2"/>
    <x v="0"/>
    <x v="1"/>
  </r>
  <r>
    <x v="7"/>
    <x v="0"/>
    <n v="62.436977499999998"/>
    <n v="69385"/>
    <x v="2"/>
    <x v="0"/>
    <x v="1"/>
  </r>
  <r>
    <x v="7"/>
    <x v="0"/>
    <n v="152.3265366"/>
    <n v="69389"/>
    <x v="2"/>
    <x v="0"/>
    <x v="1"/>
  </r>
  <r>
    <x v="7"/>
    <x v="0"/>
    <n v="89.789681920000007"/>
    <n v="69383"/>
    <x v="2"/>
    <x v="0"/>
    <x v="1"/>
  </r>
  <r>
    <x v="7"/>
    <x v="0"/>
    <n v="6295.4040489999998"/>
    <n v="69389"/>
    <x v="2"/>
    <x v="0"/>
    <x v="1"/>
  </r>
  <r>
    <x v="7"/>
    <x v="0"/>
    <n v="1086.2271909999999"/>
    <n v="69384"/>
    <x v="2"/>
    <x v="0"/>
    <x v="1"/>
  </r>
  <r>
    <x v="12"/>
    <x v="9"/>
    <n v="8696.6056380000009"/>
    <n v="69385"/>
    <x v="0"/>
    <x v="0"/>
    <x v="0"/>
  </r>
  <r>
    <x v="9"/>
    <x v="0"/>
    <n v="6033.335873"/>
    <n v="69387"/>
    <x v="4"/>
    <x v="0"/>
    <x v="1"/>
  </r>
  <r>
    <x v="9"/>
    <x v="0"/>
    <n v="25580.322779999999"/>
    <n v="69387"/>
    <x v="4"/>
    <x v="0"/>
    <x v="1"/>
  </r>
  <r>
    <x v="9"/>
    <x v="0"/>
    <n v="9930.4477420000003"/>
    <n v="69388"/>
    <x v="4"/>
    <x v="0"/>
    <x v="1"/>
  </r>
  <r>
    <x v="9"/>
    <x v="0"/>
    <n v="14106.54031"/>
    <n v="69385"/>
    <x v="4"/>
    <x v="0"/>
    <x v="1"/>
  </r>
  <r>
    <x v="9"/>
    <x v="0"/>
    <n v="6554.1552229999998"/>
    <n v="69387"/>
    <x v="4"/>
    <x v="0"/>
    <x v="1"/>
  </r>
  <r>
    <x v="9"/>
    <x v="0"/>
    <n v="18909.059539999998"/>
    <n v="69387"/>
    <x v="4"/>
    <x v="0"/>
    <x v="1"/>
  </r>
  <r>
    <x v="9"/>
    <x v="0"/>
    <n v="45656.78858"/>
    <n v="69382"/>
    <x v="4"/>
    <x v="0"/>
    <x v="1"/>
  </r>
  <r>
    <x v="12"/>
    <x v="17"/>
    <n v="5797.4961519999997"/>
    <n v="69383"/>
    <x v="0"/>
    <x v="0"/>
    <x v="0"/>
  </r>
  <r>
    <x v="9"/>
    <x v="0"/>
    <n v="35794.133450000001"/>
    <n v="69387"/>
    <x v="4"/>
    <x v="0"/>
    <x v="1"/>
  </r>
  <r>
    <x v="9"/>
    <x v="0"/>
    <n v="20425.978090000001"/>
    <n v="69388"/>
    <x v="4"/>
    <x v="0"/>
    <x v="1"/>
  </r>
  <r>
    <x v="9"/>
    <x v="0"/>
    <n v="7.0519418099999998"/>
    <n v="69387"/>
    <x v="4"/>
    <x v="0"/>
    <x v="1"/>
  </r>
  <r>
    <x v="9"/>
    <x v="0"/>
    <n v="10942.41424"/>
    <n v="69387"/>
    <x v="4"/>
    <x v="0"/>
    <x v="1"/>
  </r>
  <r>
    <x v="9"/>
    <x v="0"/>
    <n v="10145.34051"/>
    <n v="69387"/>
    <x v="4"/>
    <x v="0"/>
    <x v="1"/>
  </r>
  <r>
    <x v="9"/>
    <x v="0"/>
    <n v="1551.464033"/>
    <n v="69383"/>
    <x v="4"/>
    <x v="0"/>
    <x v="1"/>
  </r>
  <r>
    <x v="9"/>
    <x v="0"/>
    <n v="11872.741900000001"/>
    <n v="69383"/>
    <x v="4"/>
    <x v="0"/>
    <x v="1"/>
  </r>
  <r>
    <x v="9"/>
    <x v="0"/>
    <n v="105.91183820000001"/>
    <n v="69383"/>
    <x v="4"/>
    <x v="0"/>
    <x v="1"/>
  </r>
  <r>
    <x v="9"/>
    <x v="0"/>
    <n v="11504.54794"/>
    <n v="69386"/>
    <x v="4"/>
    <x v="0"/>
    <x v="1"/>
  </r>
  <r>
    <x v="3"/>
    <x v="6"/>
    <n v="5376.2793140000003"/>
    <n v="69383"/>
    <x v="3"/>
    <x v="4"/>
    <x v="0"/>
  </r>
  <r>
    <x v="9"/>
    <x v="0"/>
    <n v="8090.6610680000003"/>
    <n v="69389"/>
    <x v="4"/>
    <x v="0"/>
    <x v="1"/>
  </r>
  <r>
    <x v="9"/>
    <x v="0"/>
    <n v="7432.1346249999997"/>
    <n v="69386"/>
    <x v="4"/>
    <x v="0"/>
    <x v="1"/>
  </r>
  <r>
    <x v="9"/>
    <x v="0"/>
    <n v="11053.355809999999"/>
    <n v="69389"/>
    <x v="4"/>
    <x v="0"/>
    <x v="1"/>
  </r>
  <r>
    <x v="9"/>
    <x v="0"/>
    <n v="17.223161619999999"/>
    <n v="69389"/>
    <x v="4"/>
    <x v="0"/>
    <x v="1"/>
  </r>
  <r>
    <x v="9"/>
    <x v="0"/>
    <n v="18995.427780000002"/>
    <n v="69389"/>
    <x v="4"/>
    <x v="0"/>
    <x v="1"/>
  </r>
  <r>
    <x v="9"/>
    <x v="0"/>
    <n v="21186.54279"/>
    <n v="69383"/>
    <x v="4"/>
    <x v="0"/>
    <x v="1"/>
  </r>
  <r>
    <x v="0"/>
    <x v="13"/>
    <n v="1058.0684020000001"/>
    <n v="69383"/>
    <x v="0"/>
    <x v="4"/>
    <x v="1"/>
  </r>
  <r>
    <x v="16"/>
    <x v="18"/>
    <n v="1106.2882090000001"/>
    <n v="69381"/>
    <x v="2"/>
    <x v="2"/>
    <x v="0"/>
  </r>
  <r>
    <x v="7"/>
    <x v="10"/>
    <n v="2427212.4619999998"/>
    <n v="69162"/>
    <x v="2"/>
    <x v="2"/>
    <x v="0"/>
  </r>
  <r>
    <x v="16"/>
    <x v="18"/>
    <n v="5411.6814029999996"/>
    <n v="69387"/>
    <x v="2"/>
    <x v="2"/>
    <x v="0"/>
  </r>
  <r>
    <x v="16"/>
    <x v="18"/>
    <n v="11734.8336"/>
    <n v="69382"/>
    <x v="2"/>
    <x v="2"/>
    <x v="0"/>
  </r>
  <r>
    <x v="16"/>
    <x v="18"/>
    <n v="5233.1296149999998"/>
    <n v="69382"/>
    <x v="2"/>
    <x v="2"/>
    <x v="0"/>
  </r>
  <r>
    <x v="16"/>
    <x v="18"/>
    <n v="3914.7712510000001"/>
    <n v="69385"/>
    <x v="2"/>
    <x v="2"/>
    <x v="0"/>
  </r>
  <r>
    <x v="16"/>
    <x v="18"/>
    <n v="5898.3104659999999"/>
    <n v="69383"/>
    <x v="2"/>
    <x v="2"/>
    <x v="0"/>
  </r>
  <r>
    <x v="16"/>
    <x v="18"/>
    <n v="15839.640939999999"/>
    <n v="69387"/>
    <x v="2"/>
    <x v="2"/>
    <x v="0"/>
  </r>
  <r>
    <x v="16"/>
    <x v="18"/>
    <n v="2661.7559799999999"/>
    <n v="69383"/>
    <x v="2"/>
    <x v="2"/>
    <x v="0"/>
  </r>
  <r>
    <x v="16"/>
    <x v="18"/>
    <n v="2022.0658739999999"/>
    <n v="69387"/>
    <x v="2"/>
    <x v="2"/>
    <x v="0"/>
  </r>
  <r>
    <x v="16"/>
    <x v="18"/>
    <n v="4250.1460500000003"/>
    <n v="69382"/>
    <x v="2"/>
    <x v="2"/>
    <x v="0"/>
  </r>
  <r>
    <x v="16"/>
    <x v="18"/>
    <n v="2957.0839980000001"/>
    <n v="69382"/>
    <x v="2"/>
    <x v="2"/>
    <x v="0"/>
  </r>
  <r>
    <x v="8"/>
    <x v="11"/>
    <n v="18149.525089999999"/>
    <n v="42218"/>
    <x v="0"/>
    <x v="0"/>
    <x v="0"/>
  </r>
  <r>
    <x v="16"/>
    <x v="18"/>
    <n v="1680.4187019999999"/>
    <n v="69386"/>
    <x v="2"/>
    <x v="2"/>
    <x v="0"/>
  </r>
  <r>
    <x v="16"/>
    <x v="18"/>
    <n v="1093.811537"/>
    <n v="69383"/>
    <x v="2"/>
    <x v="2"/>
    <x v="0"/>
  </r>
  <r>
    <x v="16"/>
    <x v="18"/>
    <n v="4202.152333"/>
    <n v="69385"/>
    <x v="2"/>
    <x v="2"/>
    <x v="0"/>
  </r>
  <r>
    <x v="16"/>
    <x v="18"/>
    <n v="2043.27918"/>
    <n v="69382"/>
    <x v="2"/>
    <x v="2"/>
    <x v="0"/>
  </r>
  <r>
    <x v="16"/>
    <x v="18"/>
    <n v="1567.264197"/>
    <n v="69386"/>
    <x v="2"/>
    <x v="2"/>
    <x v="0"/>
  </r>
  <r>
    <x v="16"/>
    <x v="18"/>
    <n v="2233.5957619999999"/>
    <n v="69382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C1F80-C253-4FAC-B511-35317C0C5CD7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">
  <location ref="D1:E26" firstHeaderRow="1" firstDataRow="1" firstDataCol="1"/>
  <pivotFields count="8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20">
        <item x="0"/>
        <item x="11"/>
        <item x="17"/>
        <item x="9"/>
        <item x="6"/>
        <item x="13"/>
        <item x="16"/>
        <item x="12"/>
        <item x="5"/>
        <item x="1"/>
        <item x="3"/>
        <item x="10"/>
        <item x="15"/>
        <item x="14"/>
        <item x="7"/>
        <item x="18"/>
        <item x="8"/>
        <item x="4"/>
        <item x="2"/>
        <item t="default"/>
      </items>
    </pivotField>
    <pivotField showAll="0"/>
    <pivotField showAll="0"/>
    <pivotField showAll="0">
      <items count="14">
        <item m="1" x="12"/>
        <item m="1" x="6"/>
        <item m="1" x="7"/>
        <item m="1" x="11"/>
        <item m="1" x="5"/>
        <item m="1" x="10"/>
        <item m="1" x="8"/>
        <item m="1" x="9"/>
        <item x="0"/>
        <item x="1"/>
        <item x="2"/>
        <item x="3"/>
        <item x="4"/>
        <item t="default"/>
      </items>
    </pivotField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dataField="1" dragToRow="0" dragToCol="0" dragToPage="0" showAll="0" defaultSubtotal="0"/>
  </pivotFields>
  <rowFields count="2">
    <field x="5"/>
    <field x="1"/>
  </rowFields>
  <rowItems count="25">
    <i>
      <x/>
    </i>
    <i r="1">
      <x v="9"/>
    </i>
    <i r="1">
      <x v="10"/>
    </i>
    <i>
      <x v="1"/>
    </i>
    <i r="1">
      <x v="4"/>
    </i>
    <i r="1">
      <x v="5"/>
    </i>
    <i r="1">
      <x v="6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2"/>
    </i>
    <i r="1">
      <x v="3"/>
    </i>
    <i>
      <x v="4"/>
    </i>
    <i r="1">
      <x v="7"/>
    </i>
    <i r="1">
      <x v="8"/>
    </i>
    <i t="grand">
      <x/>
    </i>
  </rowItems>
  <colItems count="1">
    <i/>
  </colItems>
  <dataFields count="1">
    <dataField name="Somme de area_h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">
  <location ref="A1:B24" firstHeaderRow="1" firstDataRow="1" firstDataCol="1"/>
  <pivotFields count="8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Row" showAll="0">
      <items count="14">
        <item m="1" x="12"/>
        <item m="1" x="6"/>
        <item m="1" x="7"/>
        <item m="1" x="11"/>
        <item m="1" x="5"/>
        <item m="1" x="10"/>
        <item m="1" x="8"/>
        <item m="1" x="9"/>
        <item x="0"/>
        <item x="1"/>
        <item x="2"/>
        <item x="3"/>
        <item x="4"/>
        <item t="default"/>
      </items>
    </pivotField>
    <pivotField showAll="0"/>
    <pivotField showAll="0"/>
    <pivotField dataField="1" dragToRow="0" dragToCol="0" dragToPage="0" showAll="0" defaultSubtotal="0"/>
  </pivotFields>
  <rowFields count="2">
    <field x="4"/>
    <field x="0"/>
  </rowFields>
  <rowItems count="23">
    <i>
      <x v="8"/>
    </i>
    <i r="1">
      <x/>
    </i>
    <i r="1">
      <x v="8"/>
    </i>
    <i r="1">
      <x v="12"/>
    </i>
    <i r="1">
      <x v="14"/>
    </i>
    <i>
      <x v="9"/>
    </i>
    <i r="1">
      <x v="1"/>
    </i>
    <i>
      <x v="10"/>
    </i>
    <i r="1">
      <x v="2"/>
    </i>
    <i r="1">
      <x v="4"/>
    </i>
    <i r="1">
      <x v="5"/>
    </i>
    <i r="1">
      <x v="7"/>
    </i>
    <i r="1">
      <x v="10"/>
    </i>
    <i r="1">
      <x v="15"/>
    </i>
    <i r="1">
      <x v="16"/>
    </i>
    <i>
      <x v="11"/>
    </i>
    <i r="1">
      <x v="3"/>
    </i>
    <i r="1">
      <x v="11"/>
    </i>
    <i r="1">
      <x v="13"/>
    </i>
    <i>
      <x v="12"/>
    </i>
    <i r="1">
      <x v="6"/>
    </i>
    <i r="1">
      <x v="9"/>
    </i>
    <i t="grand">
      <x/>
    </i>
  </rowItems>
  <colItems count="1">
    <i/>
  </colItems>
  <dataFields count="1">
    <dataField name="Somme de area_h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23">
  <location ref="A3:G10" firstHeaderRow="1" firstDataRow="2" firstDataCol="1" rowPageCount="1" colPageCount="1"/>
  <pivotFields count="8">
    <pivotField showAll="0"/>
    <pivotField showAll="0"/>
    <pivotField showAll="0"/>
    <pivotField showAll="0"/>
    <pivotField axis="axisRow" showAll="0">
      <items count="14">
        <item m="1" x="12"/>
        <item m="1" x="6"/>
        <item m="1" x="7"/>
        <item m="1" x="11"/>
        <item m="1" x="5"/>
        <item m="1" x="10"/>
        <item m="1" x="8"/>
        <item m="1" x="9"/>
        <item x="0"/>
        <item x="3"/>
        <item x="4"/>
        <item x="1"/>
        <item x="2"/>
        <item t="default"/>
      </items>
    </pivotField>
    <pivotField axis="axisCol" showAll="0">
      <items count="6">
        <item x="0"/>
        <item x="4"/>
        <item x="3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1">
    <field x="4"/>
  </rowFields>
  <rowItems count="6"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item="1" hier="-1"/>
  </pageFields>
  <dataFields count="1">
    <dataField name="Somme de area_ha" fld="7" baseField="0" baseItem="0"/>
  </dataFields>
  <chartFormats count="6">
    <chartFormat chart="22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A00-000000000000}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24">
  <location ref="A3:G10" firstHeaderRow="1" firstDataRow="2" firstDataCol="1" rowPageCount="1" colPageCount="1"/>
  <pivotFields count="8">
    <pivotField showAll="0"/>
    <pivotField showAll="0"/>
    <pivotField showAll="0"/>
    <pivotField showAll="0"/>
    <pivotField axis="axisCol" showAll="0">
      <items count="14">
        <item m="1" x="12"/>
        <item m="1" x="6"/>
        <item m="1" x="7"/>
        <item m="1" x="11"/>
        <item m="1" x="5"/>
        <item m="1" x="10"/>
        <item m="1" x="8"/>
        <item m="1" x="9"/>
        <item x="0"/>
        <item x="3"/>
        <item x="4"/>
        <item x="1"/>
        <item x="2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 v="8"/>
    </i>
    <i>
      <x v="9"/>
    </i>
    <i>
      <x v="10"/>
    </i>
    <i>
      <x v="11"/>
    </i>
    <i>
      <x v="12"/>
    </i>
    <i t="grand">
      <x/>
    </i>
  </colItems>
  <pageFields count="1">
    <pageField fld="6" item="1" hier="-1"/>
  </pageFields>
  <dataFields count="1">
    <dataField name="Somme de area_ha" fld="7" baseField="0" baseItem="0"/>
  </dataFields>
  <chartFormats count="6">
    <chartFormat chart="23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3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3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3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3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2" totalsRowShown="0">
  <autoFilter ref="A1:G2" xr:uid="{00000000-0009-0000-0100-000001000000}"/>
  <tableColumns count="7">
    <tableColumn id="1" xr3:uid="{00000000-0010-0000-0000-000001000000}" name="cod_10niv2"/>
    <tableColumn id="2" xr3:uid="{00000000-0010-0000-0000-000002000000}" name="cod_20niv2"/>
    <tableColumn id="5" xr3:uid="{00000000-0010-0000-0000-000005000000}" name="Surf_m2"/>
    <tableColumn id="6" xr3:uid="{00000000-0010-0000-0000-000006000000}" name="code_insee"/>
    <tableColumn id="7" xr3:uid="{00000000-0010-0000-0000-000007000000}" name="type_10" dataDxfId="2">
      <calculatedColumnFormula>VLOOKUP(Tableau1[[#This Row],[cod_10niv2]], nomenclature!$A$1:$B$24, 2, 0)</calculatedColumnFormula>
    </tableColumn>
    <tableColumn id="10" xr3:uid="{00000000-0010-0000-0000-00000A000000}" name="type_20" dataDxfId="1">
      <calculatedColumnFormula>VLOOKUP(Tableau1[[#This Row],[cod_20niv2]], nomenclature!$A$1:$B$24, 2, 0)</calculatedColumnFormula>
    </tableColumn>
    <tableColumn id="16" xr3:uid="{00000000-0010-0000-0000-000010000000}" name="muta_10_20" dataDxfId="0">
      <calculatedColumnFormula>IF(Tableau1[[#This Row],[type_10]]&lt;&gt;Tableau1[[#This Row],[type_20]],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Taux_de_croissan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tabSelected="1" topLeftCell="A2" zoomScale="70" zoomScaleNormal="70" workbookViewId="0">
      <selection activeCell="I12" sqref="I12"/>
    </sheetView>
  </sheetViews>
  <sheetFormatPr baseColWidth="10" defaultRowHeight="15" x14ac:dyDescent="0.25"/>
  <cols>
    <col min="1" max="1" width="30.85546875" customWidth="1"/>
    <col min="2" max="2" width="15.7109375" customWidth="1"/>
    <col min="3" max="3" width="17.140625" bestFit="1" customWidth="1"/>
    <col min="4" max="7" width="15.7109375" customWidth="1"/>
    <col min="8" max="8" width="29.42578125" bestFit="1" customWidth="1"/>
    <col min="9" max="12" width="15.7109375" customWidth="1"/>
  </cols>
  <sheetData>
    <row r="1" spans="1:13" s="6" customFormat="1" ht="39.950000000000003" customHeight="1" x14ac:dyDescent="0.5">
      <c r="A1" s="26" t="str">
        <f>titres!A1</f>
        <v>Agglomération lyonnaise</v>
      </c>
      <c r="B1" s="7"/>
      <c r="C1" s="7"/>
      <c r="E1" s="7"/>
      <c r="F1" s="7"/>
      <c r="G1" s="7"/>
      <c r="H1" s="7"/>
      <c r="I1" s="7"/>
    </row>
    <row r="2" spans="1:13" ht="39.950000000000003" customHeight="1" x14ac:dyDescent="0.25">
      <c r="E2" s="7"/>
      <c r="G2" s="7"/>
      <c r="H2" s="20" t="s">
        <v>11</v>
      </c>
      <c r="I2" s="21">
        <v>2010</v>
      </c>
      <c r="J2" s="21">
        <v>2020</v>
      </c>
    </row>
    <row r="3" spans="1:13" s="6" customFormat="1" ht="39.950000000000003" customHeight="1" x14ac:dyDescent="0.25">
      <c r="A3" s="25" t="s">
        <v>80</v>
      </c>
      <c r="B3"/>
      <c r="C3" s="24">
        <f xml:space="preserve"> ((D11+D16+D22)/(C11+C16+C22))^(1/(J2-I2)) - 1</f>
        <v>6.7301961260923804E-5</v>
      </c>
      <c r="D3" s="7"/>
      <c r="E3" s="7"/>
      <c r="F3" s="7"/>
      <c r="G3" s="7"/>
      <c r="H3" s="15" t="s">
        <v>18</v>
      </c>
      <c r="I3" s="11">
        <f>VLOOKUP(H3, 'stocks tcd'!$A:$B, 2, 0)</f>
        <v>4819.1877338519416</v>
      </c>
      <c r="J3" s="11">
        <f>VLOOKUP(H3, 'stocks tcd'!$D:$E, 2, 0)</f>
        <v>4849.6258785526934</v>
      </c>
    </row>
    <row r="4" spans="1:13" s="6" customFormat="1" ht="39.950000000000003" customHeight="1" x14ac:dyDescent="0.2">
      <c r="A4" s="97" t="str">
        <f>"Soit "&amp;ABS(ROUND((SUM(J6:J7)-SUM(I6:I7))/(J2-I2),1))&amp;" ha d'espaces agricoles, naturels et dents creuses urbaines "&amp;IF((SUM(J6:J7)-SUM(I6:I7))/(J2-I2)&lt;0,"consommés","produits") &amp; " par an en moyenne entre 2010 et 2020"</f>
        <v>Soit 0,5 ha d'espaces agricoles, naturels et dents creuses urbaines consommés par an en moyenne entre 2010 et 2020</v>
      </c>
      <c r="B4" s="97"/>
      <c r="C4" s="97"/>
      <c r="D4" s="97"/>
      <c r="E4" s="97"/>
      <c r="F4" s="97"/>
      <c r="G4" s="7"/>
      <c r="H4" s="16" t="s">
        <v>23</v>
      </c>
      <c r="I4" s="12">
        <f>VLOOKUP(H4, 'stocks tcd'!$A:$B, 2, 0)</f>
        <v>133.20653371954199</v>
      </c>
      <c r="J4" s="12">
        <f>VLOOKUP(H4, 'stocks tcd'!$D:$E, 2, 0)</f>
        <v>138.74059201389201</v>
      </c>
    </row>
    <row r="5" spans="1:13" s="6" customFormat="1" ht="39.950000000000003" customHeight="1" x14ac:dyDescent="0.2">
      <c r="A5" s="30"/>
      <c r="B5" s="32" t="s">
        <v>13</v>
      </c>
      <c r="C5" s="32" t="s">
        <v>14</v>
      </c>
      <c r="D5" s="32" t="s">
        <v>15</v>
      </c>
      <c r="E5" s="7"/>
      <c r="F5" s="7"/>
      <c r="G5" s="7"/>
      <c r="H5" s="17" t="s">
        <v>28</v>
      </c>
      <c r="I5" s="9">
        <f>VLOOKUP(H5, 'stocks tcd'!$A:$B, 2, 0)</f>
        <v>124.70750337906802</v>
      </c>
      <c r="J5" s="9">
        <f>VLOOKUP(H5, 'stocks tcd'!$D:$E, 2, 0)</f>
        <v>93.43804909333096</v>
      </c>
    </row>
    <row r="6" spans="1:13" s="6" customFormat="1" ht="39.950000000000003" customHeight="1" x14ac:dyDescent="0.2">
      <c r="A6" s="28">
        <v>2010</v>
      </c>
      <c r="B6" s="29">
        <f>SUM(C11,C16,C22)</f>
        <v>5063.8475486014067</v>
      </c>
      <c r="C6" s="34">
        <f>B6/I8</f>
        <v>0.70902777979549603</v>
      </c>
      <c r="D6" s="29"/>
      <c r="E6" s="7"/>
      <c r="H6" s="18" t="s">
        <v>31</v>
      </c>
      <c r="I6" s="13">
        <f>VLOOKUP(H6, 'stocks tcd'!$A:$B, 2, 0)</f>
        <v>1180.4072878882318</v>
      </c>
      <c r="J6" s="13">
        <f>VLOOKUP(H6, 'stocks tcd'!$D:$E, 2, 0)</f>
        <v>1170.7685007779201</v>
      </c>
    </row>
    <row r="7" spans="1:13" ht="39.950000000000003" customHeight="1" x14ac:dyDescent="0.25">
      <c r="A7" s="31">
        <v>2020</v>
      </c>
      <c r="B7" s="33">
        <f>SUM(D11,D16,D22)</f>
        <v>5067.2566496658355</v>
      </c>
      <c r="C7" s="35">
        <f>B7/J8</f>
        <v>0.70950511394420601</v>
      </c>
      <c r="D7" s="33">
        <f>B7-B6</f>
        <v>3.4091010644287962</v>
      </c>
      <c r="E7" s="7"/>
      <c r="H7" s="19" t="s">
        <v>34</v>
      </c>
      <c r="I7" s="14">
        <f>VLOOKUP(H7, 'stocks tcd'!$A:$B, 2, 0)</f>
        <v>884.4502450152429</v>
      </c>
      <c r="J7" s="14">
        <f>VLOOKUP(H7, 'stocks tcd'!$D:$E, 2, 0)</f>
        <v>889.38628341619335</v>
      </c>
    </row>
    <row r="8" spans="1:13" s="6" customFormat="1" ht="39.950000000000003" customHeight="1" x14ac:dyDescent="0.2">
      <c r="A8" s="7" t="s">
        <v>17</v>
      </c>
      <c r="B8" s="37" t="s">
        <v>16</v>
      </c>
      <c r="H8" s="8" t="s">
        <v>3</v>
      </c>
      <c r="I8" s="10">
        <f t="shared" ref="I8:J8" si="0">SUM(I3:I7)</f>
        <v>7141.9593038540261</v>
      </c>
      <c r="J8" s="10">
        <f t="shared" si="0"/>
        <v>7141.9593038540297</v>
      </c>
    </row>
    <row r="9" spans="1:13" s="6" customFormat="1" ht="39.950000000000003" customHeight="1" x14ac:dyDescent="0.2">
      <c r="A9" s="38"/>
      <c r="B9" s="38"/>
      <c r="E9" s="7"/>
      <c r="H9" s="7"/>
      <c r="I9" s="7"/>
    </row>
    <row r="10" spans="1:13" ht="39.950000000000003" customHeight="1" x14ac:dyDescent="0.25">
      <c r="A10" s="87" t="str">
        <f xml:space="preserve"> titres!A2 &amp; CHAR(10) &amp; titres!A1</f>
        <v>Détail
Agglomération lyonnaise</v>
      </c>
      <c r="B10" s="88"/>
      <c r="C10" s="51" t="s">
        <v>10</v>
      </c>
      <c r="D10" s="51" t="s">
        <v>77</v>
      </c>
      <c r="E10" s="51" t="s">
        <v>78</v>
      </c>
      <c r="F10" s="51" t="s">
        <v>79</v>
      </c>
      <c r="J10" s="22"/>
    </row>
    <row r="11" spans="1:13" s="6" customFormat="1" ht="39.950000000000003" customHeight="1" x14ac:dyDescent="0.2">
      <c r="A11" s="89" t="s">
        <v>18</v>
      </c>
      <c r="B11" s="90"/>
      <c r="C11" s="52">
        <f>_xlfn.IFNA(VLOOKUP($A11, 'stocks tcd'!$A:$B, 2, 0), 0)</f>
        <v>4819.1877338519416</v>
      </c>
      <c r="D11" s="52">
        <f>_xlfn.IFNA(VLOOKUP($A11, 'stocks tcd'!$D:$E, 2, 0), 0)</f>
        <v>4849.6258785526934</v>
      </c>
      <c r="E11" s="62">
        <f>D11-C11</f>
        <v>30.438144700751764</v>
      </c>
      <c r="F11" s="72">
        <f>IFERROR((D11-C11)/C11, "")</f>
        <v>6.3160321576480223E-3</v>
      </c>
      <c r="J11" s="23"/>
    </row>
    <row r="12" spans="1:13" s="6" customFormat="1" ht="15" customHeight="1" x14ac:dyDescent="0.2">
      <c r="A12" s="45" t="s">
        <v>19</v>
      </c>
      <c r="B12" s="39">
        <v>11</v>
      </c>
      <c r="C12" s="53">
        <f>_xlfn.IFNA(VLOOKUP($B12, 'stocks tcd'!$A:$B, 2, 0), 0)</f>
        <v>4666.9520522543808</v>
      </c>
      <c r="D12" s="53">
        <f>_xlfn.IFNA(VLOOKUP($B12, 'stocks tcd'!$D:$E, 2, 0), 0)</f>
        <v>4698.61111861887</v>
      </c>
      <c r="E12" s="63">
        <f t="shared" ref="E12:E39" si="1">D12-C12</f>
        <v>31.659066364489263</v>
      </c>
      <c r="F12" s="73">
        <f t="shared" ref="F12:F39" si="2">IFERROR((D12-C12)/C12, "")</f>
        <v>6.7836708005594975E-3</v>
      </c>
      <c r="J12" s="23"/>
    </row>
    <row r="13" spans="1:13" s="6" customFormat="1" ht="15" customHeight="1" x14ac:dyDescent="0.2">
      <c r="A13" s="45" t="s">
        <v>20</v>
      </c>
      <c r="B13" s="39">
        <v>12</v>
      </c>
      <c r="C13" s="53">
        <f>_xlfn.IFNA(VLOOKUP($B13, 'stocks tcd'!$A:$B, 2, 0), 0)</f>
        <v>11.756828941499998</v>
      </c>
      <c r="D13" s="53">
        <f>_xlfn.IFNA(VLOOKUP($B13, 'stocks tcd'!$D:$E, 2, 0), 0)</f>
        <v>3.3264639834639995</v>
      </c>
      <c r="E13" s="63">
        <f t="shared" si="1"/>
        <v>-8.4303649580359981</v>
      </c>
      <c r="F13" s="73">
        <f t="shared" si="2"/>
        <v>-0.71706112251731102</v>
      </c>
      <c r="J13" s="23"/>
    </row>
    <row r="14" spans="1:13" s="6" customFormat="1" ht="15" customHeight="1" x14ac:dyDescent="0.2">
      <c r="A14" s="45" t="s">
        <v>21</v>
      </c>
      <c r="B14" s="39">
        <v>13</v>
      </c>
      <c r="C14" s="53">
        <f>_xlfn.IFNA(VLOOKUP($B14, 'stocks tcd'!$A:$B, 2, 0), 0)</f>
        <v>4.5660802718999998</v>
      </c>
      <c r="D14" s="53">
        <f>_xlfn.IFNA(VLOOKUP($B14, 'stocks tcd'!$D:$E, 2, 0), 0)</f>
        <v>10.343040112600001</v>
      </c>
      <c r="E14" s="63">
        <f t="shared" si="1"/>
        <v>5.7769598407000009</v>
      </c>
      <c r="F14" s="73">
        <f t="shared" si="2"/>
        <v>1.2651901623919852</v>
      </c>
    </row>
    <row r="15" spans="1:13" ht="15" customHeight="1" x14ac:dyDescent="0.25">
      <c r="A15" s="45" t="s">
        <v>22</v>
      </c>
      <c r="B15" s="39">
        <v>14</v>
      </c>
      <c r="C15" s="53">
        <f>_xlfn.IFNA(VLOOKUP($B15, 'stocks tcd'!$A:$B, 2, 0), 0)</f>
        <v>135.91277238416097</v>
      </c>
      <c r="D15" s="53">
        <f>_xlfn.IFNA(VLOOKUP($B15, 'stocks tcd'!$D:$E, 2, 0), 0)</f>
        <v>137.34525583776099</v>
      </c>
      <c r="E15" s="63">
        <f t="shared" si="1"/>
        <v>1.4324834536000139</v>
      </c>
      <c r="F15" s="73">
        <f t="shared" si="2"/>
        <v>1.0539726535421279E-2</v>
      </c>
      <c r="K15" s="6"/>
      <c r="L15" s="6"/>
      <c r="M15" s="6"/>
    </row>
    <row r="16" spans="1:13" s="6" customFormat="1" ht="39.950000000000003" customHeight="1" x14ac:dyDescent="0.2">
      <c r="A16" s="91" t="s">
        <v>23</v>
      </c>
      <c r="B16" s="92"/>
      <c r="C16" s="54">
        <f>_xlfn.IFNA(VLOOKUP($A16, 'stocks tcd'!$A:$B, 2, 0), 0)</f>
        <v>133.20653371954199</v>
      </c>
      <c r="D16" s="54">
        <f>_xlfn.IFNA(VLOOKUP($A16, 'stocks tcd'!$D:$E, 2, 0), 0)</f>
        <v>138.74059201389201</v>
      </c>
      <c r="E16" s="64">
        <f t="shared" si="1"/>
        <v>5.5340582943500181</v>
      </c>
      <c r="F16" s="74">
        <f t="shared" si="2"/>
        <v>4.1544946331248514E-2</v>
      </c>
    </row>
    <row r="17" spans="1:13" s="6" customFormat="1" ht="15" customHeight="1" x14ac:dyDescent="0.2">
      <c r="A17" s="46" t="s">
        <v>24</v>
      </c>
      <c r="B17" s="40">
        <v>21</v>
      </c>
      <c r="C17" s="55">
        <f>_xlfn.IFNA(VLOOKUP($B17, 'stocks tcd'!$A:$B, 2, 0), 0)</f>
        <v>4.5102368775999997</v>
      </c>
      <c r="D17" s="55">
        <f>_xlfn.IFNA(VLOOKUP($B17, 'stocks tcd'!$D:$E, 2, 0), 0)</f>
        <v>10.45796866545</v>
      </c>
      <c r="E17" s="65">
        <f t="shared" si="1"/>
        <v>5.9477317878500005</v>
      </c>
      <c r="F17" s="75">
        <f t="shared" si="2"/>
        <v>1.3187182733991845</v>
      </c>
      <c r="H17" s="38"/>
    </row>
    <row r="18" spans="1:13" s="6" customFormat="1" ht="24" x14ac:dyDescent="0.2">
      <c r="A18" s="46" t="s">
        <v>25</v>
      </c>
      <c r="B18" s="40">
        <v>22</v>
      </c>
      <c r="C18" s="55">
        <f>_xlfn.IFNA(VLOOKUP($B18, 'stocks tcd'!$A:$B, 2, 0), 0)</f>
        <v>128.69344318759997</v>
      </c>
      <c r="D18" s="55">
        <f>_xlfn.IFNA(VLOOKUP($B18, 'stocks tcd'!$D:$E, 2, 0), 0)</f>
        <v>128.2797696941</v>
      </c>
      <c r="E18" s="65">
        <f t="shared" si="1"/>
        <v>-0.41367349349997085</v>
      </c>
      <c r="F18" s="75">
        <f t="shared" si="2"/>
        <v>-3.2144100216275014E-3</v>
      </c>
    </row>
    <row r="19" spans="1:13" s="6" customFormat="1" ht="15" customHeight="1" x14ac:dyDescent="0.2">
      <c r="A19" s="46" t="s">
        <v>26</v>
      </c>
      <c r="B19" s="40">
        <v>23</v>
      </c>
      <c r="C19" s="55">
        <f>_xlfn.IFNA(VLOOKUP($B19, 'stocks tcd'!$A:$B, 2, 0), 0)</f>
        <v>0</v>
      </c>
      <c r="D19" s="55">
        <f>_xlfn.IFNA(VLOOKUP($B19, 'stocks tcd'!$D:$E, 2, 0), 0)</f>
        <v>0</v>
      </c>
      <c r="E19" s="65">
        <f t="shared" si="1"/>
        <v>0</v>
      </c>
      <c r="F19" s="75" t="str">
        <f t="shared" si="2"/>
        <v/>
      </c>
    </row>
    <row r="20" spans="1:13" s="6" customFormat="1" ht="15" customHeight="1" x14ac:dyDescent="0.2">
      <c r="A20" s="46" t="s">
        <v>27</v>
      </c>
      <c r="B20" s="40">
        <v>24</v>
      </c>
      <c r="C20" s="55">
        <f>_xlfn.IFNA(VLOOKUP($B20, 'stocks tcd'!$A:$B, 2, 0), 0)</f>
        <v>2.8536543420000001E-3</v>
      </c>
      <c r="D20" s="55">
        <f>_xlfn.IFNA(VLOOKUP($B20, 'stocks tcd'!$D:$E, 2, 0), 0)</f>
        <v>2.8536543420000001E-3</v>
      </c>
      <c r="E20" s="65">
        <f t="shared" si="1"/>
        <v>0</v>
      </c>
      <c r="F20" s="75">
        <f t="shared" si="2"/>
        <v>0</v>
      </c>
    </row>
    <row r="21" spans="1:13" s="6" customFormat="1" ht="39.950000000000003" customHeight="1" x14ac:dyDescent="0.25">
      <c r="A21" s="93" t="s">
        <v>28</v>
      </c>
      <c r="B21" s="94"/>
      <c r="C21" s="56">
        <f>_xlfn.IFNA(VLOOKUP($A21, 'stocks tcd'!$A:$B, 2, 0), 0)</f>
        <v>124.70750337906802</v>
      </c>
      <c r="D21" s="56">
        <f>_xlfn.IFNA(VLOOKUP($A21, 'stocks tcd'!$D:$E, 2, 0), 0)</f>
        <v>93.43804909333096</v>
      </c>
      <c r="E21" s="66">
        <f t="shared" si="1"/>
        <v>-31.269454285737055</v>
      </c>
      <c r="F21" s="76">
        <f t="shared" si="2"/>
        <v>-0.25074236464095223</v>
      </c>
      <c r="K21"/>
      <c r="L21"/>
      <c r="M21"/>
    </row>
    <row r="22" spans="1:13" s="6" customFormat="1" ht="24" x14ac:dyDescent="0.25">
      <c r="A22" s="50" t="s">
        <v>29</v>
      </c>
      <c r="B22" s="41">
        <v>31</v>
      </c>
      <c r="C22" s="57">
        <f>_xlfn.IFNA(VLOOKUP($B22, 'stocks tcd'!$A:$B, 2, 0), 0)</f>
        <v>111.45328102992301</v>
      </c>
      <c r="D22" s="57">
        <f>_xlfn.IFNA(VLOOKUP($B22, 'stocks tcd'!$D:$E, 2, 0), 0)</f>
        <v>78.890179099249991</v>
      </c>
      <c r="E22" s="67">
        <f t="shared" si="1"/>
        <v>-32.563101930673014</v>
      </c>
      <c r="F22" s="77">
        <f t="shared" si="2"/>
        <v>-0.29216817692366065</v>
      </c>
      <c r="K22"/>
      <c r="L22"/>
      <c r="M22"/>
    </row>
    <row r="23" spans="1:13" s="6" customFormat="1" ht="15" customHeight="1" x14ac:dyDescent="0.25">
      <c r="A23" s="50" t="s">
        <v>30</v>
      </c>
      <c r="B23" s="41">
        <v>32</v>
      </c>
      <c r="C23" s="57">
        <f>_xlfn.IFNA(VLOOKUP($B23, 'stocks tcd'!$A:$B, 2, 0), 0)</f>
        <v>13.254222349144998</v>
      </c>
      <c r="D23" s="57">
        <f>_xlfn.IFNA(VLOOKUP($B23, 'stocks tcd'!$D:$E, 2, 0), 0)</f>
        <v>14.547869994081001</v>
      </c>
      <c r="E23" s="67">
        <f t="shared" si="1"/>
        <v>1.2936476449360033</v>
      </c>
      <c r="F23" s="77">
        <f t="shared" si="2"/>
        <v>9.7602681685768897E-2</v>
      </c>
      <c r="K23"/>
      <c r="L23"/>
      <c r="M23"/>
    </row>
    <row r="24" spans="1:13" s="6" customFormat="1" ht="39.950000000000003" customHeight="1" x14ac:dyDescent="0.25">
      <c r="A24" s="95" t="s">
        <v>31</v>
      </c>
      <c r="B24" s="96"/>
      <c r="C24" s="58">
        <f>_xlfn.IFNA(VLOOKUP($A24, 'stocks tcd'!$A:$B, 2, 0), 0)</f>
        <v>1180.4072878882318</v>
      </c>
      <c r="D24" s="58">
        <f>_xlfn.IFNA(VLOOKUP($A24, 'stocks tcd'!$D:$E, 2, 0), 0)</f>
        <v>1170.7685007779201</v>
      </c>
      <c r="E24" s="68">
        <f t="shared" si="1"/>
        <v>-9.6387871103117959</v>
      </c>
      <c r="F24" s="78">
        <f t="shared" si="2"/>
        <v>-8.1656452050171136E-3</v>
      </c>
      <c r="K24"/>
      <c r="L24"/>
      <c r="M24"/>
    </row>
    <row r="25" spans="1:13" s="6" customFormat="1" ht="15" customHeight="1" x14ac:dyDescent="0.25">
      <c r="A25" s="49" t="s">
        <v>32</v>
      </c>
      <c r="B25" s="42">
        <v>41</v>
      </c>
      <c r="C25" s="59">
        <f>_xlfn.IFNA(VLOOKUP($B25, 'stocks tcd'!$A:$B, 2, 0), 0)</f>
        <v>1180.4072878882318</v>
      </c>
      <c r="D25" s="59">
        <f>_xlfn.IFNA(VLOOKUP($B25, 'stocks tcd'!$D:$E, 2, 0), 0)</f>
        <v>1169.7223756000001</v>
      </c>
      <c r="E25" s="69">
        <f t="shared" si="1"/>
        <v>-10.684912288231772</v>
      </c>
      <c r="F25" s="79">
        <f t="shared" si="2"/>
        <v>-9.0518860717534681E-3</v>
      </c>
      <c r="K25"/>
      <c r="L25"/>
      <c r="M25"/>
    </row>
    <row r="26" spans="1:13" ht="20.100000000000001" customHeight="1" x14ac:dyDescent="0.25">
      <c r="A26" s="49" t="s">
        <v>33</v>
      </c>
      <c r="B26" s="42">
        <v>42</v>
      </c>
      <c r="C26" s="59">
        <f>_xlfn.IFNA(VLOOKUP($B26, 'stocks tcd'!$A:$B, 2, 0), 0)</f>
        <v>0</v>
      </c>
      <c r="D26" s="59">
        <f>_xlfn.IFNA(VLOOKUP($B26, 'stocks tcd'!$D:$E, 2, 0), 0)</f>
        <v>1.04612517792</v>
      </c>
      <c r="E26" s="69">
        <f t="shared" si="1"/>
        <v>1.04612517792</v>
      </c>
      <c r="F26" s="79" t="str">
        <f t="shared" si="2"/>
        <v/>
      </c>
    </row>
    <row r="27" spans="1:13" ht="39.950000000000003" customHeight="1" x14ac:dyDescent="0.25">
      <c r="A27" s="85" t="s">
        <v>34</v>
      </c>
      <c r="B27" s="86"/>
      <c r="C27" s="60">
        <f>_xlfn.IFNA(VLOOKUP($A27, 'stocks tcd'!$A:$B, 2, 0), 0)</f>
        <v>884.4502450152429</v>
      </c>
      <c r="D27" s="60">
        <f>_xlfn.IFNA(VLOOKUP($A27, 'stocks tcd'!$D:$E, 2, 0), 0)</f>
        <v>889.38628341619335</v>
      </c>
      <c r="E27" s="70">
        <f t="shared" si="1"/>
        <v>4.9360384009504514</v>
      </c>
      <c r="F27" s="80">
        <f t="shared" si="2"/>
        <v>5.5809113387326635E-3</v>
      </c>
    </row>
    <row r="28" spans="1:13" ht="15" customHeight="1" x14ac:dyDescent="0.25">
      <c r="A28" s="47" t="s">
        <v>35</v>
      </c>
      <c r="B28" s="43">
        <v>51</v>
      </c>
      <c r="C28" s="61">
        <f>_xlfn.IFNA(VLOOKUP($B28, 'stocks tcd'!$A:$B, 2, 0), 0)</f>
        <v>526.27881715561693</v>
      </c>
      <c r="D28" s="61">
        <f>_xlfn.IFNA(VLOOKUP($B28, 'stocks tcd'!$D:$E, 2, 0), 0)</f>
        <v>513.16262206245995</v>
      </c>
      <c r="E28" s="71">
        <f t="shared" si="1"/>
        <v>-13.116195093156989</v>
      </c>
      <c r="F28" s="81">
        <f t="shared" si="2"/>
        <v>-2.49225214194373E-2</v>
      </c>
    </row>
    <row r="29" spans="1:13" ht="20.100000000000001" customHeight="1" x14ac:dyDescent="0.25">
      <c r="A29" s="47" t="s">
        <v>36</v>
      </c>
      <c r="B29" s="43">
        <v>52</v>
      </c>
      <c r="C29" s="61">
        <f>_xlfn.IFNA(VLOOKUP($B29, 'stocks tcd'!$A:$B, 2, 0), 0)</f>
        <v>0.15910371437900001</v>
      </c>
      <c r="D29" s="61">
        <f>_xlfn.IFNA(VLOOKUP($B29, 'stocks tcd'!$D:$E, 2, 0), 0)</f>
        <v>0.76468240669999998</v>
      </c>
      <c r="E29" s="71">
        <f t="shared" si="1"/>
        <v>0.60557869232100003</v>
      </c>
      <c r="F29" s="81">
        <f t="shared" si="2"/>
        <v>3.8061882758969077</v>
      </c>
    </row>
    <row r="30" spans="1:13" ht="15" customHeight="1" x14ac:dyDescent="0.25">
      <c r="A30" s="47" t="s">
        <v>37</v>
      </c>
      <c r="B30" s="43">
        <v>53</v>
      </c>
      <c r="C30" s="61">
        <f>_xlfn.IFNA(VLOOKUP($B30, 'stocks tcd'!$A:$B, 2, 0), 0)</f>
        <v>0</v>
      </c>
      <c r="D30" s="61">
        <f>_xlfn.IFNA(VLOOKUP($B30, 'stocks tcd'!$D:$E, 2, 0), 0)</f>
        <v>0.3900222753</v>
      </c>
      <c r="E30" s="71">
        <f t="shared" si="1"/>
        <v>0.3900222753</v>
      </c>
      <c r="F30" s="81" t="str">
        <f t="shared" si="2"/>
        <v/>
      </c>
    </row>
    <row r="31" spans="1:13" ht="15" customHeight="1" x14ac:dyDescent="0.25">
      <c r="A31" s="47" t="s">
        <v>38</v>
      </c>
      <c r="B31" s="43">
        <v>54</v>
      </c>
      <c r="C31" s="61">
        <f>_xlfn.IFNA(VLOOKUP($B31, 'stocks tcd'!$A:$B, 2, 0), 0)</f>
        <v>1.2389775509800001</v>
      </c>
      <c r="D31" s="61">
        <f>_xlfn.IFNA(VLOOKUP($B31, 'stocks tcd'!$D:$E, 2, 0), 0)</f>
        <v>12.215065670004</v>
      </c>
      <c r="E31" s="71">
        <f t="shared" si="1"/>
        <v>10.976088119024</v>
      </c>
      <c r="F31" s="81">
        <f t="shared" si="2"/>
        <v>8.8589886962376276</v>
      </c>
    </row>
    <row r="32" spans="1:13" ht="20.100000000000001" customHeight="1" x14ac:dyDescent="0.25">
      <c r="A32" s="47" t="s">
        <v>39</v>
      </c>
      <c r="B32" s="43">
        <v>55</v>
      </c>
      <c r="C32" s="61">
        <f>_xlfn.IFNA(VLOOKUP($B32, 'stocks tcd'!$A:$B, 2, 0), 0)</f>
        <v>7.3850229097</v>
      </c>
      <c r="D32" s="61">
        <f>_xlfn.IFNA(VLOOKUP($B32, 'stocks tcd'!$D:$E, 2, 0), 0)</f>
        <v>7.3850229097</v>
      </c>
      <c r="E32" s="71">
        <f t="shared" si="1"/>
        <v>0</v>
      </c>
      <c r="F32" s="81">
        <f t="shared" si="2"/>
        <v>0</v>
      </c>
    </row>
    <row r="33" spans="1:13" ht="15" customHeight="1" x14ac:dyDescent="0.25">
      <c r="A33" s="47" t="s">
        <v>40</v>
      </c>
      <c r="B33" s="43">
        <v>56</v>
      </c>
      <c r="C33" s="61">
        <f>_xlfn.IFNA(VLOOKUP($B33, 'stocks tcd'!$A:$B, 2, 0), 0)</f>
        <v>104.2504632718</v>
      </c>
      <c r="D33" s="61">
        <f>_xlfn.IFNA(VLOOKUP($B33, 'stocks tcd'!$D:$E, 2, 0), 0)</f>
        <v>110.64907784941398</v>
      </c>
      <c r="E33" s="71">
        <f t="shared" si="1"/>
        <v>6.3986145776139836</v>
      </c>
      <c r="F33" s="81">
        <f t="shared" si="2"/>
        <v>6.137732511491701E-2</v>
      </c>
      <c r="K33" s="7"/>
      <c r="L33" s="7"/>
      <c r="M33" s="7"/>
    </row>
    <row r="34" spans="1:13" ht="15" customHeight="1" x14ac:dyDescent="0.25">
      <c r="A34" s="47" t="s">
        <v>41</v>
      </c>
      <c r="B34" s="43">
        <v>57</v>
      </c>
      <c r="C34" s="61">
        <f>_xlfn.IFNA(VLOOKUP($B34, 'stocks tcd'!$A:$B, 2, 0), 0)</f>
        <v>0</v>
      </c>
      <c r="D34" s="61">
        <f>_xlfn.IFNA(VLOOKUP($B34, 'stocks tcd'!$D:$E, 2, 0), 0)</f>
        <v>0</v>
      </c>
      <c r="E34" s="71">
        <f t="shared" si="1"/>
        <v>0</v>
      </c>
      <c r="F34" s="81" t="str">
        <f t="shared" si="2"/>
        <v/>
      </c>
      <c r="K34" s="7"/>
      <c r="L34" s="7"/>
      <c r="M34" s="7"/>
    </row>
    <row r="35" spans="1:13" ht="15" customHeight="1" x14ac:dyDescent="0.25">
      <c r="A35" s="47" t="s">
        <v>42</v>
      </c>
      <c r="B35" s="43">
        <v>58</v>
      </c>
      <c r="C35" s="61">
        <f>_xlfn.IFNA(VLOOKUP($B35, 'stocks tcd'!$A:$B, 2, 0), 0)</f>
        <v>0</v>
      </c>
      <c r="D35" s="61">
        <f>_xlfn.IFNA(VLOOKUP($B35, 'stocks tcd'!$D:$E, 2, 0), 0)</f>
        <v>0</v>
      </c>
      <c r="E35" s="71">
        <f t="shared" si="1"/>
        <v>0</v>
      </c>
      <c r="F35" s="81" t="str">
        <f t="shared" si="2"/>
        <v/>
      </c>
      <c r="K35" s="7"/>
      <c r="L35" s="7"/>
      <c r="M35" s="7"/>
    </row>
    <row r="36" spans="1:13" ht="15" customHeight="1" x14ac:dyDescent="0.25">
      <c r="A36" s="47" t="s">
        <v>43</v>
      </c>
      <c r="B36" s="43">
        <v>59</v>
      </c>
      <c r="C36" s="61">
        <f>_xlfn.IFNA(VLOOKUP($B36, 'stocks tcd'!$A:$B, 2, 0), 0)</f>
        <v>0</v>
      </c>
      <c r="D36" s="61">
        <f>_xlfn.IFNA(VLOOKUP($B36, 'stocks tcd'!$D:$E, 2, 0), 0)</f>
        <v>0</v>
      </c>
      <c r="E36" s="71">
        <f t="shared" si="1"/>
        <v>0</v>
      </c>
      <c r="F36" s="81" t="str">
        <f t="shared" si="2"/>
        <v/>
      </c>
      <c r="K36" s="7"/>
      <c r="L36" s="7"/>
      <c r="M36" s="7"/>
    </row>
    <row r="37" spans="1:13" ht="15" customHeight="1" x14ac:dyDescent="0.25">
      <c r="A37" s="47" t="s">
        <v>44</v>
      </c>
      <c r="B37" s="43">
        <v>510</v>
      </c>
      <c r="C37" s="61">
        <f>_xlfn.IFNA(VLOOKUP($B37, 'stocks tcd'!$A:$B, 2, 0), 0)</f>
        <v>0</v>
      </c>
      <c r="D37" s="61">
        <f>_xlfn.IFNA(VLOOKUP($B37, 'stocks tcd'!$D:$E, 2, 0), 0)</f>
        <v>0</v>
      </c>
      <c r="E37" s="71">
        <f t="shared" si="1"/>
        <v>0</v>
      </c>
      <c r="F37" s="81" t="str">
        <f t="shared" si="2"/>
        <v/>
      </c>
      <c r="K37" s="7"/>
      <c r="L37" s="7"/>
      <c r="M37" s="7"/>
    </row>
    <row r="38" spans="1:13" s="7" customFormat="1" ht="15" customHeight="1" x14ac:dyDescent="0.25">
      <c r="A38" s="47" t="s">
        <v>45</v>
      </c>
      <c r="B38" s="43">
        <v>511</v>
      </c>
      <c r="C38" s="61">
        <f>_xlfn.IFNA(VLOOKUP($B38, 'stocks tcd'!$A:$B, 2, 0), 0)</f>
        <v>0.46714127329999999</v>
      </c>
      <c r="D38" s="61">
        <f>_xlfn.IFNA(VLOOKUP($B38, 'stocks tcd'!$D:$E, 2, 0), 0)</f>
        <v>7.9660818189999996E-2</v>
      </c>
      <c r="E38" s="71">
        <f t="shared" si="1"/>
        <v>-0.38748045511000001</v>
      </c>
      <c r="F38" s="81">
        <f t="shared" si="2"/>
        <v>-0.829471676464688</v>
      </c>
    </row>
    <row r="39" spans="1:13" s="7" customFormat="1" ht="15" customHeight="1" x14ac:dyDescent="0.25">
      <c r="A39" s="48" t="s">
        <v>46</v>
      </c>
      <c r="B39" s="44">
        <v>512</v>
      </c>
      <c r="C39" s="82">
        <f>_xlfn.IFNA(VLOOKUP($B39, 'stocks tcd'!$A:$B, 2, 0), 0)</f>
        <v>244.670719139467</v>
      </c>
      <c r="D39" s="82">
        <f>_xlfn.IFNA(VLOOKUP($B39, 'stocks tcd'!$D:$E, 2, 0), 0)</f>
        <v>244.74012942442499</v>
      </c>
      <c r="E39" s="83">
        <f t="shared" si="1"/>
        <v>6.9410284957996282E-2</v>
      </c>
      <c r="F39" s="84">
        <f t="shared" si="2"/>
        <v>2.8368856396923854E-4</v>
      </c>
    </row>
    <row r="40" spans="1:13" s="7" customFormat="1" ht="15" customHeight="1" x14ac:dyDescent="0.25"/>
    <row r="41" spans="1:13" s="7" customFormat="1" ht="15" customHeight="1" x14ac:dyDescent="0.25"/>
    <row r="42" spans="1:13" s="7" customFormat="1" ht="15" customHeight="1" x14ac:dyDescent="0.25"/>
    <row r="43" spans="1:13" s="7" customFormat="1" ht="15" customHeight="1" x14ac:dyDescent="0.25"/>
    <row r="44" spans="1:13" s="7" customFormat="1" ht="15" customHeight="1" x14ac:dyDescent="0.25"/>
    <row r="45" spans="1:13" s="7" customFormat="1" ht="39.950000000000003" customHeight="1" x14ac:dyDescent="0.2">
      <c r="A45" s="36"/>
    </row>
    <row r="46" spans="1:13" s="7" customFormat="1" ht="39.950000000000003" customHeight="1" x14ac:dyDescent="0.25">
      <c r="J46"/>
      <c r="K46"/>
      <c r="L46"/>
    </row>
    <row r="47" spans="1:13" s="7" customFormat="1" ht="39.950000000000003" customHeight="1" x14ac:dyDescent="0.25">
      <c r="J47"/>
      <c r="K47"/>
      <c r="L47"/>
    </row>
    <row r="48" spans="1:13" s="7" customFormat="1" ht="39.950000000000003" customHeight="1" x14ac:dyDescent="0.25">
      <c r="J48"/>
      <c r="K48"/>
      <c r="L48"/>
    </row>
    <row r="49" spans="10:12" s="7" customFormat="1" ht="39.950000000000003" customHeight="1" x14ac:dyDescent="0.25">
      <c r="J49"/>
      <c r="K49"/>
      <c r="L49"/>
    </row>
    <row r="50" spans="10:12" s="7" customFormat="1" ht="39.950000000000003" customHeight="1" x14ac:dyDescent="0.25">
      <c r="J50"/>
      <c r="K50"/>
      <c r="L50"/>
    </row>
  </sheetData>
  <mergeCells count="7">
    <mergeCell ref="A4:F4"/>
    <mergeCell ref="A27:B27"/>
    <mergeCell ref="A10:B10"/>
    <mergeCell ref="A11:B11"/>
    <mergeCell ref="A16:B16"/>
    <mergeCell ref="A21:B21"/>
    <mergeCell ref="A24:B24"/>
  </mergeCells>
  <conditionalFormatting sqref="E11:F11">
    <cfRule type="cellIs" dxfId="4" priority="3" operator="lessThan">
      <formula>0</formula>
    </cfRule>
    <cfRule type="cellIs" dxfId="3" priority="4" operator="lessThan">
      <formula>0</formula>
    </cfRule>
  </conditionalFormatting>
  <hyperlinks>
    <hyperlink ref="B8" r:id="rId1" location="Taux_de_croissance_annuel_moyen" xr:uid="{00000000-0004-0000-0000-000000000000}"/>
  </hyperlinks>
  <pageMargins left="0.25" right="0.25" top="0.75" bottom="0.75" header="0.3" footer="0.3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6"/>
  <sheetViews>
    <sheetView workbookViewId="0">
      <selection activeCell="E2" sqref="E2"/>
    </sheetView>
  </sheetViews>
  <sheetFormatPr baseColWidth="10" defaultRowHeight="15" x14ac:dyDescent="0.25"/>
  <cols>
    <col min="1" max="1" width="28.42578125" bestFit="1" customWidth="1"/>
    <col min="2" max="3" width="18" bestFit="1" customWidth="1"/>
    <col min="4" max="4" width="28.42578125" bestFit="1" customWidth="1"/>
    <col min="5" max="6" width="18" bestFit="1" customWidth="1"/>
  </cols>
  <sheetData>
    <row r="1" spans="1:20" x14ac:dyDescent="0.25">
      <c r="A1" s="1" t="s">
        <v>0</v>
      </c>
      <c r="B1" t="s">
        <v>2</v>
      </c>
      <c r="D1" s="1" t="s">
        <v>0</v>
      </c>
      <c r="E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18</v>
      </c>
      <c r="B2" s="3">
        <v>4819.1877338519416</v>
      </c>
      <c r="D2" s="2" t="s">
        <v>31</v>
      </c>
      <c r="E2" s="3">
        <v>1170.7685007779201</v>
      </c>
    </row>
    <row r="3" spans="1:20" x14ac:dyDescent="0.25">
      <c r="A3" s="4">
        <v>11</v>
      </c>
      <c r="B3" s="3">
        <v>4666.9520522543808</v>
      </c>
      <c r="D3" s="4">
        <v>41</v>
      </c>
      <c r="E3" s="3">
        <v>1169.7223756000001</v>
      </c>
    </row>
    <row r="4" spans="1:20" x14ac:dyDescent="0.25">
      <c r="A4" s="4">
        <v>12</v>
      </c>
      <c r="B4" s="3">
        <v>11.756828941499998</v>
      </c>
      <c r="D4" s="4">
        <v>42</v>
      </c>
      <c r="E4" s="3">
        <v>1.04612517792</v>
      </c>
    </row>
    <row r="5" spans="1:20" x14ac:dyDescent="0.25">
      <c r="A5" s="4">
        <v>13</v>
      </c>
      <c r="B5" s="3">
        <v>4.5660802718999998</v>
      </c>
      <c r="D5" s="2" t="s">
        <v>23</v>
      </c>
      <c r="E5" s="3">
        <v>138.74059201389201</v>
      </c>
    </row>
    <row r="6" spans="1:20" x14ac:dyDescent="0.25">
      <c r="A6" s="4">
        <v>14</v>
      </c>
      <c r="B6" s="3">
        <v>135.91277238416097</v>
      </c>
      <c r="D6" s="4">
        <v>21</v>
      </c>
      <c r="E6" s="3">
        <v>10.45796866545</v>
      </c>
    </row>
    <row r="7" spans="1:20" x14ac:dyDescent="0.25">
      <c r="A7" s="2" t="s">
        <v>31</v>
      </c>
      <c r="B7" s="3">
        <v>1180.4072878882318</v>
      </c>
      <c r="D7" s="4">
        <v>22</v>
      </c>
      <c r="E7" s="3">
        <v>128.2797696941</v>
      </c>
    </row>
    <row r="8" spans="1:20" x14ac:dyDescent="0.25">
      <c r="A8" s="4">
        <v>41</v>
      </c>
      <c r="B8" s="3">
        <v>1180.4072878882318</v>
      </c>
      <c r="D8" s="4">
        <v>24</v>
      </c>
      <c r="E8" s="3">
        <v>2.8536543420000001E-3</v>
      </c>
    </row>
    <row r="9" spans="1:20" x14ac:dyDescent="0.25">
      <c r="A9" s="2" t="s">
        <v>34</v>
      </c>
      <c r="B9" s="3">
        <v>884.4502450152429</v>
      </c>
      <c r="D9" s="2" t="s">
        <v>34</v>
      </c>
      <c r="E9" s="3">
        <v>889.38628341619335</v>
      </c>
    </row>
    <row r="10" spans="1:20" x14ac:dyDescent="0.25">
      <c r="A10" s="4">
        <v>512</v>
      </c>
      <c r="B10" s="3">
        <v>244.670719139467</v>
      </c>
      <c r="D10" s="4">
        <v>51</v>
      </c>
      <c r="E10" s="3">
        <v>513.16262206245995</v>
      </c>
    </row>
    <row r="11" spans="1:20" x14ac:dyDescent="0.25">
      <c r="A11" s="4">
        <v>56</v>
      </c>
      <c r="B11" s="3">
        <v>104.2504632718</v>
      </c>
      <c r="D11" s="4">
        <v>52</v>
      </c>
      <c r="E11" s="3">
        <v>0.76468240669999998</v>
      </c>
    </row>
    <row r="12" spans="1:20" x14ac:dyDescent="0.25">
      <c r="A12" s="4">
        <v>54</v>
      </c>
      <c r="B12" s="3">
        <v>1.2389775509800001</v>
      </c>
      <c r="D12" s="4">
        <v>53</v>
      </c>
      <c r="E12" s="3">
        <v>0.3900222753</v>
      </c>
    </row>
    <row r="13" spans="1:20" x14ac:dyDescent="0.25">
      <c r="A13" s="4">
        <v>51</v>
      </c>
      <c r="B13" s="3">
        <v>526.27881715561693</v>
      </c>
      <c r="D13" s="4">
        <v>54</v>
      </c>
      <c r="E13" s="3">
        <v>12.215065670004</v>
      </c>
    </row>
    <row r="14" spans="1:20" x14ac:dyDescent="0.25">
      <c r="A14" s="4">
        <v>52</v>
      </c>
      <c r="B14" s="3">
        <v>0.15910371437900001</v>
      </c>
      <c r="D14" s="4">
        <v>55</v>
      </c>
      <c r="E14" s="3">
        <v>7.3850229097</v>
      </c>
    </row>
    <row r="15" spans="1:20" x14ac:dyDescent="0.25">
      <c r="A15" s="4">
        <v>511</v>
      </c>
      <c r="B15" s="3">
        <v>0.46714127329999999</v>
      </c>
      <c r="D15" s="4">
        <v>56</v>
      </c>
      <c r="E15" s="3">
        <v>110.64907784941398</v>
      </c>
    </row>
    <row r="16" spans="1:20" x14ac:dyDescent="0.25">
      <c r="A16" s="4">
        <v>55</v>
      </c>
      <c r="B16" s="3">
        <v>7.3850229097</v>
      </c>
      <c r="D16" s="4">
        <v>511</v>
      </c>
      <c r="E16" s="3">
        <v>7.9660818189999996E-2</v>
      </c>
    </row>
    <row r="17" spans="1:5" x14ac:dyDescent="0.25">
      <c r="A17" s="2" t="s">
        <v>23</v>
      </c>
      <c r="B17" s="3">
        <v>133.20653371954199</v>
      </c>
      <c r="D17" s="4">
        <v>512</v>
      </c>
      <c r="E17" s="3">
        <v>244.74012942442499</v>
      </c>
    </row>
    <row r="18" spans="1:5" x14ac:dyDescent="0.25">
      <c r="A18" s="4">
        <v>21</v>
      </c>
      <c r="B18" s="3">
        <v>4.5102368775999997</v>
      </c>
      <c r="D18" s="2" t="s">
        <v>18</v>
      </c>
      <c r="E18" s="3">
        <v>4849.6258785526934</v>
      </c>
    </row>
    <row r="19" spans="1:5" x14ac:dyDescent="0.25">
      <c r="A19" s="4">
        <v>22</v>
      </c>
      <c r="B19" s="3">
        <v>128.69344318759997</v>
      </c>
      <c r="D19" s="4">
        <v>11</v>
      </c>
      <c r="E19" s="3">
        <v>4698.61111861887</v>
      </c>
    </row>
    <row r="20" spans="1:5" x14ac:dyDescent="0.25">
      <c r="A20" s="4">
        <v>24</v>
      </c>
      <c r="B20" s="3">
        <v>2.8536543420000001E-3</v>
      </c>
      <c r="D20" s="4">
        <v>12</v>
      </c>
      <c r="E20" s="3">
        <v>3.3264639834639995</v>
      </c>
    </row>
    <row r="21" spans="1:5" x14ac:dyDescent="0.25">
      <c r="A21" s="2" t="s">
        <v>28</v>
      </c>
      <c r="B21" s="3">
        <v>124.70750337906802</v>
      </c>
      <c r="D21" s="4">
        <v>13</v>
      </c>
      <c r="E21" s="3">
        <v>10.343040112600001</v>
      </c>
    </row>
    <row r="22" spans="1:5" x14ac:dyDescent="0.25">
      <c r="A22" s="4">
        <v>32</v>
      </c>
      <c r="B22" s="3">
        <v>13.254222349144998</v>
      </c>
      <c r="D22" s="4">
        <v>14</v>
      </c>
      <c r="E22" s="3">
        <v>137.34525583776099</v>
      </c>
    </row>
    <row r="23" spans="1:5" x14ac:dyDescent="0.25">
      <c r="A23" s="4">
        <v>31</v>
      </c>
      <c r="B23" s="3">
        <v>111.45328102992301</v>
      </c>
      <c r="D23" s="2" t="s">
        <v>28</v>
      </c>
      <c r="E23" s="3">
        <v>93.43804909333096</v>
      </c>
    </row>
    <row r="24" spans="1:5" x14ac:dyDescent="0.25">
      <c r="A24" s="2" t="s">
        <v>1</v>
      </c>
      <c r="B24" s="3">
        <v>7141.9593038540215</v>
      </c>
      <c r="D24" s="4">
        <v>31</v>
      </c>
      <c r="E24" s="3">
        <v>78.890179099249991</v>
      </c>
    </row>
    <row r="25" spans="1:5" x14ac:dyDescent="0.25">
      <c r="D25" s="4">
        <v>32</v>
      </c>
      <c r="E25" s="3">
        <v>14.547869994081001</v>
      </c>
    </row>
    <row r="26" spans="1:5" x14ac:dyDescent="0.25">
      <c r="D26" s="2" t="s">
        <v>1</v>
      </c>
      <c r="E26" s="3">
        <v>7141.9593038540243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"/>
  <sheetViews>
    <sheetView workbookViewId="0">
      <selection activeCell="A9" sqref="A9"/>
    </sheetView>
  </sheetViews>
  <sheetFormatPr baseColWidth="10" defaultRowHeight="15" x14ac:dyDescent="0.25"/>
  <cols>
    <col min="1" max="1" width="26.5703125" bestFit="1" customWidth="1"/>
    <col min="2" max="2" width="23.85546875" bestFit="1" customWidth="1"/>
    <col min="3" max="3" width="17.5703125" bestFit="1" customWidth="1"/>
    <col min="4" max="4" width="26.5703125" bestFit="1" customWidth="1"/>
    <col min="5" max="5" width="16.28515625" bestFit="1" customWidth="1"/>
    <col min="6" max="6" width="15.5703125" bestFit="1" customWidth="1"/>
    <col min="7" max="7" width="12.5703125" customWidth="1"/>
    <col min="8" max="8" width="12" bestFit="1" customWidth="1"/>
    <col min="9" max="9" width="12" customWidth="1"/>
    <col min="10" max="10" width="16.140625" customWidth="1"/>
    <col min="11" max="11" width="13" customWidth="1"/>
    <col min="12" max="12" width="12.42578125" customWidth="1"/>
    <col min="13" max="13" width="13.28515625" bestFit="1" customWidth="1"/>
    <col min="14" max="14" width="18" customWidth="1"/>
    <col min="15" max="15" width="12" customWidth="1"/>
    <col min="16" max="16" width="16.140625" customWidth="1"/>
    <col min="17" max="17" width="13" customWidth="1"/>
    <col min="18" max="18" width="12.42578125" customWidth="1"/>
    <col min="19" max="19" width="21" customWidth="1"/>
    <col min="20" max="20" width="14.85546875" customWidth="1"/>
    <col min="21" max="21" width="12" customWidth="1"/>
    <col min="22" max="22" width="16.140625" bestFit="1" customWidth="1"/>
    <col min="23" max="23" width="13" customWidth="1"/>
    <col min="24" max="24" width="12.42578125" customWidth="1"/>
    <col min="25" max="25" width="18" bestFit="1" customWidth="1"/>
    <col min="26" max="26" width="14.28515625" bestFit="1" customWidth="1"/>
    <col min="27" max="27" width="12" bestFit="1" customWidth="1"/>
    <col min="28" max="28" width="16.140625" bestFit="1" customWidth="1"/>
    <col min="29" max="29" width="13" bestFit="1" customWidth="1"/>
    <col min="30" max="30" width="12.42578125" bestFit="1" customWidth="1"/>
    <col min="31" max="31" width="17.42578125" bestFit="1" customWidth="1"/>
    <col min="32" max="32" width="12.5703125" bestFit="1" customWidth="1"/>
  </cols>
  <sheetData>
    <row r="1" spans="1:7" x14ac:dyDescent="0.25">
      <c r="A1" s="1" t="s">
        <v>76</v>
      </c>
      <c r="B1" s="2">
        <v>1</v>
      </c>
    </row>
    <row r="3" spans="1:7" x14ac:dyDescent="0.25">
      <c r="A3" s="1" t="s">
        <v>2</v>
      </c>
      <c r="B3" s="1" t="s">
        <v>5</v>
      </c>
    </row>
    <row r="4" spans="1:7" x14ac:dyDescent="0.25">
      <c r="A4" s="1" t="s">
        <v>0</v>
      </c>
      <c r="B4" t="s">
        <v>18</v>
      </c>
      <c r="C4" t="s">
        <v>23</v>
      </c>
      <c r="D4" t="s">
        <v>28</v>
      </c>
      <c r="E4" t="s">
        <v>31</v>
      </c>
      <c r="F4" t="s">
        <v>34</v>
      </c>
      <c r="G4" t="s">
        <v>1</v>
      </c>
    </row>
    <row r="5" spans="1:7" x14ac:dyDescent="0.25">
      <c r="A5" s="2" t="s">
        <v>18</v>
      </c>
      <c r="B5" s="3">
        <v>0</v>
      </c>
      <c r="C5" s="3">
        <v>0.71347379649999998</v>
      </c>
      <c r="D5" s="3">
        <v>4.9885827661000004</v>
      </c>
      <c r="E5" s="3">
        <v>0</v>
      </c>
      <c r="F5" s="3">
        <v>0</v>
      </c>
      <c r="G5" s="3">
        <v>5.7020565625999993</v>
      </c>
    </row>
    <row r="6" spans="1:7" x14ac:dyDescent="0.25">
      <c r="A6" s="2" t="s">
        <v>23</v>
      </c>
      <c r="B6" s="3">
        <v>2.2138436027999995</v>
      </c>
      <c r="C6" s="3">
        <v>0</v>
      </c>
      <c r="D6" s="3">
        <v>2.7453869504000004</v>
      </c>
      <c r="E6" s="3">
        <v>0</v>
      </c>
      <c r="F6" s="3">
        <v>0</v>
      </c>
      <c r="G6" s="3">
        <v>4.9592305532000003</v>
      </c>
    </row>
    <row r="7" spans="1:7" x14ac:dyDescent="0.25">
      <c r="A7" s="2" t="s">
        <v>28</v>
      </c>
      <c r="B7" s="3">
        <v>30.257617117926998</v>
      </c>
      <c r="C7" s="3">
        <v>8.750418935099999</v>
      </c>
      <c r="D7" s="3">
        <v>0</v>
      </c>
      <c r="E7" s="3">
        <v>0</v>
      </c>
      <c r="F7" s="3">
        <v>0</v>
      </c>
      <c r="G7" s="3">
        <v>39.008036053027006</v>
      </c>
    </row>
    <row r="8" spans="1:7" x14ac:dyDescent="0.25">
      <c r="A8" s="2" t="s">
        <v>31</v>
      </c>
      <c r="B8" s="3">
        <v>1.6496974227999999</v>
      </c>
      <c r="C8" s="3">
        <v>0</v>
      </c>
      <c r="D8" s="3">
        <v>0</v>
      </c>
      <c r="E8" s="3">
        <v>0</v>
      </c>
      <c r="F8" s="3">
        <v>8.0539383968320006</v>
      </c>
      <c r="G8" s="3">
        <v>9.7036358196319998</v>
      </c>
    </row>
    <row r="9" spans="1:7" x14ac:dyDescent="0.25">
      <c r="A9" s="2" t="s">
        <v>34</v>
      </c>
      <c r="B9" s="3">
        <v>2.0190431198219994</v>
      </c>
      <c r="C9" s="3">
        <v>1.02939611595</v>
      </c>
      <c r="D9" s="3">
        <v>4.6120507899999998E-3</v>
      </c>
      <c r="E9" s="3">
        <v>6.4848709320000003E-2</v>
      </c>
      <c r="F9" s="3">
        <v>0</v>
      </c>
      <c r="G9" s="3">
        <v>3.1178999958819995</v>
      </c>
    </row>
    <row r="10" spans="1:7" x14ac:dyDescent="0.25">
      <c r="A10" s="2" t="s">
        <v>1</v>
      </c>
      <c r="B10" s="3">
        <v>36.140201263348992</v>
      </c>
      <c r="C10" s="3">
        <v>10.493288847550001</v>
      </c>
      <c r="D10" s="3">
        <v>7.7385817672900012</v>
      </c>
      <c r="E10" s="3">
        <v>6.4848709320000003E-2</v>
      </c>
      <c r="F10" s="3">
        <v>8.0539383968320006</v>
      </c>
      <c r="G10" s="3">
        <v>62.490858984340996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>
      <selection activeCell="D4" sqref="D4"/>
    </sheetView>
  </sheetViews>
  <sheetFormatPr baseColWidth="10" defaultRowHeight="15" x14ac:dyDescent="0.25"/>
  <cols>
    <col min="1" max="1" width="26.5703125" bestFit="1" customWidth="1"/>
    <col min="2" max="2" width="23.85546875" customWidth="1"/>
    <col min="3" max="3" width="17.5703125" bestFit="1" customWidth="1"/>
    <col min="4" max="4" width="26.5703125" bestFit="1" customWidth="1"/>
    <col min="5" max="5" width="16.28515625" bestFit="1" customWidth="1"/>
    <col min="6" max="6" width="15.5703125" bestFit="1" customWidth="1"/>
    <col min="7" max="7" width="12.5703125" customWidth="1"/>
    <col min="8" max="8" width="12" customWidth="1"/>
    <col min="9" max="9" width="16.140625" customWidth="1"/>
    <col min="10" max="10" width="13" customWidth="1"/>
    <col min="11" max="11" width="12.42578125" customWidth="1"/>
    <col min="12" max="12" width="13.28515625" customWidth="1"/>
    <col min="13" max="13" width="18" bestFit="1" customWidth="1"/>
    <col min="14" max="14" width="11" customWidth="1"/>
    <col min="15" max="15" width="16.140625" customWidth="1"/>
    <col min="16" max="16" width="13" customWidth="1"/>
    <col min="17" max="17" width="12.42578125" customWidth="1"/>
    <col min="18" max="18" width="21" bestFit="1" customWidth="1"/>
    <col min="19" max="19" width="14.85546875" customWidth="1"/>
    <col min="20" max="20" width="16.140625" customWidth="1"/>
    <col min="21" max="21" width="13" customWidth="1"/>
    <col min="22" max="22" width="12.42578125" customWidth="1"/>
    <col min="23" max="23" width="18" customWidth="1"/>
    <col min="24" max="24" width="16.140625" customWidth="1"/>
    <col min="25" max="25" width="13" customWidth="1"/>
    <col min="26" max="26" width="12.42578125" customWidth="1"/>
    <col min="27" max="27" width="17.42578125" bestFit="1" customWidth="1"/>
    <col min="28" max="28" width="12.5703125" bestFit="1" customWidth="1"/>
  </cols>
  <sheetData>
    <row r="1" spans="1:7" x14ac:dyDescent="0.25">
      <c r="A1" s="1" t="s">
        <v>76</v>
      </c>
      <c r="B1" s="2">
        <v>1</v>
      </c>
    </row>
    <row r="3" spans="1:7" x14ac:dyDescent="0.25">
      <c r="A3" s="1" t="s">
        <v>2</v>
      </c>
      <c r="B3" s="1" t="s">
        <v>5</v>
      </c>
    </row>
    <row r="4" spans="1:7" x14ac:dyDescent="0.25">
      <c r="A4" s="1" t="s">
        <v>0</v>
      </c>
      <c r="B4" t="s">
        <v>18</v>
      </c>
      <c r="C4" t="s">
        <v>23</v>
      </c>
      <c r="D4" t="s">
        <v>28</v>
      </c>
      <c r="E4" t="s">
        <v>31</v>
      </c>
      <c r="F4" t="s">
        <v>34</v>
      </c>
      <c r="G4" t="s">
        <v>1</v>
      </c>
    </row>
    <row r="5" spans="1:7" x14ac:dyDescent="0.25">
      <c r="A5" s="2" t="s">
        <v>18</v>
      </c>
      <c r="B5" s="3">
        <v>0</v>
      </c>
      <c r="C5" s="3">
        <v>2.2138436027999995</v>
      </c>
      <c r="D5" s="3">
        <v>30.257617117926998</v>
      </c>
      <c r="E5" s="3">
        <v>1.6496974227999999</v>
      </c>
      <c r="F5" s="3">
        <v>2.0190431198219994</v>
      </c>
      <c r="G5" s="3">
        <v>36.140201263348992</v>
      </c>
    </row>
    <row r="6" spans="1:7" x14ac:dyDescent="0.25">
      <c r="A6" s="2" t="s">
        <v>23</v>
      </c>
      <c r="B6" s="3">
        <v>0.71347379649999998</v>
      </c>
      <c r="C6" s="3">
        <v>0</v>
      </c>
      <c r="D6" s="3">
        <v>8.750418935099999</v>
      </c>
      <c r="E6" s="3">
        <v>0</v>
      </c>
      <c r="F6" s="3">
        <v>1.02939611595</v>
      </c>
      <c r="G6" s="3">
        <v>10.493288847550001</v>
      </c>
    </row>
    <row r="7" spans="1:7" x14ac:dyDescent="0.25">
      <c r="A7" s="2" t="s">
        <v>28</v>
      </c>
      <c r="B7" s="3">
        <v>4.9885827661000004</v>
      </c>
      <c r="C7" s="3">
        <v>2.7453869504000004</v>
      </c>
      <c r="D7" s="3">
        <v>0</v>
      </c>
      <c r="E7" s="3">
        <v>0</v>
      </c>
      <c r="F7" s="3">
        <v>4.6120507899999998E-3</v>
      </c>
      <c r="G7" s="3">
        <v>7.7385817672900012</v>
      </c>
    </row>
    <row r="8" spans="1:7" x14ac:dyDescent="0.25">
      <c r="A8" s="2" t="s">
        <v>34</v>
      </c>
      <c r="B8" s="3">
        <v>0</v>
      </c>
      <c r="C8" s="3">
        <v>0</v>
      </c>
      <c r="D8" s="3">
        <v>0</v>
      </c>
      <c r="E8" s="3">
        <v>8.0539383968320006</v>
      </c>
      <c r="F8" s="3">
        <v>0</v>
      </c>
      <c r="G8" s="3">
        <v>8.0539383968320006</v>
      </c>
    </row>
    <row r="9" spans="1:7" x14ac:dyDescent="0.25">
      <c r="A9" s="2" t="s">
        <v>31</v>
      </c>
      <c r="B9" s="3">
        <v>0</v>
      </c>
      <c r="C9" s="3">
        <v>0</v>
      </c>
      <c r="D9" s="3">
        <v>0</v>
      </c>
      <c r="E9" s="3">
        <v>0</v>
      </c>
      <c r="F9" s="3">
        <v>6.4848709320000003E-2</v>
      </c>
      <c r="G9" s="3">
        <v>6.4848709320000003E-2</v>
      </c>
    </row>
    <row r="10" spans="1:7" x14ac:dyDescent="0.25">
      <c r="A10" s="2" t="s">
        <v>1</v>
      </c>
      <c r="B10" s="3">
        <v>5.7020565625999993</v>
      </c>
      <c r="C10" s="3">
        <v>4.9592305532000003</v>
      </c>
      <c r="D10" s="3">
        <v>39.008036053027006</v>
      </c>
      <c r="E10" s="3">
        <v>9.7036358196319998</v>
      </c>
      <c r="F10" s="3">
        <v>3.1178999958819995</v>
      </c>
      <c r="G10" s="3">
        <v>62.490858984340996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"/>
  <sheetViews>
    <sheetView workbookViewId="0">
      <selection activeCell="G2" sqref="G2"/>
    </sheetView>
  </sheetViews>
  <sheetFormatPr baseColWidth="10" defaultRowHeight="15" x14ac:dyDescent="0.25"/>
  <cols>
    <col min="2" max="2" width="15" customWidth="1"/>
    <col min="3" max="3" width="13.7109375" customWidth="1"/>
    <col min="4" max="4" width="17.85546875" customWidth="1"/>
  </cols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4</v>
      </c>
      <c r="F1" t="s">
        <v>75</v>
      </c>
      <c r="G1" t="s">
        <v>76</v>
      </c>
    </row>
    <row r="2" spans="1:7" x14ac:dyDescent="0.25">
      <c r="E2" t="e">
        <f>VLOOKUP(Tableau1[[#This Row],[cod_10niv2]], nomenclature!$A$1:$B$24, 2, 0)</f>
        <v>#N/A</v>
      </c>
      <c r="F2" t="e">
        <f>VLOOKUP(Tableau1[[#This Row],[cod_20niv2]], nomenclature!$A$1:$B$24, 2, 0)</f>
        <v>#N/A</v>
      </c>
      <c r="G2" s="3" t="e">
        <f>IF(Tableau1[[#This Row],[type_10]]&lt;&gt;Tableau1[[#This Row],[type_20]], 1, 0)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4"/>
  <sheetViews>
    <sheetView workbookViewId="0">
      <selection activeCell="C13" sqref="C13:C24"/>
    </sheetView>
  </sheetViews>
  <sheetFormatPr baseColWidth="10" defaultRowHeight="15" x14ac:dyDescent="0.25"/>
  <cols>
    <col min="2" max="2" width="26.5703125" bestFit="1" customWidth="1"/>
  </cols>
  <sheetData>
    <row r="1" spans="1:3" x14ac:dyDescent="0.25">
      <c r="A1">
        <v>11</v>
      </c>
      <c r="B1" t="s">
        <v>18</v>
      </c>
      <c r="C1" t="s">
        <v>47</v>
      </c>
    </row>
    <row r="2" spans="1:3" x14ac:dyDescent="0.25">
      <c r="A2">
        <v>12</v>
      </c>
      <c r="B2" t="s">
        <v>18</v>
      </c>
      <c r="C2" t="s">
        <v>48</v>
      </c>
    </row>
    <row r="3" spans="1:3" x14ac:dyDescent="0.25">
      <c r="A3">
        <v>13</v>
      </c>
      <c r="B3" t="s">
        <v>18</v>
      </c>
      <c r="C3" t="s">
        <v>49</v>
      </c>
    </row>
    <row r="4" spans="1:3" x14ac:dyDescent="0.25">
      <c r="A4">
        <v>14</v>
      </c>
      <c r="B4" t="s">
        <v>18</v>
      </c>
      <c r="C4" t="s">
        <v>50</v>
      </c>
    </row>
    <row r="5" spans="1:3" x14ac:dyDescent="0.25">
      <c r="A5">
        <v>21</v>
      </c>
      <c r="B5" t="s">
        <v>23</v>
      </c>
      <c r="C5" t="s">
        <v>51</v>
      </c>
    </row>
    <row r="6" spans="1:3" x14ac:dyDescent="0.25">
      <c r="A6">
        <v>22</v>
      </c>
      <c r="B6" t="s">
        <v>23</v>
      </c>
      <c r="C6" t="s">
        <v>52</v>
      </c>
    </row>
    <row r="7" spans="1:3" x14ac:dyDescent="0.25">
      <c r="A7">
        <v>23</v>
      </c>
      <c r="B7" t="s">
        <v>23</v>
      </c>
      <c r="C7" t="s">
        <v>53</v>
      </c>
    </row>
    <row r="8" spans="1:3" x14ac:dyDescent="0.25">
      <c r="A8">
        <v>24</v>
      </c>
      <c r="B8" t="s">
        <v>23</v>
      </c>
      <c r="C8" t="s">
        <v>54</v>
      </c>
    </row>
    <row r="9" spans="1:3" x14ac:dyDescent="0.25">
      <c r="A9">
        <v>31</v>
      </c>
      <c r="B9" t="s">
        <v>28</v>
      </c>
      <c r="C9" t="s">
        <v>55</v>
      </c>
    </row>
    <row r="10" spans="1:3" x14ac:dyDescent="0.25">
      <c r="A10">
        <v>32</v>
      </c>
      <c r="B10" t="s">
        <v>28</v>
      </c>
      <c r="C10" t="s">
        <v>56</v>
      </c>
    </row>
    <row r="11" spans="1:3" x14ac:dyDescent="0.25">
      <c r="A11">
        <v>41</v>
      </c>
      <c r="B11" t="s">
        <v>31</v>
      </c>
      <c r="C11" t="s">
        <v>57</v>
      </c>
    </row>
    <row r="12" spans="1:3" x14ac:dyDescent="0.25">
      <c r="A12">
        <v>42</v>
      </c>
      <c r="B12" t="s">
        <v>31</v>
      </c>
      <c r="C12" t="s">
        <v>58</v>
      </c>
    </row>
    <row r="13" spans="1:3" x14ac:dyDescent="0.25">
      <c r="A13">
        <v>51</v>
      </c>
      <c r="B13" t="s">
        <v>34</v>
      </c>
      <c r="C13" t="s">
        <v>59</v>
      </c>
    </row>
    <row r="14" spans="1:3" x14ac:dyDescent="0.25">
      <c r="A14">
        <v>52</v>
      </c>
      <c r="B14" t="s">
        <v>34</v>
      </c>
      <c r="C14" t="s">
        <v>60</v>
      </c>
    </row>
    <row r="15" spans="1:3" x14ac:dyDescent="0.25">
      <c r="A15">
        <v>53</v>
      </c>
      <c r="B15" t="s">
        <v>34</v>
      </c>
      <c r="C15" t="s">
        <v>61</v>
      </c>
    </row>
    <row r="16" spans="1:3" x14ac:dyDescent="0.25">
      <c r="A16">
        <v>54</v>
      </c>
      <c r="B16" t="s">
        <v>34</v>
      </c>
      <c r="C16" t="s">
        <v>62</v>
      </c>
    </row>
    <row r="17" spans="1:3" x14ac:dyDescent="0.25">
      <c r="A17">
        <v>55</v>
      </c>
      <c r="B17" t="s">
        <v>34</v>
      </c>
      <c r="C17" t="s">
        <v>63</v>
      </c>
    </row>
    <row r="18" spans="1:3" x14ac:dyDescent="0.25">
      <c r="A18">
        <v>56</v>
      </c>
      <c r="B18" t="s">
        <v>34</v>
      </c>
      <c r="C18" t="s">
        <v>64</v>
      </c>
    </row>
    <row r="19" spans="1:3" x14ac:dyDescent="0.25">
      <c r="A19">
        <v>57</v>
      </c>
      <c r="B19" t="s">
        <v>34</v>
      </c>
      <c r="C19" t="s">
        <v>65</v>
      </c>
    </row>
    <row r="20" spans="1:3" x14ac:dyDescent="0.25">
      <c r="A20">
        <v>58</v>
      </c>
      <c r="B20" t="s">
        <v>34</v>
      </c>
      <c r="C20" t="s">
        <v>66</v>
      </c>
    </row>
    <row r="21" spans="1:3" x14ac:dyDescent="0.25">
      <c r="A21">
        <v>59</v>
      </c>
      <c r="B21" t="s">
        <v>34</v>
      </c>
      <c r="C21" t="s">
        <v>67</v>
      </c>
    </row>
    <row r="22" spans="1:3" x14ac:dyDescent="0.25">
      <c r="A22">
        <v>510</v>
      </c>
      <c r="B22" t="s">
        <v>34</v>
      </c>
      <c r="C22" t="s">
        <v>68</v>
      </c>
    </row>
    <row r="23" spans="1:3" x14ac:dyDescent="0.25">
      <c r="A23">
        <v>511</v>
      </c>
      <c r="B23" t="s">
        <v>34</v>
      </c>
      <c r="C23" t="s">
        <v>69</v>
      </c>
    </row>
    <row r="24" spans="1:3" x14ac:dyDescent="0.25">
      <c r="A24">
        <v>512</v>
      </c>
      <c r="B24" t="s">
        <v>34</v>
      </c>
      <c r="C24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8"/>
  <sheetViews>
    <sheetView workbookViewId="0">
      <selection activeCell="B24" sqref="B24"/>
    </sheetView>
  </sheetViews>
  <sheetFormatPr baseColWidth="10" defaultColWidth="32.28515625" defaultRowHeight="15" x14ac:dyDescent="0.25"/>
  <cols>
    <col min="1" max="1" width="32.140625" bestFit="1" customWidth="1"/>
    <col min="2" max="2" width="43.7109375" bestFit="1" customWidth="1"/>
    <col min="3" max="3" width="47.28515625" bestFit="1" customWidth="1"/>
    <col min="4" max="4" width="32.140625" bestFit="1" customWidth="1"/>
  </cols>
  <sheetData>
    <row r="1" spans="1:4" s="27" customFormat="1" ht="21" x14ac:dyDescent="0.35">
      <c r="A1" s="27" t="s">
        <v>12</v>
      </c>
      <c r="B1" s="27" t="str">
        <f>$A$1</f>
        <v>Agglomération lyonnaise</v>
      </c>
      <c r="C1" s="27" t="str">
        <f t="shared" ref="C1:D1" si="0">$A$1</f>
        <v>Agglomération lyonnaise</v>
      </c>
      <c r="D1" s="27" t="str">
        <f t="shared" si="0"/>
        <v>Agglomération lyonnaise</v>
      </c>
    </row>
    <row r="2" spans="1:4" ht="30" x14ac:dyDescent="0.25">
      <c r="A2" s="5" t="s">
        <v>6</v>
      </c>
      <c r="B2" s="5" t="s">
        <v>9</v>
      </c>
      <c r="C2" s="5" t="str">
        <f>C7</f>
        <v>Destination des sols consommés 
 entre 2010 et 2020</v>
      </c>
      <c r="D2" s="5" t="str">
        <f>B7</f>
        <v>Origine des sols consommés 
 entre 2010 et 2020</v>
      </c>
    </row>
    <row r="3" spans="1:4" x14ac:dyDescent="0.25">
      <c r="A3" s="5"/>
      <c r="B3" s="5"/>
      <c r="C3" s="5"/>
      <c r="D3" s="5"/>
    </row>
    <row r="4" spans="1:4" ht="30" x14ac:dyDescent="0.25">
      <c r="A4" s="5" t="str">
        <f>A1&amp;CHAR(10)&amp;A2</f>
        <v>Agglomération lyonnaise
Détail</v>
      </c>
      <c r="B4" s="5"/>
      <c r="C4" s="5"/>
      <c r="D4" s="5"/>
    </row>
    <row r="6" spans="1:4" x14ac:dyDescent="0.25">
      <c r="B6" t="s">
        <v>8</v>
      </c>
      <c r="C6" t="s">
        <v>7</v>
      </c>
    </row>
    <row r="7" spans="1:4" x14ac:dyDescent="0.25">
      <c r="A7">
        <v>2010</v>
      </c>
      <c r="B7" t="str">
        <f>B6 &amp; " des sols consommés " &amp; CHAR(10) &amp; " entre " &amp; A7 &amp; " et " &amp; A8</f>
        <v>Origine des sols consommés 
 entre 2010 et 2020</v>
      </c>
      <c r="C7" t="str">
        <f>C6 &amp; " des sols consommés " &amp; CHAR(10) &amp; " entre " &amp; A7 &amp; " et " &amp; A8</f>
        <v>Destination des sols consommés 
 entre 2010 et 2020</v>
      </c>
    </row>
    <row r="8" spans="1:4" x14ac:dyDescent="0.25">
      <c r="A8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3</vt:i4>
      </vt:variant>
    </vt:vector>
  </HeadingPairs>
  <TitlesOfParts>
    <vt:vector size="10" baseType="lpstr">
      <vt:lpstr>stocks</vt:lpstr>
      <vt:lpstr>stocks tcd</vt:lpstr>
      <vt:lpstr>destinations 10 20</vt:lpstr>
      <vt:lpstr>origines 10 20</vt:lpstr>
      <vt:lpstr>data</vt:lpstr>
      <vt:lpstr>nomenclature</vt:lpstr>
      <vt:lpstr>titres</vt:lpstr>
      <vt:lpstr>graph stock</vt:lpstr>
      <vt:lpstr>graph destinations 10 20</vt:lpstr>
      <vt:lpstr>graph origines 10 20</vt:lpstr>
    </vt:vector>
  </TitlesOfParts>
  <Company>urbalyon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 Marc</dc:creator>
  <cp:lastModifiedBy>Marc Lauffer</cp:lastModifiedBy>
  <cp:lastPrinted>2021-04-29T06:46:21Z</cp:lastPrinted>
  <dcterms:created xsi:type="dcterms:W3CDTF">2016-05-24T14:24:38Z</dcterms:created>
  <dcterms:modified xsi:type="dcterms:W3CDTF">2021-06-23T16:45:24Z</dcterms:modified>
</cp:coreProperties>
</file>