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PN COMPARISON CHART FINAL" sheetId="1" r:id="rId3"/>
  </sheets>
  <definedNames>
    <definedName hidden="1" localSheetId="0" name="_xlnm._FilterDatabase">'VPN COMPARISON CHART FINAL'!$B$1:$W$32</definedName>
  </definedNames>
  <calcPr/>
</workbook>
</file>

<file path=xl/sharedStrings.xml><?xml version="1.0" encoding="utf-8"?>
<sst xmlns="http://schemas.openxmlformats.org/spreadsheetml/2006/main" count="282" uniqueCount="123">
  <si>
    <t>VPN NAME</t>
  </si>
  <si>
    <t>DL SPEED (EU)</t>
  </si>
  <si>
    <t>DL EU P</t>
  </si>
  <si>
    <t>DL SPEED (US)</t>
  </si>
  <si>
    <t>US DL P</t>
  </si>
  <si>
    <t>SUPPORT</t>
  </si>
  <si>
    <t>Support P</t>
  </si>
  <si>
    <t>Netflix</t>
  </si>
  <si>
    <t>Netflix P</t>
  </si>
  <si>
    <t>Torrent</t>
  </si>
  <si>
    <t>Torrent P</t>
  </si>
  <si>
    <t>USABILITY</t>
  </si>
  <si>
    <t>OVERALL</t>
  </si>
  <si>
    <t>PRICE</t>
  </si>
  <si>
    <t>SERVERS</t>
  </si>
  <si>
    <t>COUNTRIES</t>
  </si>
  <si>
    <t>FOUNDED</t>
  </si>
  <si>
    <t>LOCATED</t>
  </si>
  <si>
    <t>ACTUAL NAME</t>
  </si>
  <si>
    <t>MONEYBACK</t>
  </si>
  <si>
    <t>SIMULTANEOUS DEVICES</t>
  </si>
  <si>
    <t>KILLSWITCH</t>
  </si>
  <si>
    <t>Chat</t>
  </si>
  <si>
    <t>Yes</t>
  </si>
  <si>
    <t>1500+</t>
  </si>
  <si>
    <t>British Virgin Islands</t>
  </si>
  <si>
    <t>Express VPN International Ltd</t>
  </si>
  <si>
    <t>30 days</t>
  </si>
  <si>
    <t>3 devices</t>
  </si>
  <si>
    <t>Tickets</t>
  </si>
  <si>
    <t>No</t>
  </si>
  <si>
    <t>850+</t>
  </si>
  <si>
    <t>60+</t>
  </si>
  <si>
    <t>Florida, US</t>
  </si>
  <si>
    <t>Mudhook Marketing, Inc.</t>
  </si>
  <si>
    <t>7 days</t>
  </si>
  <si>
    <t>5 devices</t>
  </si>
  <si>
    <t>3272+</t>
  </si>
  <si>
    <t>Los Angeles, California, USA</t>
  </si>
  <si>
    <t>London Trust Media, Inc., (CEO: Andrew Lee)</t>
  </si>
  <si>
    <t>Limited</t>
  </si>
  <si>
    <t>New York, US</t>
  </si>
  <si>
    <t>Safer Social ltd.</t>
  </si>
  <si>
    <t>14 days</t>
  </si>
  <si>
    <t>5-10 devices</t>
  </si>
  <si>
    <t>700+</t>
  </si>
  <si>
    <t>64+</t>
  </si>
  <si>
    <t>Switzerland</t>
  </si>
  <si>
    <t>Golden Frog GmbH</t>
  </si>
  <si>
    <t>3 day free trial</t>
  </si>
  <si>
    <t>2-3 devices</t>
  </si>
  <si>
    <t>Seychelles</t>
  </si>
  <si>
    <t>Extra Solutions Ltd</t>
  </si>
  <si>
    <t>10 days</t>
  </si>
  <si>
    <t>Astrill Systems Corp.</t>
  </si>
  <si>
    <t>2 devices</t>
  </si>
  <si>
    <t>Prague, Czech Republic</t>
  </si>
  <si>
    <t>Avast Software s.r.o.</t>
  </si>
  <si>
    <t>n/a</t>
  </si>
  <si>
    <t>Gibraltar</t>
  </si>
  <si>
    <t>Privatus Limited</t>
  </si>
  <si>
    <t>Germany</t>
  </si>
  <si>
    <t>ZenGuard GmbH</t>
  </si>
  <si>
    <t>Yes - EverSecure</t>
  </si>
  <si>
    <t>United Kingdom, London</t>
  </si>
  <si>
    <t>Privax Ltd</t>
  </si>
  <si>
    <t>Italy</t>
  </si>
  <si>
    <t>Air di Paolo Brini c.a.</t>
  </si>
  <si>
    <t>3 days</t>
  </si>
  <si>
    <t>$2.49</t>
  </si>
  <si>
    <t>United Kingdom</t>
  </si>
  <si>
    <t>Zoog Services Ltd</t>
  </si>
  <si>
    <t>3000+</t>
  </si>
  <si>
    <t>55+</t>
  </si>
  <si>
    <t>US/Nevis?</t>
  </si>
  <si>
    <t>VPNetworks LLC</t>
  </si>
  <si>
    <t>Australia</t>
  </si>
  <si>
    <t>VPNSecure Pty Ltd (AU)</t>
  </si>
  <si>
    <t>15 days</t>
  </si>
  <si>
    <t>unlimited</t>
  </si>
  <si>
    <t>200+</t>
  </si>
  <si>
    <t>50+</t>
  </si>
  <si>
    <t>Singapore</t>
  </si>
  <si>
    <t>PMG Private Limited</t>
  </si>
  <si>
    <t>$4.99</t>
  </si>
  <si>
    <t>350+</t>
  </si>
  <si>
    <t>Toronto, Ontario, CA</t>
  </si>
  <si>
    <t>TunnelBear Inc.</t>
  </si>
  <si>
    <t>No Refunds</t>
  </si>
  <si>
    <t>Bucharest, Romania</t>
  </si>
  <si>
    <t>CyberGhost S.A. bought by Crossrider Limited (CEO: Robert Knapp)</t>
  </si>
  <si>
    <t>Bulgaria</t>
  </si>
  <si>
    <t>Offshore Security EOOD</t>
  </si>
  <si>
    <t>6 devices</t>
  </si>
  <si>
    <t>1000+</t>
  </si>
  <si>
    <t>70+</t>
  </si>
  <si>
    <t>KeepSolid Inc./Simplex Solutions Inc.</t>
  </si>
  <si>
    <t>30+</t>
  </si>
  <si>
    <t>Buffered Ltd.</t>
  </si>
  <si>
    <t>Hong Kong</t>
  </si>
  <si>
    <t>GZ Systems Ltd</t>
  </si>
  <si>
    <t>Slovakia</t>
  </si>
  <si>
    <t>Tiger At Work &amp; Co.</t>
  </si>
  <si>
    <t>2-5 devices</t>
  </si>
  <si>
    <t>Malaysia</t>
  </si>
  <si>
    <t>eVenture Limited</t>
  </si>
  <si>
    <t>$4.50</t>
  </si>
  <si>
    <t>Sweden - Stockholm</t>
  </si>
  <si>
    <t>Privat Kommunikation Sverige AB</t>
  </si>
  <si>
    <t>$2.99</t>
  </si>
  <si>
    <t>Sweden</t>
  </si>
  <si>
    <t>Frootynet AB</t>
  </si>
  <si>
    <t>Panama City, Panama</t>
  </si>
  <si>
    <t>Tefincom co S.A</t>
  </si>
  <si>
    <t>$10.00</t>
  </si>
  <si>
    <t>Avira Operations GmbH &amp; Co. KG</t>
  </si>
  <si>
    <t>Amagicom AB</t>
  </si>
  <si>
    <t>Manual</t>
  </si>
  <si>
    <t>US</t>
  </si>
  <si>
    <t>Strong Technology, LLC</t>
  </si>
  <si>
    <t>5 days</t>
  </si>
  <si>
    <t>Menlo Park, CA, USA</t>
  </si>
  <si>
    <t>AnchorFree Inc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</si>
</sst>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2">
    <font>
      <sz val="10.0"/>
      <color rgb="FF000000"/>
      <name val="Arial"/>
    </font>
    <font>
      <b/>
      <color rgb="FFF3F3F3"/>
      <name val="Arial"/>
    </font>
    <font>
      <b/>
      <color rgb="FF000000"/>
      <name val="Arial"/>
    </font>
    <font>
      <b/>
      <u/>
      <color rgb="FF0000FF"/>
      <name val="Arial"/>
    </font>
    <font>
      <color rgb="FF434343"/>
      <name val="Arial"/>
    </font>
    <font>
      <color rgb="FF434343"/>
    </font>
    <font>
      <b/>
      <color rgb="FF434343"/>
      <name val="Arial"/>
    </font>
    <font>
      <b/>
      <u/>
      <color rgb="FF0000FF"/>
      <name val="Arial"/>
    </font>
    <font>
      <b/>
      <name val="Arial"/>
    </font>
    <font>
      <u/>
      <color rgb="FF1155CC"/>
      <name val="Arial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1" fillId="3" fontId="3" numFmtId="0" xfId="0" applyAlignment="1" applyBorder="1" applyFont="1">
      <alignment horizontal="left" readingOrder="0" vertical="bottom"/>
    </xf>
    <xf borderId="1" fillId="3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5" fontId="4" numFmtId="0" xfId="0" applyAlignment="1" applyBorder="1" applyFill="1" applyFont="1">
      <alignment horizontal="center" readingOrder="0" vertical="bottom"/>
    </xf>
    <xf borderId="1" fillId="3" fontId="5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readingOrder="0" vertical="bottom"/>
    </xf>
    <xf borderId="1" fillId="3" fontId="4" numFmtId="164" xfId="0" applyAlignment="1" applyBorder="1" applyFont="1" applyNumberFormat="1">
      <alignment horizontal="center" readingOrder="0" vertical="bottom"/>
    </xf>
    <xf borderId="1" fillId="3" fontId="4" numFmtId="0" xfId="0" applyAlignment="1" applyBorder="1" applyFont="1">
      <alignment horizontal="left" readingOrder="0" vertical="bottom"/>
    </xf>
    <xf borderId="1" fillId="5" fontId="7" numFmtId="0" xfId="0" applyAlignment="1" applyBorder="1" applyFont="1">
      <alignment horizontal="left" vertical="bottom"/>
    </xf>
    <xf borderId="1" fillId="5" fontId="4" numFmtId="0" xfId="0" applyAlignment="1" applyBorder="1" applyFont="1">
      <alignment horizontal="left" readingOrder="0" vertical="bottom"/>
    </xf>
    <xf borderId="1" fillId="5" fontId="8" numFmtId="0" xfId="0" applyAlignment="1" applyBorder="1" applyFont="1">
      <alignment horizontal="center" vertical="bottom"/>
    </xf>
    <xf borderId="1" fillId="5" fontId="4" numFmtId="164" xfId="0" applyAlignment="1" applyBorder="1" applyFont="1" applyNumberFormat="1">
      <alignment horizontal="center" vertical="bottom"/>
    </xf>
    <xf borderId="1" fillId="5" fontId="4" numFmtId="0" xfId="0" applyAlignment="1" applyBorder="1" applyFont="1">
      <alignment horizontal="center" vertical="bottom"/>
    </xf>
    <xf borderId="1" fillId="5" fontId="4" numFmtId="0" xfId="0" applyAlignment="1" applyBorder="1" applyFont="1">
      <alignment horizontal="left" vertical="bottom"/>
    </xf>
    <xf borderId="0" fillId="0" fontId="8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1" fillId="0" fontId="8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4" numFmtId="164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7.0"/>
    <col customWidth="1" min="3" max="3" width="17.25"/>
    <col customWidth="1" hidden="1" min="4" max="4" width="15.13"/>
    <col customWidth="1" min="5" max="5" width="16.0"/>
    <col customWidth="1" hidden="1" min="6" max="6" width="11.13"/>
    <col customWidth="1" min="7" max="7" width="11.13"/>
    <col customWidth="1" hidden="1" min="8" max="8" width="10.38"/>
    <col customWidth="1" min="9" max="9" width="9.13"/>
    <col hidden="1" min="10" max="10" width="12.63"/>
    <col customWidth="1" min="11" max="11" width="9.0"/>
    <col hidden="1" min="12" max="12" width="12.63"/>
    <col customWidth="1" min="13" max="13" width="12.0"/>
    <col customWidth="1" min="15" max="15" width="8.13"/>
    <col customWidth="1" min="16" max="16" width="12.75"/>
    <col customWidth="1" min="18" max="18" width="9.25"/>
    <col customWidth="1" min="19" max="19" width="21.75"/>
    <col customWidth="1" min="20" max="20" width="35.13"/>
    <col customWidth="1" min="22" max="22" width="21.25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4" t="s">
        <v>7</v>
      </c>
      <c r="J1" s="3" t="s">
        <v>8</v>
      </c>
      <c r="K1" s="4" t="s">
        <v>9</v>
      </c>
      <c r="L1" s="3" t="s">
        <v>10</v>
      </c>
      <c r="M1" s="2" t="s">
        <v>11</v>
      </c>
      <c r="N1" s="4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>
      <c r="A2" s="2">
        <v>1.0</v>
      </c>
      <c r="B2" s="6" t="str">
        <f>HYPERLINK("https://thebestvpn.com/reviews/expressvpn/","EXPRESSVPN")</f>
        <v>EXPRESSVPN</v>
      </c>
      <c r="C2" s="7">
        <v>83.15</v>
      </c>
      <c r="D2" s="7">
        <f t="shared" ref="D2:D32" si="1">IF(C2 &gt;= 90, 15, IF(C2 &gt;= 80, 14, IF(C2 &gt;= 75, 13, IF(C2 &gt;= 70, 12, IF(C2 &gt;= 60, 11, IF(C2 &gt;= 50, 10, IF(C2 &gt;= 40, 9, IF(C2 &gt;= 35, 8, IF(C2 &gt;= 30, 7, IF(C2 &gt;= 25, 6, IF(C2 &gt;= 20, 5, IF(C2 &gt;= 15, 4, IF(C2 &gt;= 10, 3, IF(C2 &gt;= 5, 2, IF(C2 &gt;= 0, 1)))))))))))))))</f>
        <v>14</v>
      </c>
      <c r="E2" s="8">
        <v>60.04</v>
      </c>
      <c r="F2" s="9">
        <f t="shared" ref="F2:F32" si="2">IF(E2 &gt;= 65, 10, IF(E2 &gt;= 60, 9, IF(E2 &gt;= 50, 8, IF(E2 &gt;= 40, 7, IF(E2 &gt;= 30, 6, IF(E2 &gt;= 20, 5, IF(E2 &gt;= 15, 4, IF(E2 &gt;= 10, 3, IF(E2 &gt;= 5, 2, IF(E2 &gt;= 0, 1))))))))))</f>
        <v>9</v>
      </c>
      <c r="G2" s="7" t="s">
        <v>22</v>
      </c>
      <c r="H2" s="7">
        <f t="shared" ref="H2:H32" si="3">IF(G2 = "Chat", 5, IF(G2 = "Tickets", 2,))</f>
        <v>5</v>
      </c>
      <c r="I2" s="10" t="s">
        <v>23</v>
      </c>
      <c r="J2" s="11">
        <f t="shared" ref="J2:J28" si="4">IF(I2 = "Yes", 5, IF(I2 = "Manual", 4, IF(I2 = "Limited", 3, IF(I2 = "No", 0))))</f>
        <v>5</v>
      </c>
      <c r="K2" s="10" t="s">
        <v>23</v>
      </c>
      <c r="L2" s="11">
        <f t="shared" ref="L2:L32" si="5">IF(K2 = "Yes", 5, IF(K2 = "Limited", 3, IF(K2 = "No", 0)))</f>
        <v>5</v>
      </c>
      <c r="M2" s="7">
        <v>10.0</v>
      </c>
      <c r="N2" s="12">
        <f t="shared" ref="N2:N3" si="6">(D2+F2+H2+J2+L2+M2)*2</f>
        <v>96</v>
      </c>
      <c r="O2" s="13">
        <v>6.67</v>
      </c>
      <c r="P2" s="7" t="s">
        <v>24</v>
      </c>
      <c r="Q2" s="7">
        <v>94.0</v>
      </c>
      <c r="R2" s="7">
        <v>2009.0</v>
      </c>
      <c r="S2" s="14" t="s">
        <v>25</v>
      </c>
      <c r="T2" s="14" t="s">
        <v>26</v>
      </c>
      <c r="U2" s="7" t="s">
        <v>27</v>
      </c>
      <c r="V2" s="7" t="s">
        <v>28</v>
      </c>
      <c r="W2" s="7" t="s">
        <v>23</v>
      </c>
    </row>
    <row r="3">
      <c r="A3" s="2">
        <v>2.0</v>
      </c>
      <c r="B3" s="6" t="str">
        <f>HYPERLINK("https://thebestvpn.com/reviews/ipvanish/","IPVANISH")</f>
        <v>IPVANISH</v>
      </c>
      <c r="C3" s="7">
        <v>82.67</v>
      </c>
      <c r="D3" s="7">
        <f t="shared" si="1"/>
        <v>14</v>
      </c>
      <c r="E3" s="8">
        <v>34.71</v>
      </c>
      <c r="F3" s="9">
        <f t="shared" si="2"/>
        <v>6</v>
      </c>
      <c r="G3" s="7" t="s">
        <v>29</v>
      </c>
      <c r="H3" s="7">
        <f t="shared" si="3"/>
        <v>2</v>
      </c>
      <c r="I3" s="10" t="s">
        <v>30</v>
      </c>
      <c r="J3" s="11">
        <f t="shared" si="4"/>
        <v>0</v>
      </c>
      <c r="K3" s="10" t="s">
        <v>23</v>
      </c>
      <c r="L3" s="11">
        <f t="shared" si="5"/>
        <v>5</v>
      </c>
      <c r="M3" s="7">
        <v>9.0</v>
      </c>
      <c r="N3" s="12">
        <f t="shared" si="6"/>
        <v>72</v>
      </c>
      <c r="O3" s="13">
        <v>6.49</v>
      </c>
      <c r="P3" s="7" t="s">
        <v>31</v>
      </c>
      <c r="Q3" s="7" t="s">
        <v>32</v>
      </c>
      <c r="R3" s="7">
        <v>1999.0</v>
      </c>
      <c r="S3" s="14" t="s">
        <v>33</v>
      </c>
      <c r="T3" s="14" t="s">
        <v>34</v>
      </c>
      <c r="U3" s="7" t="s">
        <v>35</v>
      </c>
      <c r="V3" s="7" t="s">
        <v>36</v>
      </c>
      <c r="W3" s="7" t="s">
        <v>23</v>
      </c>
    </row>
    <row r="4">
      <c r="A4" s="2">
        <v>3.0</v>
      </c>
      <c r="B4" s="6" t="str">
        <f>HYPERLINK("https://thebestvpn.com/reviews/private-internet-access/","PIA")</f>
        <v>PIA</v>
      </c>
      <c r="C4" s="7">
        <v>81.46</v>
      </c>
      <c r="D4" s="7">
        <f t="shared" si="1"/>
        <v>14</v>
      </c>
      <c r="E4" s="7">
        <v>60.61</v>
      </c>
      <c r="F4" s="9">
        <f t="shared" si="2"/>
        <v>9</v>
      </c>
      <c r="G4" s="7" t="s">
        <v>29</v>
      </c>
      <c r="H4" s="7">
        <f t="shared" si="3"/>
        <v>2</v>
      </c>
      <c r="I4" s="10" t="s">
        <v>30</v>
      </c>
      <c r="J4" s="11">
        <f t="shared" si="4"/>
        <v>0</v>
      </c>
      <c r="K4" s="10" t="s">
        <v>23</v>
      </c>
      <c r="L4" s="11">
        <f t="shared" si="5"/>
        <v>5</v>
      </c>
      <c r="M4" s="7">
        <v>10.0</v>
      </c>
      <c r="N4" s="12">
        <v>82.0</v>
      </c>
      <c r="O4" s="13">
        <v>3.33</v>
      </c>
      <c r="P4" s="7" t="s">
        <v>37</v>
      </c>
      <c r="Q4" s="7">
        <v>25.0</v>
      </c>
      <c r="R4" s="7">
        <v>2009.0</v>
      </c>
      <c r="S4" s="14" t="s">
        <v>38</v>
      </c>
      <c r="T4" s="14" t="s">
        <v>39</v>
      </c>
      <c r="U4" s="7" t="s">
        <v>35</v>
      </c>
      <c r="V4" s="7" t="s">
        <v>36</v>
      </c>
      <c r="W4" s="7" t="s">
        <v>23</v>
      </c>
    </row>
    <row r="5">
      <c r="A5" s="2">
        <v>4.0</v>
      </c>
      <c r="B5" s="15" t="str">
        <f>HYPERLINK("https://thebestvpn.com/reviews/safervpn/","SAFERVPN")</f>
        <v>SAFERVPN</v>
      </c>
      <c r="C5" s="9">
        <v>79.23</v>
      </c>
      <c r="D5" s="9">
        <f t="shared" si="1"/>
        <v>13</v>
      </c>
      <c r="E5" s="9">
        <v>57.47</v>
      </c>
      <c r="F5" s="9">
        <f t="shared" si="2"/>
        <v>8</v>
      </c>
      <c r="G5" s="9" t="s">
        <v>22</v>
      </c>
      <c r="H5" s="9">
        <f t="shared" si="3"/>
        <v>5</v>
      </c>
      <c r="I5" s="16" t="s">
        <v>40</v>
      </c>
      <c r="J5" s="9">
        <f t="shared" si="4"/>
        <v>3</v>
      </c>
      <c r="K5" s="16" t="s">
        <v>40</v>
      </c>
      <c r="L5" s="9">
        <f t="shared" si="5"/>
        <v>3</v>
      </c>
      <c r="M5" s="9">
        <v>9.0</v>
      </c>
      <c r="N5" s="17">
        <f t="shared" ref="N5:N11" si="7">(D5+F5+H5+J5+L5+M5)*2</f>
        <v>82</v>
      </c>
      <c r="O5" s="18">
        <v>3.49</v>
      </c>
      <c r="P5" s="19">
        <v>150.0</v>
      </c>
      <c r="Q5" s="19">
        <v>24.0</v>
      </c>
      <c r="R5" s="19">
        <v>2013.0</v>
      </c>
      <c r="S5" s="20" t="s">
        <v>41</v>
      </c>
      <c r="T5" s="20" t="s">
        <v>42</v>
      </c>
      <c r="U5" s="19" t="s">
        <v>43</v>
      </c>
      <c r="V5" s="19" t="s">
        <v>44</v>
      </c>
      <c r="W5" s="19" t="s">
        <v>23</v>
      </c>
    </row>
    <row r="6">
      <c r="A6" s="2">
        <v>5.0</v>
      </c>
      <c r="B6" s="15" t="str">
        <f>HYPERLINK("https://thebestvpn.com/reviews/vyprvpn/","VYPRVPN")</f>
        <v>VYPRVPN</v>
      </c>
      <c r="C6" s="9">
        <v>74.48</v>
      </c>
      <c r="D6" s="9">
        <f t="shared" si="1"/>
        <v>12</v>
      </c>
      <c r="E6" s="9">
        <v>51.09</v>
      </c>
      <c r="F6" s="9">
        <f t="shared" si="2"/>
        <v>8</v>
      </c>
      <c r="G6" s="9" t="s">
        <v>22</v>
      </c>
      <c r="H6" s="9">
        <f t="shared" si="3"/>
        <v>5</v>
      </c>
      <c r="I6" s="16" t="s">
        <v>23</v>
      </c>
      <c r="J6" s="9">
        <f t="shared" si="4"/>
        <v>5</v>
      </c>
      <c r="K6" s="16" t="s">
        <v>23</v>
      </c>
      <c r="L6" s="9">
        <f t="shared" si="5"/>
        <v>5</v>
      </c>
      <c r="M6" s="9">
        <v>8.0</v>
      </c>
      <c r="N6" s="17">
        <f t="shared" si="7"/>
        <v>86</v>
      </c>
      <c r="O6" s="18">
        <v>5.0</v>
      </c>
      <c r="P6" s="19" t="s">
        <v>45</v>
      </c>
      <c r="Q6" s="19" t="s">
        <v>46</v>
      </c>
      <c r="R6" s="19">
        <v>1994.0</v>
      </c>
      <c r="S6" s="20" t="s">
        <v>47</v>
      </c>
      <c r="T6" s="20" t="s">
        <v>48</v>
      </c>
      <c r="U6" s="19" t="s">
        <v>49</v>
      </c>
      <c r="V6" s="19" t="s">
        <v>50</v>
      </c>
      <c r="W6" s="19" t="s">
        <v>23</v>
      </c>
    </row>
    <row r="7">
      <c r="A7" s="2">
        <v>6.0</v>
      </c>
      <c r="B7" s="6" t="str">
        <f>HYPERLINK("https://thebestvpn.com/reviews/trust-zone/","TRUST.ZONE")</f>
        <v>TRUST.ZONE</v>
      </c>
      <c r="C7" s="7">
        <v>69.82</v>
      </c>
      <c r="D7" s="7">
        <f t="shared" si="1"/>
        <v>11</v>
      </c>
      <c r="E7" s="8">
        <v>60.61</v>
      </c>
      <c r="F7" s="9">
        <f t="shared" si="2"/>
        <v>9</v>
      </c>
      <c r="G7" s="7" t="s">
        <v>29</v>
      </c>
      <c r="H7" s="7">
        <f t="shared" si="3"/>
        <v>2</v>
      </c>
      <c r="I7" s="10" t="s">
        <v>23</v>
      </c>
      <c r="J7" s="11">
        <f t="shared" si="4"/>
        <v>5</v>
      </c>
      <c r="K7" s="10" t="s">
        <v>23</v>
      </c>
      <c r="L7" s="11">
        <f t="shared" si="5"/>
        <v>5</v>
      </c>
      <c r="M7" s="7">
        <v>9.0</v>
      </c>
      <c r="N7" s="12">
        <f t="shared" si="7"/>
        <v>82</v>
      </c>
      <c r="O7" s="13">
        <v>3.33</v>
      </c>
      <c r="P7" s="7">
        <v>131.0</v>
      </c>
      <c r="Q7" s="7">
        <v>32.0</v>
      </c>
      <c r="R7" s="7">
        <v>2014.0</v>
      </c>
      <c r="S7" s="14" t="s">
        <v>51</v>
      </c>
      <c r="T7" s="14" t="s">
        <v>52</v>
      </c>
      <c r="U7" s="7" t="s">
        <v>53</v>
      </c>
      <c r="V7" s="7" t="s">
        <v>28</v>
      </c>
      <c r="W7" s="7" t="s">
        <v>23</v>
      </c>
    </row>
    <row r="8">
      <c r="A8" s="2">
        <v>7.0</v>
      </c>
      <c r="B8" s="15" t="str">
        <f>HYPERLINK("https://thebestvpn.com/reviews/astrill/","ASTRILL")</f>
        <v>ASTRILL</v>
      </c>
      <c r="C8" s="9">
        <v>69.08</v>
      </c>
      <c r="D8" s="9">
        <f t="shared" si="1"/>
        <v>11</v>
      </c>
      <c r="E8" s="9">
        <v>78.85</v>
      </c>
      <c r="F8" s="9">
        <f t="shared" si="2"/>
        <v>10</v>
      </c>
      <c r="G8" s="9" t="s">
        <v>29</v>
      </c>
      <c r="H8" s="9">
        <f t="shared" si="3"/>
        <v>2</v>
      </c>
      <c r="I8" s="16" t="s">
        <v>23</v>
      </c>
      <c r="J8" s="9">
        <f t="shared" si="4"/>
        <v>5</v>
      </c>
      <c r="K8" s="16" t="s">
        <v>23</v>
      </c>
      <c r="L8" s="9">
        <f t="shared" si="5"/>
        <v>5</v>
      </c>
      <c r="M8" s="9">
        <v>5.0</v>
      </c>
      <c r="N8" s="17">
        <f t="shared" si="7"/>
        <v>76</v>
      </c>
      <c r="O8" s="18">
        <v>5.83</v>
      </c>
      <c r="P8" s="19">
        <v>333.0</v>
      </c>
      <c r="Q8" s="19">
        <v>50.0</v>
      </c>
      <c r="R8" s="19">
        <v>2009.0</v>
      </c>
      <c r="S8" s="20" t="s">
        <v>51</v>
      </c>
      <c r="T8" s="20" t="s">
        <v>54</v>
      </c>
      <c r="U8" s="19" t="s">
        <v>35</v>
      </c>
      <c r="V8" s="19" t="s">
        <v>55</v>
      </c>
      <c r="W8" s="19" t="s">
        <v>23</v>
      </c>
    </row>
    <row r="9">
      <c r="A9" s="2">
        <v>8.0</v>
      </c>
      <c r="B9" s="6" t="str">
        <f>HYPERLINK("https://thebestvpn.com/reviews/avast-secureline/","AVAST SECURELINE")</f>
        <v>AVAST SECURELINE</v>
      </c>
      <c r="C9" s="7">
        <v>65.97</v>
      </c>
      <c r="D9" s="7">
        <f t="shared" si="1"/>
        <v>11</v>
      </c>
      <c r="E9" s="8">
        <v>67.94</v>
      </c>
      <c r="F9" s="9">
        <f t="shared" si="2"/>
        <v>10</v>
      </c>
      <c r="G9" s="7" t="s">
        <v>29</v>
      </c>
      <c r="H9" s="7">
        <f t="shared" si="3"/>
        <v>2</v>
      </c>
      <c r="I9" s="10" t="s">
        <v>30</v>
      </c>
      <c r="J9" s="11">
        <f t="shared" si="4"/>
        <v>0</v>
      </c>
      <c r="K9" s="10" t="s">
        <v>23</v>
      </c>
      <c r="L9" s="11">
        <f t="shared" si="5"/>
        <v>5</v>
      </c>
      <c r="M9" s="7">
        <v>10.0</v>
      </c>
      <c r="N9" s="12">
        <f t="shared" si="7"/>
        <v>76</v>
      </c>
      <c r="O9" s="13">
        <v>6.66</v>
      </c>
      <c r="P9" s="7">
        <v>29.0</v>
      </c>
      <c r="Q9" s="7">
        <v>21.0</v>
      </c>
      <c r="R9" s="7">
        <v>2014.0</v>
      </c>
      <c r="S9" s="14" t="s">
        <v>56</v>
      </c>
      <c r="T9" s="14" t="s">
        <v>57</v>
      </c>
      <c r="U9" s="7" t="s">
        <v>27</v>
      </c>
      <c r="V9" s="7" t="s">
        <v>58</v>
      </c>
      <c r="W9" s="7"/>
    </row>
    <row r="10">
      <c r="A10" s="2">
        <v>9.0</v>
      </c>
      <c r="B10" s="15" t="str">
        <f>HYPERLINK("https://thebestvpn.com/reviews/ivpn/","IVPN")</f>
        <v>IVPN</v>
      </c>
      <c r="C10" s="9">
        <v>63.89</v>
      </c>
      <c r="D10" s="9">
        <f t="shared" si="1"/>
        <v>11</v>
      </c>
      <c r="E10" s="9">
        <v>32.2</v>
      </c>
      <c r="F10" s="9">
        <f t="shared" si="2"/>
        <v>6</v>
      </c>
      <c r="G10" s="9" t="s">
        <v>22</v>
      </c>
      <c r="H10" s="9">
        <f t="shared" si="3"/>
        <v>5</v>
      </c>
      <c r="I10" s="16" t="s">
        <v>30</v>
      </c>
      <c r="J10" s="9">
        <f t="shared" si="4"/>
        <v>0</v>
      </c>
      <c r="K10" s="16" t="s">
        <v>23</v>
      </c>
      <c r="L10" s="9">
        <f t="shared" si="5"/>
        <v>5</v>
      </c>
      <c r="M10" s="9">
        <v>8.0</v>
      </c>
      <c r="N10" s="17">
        <f t="shared" si="7"/>
        <v>70</v>
      </c>
      <c r="O10" s="18">
        <v>8.33</v>
      </c>
      <c r="P10" s="19">
        <v>37.0</v>
      </c>
      <c r="Q10" s="19">
        <v>14.0</v>
      </c>
      <c r="R10" s="19">
        <v>2009.0</v>
      </c>
      <c r="S10" s="20" t="s">
        <v>59</v>
      </c>
      <c r="T10" s="20" t="s">
        <v>60</v>
      </c>
      <c r="U10" s="19" t="s">
        <v>35</v>
      </c>
      <c r="V10" s="19" t="s">
        <v>36</v>
      </c>
      <c r="W10" s="19"/>
    </row>
    <row r="11">
      <c r="A11" s="2">
        <v>10.0</v>
      </c>
      <c r="B11" s="15" t="str">
        <f>HYPERLINK("https://thebestvpn.com/reviews/zenmate/","ZENMATE")</f>
        <v>ZENMATE</v>
      </c>
      <c r="C11" s="9">
        <v>63.44</v>
      </c>
      <c r="D11" s="9">
        <f t="shared" si="1"/>
        <v>11</v>
      </c>
      <c r="E11" s="9">
        <v>57.03</v>
      </c>
      <c r="F11" s="9">
        <f t="shared" si="2"/>
        <v>8</v>
      </c>
      <c r="G11" s="9" t="s">
        <v>22</v>
      </c>
      <c r="H11" s="9">
        <f t="shared" si="3"/>
        <v>5</v>
      </c>
      <c r="I11" s="16" t="s">
        <v>23</v>
      </c>
      <c r="J11" s="9">
        <f t="shared" si="4"/>
        <v>5</v>
      </c>
      <c r="K11" s="16" t="s">
        <v>23</v>
      </c>
      <c r="L11" s="9">
        <f t="shared" si="5"/>
        <v>5</v>
      </c>
      <c r="M11" s="9">
        <v>6.0</v>
      </c>
      <c r="N11" s="17">
        <f t="shared" si="7"/>
        <v>80</v>
      </c>
      <c r="O11" s="18">
        <v>4.99</v>
      </c>
      <c r="P11" s="19">
        <v>31.0</v>
      </c>
      <c r="Q11" s="19">
        <v>30.0</v>
      </c>
      <c r="R11" s="19">
        <v>2013.0</v>
      </c>
      <c r="S11" s="20" t="s">
        <v>61</v>
      </c>
      <c r="T11" s="20" t="s">
        <v>62</v>
      </c>
      <c r="U11" s="19" t="s">
        <v>43</v>
      </c>
      <c r="V11" s="19" t="s">
        <v>36</v>
      </c>
      <c r="W11" s="19" t="s">
        <v>63</v>
      </c>
    </row>
    <row r="12">
      <c r="A12" s="2">
        <v>11.0</v>
      </c>
      <c r="B12" s="15" t="str">
        <f>HYPERLINK("https://thebestvpn.com/reviews/hidemyass","HMA")</f>
        <v>HMA</v>
      </c>
      <c r="C12" s="9">
        <v>63.34</v>
      </c>
      <c r="D12" s="9">
        <f t="shared" si="1"/>
        <v>11</v>
      </c>
      <c r="E12" s="9">
        <v>58.98</v>
      </c>
      <c r="F12" s="9">
        <f t="shared" si="2"/>
        <v>8</v>
      </c>
      <c r="G12" s="9" t="s">
        <v>22</v>
      </c>
      <c r="H12" s="9">
        <f t="shared" si="3"/>
        <v>5</v>
      </c>
      <c r="I12" s="16" t="s">
        <v>23</v>
      </c>
      <c r="J12" s="9">
        <f t="shared" si="4"/>
        <v>5</v>
      </c>
      <c r="K12" s="16" t="s">
        <v>23</v>
      </c>
      <c r="L12" s="9">
        <f t="shared" si="5"/>
        <v>5</v>
      </c>
      <c r="M12" s="9">
        <v>7.0</v>
      </c>
      <c r="N12" s="17">
        <f>(D12+F12+H12+J12+L12+M12)*2-1</f>
        <v>81</v>
      </c>
      <c r="O12" s="18">
        <v>5.99</v>
      </c>
      <c r="P12" s="19">
        <v>760.0</v>
      </c>
      <c r="Q12" s="19">
        <v>210.0</v>
      </c>
      <c r="R12" s="19">
        <v>2005.0</v>
      </c>
      <c r="S12" s="20" t="s">
        <v>64</v>
      </c>
      <c r="T12" s="20" t="s">
        <v>65</v>
      </c>
      <c r="U12" s="19" t="s">
        <v>27</v>
      </c>
      <c r="V12" s="19" t="s">
        <v>55</v>
      </c>
      <c r="W12" s="19" t="s">
        <v>23</v>
      </c>
    </row>
    <row r="13">
      <c r="A13" s="2">
        <v>12.0</v>
      </c>
      <c r="B13" s="15" t="str">
        <f>HYPERLINK("https://thebestvpn.com/reviews/airvpn/","AIRVPN")</f>
        <v>AIRVPN</v>
      </c>
      <c r="C13" s="9">
        <v>61.48</v>
      </c>
      <c r="D13" s="9">
        <f t="shared" si="1"/>
        <v>11</v>
      </c>
      <c r="E13" s="9">
        <v>27.79</v>
      </c>
      <c r="F13" s="9">
        <f t="shared" si="2"/>
        <v>5</v>
      </c>
      <c r="G13" s="9" t="s">
        <v>29</v>
      </c>
      <c r="H13" s="9">
        <f t="shared" si="3"/>
        <v>2</v>
      </c>
      <c r="I13" s="16" t="s">
        <v>23</v>
      </c>
      <c r="J13" s="9">
        <f t="shared" si="4"/>
        <v>5</v>
      </c>
      <c r="K13" s="16" t="s">
        <v>23</v>
      </c>
      <c r="L13" s="9">
        <f t="shared" si="5"/>
        <v>5</v>
      </c>
      <c r="M13" s="9">
        <v>3.0</v>
      </c>
      <c r="N13" s="17">
        <f t="shared" ref="N13:N31" si="8">(D13+F13+H13+J13+L13+M13)*2</f>
        <v>62</v>
      </c>
      <c r="O13" s="18">
        <v>5.38</v>
      </c>
      <c r="P13" s="19">
        <v>80.0</v>
      </c>
      <c r="Q13" s="19">
        <v>16.0</v>
      </c>
      <c r="R13" s="19">
        <v>2010.0</v>
      </c>
      <c r="S13" s="20" t="s">
        <v>66</v>
      </c>
      <c r="T13" s="20" t="s">
        <v>67</v>
      </c>
      <c r="U13" s="19" t="s">
        <v>68</v>
      </c>
      <c r="V13" s="19" t="s">
        <v>28</v>
      </c>
      <c r="W13" s="19"/>
    </row>
    <row r="14">
      <c r="A14" s="2">
        <v>13.0</v>
      </c>
      <c r="B14" s="6" t="str">
        <f>HYPERLINK("https://thebestvpn.com/reviews/zoogvpn/","ZOOGVPN")</f>
        <v>ZOOGVPN</v>
      </c>
      <c r="C14" s="7">
        <v>57.99</v>
      </c>
      <c r="D14" s="7">
        <f t="shared" si="1"/>
        <v>10</v>
      </c>
      <c r="E14" s="8">
        <v>24.82</v>
      </c>
      <c r="F14" s="9">
        <f t="shared" si="2"/>
        <v>5</v>
      </c>
      <c r="G14" s="7" t="s">
        <v>29</v>
      </c>
      <c r="H14" s="7">
        <f t="shared" si="3"/>
        <v>2</v>
      </c>
      <c r="I14" s="10" t="s">
        <v>23</v>
      </c>
      <c r="J14" s="11">
        <f t="shared" si="4"/>
        <v>5</v>
      </c>
      <c r="K14" s="10" t="s">
        <v>23</v>
      </c>
      <c r="L14" s="11">
        <f t="shared" si="5"/>
        <v>5</v>
      </c>
      <c r="M14" s="7">
        <v>4.0</v>
      </c>
      <c r="N14" s="12">
        <f t="shared" si="8"/>
        <v>62</v>
      </c>
      <c r="O14" s="13" t="s">
        <v>69</v>
      </c>
      <c r="P14" s="7">
        <v>25.0</v>
      </c>
      <c r="Q14" s="7">
        <v>17.0</v>
      </c>
      <c r="R14" s="7">
        <v>2013.0</v>
      </c>
      <c r="S14" s="14" t="s">
        <v>70</v>
      </c>
      <c r="T14" s="14" t="s">
        <v>71</v>
      </c>
      <c r="U14" s="7" t="s">
        <v>35</v>
      </c>
      <c r="V14" s="7" t="s">
        <v>36</v>
      </c>
      <c r="W14" s="7"/>
    </row>
    <row r="15">
      <c r="A15" s="2">
        <v>14.0</v>
      </c>
      <c r="B15" s="15" t="str">
        <f>HYPERLINK("https://thebestvpn.com/reviews/torguard/","TORGUARD")</f>
        <v>TORGUARD</v>
      </c>
      <c r="C15" s="9">
        <v>53.83</v>
      </c>
      <c r="D15" s="9">
        <f t="shared" si="1"/>
        <v>10</v>
      </c>
      <c r="E15" s="9">
        <v>31.66</v>
      </c>
      <c r="F15" s="9">
        <f t="shared" si="2"/>
        <v>6</v>
      </c>
      <c r="G15" s="9" t="s">
        <v>22</v>
      </c>
      <c r="H15" s="9">
        <f t="shared" si="3"/>
        <v>5</v>
      </c>
      <c r="I15" s="16" t="s">
        <v>40</v>
      </c>
      <c r="J15" s="9">
        <f t="shared" si="4"/>
        <v>3</v>
      </c>
      <c r="K15" s="16" t="s">
        <v>23</v>
      </c>
      <c r="L15" s="9">
        <f t="shared" si="5"/>
        <v>5</v>
      </c>
      <c r="M15" s="9">
        <v>8.0</v>
      </c>
      <c r="N15" s="17">
        <f t="shared" si="8"/>
        <v>74</v>
      </c>
      <c r="O15" s="18">
        <v>9.99</v>
      </c>
      <c r="P15" s="19" t="s">
        <v>72</v>
      </c>
      <c r="Q15" s="19" t="s">
        <v>73</v>
      </c>
      <c r="R15" s="19">
        <v>2012.0</v>
      </c>
      <c r="S15" s="20" t="s">
        <v>74</v>
      </c>
      <c r="T15" s="20" t="s">
        <v>75</v>
      </c>
      <c r="U15" s="19" t="s">
        <v>35</v>
      </c>
      <c r="V15" s="19" t="s">
        <v>36</v>
      </c>
      <c r="W15" s="19" t="s">
        <v>23</v>
      </c>
    </row>
    <row r="16">
      <c r="A16" s="2">
        <v>15.0</v>
      </c>
      <c r="B16" s="6" t="str">
        <f>HYPERLINK("https://thebestvpn.com/reviews/secure-me/","VPNSECURE ME")</f>
        <v>VPNSECURE ME</v>
      </c>
      <c r="C16" s="7">
        <v>53.62</v>
      </c>
      <c r="D16" s="7">
        <f t="shared" si="1"/>
        <v>10</v>
      </c>
      <c r="E16" s="8">
        <v>27.18</v>
      </c>
      <c r="F16" s="9">
        <f t="shared" si="2"/>
        <v>5</v>
      </c>
      <c r="G16" s="7" t="s">
        <v>22</v>
      </c>
      <c r="H16" s="7">
        <f t="shared" si="3"/>
        <v>5</v>
      </c>
      <c r="I16" s="10" t="s">
        <v>23</v>
      </c>
      <c r="J16" s="11">
        <f t="shared" si="4"/>
        <v>5</v>
      </c>
      <c r="K16" s="10" t="s">
        <v>23</v>
      </c>
      <c r="L16" s="11">
        <f t="shared" si="5"/>
        <v>5</v>
      </c>
      <c r="M16" s="7">
        <v>8.0</v>
      </c>
      <c r="N16" s="12">
        <f t="shared" si="8"/>
        <v>76</v>
      </c>
      <c r="O16" s="13">
        <v>6.66</v>
      </c>
      <c r="P16" s="7">
        <v>69.0</v>
      </c>
      <c r="Q16" s="7">
        <v>48.0</v>
      </c>
      <c r="R16" s="7">
        <v>2010.0</v>
      </c>
      <c r="S16" s="14" t="s">
        <v>76</v>
      </c>
      <c r="T16" s="14" t="s">
        <v>77</v>
      </c>
      <c r="U16" s="7" t="s">
        <v>78</v>
      </c>
      <c r="V16" s="7" t="s">
        <v>79</v>
      </c>
      <c r="W16" s="7" t="s">
        <v>23</v>
      </c>
    </row>
    <row r="17">
      <c r="A17" s="2">
        <v>16.0</v>
      </c>
      <c r="B17" s="6" t="str">
        <f>HYPERLINK("https://thebestvpn.com/reviews/ivacy/","IVACY")</f>
        <v>IVACY</v>
      </c>
      <c r="C17" s="7">
        <v>53.04</v>
      </c>
      <c r="D17" s="7">
        <f t="shared" si="1"/>
        <v>10</v>
      </c>
      <c r="E17" s="8">
        <v>45.86</v>
      </c>
      <c r="F17" s="9">
        <f t="shared" si="2"/>
        <v>7</v>
      </c>
      <c r="G17" s="7" t="s">
        <v>22</v>
      </c>
      <c r="H17" s="7">
        <f t="shared" si="3"/>
        <v>5</v>
      </c>
      <c r="I17" s="10" t="s">
        <v>23</v>
      </c>
      <c r="J17" s="11">
        <f t="shared" si="4"/>
        <v>5</v>
      </c>
      <c r="K17" s="10" t="s">
        <v>23</v>
      </c>
      <c r="L17" s="11">
        <f t="shared" si="5"/>
        <v>5</v>
      </c>
      <c r="M17" s="7">
        <v>8.0</v>
      </c>
      <c r="N17" s="12">
        <f t="shared" si="8"/>
        <v>80</v>
      </c>
      <c r="O17" s="13">
        <v>4.08</v>
      </c>
      <c r="P17" s="7" t="s">
        <v>80</v>
      </c>
      <c r="Q17" s="7" t="s">
        <v>81</v>
      </c>
      <c r="R17" s="7">
        <v>2007.0</v>
      </c>
      <c r="S17" s="14" t="s">
        <v>82</v>
      </c>
      <c r="T17" s="14" t="s">
        <v>83</v>
      </c>
      <c r="U17" s="7" t="s">
        <v>35</v>
      </c>
      <c r="V17" s="7" t="s">
        <v>36</v>
      </c>
      <c r="W17" s="7" t="s">
        <v>23</v>
      </c>
    </row>
    <row r="18">
      <c r="A18" s="2">
        <v>17.0</v>
      </c>
      <c r="B18" s="6" t="str">
        <f>HYPERLINK("https://thebestvpn.com/reviews/tunnelbear/","TUNNELBEAR")</f>
        <v>TUNNELBEAR</v>
      </c>
      <c r="C18" s="7">
        <v>52.26</v>
      </c>
      <c r="D18" s="7">
        <f t="shared" si="1"/>
        <v>10</v>
      </c>
      <c r="E18" s="8">
        <v>33.38</v>
      </c>
      <c r="F18" s="9">
        <f t="shared" si="2"/>
        <v>6</v>
      </c>
      <c r="G18" s="7" t="s">
        <v>22</v>
      </c>
      <c r="H18" s="7">
        <f t="shared" si="3"/>
        <v>5</v>
      </c>
      <c r="I18" s="10" t="s">
        <v>30</v>
      </c>
      <c r="J18" s="11">
        <f t="shared" si="4"/>
        <v>0</v>
      </c>
      <c r="K18" s="10" t="s">
        <v>30</v>
      </c>
      <c r="L18" s="11">
        <f t="shared" si="5"/>
        <v>0</v>
      </c>
      <c r="M18" s="7">
        <v>8.0</v>
      </c>
      <c r="N18" s="12">
        <f t="shared" si="8"/>
        <v>58</v>
      </c>
      <c r="O18" s="13" t="s">
        <v>84</v>
      </c>
      <c r="P18" s="7" t="s">
        <v>85</v>
      </c>
      <c r="Q18" s="7">
        <v>20.0</v>
      </c>
      <c r="R18" s="7">
        <v>2011.0</v>
      </c>
      <c r="S18" s="14" t="s">
        <v>86</v>
      </c>
      <c r="T18" s="14" t="s">
        <v>87</v>
      </c>
      <c r="U18" s="7" t="s">
        <v>88</v>
      </c>
      <c r="V18" s="7" t="s">
        <v>36</v>
      </c>
      <c r="W18" s="7" t="s">
        <v>23</v>
      </c>
    </row>
    <row r="19">
      <c r="A19" s="2">
        <v>18.0</v>
      </c>
      <c r="B19" s="6" t="str">
        <f>HYPERLINK("https://thebestvpn.com/reviews/cyberghost/","CYBERGHOST")</f>
        <v>CYBERGHOST</v>
      </c>
      <c r="C19" s="7">
        <v>51.1</v>
      </c>
      <c r="D19" s="7">
        <f t="shared" si="1"/>
        <v>10</v>
      </c>
      <c r="E19" s="8">
        <v>18.41</v>
      </c>
      <c r="F19" s="9">
        <f t="shared" si="2"/>
        <v>4</v>
      </c>
      <c r="G19" s="7" t="s">
        <v>29</v>
      </c>
      <c r="H19" s="7">
        <f t="shared" si="3"/>
        <v>2</v>
      </c>
      <c r="I19" s="10" t="s">
        <v>23</v>
      </c>
      <c r="J19" s="11">
        <f t="shared" si="4"/>
        <v>5</v>
      </c>
      <c r="K19" s="10" t="s">
        <v>23</v>
      </c>
      <c r="L19" s="11">
        <f t="shared" si="5"/>
        <v>5</v>
      </c>
      <c r="M19" s="7">
        <v>8.0</v>
      </c>
      <c r="N19" s="12">
        <f t="shared" si="8"/>
        <v>68</v>
      </c>
      <c r="O19" s="13">
        <v>4.16</v>
      </c>
      <c r="P19" s="7">
        <v>1045.0</v>
      </c>
      <c r="Q19" s="7">
        <v>27.0</v>
      </c>
      <c r="R19" s="7">
        <v>2011.0</v>
      </c>
      <c r="S19" s="14" t="s">
        <v>89</v>
      </c>
      <c r="T19" s="14" t="s">
        <v>90</v>
      </c>
      <c r="U19" s="7" t="s">
        <v>27</v>
      </c>
      <c r="V19" s="7" t="s">
        <v>36</v>
      </c>
      <c r="W19" s="7" t="s">
        <v>23</v>
      </c>
    </row>
    <row r="20">
      <c r="A20" s="4">
        <v>19.0</v>
      </c>
      <c r="B20" s="15" t="str">
        <f>HYPERLINK("https://thebestvpn.com/reviews/vpnarea/","VPN AREA")</f>
        <v>VPN AREA</v>
      </c>
      <c r="C20" s="9">
        <v>47.36</v>
      </c>
      <c r="D20" s="9">
        <f t="shared" si="1"/>
        <v>9</v>
      </c>
      <c r="E20" s="9">
        <v>10.05</v>
      </c>
      <c r="F20" s="9">
        <f t="shared" si="2"/>
        <v>3</v>
      </c>
      <c r="G20" s="9" t="s">
        <v>29</v>
      </c>
      <c r="H20" s="9">
        <f t="shared" si="3"/>
        <v>2</v>
      </c>
      <c r="I20" s="16" t="s">
        <v>23</v>
      </c>
      <c r="J20" s="9">
        <f t="shared" si="4"/>
        <v>5</v>
      </c>
      <c r="K20" s="16" t="s">
        <v>23</v>
      </c>
      <c r="L20" s="9">
        <f t="shared" si="5"/>
        <v>5</v>
      </c>
      <c r="M20" s="9">
        <v>5.0</v>
      </c>
      <c r="N20" s="17">
        <f t="shared" si="8"/>
        <v>58</v>
      </c>
      <c r="O20" s="18">
        <v>4.92</v>
      </c>
      <c r="P20" s="19">
        <v>212.0</v>
      </c>
      <c r="Q20" s="19">
        <v>68.0</v>
      </c>
      <c r="R20" s="19">
        <v>2012.0</v>
      </c>
      <c r="S20" s="20" t="s">
        <v>91</v>
      </c>
      <c r="T20" s="20" t="s">
        <v>92</v>
      </c>
      <c r="U20" s="19" t="s">
        <v>35</v>
      </c>
      <c r="V20" s="19" t="s">
        <v>93</v>
      </c>
      <c r="W20" s="19" t="s">
        <v>23</v>
      </c>
    </row>
    <row r="21">
      <c r="A21" s="4">
        <v>20.0</v>
      </c>
      <c r="B21" s="6" t="str">
        <f>HYPERLINK("https://thebestvpn.com/reviews/vpn-unlimited/","VPN UNLIMITED")</f>
        <v>VPN UNLIMITED</v>
      </c>
      <c r="C21" s="7">
        <v>47.13</v>
      </c>
      <c r="D21" s="7">
        <f t="shared" si="1"/>
        <v>9</v>
      </c>
      <c r="E21" s="8">
        <v>25.69</v>
      </c>
      <c r="F21" s="9">
        <f t="shared" si="2"/>
        <v>5</v>
      </c>
      <c r="G21" s="7" t="s">
        <v>22</v>
      </c>
      <c r="H21" s="7">
        <f t="shared" si="3"/>
        <v>5</v>
      </c>
      <c r="I21" s="10" t="s">
        <v>30</v>
      </c>
      <c r="J21" s="11">
        <f t="shared" si="4"/>
        <v>0</v>
      </c>
      <c r="K21" s="10" t="s">
        <v>40</v>
      </c>
      <c r="L21" s="11">
        <f t="shared" si="5"/>
        <v>3</v>
      </c>
      <c r="M21" s="7">
        <v>6.0</v>
      </c>
      <c r="N21" s="12">
        <f t="shared" si="8"/>
        <v>56</v>
      </c>
      <c r="O21" s="13">
        <v>2.5</v>
      </c>
      <c r="P21" s="7" t="s">
        <v>94</v>
      </c>
      <c r="Q21" s="7" t="s">
        <v>95</v>
      </c>
      <c r="R21" s="7">
        <v>2013.0</v>
      </c>
      <c r="S21" s="14" t="s">
        <v>41</v>
      </c>
      <c r="T21" s="14" t="s">
        <v>96</v>
      </c>
      <c r="U21" s="7" t="s">
        <v>35</v>
      </c>
      <c r="V21" s="7" t="s">
        <v>36</v>
      </c>
      <c r="W21" s="7" t="s">
        <v>30</v>
      </c>
    </row>
    <row r="22">
      <c r="A22" s="4">
        <v>21.0</v>
      </c>
      <c r="B22" s="15" t="str">
        <f>HYPERLINK("https://thebestvpn.com/reviews/buffered/","BUFFERED")</f>
        <v>BUFFERED</v>
      </c>
      <c r="C22" s="9">
        <v>46.78</v>
      </c>
      <c r="D22" s="9">
        <f t="shared" si="1"/>
        <v>9</v>
      </c>
      <c r="E22" s="9">
        <v>51.49</v>
      </c>
      <c r="F22" s="9">
        <f t="shared" si="2"/>
        <v>8</v>
      </c>
      <c r="G22" s="9" t="s">
        <v>22</v>
      </c>
      <c r="H22" s="9">
        <f t="shared" si="3"/>
        <v>5</v>
      </c>
      <c r="I22" s="16" t="s">
        <v>23</v>
      </c>
      <c r="J22" s="9">
        <f t="shared" si="4"/>
        <v>5</v>
      </c>
      <c r="K22" s="16" t="s">
        <v>23</v>
      </c>
      <c r="L22" s="9">
        <f t="shared" si="5"/>
        <v>5</v>
      </c>
      <c r="M22" s="9">
        <v>8.0</v>
      </c>
      <c r="N22" s="17">
        <f t="shared" si="8"/>
        <v>80</v>
      </c>
      <c r="O22" s="18">
        <v>8.25</v>
      </c>
      <c r="P22" s="19" t="s">
        <v>97</v>
      </c>
      <c r="Q22" s="19">
        <v>41.0</v>
      </c>
      <c r="R22" s="19">
        <v>2013.0</v>
      </c>
      <c r="S22" s="20" t="s">
        <v>59</v>
      </c>
      <c r="T22" s="20" t="s">
        <v>98</v>
      </c>
      <c r="U22" s="19" t="s">
        <v>27</v>
      </c>
      <c r="V22" s="19" t="s">
        <v>36</v>
      </c>
      <c r="W22" s="19" t="s">
        <v>30</v>
      </c>
    </row>
    <row r="23">
      <c r="A23" s="4">
        <v>22.0</v>
      </c>
      <c r="B23" s="15" t="str">
        <f>HYPERLINK("https://thebestvpn.com/reviews/purevpn/","PUREVPN")</f>
        <v>PUREVPN</v>
      </c>
      <c r="C23" s="9">
        <v>35.49</v>
      </c>
      <c r="D23" s="9">
        <f t="shared" si="1"/>
        <v>8</v>
      </c>
      <c r="E23" s="9">
        <v>29.41</v>
      </c>
      <c r="F23" s="9">
        <f t="shared" si="2"/>
        <v>5</v>
      </c>
      <c r="G23" s="9" t="s">
        <v>22</v>
      </c>
      <c r="H23" s="9">
        <f t="shared" si="3"/>
        <v>5</v>
      </c>
      <c r="I23" s="16" t="s">
        <v>30</v>
      </c>
      <c r="J23" s="9">
        <f t="shared" si="4"/>
        <v>0</v>
      </c>
      <c r="K23" s="16" t="s">
        <v>40</v>
      </c>
      <c r="L23" s="9">
        <f t="shared" si="5"/>
        <v>3</v>
      </c>
      <c r="M23" s="9">
        <v>7.0</v>
      </c>
      <c r="N23" s="17">
        <f t="shared" si="8"/>
        <v>56</v>
      </c>
      <c r="O23" s="18">
        <v>2.95</v>
      </c>
      <c r="P23" s="19">
        <v>750.0</v>
      </c>
      <c r="Q23" s="19">
        <v>140.0</v>
      </c>
      <c r="R23" s="19">
        <v>2005.0</v>
      </c>
      <c r="S23" s="20" t="s">
        <v>99</v>
      </c>
      <c r="T23" s="20" t="s">
        <v>100</v>
      </c>
      <c r="U23" s="19" t="s">
        <v>35</v>
      </c>
      <c r="V23" s="19" t="s">
        <v>36</v>
      </c>
      <c r="W23" s="19" t="s">
        <v>23</v>
      </c>
    </row>
    <row r="24">
      <c r="A24" s="4">
        <v>23.0</v>
      </c>
      <c r="B24" s="15" t="str">
        <f>HYPERLINK("https://thebestvpn.com/reviews/tigervpn/","TIGERVPN")</f>
        <v>TIGERVPN</v>
      </c>
      <c r="C24" s="9">
        <v>33.6</v>
      </c>
      <c r="D24" s="9">
        <f t="shared" si="1"/>
        <v>7</v>
      </c>
      <c r="E24" s="9">
        <v>14.53</v>
      </c>
      <c r="F24" s="9">
        <f t="shared" si="2"/>
        <v>3</v>
      </c>
      <c r="G24" s="9" t="s">
        <v>29</v>
      </c>
      <c r="H24" s="9">
        <f t="shared" si="3"/>
        <v>2</v>
      </c>
      <c r="I24" s="16" t="s">
        <v>23</v>
      </c>
      <c r="J24" s="9">
        <f t="shared" si="4"/>
        <v>5</v>
      </c>
      <c r="K24" s="16" t="s">
        <v>23</v>
      </c>
      <c r="L24" s="9">
        <f t="shared" si="5"/>
        <v>5</v>
      </c>
      <c r="M24" s="9">
        <v>9.0</v>
      </c>
      <c r="N24" s="17">
        <f t="shared" si="8"/>
        <v>62</v>
      </c>
      <c r="O24" s="18">
        <v>6.67</v>
      </c>
      <c r="P24" s="19">
        <v>300.0</v>
      </c>
      <c r="Q24" s="19">
        <v>43.0</v>
      </c>
      <c r="R24" s="19">
        <v>2011.0</v>
      </c>
      <c r="S24" s="20" t="s">
        <v>101</v>
      </c>
      <c r="T24" s="20" t="s">
        <v>102</v>
      </c>
      <c r="U24" s="19" t="s">
        <v>35</v>
      </c>
      <c r="V24" s="19" t="s">
        <v>103</v>
      </c>
      <c r="W24" s="19"/>
    </row>
    <row r="25">
      <c r="A25" s="4">
        <v>24.0</v>
      </c>
      <c r="B25" s="15" t="str">
        <f>HYPERLINK("https://thebestvpn.com/reviews/hide-me/","HIDEME VPN")</f>
        <v>HIDEME VPN</v>
      </c>
      <c r="C25" s="9">
        <v>27.6</v>
      </c>
      <c r="D25" s="9">
        <f t="shared" si="1"/>
        <v>6</v>
      </c>
      <c r="E25" s="9">
        <v>17.17</v>
      </c>
      <c r="F25" s="9">
        <f t="shared" si="2"/>
        <v>4</v>
      </c>
      <c r="G25" s="9" t="s">
        <v>22</v>
      </c>
      <c r="H25" s="9">
        <f t="shared" si="3"/>
        <v>5</v>
      </c>
      <c r="I25" s="16" t="s">
        <v>23</v>
      </c>
      <c r="J25" s="9">
        <f t="shared" si="4"/>
        <v>5</v>
      </c>
      <c r="K25" s="16" t="s">
        <v>23</v>
      </c>
      <c r="L25" s="9">
        <f t="shared" si="5"/>
        <v>5</v>
      </c>
      <c r="M25" s="9">
        <v>7.0</v>
      </c>
      <c r="N25" s="17">
        <f t="shared" si="8"/>
        <v>64</v>
      </c>
      <c r="O25" s="18">
        <v>4.99</v>
      </c>
      <c r="P25" s="19">
        <v>115.0</v>
      </c>
      <c r="Q25" s="19">
        <v>23.0</v>
      </c>
      <c r="R25" s="19">
        <v>2012.0</v>
      </c>
      <c r="S25" s="20" t="s">
        <v>104</v>
      </c>
      <c r="T25" s="20" t="s">
        <v>105</v>
      </c>
      <c r="U25" s="19" t="s">
        <v>43</v>
      </c>
      <c r="V25" s="19" t="s">
        <v>36</v>
      </c>
      <c r="W25" s="19" t="s">
        <v>23</v>
      </c>
    </row>
    <row r="26">
      <c r="A26" s="4">
        <v>25.0</v>
      </c>
      <c r="B26" s="6" t="str">
        <f>HYPERLINK("https://thebestvpn.com/reviews/privatevpn/","PRIVATEVPN")</f>
        <v>PRIVATEVPN</v>
      </c>
      <c r="C26" s="7">
        <v>19.83</v>
      </c>
      <c r="D26" s="7">
        <f t="shared" si="1"/>
        <v>4</v>
      </c>
      <c r="E26" s="8">
        <v>4.7</v>
      </c>
      <c r="F26" s="9">
        <f t="shared" si="2"/>
        <v>1</v>
      </c>
      <c r="G26" s="7" t="s">
        <v>22</v>
      </c>
      <c r="H26" s="7">
        <f t="shared" si="3"/>
        <v>5</v>
      </c>
      <c r="I26" s="10" t="s">
        <v>23</v>
      </c>
      <c r="J26" s="11">
        <f t="shared" si="4"/>
        <v>5</v>
      </c>
      <c r="K26" s="10" t="s">
        <v>23</v>
      </c>
      <c r="L26" s="11">
        <f t="shared" si="5"/>
        <v>5</v>
      </c>
      <c r="M26" s="7">
        <v>7.0</v>
      </c>
      <c r="N26" s="12">
        <f t="shared" si="8"/>
        <v>54</v>
      </c>
      <c r="O26" s="13" t="s">
        <v>106</v>
      </c>
      <c r="P26" s="7">
        <v>100.0</v>
      </c>
      <c r="Q26" s="7">
        <v>55.0</v>
      </c>
      <c r="R26" s="7">
        <v>2009.0</v>
      </c>
      <c r="S26" s="14" t="s">
        <v>107</v>
      </c>
      <c r="T26" s="14" t="s">
        <v>108</v>
      </c>
      <c r="U26" s="7" t="s">
        <v>27</v>
      </c>
      <c r="V26" s="7" t="s">
        <v>93</v>
      </c>
      <c r="W26" s="7"/>
    </row>
    <row r="27">
      <c r="A27" s="4">
        <v>26.0</v>
      </c>
      <c r="B27" s="15" t="str">
        <f>HYPERLINK("https://thebestvpn.com/reviews/frootvpn/","FROOTVPN")</f>
        <v>FROOTVPN</v>
      </c>
      <c r="C27" s="9">
        <v>18.59</v>
      </c>
      <c r="D27" s="9">
        <f t="shared" si="1"/>
        <v>4</v>
      </c>
      <c r="E27" s="9">
        <v>19.47</v>
      </c>
      <c r="F27" s="9">
        <f t="shared" si="2"/>
        <v>4</v>
      </c>
      <c r="G27" s="9" t="s">
        <v>22</v>
      </c>
      <c r="H27" s="9">
        <f t="shared" si="3"/>
        <v>5</v>
      </c>
      <c r="I27" s="16" t="s">
        <v>23</v>
      </c>
      <c r="J27" s="9">
        <f t="shared" si="4"/>
        <v>5</v>
      </c>
      <c r="K27" s="16" t="s">
        <v>23</v>
      </c>
      <c r="L27" s="9">
        <f t="shared" si="5"/>
        <v>5</v>
      </c>
      <c r="M27" s="9">
        <v>3.0</v>
      </c>
      <c r="N27" s="17">
        <f t="shared" si="8"/>
        <v>52</v>
      </c>
      <c r="O27" s="18" t="s">
        <v>109</v>
      </c>
      <c r="P27" s="19">
        <v>30.0</v>
      </c>
      <c r="Q27" s="19">
        <v>18.0</v>
      </c>
      <c r="R27" s="19">
        <v>2014.0</v>
      </c>
      <c r="S27" s="20" t="s">
        <v>110</v>
      </c>
      <c r="T27" s="20" t="s">
        <v>111</v>
      </c>
      <c r="U27" s="19" t="s">
        <v>27</v>
      </c>
      <c r="V27" s="19" t="s">
        <v>36</v>
      </c>
      <c r="W27" s="19"/>
    </row>
    <row r="28">
      <c r="A28" s="4">
        <v>27.0</v>
      </c>
      <c r="B28" s="6" t="str">
        <f>HYPERLINK("https://thebestvpn.com/reviews/nordvpn/","NORDVPN")</f>
        <v>NORDVPN</v>
      </c>
      <c r="C28" s="7">
        <v>14.33</v>
      </c>
      <c r="D28" s="7">
        <f t="shared" si="1"/>
        <v>3</v>
      </c>
      <c r="E28" s="8">
        <v>49.37</v>
      </c>
      <c r="F28" s="9">
        <f t="shared" si="2"/>
        <v>7</v>
      </c>
      <c r="G28" s="7" t="s">
        <v>29</v>
      </c>
      <c r="H28" s="7">
        <f t="shared" si="3"/>
        <v>2</v>
      </c>
      <c r="I28" s="10" t="s">
        <v>23</v>
      </c>
      <c r="J28" s="11">
        <f t="shared" si="4"/>
        <v>5</v>
      </c>
      <c r="K28" s="10" t="s">
        <v>23</v>
      </c>
      <c r="L28" s="11">
        <f t="shared" si="5"/>
        <v>5</v>
      </c>
      <c r="M28" s="7">
        <v>10.0</v>
      </c>
      <c r="N28" s="12">
        <f t="shared" si="8"/>
        <v>64</v>
      </c>
      <c r="O28" s="13">
        <v>5.75</v>
      </c>
      <c r="P28" s="7">
        <v>1090.0</v>
      </c>
      <c r="Q28" s="7">
        <v>61.0</v>
      </c>
      <c r="R28" s="7">
        <v>2008.0</v>
      </c>
      <c r="S28" s="14" t="s">
        <v>112</v>
      </c>
      <c r="T28" s="14" t="s">
        <v>113</v>
      </c>
      <c r="U28" s="7" t="s">
        <v>27</v>
      </c>
      <c r="V28" s="7" t="s">
        <v>93</v>
      </c>
      <c r="W28" s="7" t="s">
        <v>23</v>
      </c>
    </row>
    <row r="29">
      <c r="A29" s="4">
        <v>28.0</v>
      </c>
      <c r="B29" s="6" t="str">
        <f>HYPERLINK("https://thebestvpn.com/reviews/avira-phantom/","AVIRA PHANTOM")</f>
        <v>AVIRA PHANTOM</v>
      </c>
      <c r="C29" s="7">
        <v>12.18</v>
      </c>
      <c r="D29" s="7">
        <f t="shared" si="1"/>
        <v>3</v>
      </c>
      <c r="E29" s="7">
        <v>2.23</v>
      </c>
      <c r="F29" s="9">
        <f t="shared" si="2"/>
        <v>1</v>
      </c>
      <c r="G29" s="7" t="s">
        <v>29</v>
      </c>
      <c r="H29" s="7">
        <f t="shared" si="3"/>
        <v>2</v>
      </c>
      <c r="I29" s="10" t="s">
        <v>23</v>
      </c>
      <c r="J29" s="11"/>
      <c r="K29" s="10" t="s">
        <v>23</v>
      </c>
      <c r="L29" s="11">
        <f t="shared" si="5"/>
        <v>5</v>
      </c>
      <c r="M29" s="7">
        <v>7.0</v>
      </c>
      <c r="N29" s="12">
        <f t="shared" si="8"/>
        <v>36</v>
      </c>
      <c r="O29" s="13" t="s">
        <v>114</v>
      </c>
      <c r="P29" s="7" t="s">
        <v>58</v>
      </c>
      <c r="Q29" s="7">
        <v>20.0</v>
      </c>
      <c r="R29" s="7">
        <v>1986.0</v>
      </c>
      <c r="S29" s="14" t="s">
        <v>61</v>
      </c>
      <c r="T29" s="14" t="s">
        <v>115</v>
      </c>
      <c r="U29" s="7" t="s">
        <v>27</v>
      </c>
      <c r="V29" s="7" t="s">
        <v>79</v>
      </c>
      <c r="W29" s="7"/>
    </row>
    <row r="30">
      <c r="A30" s="4">
        <v>29.0</v>
      </c>
      <c r="B30" s="15" t="str">
        <f>HYPERLINK("https://thebestvpn.com/reviews/mullvad/","MULLVAD")</f>
        <v>MULLVAD</v>
      </c>
      <c r="C30" s="9">
        <v>10.48</v>
      </c>
      <c r="D30" s="9">
        <f t="shared" si="1"/>
        <v>3</v>
      </c>
      <c r="E30" s="9">
        <v>17.58</v>
      </c>
      <c r="F30" s="9">
        <f t="shared" si="2"/>
        <v>4</v>
      </c>
      <c r="G30" s="9" t="s">
        <v>29</v>
      </c>
      <c r="H30" s="9">
        <f t="shared" si="3"/>
        <v>2</v>
      </c>
      <c r="I30" s="16" t="s">
        <v>30</v>
      </c>
      <c r="J30" s="9">
        <f t="shared" ref="J30:J32" si="9">IF(I30 = "Yes", 5, IF(I30 = "Manual", 4, IF(I30 = "Limited", 3, IF(I30 = "No", 0))))</f>
        <v>0</v>
      </c>
      <c r="K30" s="16" t="s">
        <v>23</v>
      </c>
      <c r="L30" s="9">
        <f t="shared" si="5"/>
        <v>5</v>
      </c>
      <c r="M30" s="9">
        <v>7.0</v>
      </c>
      <c r="N30" s="17">
        <f t="shared" si="8"/>
        <v>42</v>
      </c>
      <c r="O30" s="18">
        <v>5.98</v>
      </c>
      <c r="P30" s="19">
        <v>113.0</v>
      </c>
      <c r="Q30" s="19">
        <v>25.0</v>
      </c>
      <c r="R30" s="19">
        <v>2008.0</v>
      </c>
      <c r="S30" s="20" t="s">
        <v>110</v>
      </c>
      <c r="T30" s="20" t="s">
        <v>116</v>
      </c>
      <c r="U30" s="19" t="s">
        <v>27</v>
      </c>
      <c r="V30" s="19" t="s">
        <v>36</v>
      </c>
      <c r="W30" s="19"/>
    </row>
    <row r="31">
      <c r="A31" s="4">
        <v>30.0</v>
      </c>
      <c r="B31" s="6" t="str">
        <f>HYPERLINK("https://thebestvpn.com/reviews/strongvpn/","STRONGVPN")</f>
        <v>STRONGVPN</v>
      </c>
      <c r="C31" s="7">
        <v>2.43</v>
      </c>
      <c r="D31" s="7">
        <f t="shared" si="1"/>
        <v>1</v>
      </c>
      <c r="E31" s="8">
        <v>11.36</v>
      </c>
      <c r="F31" s="9">
        <f t="shared" si="2"/>
        <v>3</v>
      </c>
      <c r="G31" s="7" t="s">
        <v>29</v>
      </c>
      <c r="H31" s="7">
        <f t="shared" si="3"/>
        <v>2</v>
      </c>
      <c r="I31" s="10" t="s">
        <v>117</v>
      </c>
      <c r="J31" s="11">
        <f t="shared" si="9"/>
        <v>4</v>
      </c>
      <c r="K31" s="10" t="s">
        <v>23</v>
      </c>
      <c r="L31" s="11">
        <f t="shared" si="5"/>
        <v>5</v>
      </c>
      <c r="M31" s="7">
        <v>6.0</v>
      </c>
      <c r="N31" s="12">
        <f t="shared" si="8"/>
        <v>42</v>
      </c>
      <c r="O31" s="13">
        <v>5.83</v>
      </c>
      <c r="P31" s="7">
        <v>660.0</v>
      </c>
      <c r="Q31" s="7">
        <v>24.0</v>
      </c>
      <c r="R31" s="7">
        <v>2005.0</v>
      </c>
      <c r="S31" s="14" t="s">
        <v>118</v>
      </c>
      <c r="T31" s="14" t="s">
        <v>119</v>
      </c>
      <c r="U31" s="7" t="s">
        <v>120</v>
      </c>
      <c r="V31" s="7" t="s">
        <v>36</v>
      </c>
      <c r="W31" s="7" t="s">
        <v>117</v>
      </c>
    </row>
    <row r="32">
      <c r="A32" s="4">
        <v>31.0</v>
      </c>
      <c r="B32" s="6" t="str">
        <f>HYPERLINK("https://thebestvpn.com/reviews/hotspot-shield/","HOTSPOT SHIELD")</f>
        <v>HOTSPOT SHIELD</v>
      </c>
      <c r="C32" s="7">
        <v>0.0</v>
      </c>
      <c r="D32" s="7">
        <f t="shared" si="1"/>
        <v>1</v>
      </c>
      <c r="E32" s="8">
        <v>28.66</v>
      </c>
      <c r="F32" s="9">
        <f t="shared" si="2"/>
        <v>5</v>
      </c>
      <c r="G32" s="7" t="s">
        <v>29</v>
      </c>
      <c r="H32" s="7">
        <f t="shared" si="3"/>
        <v>2</v>
      </c>
      <c r="I32" s="10" t="s">
        <v>23</v>
      </c>
      <c r="J32" s="11">
        <f t="shared" si="9"/>
        <v>5</v>
      </c>
      <c r="K32" s="10" t="s">
        <v>23</v>
      </c>
      <c r="L32" s="11">
        <f t="shared" si="5"/>
        <v>5</v>
      </c>
      <c r="M32" s="7">
        <v>10.0</v>
      </c>
      <c r="N32" s="12">
        <v>81.0</v>
      </c>
      <c r="O32" s="13">
        <v>6.99</v>
      </c>
      <c r="P32" s="7" t="s">
        <v>58</v>
      </c>
      <c r="Q32" s="7">
        <v>20.0</v>
      </c>
      <c r="R32" s="7">
        <v>2005.0</v>
      </c>
      <c r="S32" s="14" t="s">
        <v>121</v>
      </c>
      <c r="T32" s="14" t="s">
        <v>122</v>
      </c>
      <c r="U32" s="7" t="s">
        <v>27</v>
      </c>
      <c r="V32" s="7" t="s">
        <v>36</v>
      </c>
      <c r="W32" s="7" t="s">
        <v>23</v>
      </c>
    </row>
    <row r="33">
      <c r="B33" s="21"/>
      <c r="D33" s="22"/>
      <c r="F33" s="23"/>
      <c r="H33" s="23"/>
      <c r="J33" s="24"/>
      <c r="L33" s="24"/>
    </row>
    <row r="34">
      <c r="B34" s="25"/>
      <c r="D34" s="22"/>
      <c r="F34" s="23"/>
      <c r="H34" s="23"/>
      <c r="J34" s="24"/>
      <c r="L34" s="24"/>
    </row>
    <row r="35">
      <c r="A35" s="1"/>
      <c r="B35" s="26"/>
      <c r="C35" s="23"/>
      <c r="D35" s="23"/>
      <c r="E35" s="23"/>
      <c r="F35" s="23"/>
      <c r="G35" s="23"/>
      <c r="H35" s="23"/>
      <c r="I35" s="27"/>
      <c r="J35" s="28"/>
      <c r="K35" s="27"/>
      <c r="L35" s="28"/>
      <c r="M35" s="23"/>
      <c r="N35" s="29"/>
    </row>
    <row r="36">
      <c r="D36" s="30">
        <v>1.0</v>
      </c>
      <c r="E36" s="30"/>
      <c r="O36" s="31"/>
      <c r="P36" s="31"/>
      <c r="Q36" s="31"/>
      <c r="R36" s="31"/>
      <c r="S36" s="31"/>
      <c r="T36" s="31"/>
      <c r="U36" s="31"/>
      <c r="V36" s="31"/>
      <c r="W36" s="31"/>
    </row>
    <row r="37">
      <c r="B37" s="26"/>
      <c r="D37" s="30">
        <v>2.0</v>
      </c>
      <c r="E37" s="30"/>
    </row>
    <row r="38">
      <c r="B38" s="26"/>
      <c r="D38" s="30">
        <v>3.0</v>
      </c>
      <c r="E38" s="30"/>
    </row>
    <row r="39">
      <c r="A39" s="30"/>
      <c r="B39" s="26"/>
      <c r="D39" s="30">
        <v>4.0</v>
      </c>
      <c r="E39" s="30"/>
    </row>
    <row r="40">
      <c r="A40" s="32"/>
      <c r="B40" s="33"/>
      <c r="C40" s="33"/>
      <c r="D40" s="34"/>
      <c r="E40" s="33"/>
      <c r="F40" s="33"/>
      <c r="G40" s="33"/>
      <c r="H40" s="35"/>
      <c r="I40" s="36"/>
      <c r="J40" s="35"/>
      <c r="K40" s="36"/>
      <c r="L40" s="33"/>
      <c r="M40" s="37"/>
      <c r="N40" s="38"/>
      <c r="O40" s="33"/>
      <c r="P40" s="33"/>
      <c r="Q40" s="33"/>
      <c r="R40" s="39"/>
      <c r="S40" s="39"/>
      <c r="T40" s="33"/>
      <c r="U40" s="33"/>
      <c r="V40" s="33"/>
    </row>
    <row r="41">
      <c r="A41" s="30"/>
      <c r="B41" s="26"/>
      <c r="D41" s="30">
        <v>6.0</v>
      </c>
      <c r="E41" s="30"/>
    </row>
    <row r="42">
      <c r="A42" s="30"/>
      <c r="B42" s="31"/>
      <c r="D42" s="30">
        <v>7.0</v>
      </c>
      <c r="E42" s="30"/>
    </row>
    <row r="43">
      <c r="A43" s="30"/>
      <c r="B43" s="26"/>
      <c r="D43" s="30">
        <v>8.0</v>
      </c>
      <c r="E43" s="30"/>
    </row>
    <row r="44">
      <c r="A44" s="30"/>
      <c r="B44" s="26"/>
      <c r="D44" s="30">
        <v>9.0</v>
      </c>
      <c r="E44" s="30"/>
    </row>
    <row r="45">
      <c r="D45" s="30">
        <v>10.0</v>
      </c>
      <c r="E45" s="30"/>
    </row>
    <row r="46">
      <c r="D46" s="30">
        <v>11.0</v>
      </c>
      <c r="E46" s="30"/>
    </row>
    <row r="47">
      <c r="D47" s="30">
        <v>12.0</v>
      </c>
      <c r="E47" s="30"/>
    </row>
    <row r="48">
      <c r="D48" s="30">
        <v>13.0</v>
      </c>
      <c r="E48" s="30"/>
    </row>
    <row r="49">
      <c r="D49" s="30">
        <v>14.0</v>
      </c>
      <c r="E49" s="30"/>
    </row>
    <row r="50">
      <c r="D50" s="30">
        <v>15.0</v>
      </c>
      <c r="E50" s="30"/>
    </row>
  </sheetData>
  <autoFilter ref="$B$1:$W$32">
    <sortState ref="B1:W32">
      <sortCondition descending="1" ref="C1:C32"/>
      <sortCondition descending="1" ref="N1:N32"/>
    </sortState>
  </autoFilter>
  <drawing r:id="rId1"/>
</worksheet>
</file>