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 activeTab="1"/>
  </bookViews>
  <sheets>
    <sheet name="Metodos Estimacao" sheetId="1" r:id="rId1"/>
    <sheet name="Modelos Matematicos" sheetId="2" r:id="rId2"/>
  </sheets>
  <calcPr calcId="124519"/>
</workbook>
</file>

<file path=xl/calcChain.xml><?xml version="1.0" encoding="utf-8"?>
<calcChain xmlns="http://schemas.openxmlformats.org/spreadsheetml/2006/main"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N2"/>
  <c r="O2"/>
  <c r="P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"/>
  <c r="N13"/>
  <c r="N14"/>
  <c r="N15"/>
  <c r="N16"/>
  <c r="N17"/>
  <c r="N18"/>
  <c r="N19"/>
  <c r="N20"/>
  <c r="N21"/>
  <c r="N22"/>
  <c r="H2"/>
  <c r="N6"/>
  <c r="N10"/>
  <c r="S3"/>
  <c r="S4"/>
  <c r="N4" s="1"/>
  <c r="S5"/>
  <c r="S6"/>
  <c r="S7"/>
  <c r="S8"/>
  <c r="N8" s="1"/>
  <c r="S9"/>
  <c r="S10"/>
  <c r="S11"/>
  <c r="S12"/>
  <c r="N12" s="1"/>
  <c r="S13"/>
  <c r="S14"/>
  <c r="S15"/>
  <c r="S16"/>
  <c r="S17"/>
  <c r="S18"/>
  <c r="S19"/>
  <c r="S20"/>
  <c r="S21"/>
  <c r="S22"/>
  <c r="S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"/>
  <c r="K2"/>
  <c r="J2" s="1"/>
  <c r="I2" s="1"/>
  <c r="K3"/>
  <c r="J3" s="1"/>
  <c r="K4"/>
  <c r="J4" s="1"/>
  <c r="I4" s="1"/>
  <c r="K5"/>
  <c r="J5" s="1"/>
  <c r="K6"/>
  <c r="J6" s="1"/>
  <c r="I6" s="1"/>
  <c r="K7"/>
  <c r="J7" s="1"/>
  <c r="K8"/>
  <c r="J8" s="1"/>
  <c r="I8" s="1"/>
  <c r="K9"/>
  <c r="J9" s="1"/>
  <c r="K10"/>
  <c r="J10" s="1"/>
  <c r="I10" s="1"/>
  <c r="K11"/>
  <c r="J11" s="1"/>
  <c r="K12"/>
  <c r="J12" s="1"/>
  <c r="I12" s="1"/>
  <c r="K13"/>
  <c r="J13" s="1"/>
  <c r="I13" s="1"/>
  <c r="K14"/>
  <c r="J14" s="1"/>
  <c r="I14" s="1"/>
  <c r="K15"/>
  <c r="J15" s="1"/>
  <c r="I15" s="1"/>
  <c r="K16"/>
  <c r="J16" s="1"/>
  <c r="I16" s="1"/>
  <c r="K17"/>
  <c r="J17" s="1"/>
  <c r="I17" s="1"/>
  <c r="K18"/>
  <c r="J18" s="1"/>
  <c r="I18" s="1"/>
  <c r="K19"/>
  <c r="J19" s="1"/>
  <c r="I19" s="1"/>
  <c r="K20"/>
  <c r="J20" s="1"/>
  <c r="I20" s="1"/>
  <c r="K21"/>
  <c r="J21" s="1"/>
  <c r="I21" s="1"/>
  <c r="K22"/>
  <c r="J22" s="1"/>
  <c r="I22" s="1"/>
  <c r="F2"/>
  <c r="F10"/>
  <c r="F11"/>
  <c r="F12"/>
  <c r="F13"/>
  <c r="F14"/>
  <c r="F15"/>
  <c r="F16"/>
  <c r="F17"/>
  <c r="F18"/>
  <c r="F19"/>
  <c r="F20"/>
  <c r="F21"/>
  <c r="F22"/>
  <c r="F4"/>
  <c r="F5"/>
  <c r="F6"/>
  <c r="F7"/>
  <c r="F8"/>
  <c r="F9"/>
  <c r="F3"/>
  <c r="B13" i="1"/>
  <c r="I12"/>
  <c r="I5"/>
  <c r="B6"/>
  <c r="B12"/>
  <c r="I4"/>
  <c r="A6"/>
  <c r="E6" s="1"/>
  <c r="B5"/>
  <c r="H5"/>
  <c r="M5" s="1"/>
  <c r="I3"/>
  <c r="A5"/>
  <c r="F5" s="1"/>
  <c r="B4"/>
  <c r="A13"/>
  <c r="E13" s="1"/>
  <c r="H4"/>
  <c r="A4"/>
  <c r="B3"/>
  <c r="A12"/>
  <c r="E12" s="1"/>
  <c r="H12"/>
  <c r="M12" s="1"/>
  <c r="M16" s="1"/>
  <c r="M17" s="1"/>
  <c r="H3"/>
  <c r="M3" s="1"/>
  <c r="A3"/>
  <c r="F3" s="1"/>
  <c r="F13"/>
  <c r="F12"/>
  <c r="M4"/>
  <c r="L4"/>
  <c r="K4"/>
  <c r="E5"/>
  <c r="E3"/>
  <c r="D3"/>
  <c r="N11" i="2" l="1"/>
  <c r="N3"/>
  <c r="N9"/>
  <c r="N7"/>
  <c r="N5"/>
  <c r="I11"/>
  <c r="I9"/>
  <c r="I7"/>
  <c r="I5"/>
  <c r="I3"/>
  <c r="D12" i="1"/>
  <c r="K3"/>
  <c r="L5"/>
  <c r="D13"/>
  <c r="D5"/>
  <c r="L3"/>
  <c r="F6"/>
  <c r="E16"/>
  <c r="E17" s="1"/>
  <c r="F4"/>
  <c r="F7" s="1"/>
  <c r="F8" s="1"/>
  <c r="L12"/>
  <c r="L16" s="1"/>
  <c r="L17" s="1"/>
  <c r="D6"/>
  <c r="K5"/>
  <c r="K7" s="1"/>
  <c r="K8" s="1"/>
  <c r="D4"/>
  <c r="E4"/>
  <c r="E7" s="1"/>
  <c r="E8" s="1"/>
  <c r="M7"/>
  <c r="M8" s="1"/>
  <c r="K12"/>
  <c r="K16" s="1"/>
  <c r="K17" s="1"/>
  <c r="D16"/>
  <c r="D17" s="1"/>
  <c r="F16"/>
  <c r="F17" s="1"/>
  <c r="L7" l="1"/>
  <c r="L8" s="1"/>
  <c r="D7"/>
  <c r="D8" s="1"/>
</calcChain>
</file>

<file path=xl/sharedStrings.xml><?xml version="1.0" encoding="utf-8"?>
<sst xmlns="http://schemas.openxmlformats.org/spreadsheetml/2006/main" count="59" uniqueCount="34">
  <si>
    <t>Z(s)</t>
  </si>
  <si>
    <t>Z(s+h)</t>
  </si>
  <si>
    <t>Total</t>
  </si>
  <si>
    <t>Pairwise</t>
  </si>
  <si>
    <t>N(h)</t>
  </si>
  <si>
    <t>Matheron</t>
  </si>
  <si>
    <t>Cressie</t>
  </si>
  <si>
    <t>Soma</t>
  </si>
  <si>
    <t>Pontos</t>
  </si>
  <si>
    <t>X</t>
  </si>
  <si>
    <t>Y</t>
  </si>
  <si>
    <t>Z</t>
  </si>
  <si>
    <t>Distância: 30</t>
  </si>
  <si>
    <t>Distância 60</t>
  </si>
  <si>
    <t>Distância 90</t>
  </si>
  <si>
    <t>Distância 120</t>
  </si>
  <si>
    <t>a</t>
  </si>
  <si>
    <t>C0</t>
  </si>
  <si>
    <t>C1</t>
  </si>
  <si>
    <t>Linear</t>
  </si>
  <si>
    <t>Exp</t>
  </si>
  <si>
    <t>"-3(h/a)"</t>
  </si>
  <si>
    <t>"1-e"</t>
  </si>
  <si>
    <t>"(h/a)"</t>
  </si>
  <si>
    <t>"C1*mult"</t>
  </si>
  <si>
    <t>Circular</t>
  </si>
  <si>
    <t>raiz</t>
  </si>
  <si>
    <t>H</t>
  </si>
  <si>
    <t>"2h/PI()* a"</t>
  </si>
  <si>
    <t>mult2</t>
  </si>
  <si>
    <t>"cos-1(h/a)</t>
  </si>
  <si>
    <t>"PI/2"</t>
  </si>
  <si>
    <t>"1 - pi/2*acos"</t>
  </si>
  <si>
    <t>soma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</si>
</sst>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3"/>
  <sheetViews>
    <sheetView workbookViewId="0">
      <selection activeCell="D23" sqref="D23"/>
    </sheetView>
  </sheetViews>
  <sheetFormatPr defaultRowHeight="15"/>
  <cols>
    <col min="2" max="2" width="8.42578125" customWidth="1"/>
    <col min="4" max="4" width="12.5703125" bestFit="1" customWidth="1"/>
    <col min="5" max="5" width="11.7109375" customWidth="1"/>
    <col min="6" max="6" width="12.42578125" customWidth="1"/>
    <col min="7" max="7" width="6.42578125" customWidth="1"/>
    <col min="8" max="8" width="8.42578125" customWidth="1"/>
    <col min="9" max="9" width="7.85546875" customWidth="1"/>
    <col min="11" max="12" width="12.140625" customWidth="1"/>
    <col min="13" max="13" width="10.42578125" customWidth="1"/>
    <col min="14" max="15" width="5.7109375" customWidth="1"/>
    <col min="16" max="16" width="5.140625" customWidth="1"/>
    <col min="17" max="17" width="6.85546875" customWidth="1"/>
  </cols>
  <sheetData>
    <row r="1" spans="1:29" ht="15.75" thickBot="1">
      <c r="A1" s="21" t="s">
        <v>12</v>
      </c>
      <c r="B1" s="21"/>
      <c r="C1" s="1"/>
      <c r="D1" s="1"/>
      <c r="E1" s="1"/>
      <c r="F1" s="1"/>
      <c r="G1" s="5"/>
      <c r="H1" s="21" t="s">
        <v>13</v>
      </c>
      <c r="I1" s="21"/>
      <c r="J1" s="1"/>
      <c r="K1" s="1"/>
      <c r="L1" s="1"/>
      <c r="M1" s="1"/>
      <c r="N1" s="5"/>
      <c r="O1" s="22" t="s">
        <v>8</v>
      </c>
      <c r="P1" s="22"/>
      <c r="Q1" s="22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>
      <c r="A2" s="3" t="s">
        <v>0</v>
      </c>
      <c r="B2" s="3" t="s">
        <v>1</v>
      </c>
      <c r="C2" s="3" t="s">
        <v>4</v>
      </c>
      <c r="D2" s="7" t="s">
        <v>3</v>
      </c>
      <c r="E2" s="10" t="s">
        <v>5</v>
      </c>
      <c r="F2" s="3" t="s">
        <v>6</v>
      </c>
      <c r="G2" s="5"/>
      <c r="H2" s="3" t="s">
        <v>0</v>
      </c>
      <c r="I2" s="3" t="s">
        <v>1</v>
      </c>
      <c r="J2" s="3" t="s">
        <v>4</v>
      </c>
      <c r="K2" s="7" t="s">
        <v>3</v>
      </c>
      <c r="L2" s="10" t="s">
        <v>5</v>
      </c>
      <c r="M2" s="3" t="s">
        <v>6</v>
      </c>
      <c r="N2" s="5"/>
      <c r="O2" s="14" t="s">
        <v>9</v>
      </c>
      <c r="P2" s="17" t="s">
        <v>10</v>
      </c>
      <c r="Q2" s="11" t="s">
        <v>11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>
      <c r="A3" s="2">
        <f>Q3</f>
        <v>0.104</v>
      </c>
      <c r="B3" s="2">
        <f>Q4</f>
        <v>8.5999999999999993E-2</v>
      </c>
      <c r="C3" s="2">
        <v>4</v>
      </c>
      <c r="D3" s="2">
        <f>((A3-B3)/(A3+B3))^2</f>
        <v>8.9750692520775624E-3</v>
      </c>
      <c r="E3" s="2">
        <f>(A3-B3)^2</f>
        <v>3.2400000000000007E-4</v>
      </c>
      <c r="F3" s="2">
        <f>POWER(ABS(A3-B3),(1/2))</f>
        <v>0.13416407864998739</v>
      </c>
      <c r="G3" s="5"/>
      <c r="H3" s="2">
        <f>Q3</f>
        <v>0.104</v>
      </c>
      <c r="I3" s="2">
        <f>Q5</f>
        <v>0.08</v>
      </c>
      <c r="J3" s="2">
        <v>3</v>
      </c>
      <c r="K3" s="2">
        <f>((H3-I3)/(H3+I3))^2</f>
        <v>1.7013232514177686E-2</v>
      </c>
      <c r="L3" s="2">
        <f>(H3-I3)^2</f>
        <v>5.7599999999999969E-4</v>
      </c>
      <c r="M3" s="2">
        <f>POWER(ABS(H3-I3),(1/2))</f>
        <v>0.15491933384829665</v>
      </c>
      <c r="N3" s="5"/>
      <c r="O3" s="15">
        <v>0</v>
      </c>
      <c r="P3" s="18">
        <v>0</v>
      </c>
      <c r="Q3" s="12">
        <v>0.104</v>
      </c>
      <c r="R3" s="6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>
      <c r="A4" s="2">
        <f>Q4</f>
        <v>8.5999999999999993E-2</v>
      </c>
      <c r="B4" s="2">
        <f>Q5</f>
        <v>0.08</v>
      </c>
      <c r="C4" s="2"/>
      <c r="D4" s="2">
        <f>((A4-B4)/(A4+B4))^2</f>
        <v>1.3064305414428763E-3</v>
      </c>
      <c r="E4" s="2">
        <f t="shared" ref="E4:E6" si="0">(A4-B4)^2</f>
        <v>3.5999999999999899E-5</v>
      </c>
      <c r="F4" s="2">
        <f t="shared" ref="F4:F6" si="1">POWER(ABS(A4-B4),(1/2))</f>
        <v>7.7459666924148282E-2</v>
      </c>
      <c r="G4" s="5"/>
      <c r="H4" s="2">
        <f>Q4</f>
        <v>8.5999999999999993E-2</v>
      </c>
      <c r="I4" s="2">
        <f>Q6</f>
        <v>9.1999999999999998E-2</v>
      </c>
      <c r="J4" s="2"/>
      <c r="K4" s="2">
        <f>((H4-I4)/(H4+I4))^2</f>
        <v>1.136220174220429E-3</v>
      </c>
      <c r="L4" s="2">
        <f t="shared" ref="L4:L5" si="2">(H4-I4)^2</f>
        <v>3.6000000000000062E-5</v>
      </c>
      <c r="M4" s="2">
        <f t="shared" ref="M4:M5" si="3">POWER(ABS(H4-I4),(1/2))</f>
        <v>7.7459666924148365E-2</v>
      </c>
      <c r="N4" s="5"/>
      <c r="O4" s="15">
        <v>0</v>
      </c>
      <c r="P4" s="18">
        <v>30</v>
      </c>
      <c r="Q4" s="12">
        <v>8.5999999999999993E-2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2">
        <f>Q5</f>
        <v>0.08</v>
      </c>
      <c r="B5" s="2">
        <f>Q6</f>
        <v>9.1999999999999998E-2</v>
      </c>
      <c r="C5" s="2"/>
      <c r="D5" s="2">
        <f>((A5-B5)/(A5+B5))^2</f>
        <v>4.8674959437533779E-3</v>
      </c>
      <c r="E5" s="2">
        <f t="shared" si="0"/>
        <v>1.4399999999999992E-4</v>
      </c>
      <c r="F5" s="2">
        <f t="shared" si="1"/>
        <v>0.10954451150103321</v>
      </c>
      <c r="G5" s="5"/>
      <c r="H5" s="2">
        <f>Q5</f>
        <v>0.08</v>
      </c>
      <c r="I5" s="2">
        <f>Q7</f>
        <v>9.9000000000000005E-2</v>
      </c>
      <c r="J5" s="2"/>
      <c r="K5" s="2">
        <f>((H5-I5)/(H5+I5))^2</f>
        <v>1.126681439405762E-2</v>
      </c>
      <c r="L5" s="2">
        <f t="shared" si="2"/>
        <v>3.610000000000001E-4</v>
      </c>
      <c r="M5" s="2">
        <f t="shared" si="3"/>
        <v>0.13784048752090222</v>
      </c>
      <c r="N5" s="5"/>
      <c r="O5" s="15">
        <v>0</v>
      </c>
      <c r="P5" s="18">
        <v>60</v>
      </c>
      <c r="Q5" s="12">
        <v>0.08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>
      <c r="A6" s="2">
        <f>Q6</f>
        <v>9.1999999999999998E-2</v>
      </c>
      <c r="B6" s="2">
        <f>Q7</f>
        <v>9.9000000000000005E-2</v>
      </c>
      <c r="C6" s="2"/>
      <c r="D6" s="2">
        <f>((A6-B6)/(A6+B6))^2</f>
        <v>1.3431649351717356E-3</v>
      </c>
      <c r="E6" s="2">
        <f t="shared" si="0"/>
        <v>4.9000000000000087E-5</v>
      </c>
      <c r="F6" s="2">
        <f t="shared" si="1"/>
        <v>8.3666002653407595E-2</v>
      </c>
      <c r="G6" s="5"/>
      <c r="H6" s="2"/>
      <c r="I6" s="2"/>
      <c r="J6" s="2"/>
      <c r="K6" s="2"/>
      <c r="L6" s="2"/>
      <c r="M6" s="2"/>
      <c r="N6" s="5"/>
      <c r="O6" s="15">
        <v>0</v>
      </c>
      <c r="P6" s="18">
        <v>90</v>
      </c>
      <c r="Q6" s="12">
        <v>9.1999999999999998E-2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thickBot="1">
      <c r="A7" s="2" t="s">
        <v>7</v>
      </c>
      <c r="B7" s="2"/>
      <c r="C7" s="2"/>
      <c r="D7" s="2">
        <f>SUM(D3:D6)</f>
        <v>1.6492160672445553E-2</v>
      </c>
      <c r="E7" s="2">
        <f>SUM(E3:E6)</f>
        <v>5.53E-4</v>
      </c>
      <c r="F7" s="2">
        <f>SUM(F3:F6)</f>
        <v>0.40483425972857645</v>
      </c>
      <c r="G7" s="5"/>
      <c r="H7" s="2" t="s">
        <v>7</v>
      </c>
      <c r="I7" s="2"/>
      <c r="J7" s="2"/>
      <c r="K7" s="2">
        <f>SUM(K3:K6)</f>
        <v>2.9416267082455736E-2</v>
      </c>
      <c r="L7" s="2">
        <f>SUM(L3:L6)</f>
        <v>9.729999999999998E-4</v>
      </c>
      <c r="M7" s="2">
        <f>SUM(M3:M6)</f>
        <v>0.37021948829334722</v>
      </c>
      <c r="N7" s="5"/>
      <c r="O7" s="16">
        <v>0</v>
      </c>
      <c r="P7" s="19">
        <v>120</v>
      </c>
      <c r="Q7" s="13">
        <v>9.9000000000000005E-2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thickBot="1">
      <c r="A8" s="4" t="s">
        <v>2</v>
      </c>
      <c r="B8" s="4"/>
      <c r="C8" s="4"/>
      <c r="D8" s="8">
        <f>D7*(2/C3)</f>
        <v>8.2460803362227764E-3</v>
      </c>
      <c r="E8" s="9">
        <f>(1/(2*C3))*E7</f>
        <v>6.9125E-5</v>
      </c>
      <c r="F8" s="4">
        <f>(POWER((1/C3)*F7,4))/(0.914+(0.988/C3))</f>
        <v>9.0372614745750447E-5</v>
      </c>
      <c r="G8" s="5"/>
      <c r="H8" s="4" t="s">
        <v>2</v>
      </c>
      <c r="I8" s="4"/>
      <c r="J8" s="4"/>
      <c r="K8" s="8">
        <f>K7*(2/J3)</f>
        <v>1.9610844721637155E-2</v>
      </c>
      <c r="L8" s="9">
        <f>(1/(2*J3))*L7</f>
        <v>1.6216666666666663E-4</v>
      </c>
      <c r="M8" s="4">
        <f>(POWER((1/J3)*M7,4))/(0.914+(0.988/J3))</f>
        <v>1.8653679424862892E-4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>
      <c r="A9" s="1"/>
      <c r="B9" s="1"/>
      <c r="C9" s="1"/>
      <c r="D9" s="1"/>
      <c r="E9" s="1"/>
      <c r="F9" s="1"/>
      <c r="G9" s="5"/>
      <c r="H9" s="1"/>
      <c r="I9" s="1"/>
      <c r="J9" s="1"/>
      <c r="K9" s="1"/>
      <c r="L9" s="1"/>
      <c r="M9" s="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thickBot="1">
      <c r="A10" s="21" t="s">
        <v>14</v>
      </c>
      <c r="B10" s="21"/>
      <c r="C10" s="1"/>
      <c r="D10" s="1"/>
      <c r="E10" s="1"/>
      <c r="F10" s="1"/>
      <c r="G10" s="5"/>
      <c r="H10" s="21" t="s">
        <v>15</v>
      </c>
      <c r="I10" s="21"/>
      <c r="J10" s="1"/>
      <c r="K10" s="1"/>
      <c r="L10" s="1"/>
      <c r="M10" s="1"/>
      <c r="N10" s="5"/>
      <c r="O10" s="5"/>
      <c r="P10" s="5"/>
      <c r="Q10" s="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>
      <c r="A11" s="3" t="s">
        <v>0</v>
      </c>
      <c r="B11" s="3" t="s">
        <v>1</v>
      </c>
      <c r="C11" s="3" t="s">
        <v>4</v>
      </c>
      <c r="D11" s="7" t="s">
        <v>3</v>
      </c>
      <c r="E11" s="10" t="s">
        <v>5</v>
      </c>
      <c r="F11" s="3" t="s">
        <v>6</v>
      </c>
      <c r="G11" s="5"/>
      <c r="H11" s="3" t="s">
        <v>0</v>
      </c>
      <c r="I11" s="3" t="s">
        <v>1</v>
      </c>
      <c r="J11" s="3" t="s">
        <v>4</v>
      </c>
      <c r="K11" s="7" t="s">
        <v>3</v>
      </c>
      <c r="L11" s="10" t="s">
        <v>5</v>
      </c>
      <c r="M11" s="3" t="s">
        <v>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>
      <c r="A12" s="2">
        <f>Q3</f>
        <v>0.104</v>
      </c>
      <c r="B12" s="2">
        <f>Q6</f>
        <v>9.1999999999999998E-2</v>
      </c>
      <c r="C12" s="2">
        <v>2</v>
      </c>
      <c r="D12" s="2">
        <f>((A12-B12)/(A12+B12))^2</f>
        <v>3.7484381507705096E-3</v>
      </c>
      <c r="E12" s="2">
        <f>(A12-B12)^2</f>
        <v>1.4399999999999992E-4</v>
      </c>
      <c r="F12" s="2">
        <f>POWER(ABS(A12-B12),(1/2))</f>
        <v>0.10954451150103321</v>
      </c>
      <c r="G12" s="5"/>
      <c r="H12" s="2">
        <f>Q3</f>
        <v>0.104</v>
      </c>
      <c r="I12" s="2">
        <f>Q7</f>
        <v>9.9000000000000005E-2</v>
      </c>
      <c r="J12" s="2">
        <v>1</v>
      </c>
      <c r="K12" s="2">
        <f>((H12-I12)/(H12+I12))^2</f>
        <v>6.0666359290446024E-4</v>
      </c>
      <c r="L12" s="2">
        <f>(H12-I12)^2</f>
        <v>2.4999999999999906E-5</v>
      </c>
      <c r="M12" s="2">
        <f>POWER(ABS(H12-I12),(1/2))</f>
        <v>7.0710678118654682E-2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>
      <c r="A13" s="2">
        <f>Q4</f>
        <v>8.5999999999999993E-2</v>
      </c>
      <c r="B13" s="2">
        <f>Q7</f>
        <v>9.9000000000000005E-2</v>
      </c>
      <c r="C13" s="2"/>
      <c r="D13" s="2">
        <f>((A13-B13)/(A13+B13))^2</f>
        <v>4.9379108838568378E-3</v>
      </c>
      <c r="E13" s="2">
        <f t="shared" ref="E13" si="4">(A13-B13)^2</f>
        <v>1.6900000000000031E-4</v>
      </c>
      <c r="F13" s="2">
        <f t="shared" ref="F13" si="5">POWER(ABS(A13-B13),(1/2))</f>
        <v>0.11401754250991385</v>
      </c>
      <c r="G13" s="5"/>
      <c r="H13" s="2"/>
      <c r="I13" s="2"/>
      <c r="J13" s="2"/>
      <c r="K13" s="2"/>
      <c r="L13" s="2"/>
      <c r="M13" s="2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A15" s="2"/>
      <c r="B15" s="2"/>
      <c r="C15" s="2"/>
      <c r="D15" s="2"/>
      <c r="E15" s="2"/>
      <c r="F15" s="2"/>
      <c r="G15" s="5"/>
      <c r="H15" s="2"/>
      <c r="I15" s="2"/>
      <c r="J15" s="2"/>
      <c r="K15" s="2"/>
      <c r="L15" s="2"/>
      <c r="M15" s="2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>
      <c r="A16" s="2" t="s">
        <v>7</v>
      </c>
      <c r="B16" s="2"/>
      <c r="C16" s="2"/>
      <c r="D16" s="2">
        <f>SUM(D12:D15)</f>
        <v>8.6863490346273473E-3</v>
      </c>
      <c r="E16" s="2">
        <f>SUM(E12:E15)</f>
        <v>3.1300000000000024E-4</v>
      </c>
      <c r="F16" s="2">
        <f>SUM(F12:F15)</f>
        <v>0.22356205401094706</v>
      </c>
      <c r="G16" s="5"/>
      <c r="H16" s="2" t="s">
        <v>7</v>
      </c>
      <c r="I16" s="2"/>
      <c r="J16" s="2"/>
      <c r="K16" s="2">
        <f>SUM(K12:K15)</f>
        <v>6.0666359290446024E-4</v>
      </c>
      <c r="L16" s="2">
        <f>SUM(L12:L15)</f>
        <v>2.4999999999999906E-5</v>
      </c>
      <c r="M16" s="2">
        <f>SUM(M12:M15)</f>
        <v>7.0710678118654682E-2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thickBot="1">
      <c r="A17" s="4" t="s">
        <v>2</v>
      </c>
      <c r="B17" s="4"/>
      <c r="C17" s="4"/>
      <c r="D17" s="8">
        <f>D16*(2/C12)</f>
        <v>8.6863490346273473E-3</v>
      </c>
      <c r="E17" s="9">
        <f>(1/(2*C12))*E16</f>
        <v>7.8250000000000059E-5</v>
      </c>
      <c r="F17" s="4">
        <f>(POWER((1/C12)*F16,4))/(0.914+(0.988/C12))</f>
        <v>1.1088421518464497E-4</v>
      </c>
      <c r="G17" s="5"/>
      <c r="H17" s="4" t="s">
        <v>2</v>
      </c>
      <c r="I17" s="4"/>
      <c r="J17" s="4"/>
      <c r="K17" s="8">
        <f>K16*(2/J12)</f>
        <v>1.2133271858089205E-3</v>
      </c>
      <c r="L17" s="9">
        <f>(1/(2*J12))*L16</f>
        <v>1.2499999999999953E-5</v>
      </c>
      <c r="M17" s="4">
        <f>(POWER((1/J12)*M16,4))/(0.914+(0.988/J12))</f>
        <v>1.3144058885383752E-5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</sheetData>
  <mergeCells count="5">
    <mergeCell ref="A1:B1"/>
    <mergeCell ref="H1:I1"/>
    <mergeCell ref="A10:B10"/>
    <mergeCell ref="H10:I10"/>
    <mergeCell ref="O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2"/>
  <sheetViews>
    <sheetView tabSelected="1" topLeftCell="B1" workbookViewId="0">
      <selection activeCell="O2" sqref="O2:O22"/>
    </sheetView>
  </sheetViews>
  <sheetFormatPr defaultRowHeight="15"/>
  <cols>
    <col min="1" max="1" width="3" style="20" bestFit="1" customWidth="1"/>
    <col min="2" max="3" width="4" style="20" bestFit="1" customWidth="1"/>
    <col min="4" max="4" width="2" style="20" customWidth="1"/>
    <col min="5" max="10" width="9.140625" style="20"/>
    <col min="11" max="11" width="12.28515625" style="20" customWidth="1"/>
    <col min="12" max="12" width="8.28515625" style="20" customWidth="1"/>
    <col min="13" max="13" width="2" style="20" customWidth="1"/>
    <col min="14" max="14" width="9.140625" style="20"/>
    <col min="15" max="15" width="9.140625" style="25"/>
    <col min="16" max="16" width="13.85546875" style="20" bestFit="1" customWidth="1"/>
    <col min="17" max="17" width="9.140625" style="20"/>
    <col min="18" max="18" width="10.85546875" style="20" bestFit="1" customWidth="1"/>
    <col min="19" max="19" width="9.140625" style="20"/>
    <col min="20" max="20" width="12" style="20" bestFit="1" customWidth="1"/>
    <col min="21" max="16384" width="9.140625" style="20"/>
  </cols>
  <sheetData>
    <row r="1" spans="1:21">
      <c r="A1" s="20" t="s">
        <v>16</v>
      </c>
      <c r="B1" s="20" t="s">
        <v>17</v>
      </c>
      <c r="C1" s="20" t="s">
        <v>18</v>
      </c>
      <c r="E1" s="20" t="s">
        <v>9</v>
      </c>
      <c r="F1" s="24" t="s">
        <v>19</v>
      </c>
      <c r="G1" s="20" t="s">
        <v>27</v>
      </c>
      <c r="H1" s="24" t="s">
        <v>20</v>
      </c>
      <c r="I1" s="20" t="s">
        <v>24</v>
      </c>
      <c r="J1" s="20" t="s">
        <v>22</v>
      </c>
      <c r="K1" s="20" t="s">
        <v>21</v>
      </c>
      <c r="L1" s="20" t="s">
        <v>23</v>
      </c>
      <c r="N1" s="24" t="s">
        <v>25</v>
      </c>
      <c r="O1" s="26" t="s">
        <v>33</v>
      </c>
      <c r="P1" s="20" t="s">
        <v>32</v>
      </c>
      <c r="Q1" s="20" t="s">
        <v>31</v>
      </c>
      <c r="R1" s="20" t="s">
        <v>30</v>
      </c>
      <c r="S1" s="20" t="s">
        <v>29</v>
      </c>
      <c r="T1" s="20" t="s">
        <v>28</v>
      </c>
      <c r="U1" s="20" t="s">
        <v>26</v>
      </c>
    </row>
    <row r="2" spans="1:21">
      <c r="A2" s="20">
        <v>10</v>
      </c>
      <c r="B2" s="20">
        <v>0.5</v>
      </c>
      <c r="C2" s="20">
        <v>0.5</v>
      </c>
      <c r="E2" s="20">
        <v>0</v>
      </c>
      <c r="F2" s="23">
        <f>IF(E2&lt;A$2,(B$2+(C$2*(E2/A$2))),(B$2+C$2))</f>
        <v>0.5</v>
      </c>
      <c r="G2" s="20">
        <v>0</v>
      </c>
      <c r="H2" s="23">
        <f>IF(E2&lt;=A$2,B$2+I2,(B$2+C$2))</f>
        <v>0.5</v>
      </c>
      <c r="I2" s="20">
        <f>C$2*J2</f>
        <v>0</v>
      </c>
      <c r="J2" s="20">
        <f>1 - EXP(K2)</f>
        <v>0</v>
      </c>
      <c r="K2" s="20">
        <f>-3*L2</f>
        <v>0</v>
      </c>
      <c r="L2" s="20">
        <f>E2/A$2</f>
        <v>0</v>
      </c>
      <c r="N2" s="23">
        <f>IF(E2&lt;=A$2,B$2+(C$2*(O2)),(B$2+C$2))</f>
        <v>-0.23370055013616975</v>
      </c>
      <c r="O2" s="26">
        <f>P2+S2</f>
        <v>-1.4674011002723395</v>
      </c>
      <c r="P2" s="20">
        <f>1-Q2*R2</f>
        <v>-1.4674011002723395</v>
      </c>
      <c r="Q2" s="20">
        <f>(PI()/2)</f>
        <v>1.5707963267948966</v>
      </c>
      <c r="R2" s="20">
        <f>ACOS(L2)</f>
        <v>1.5707963267948966</v>
      </c>
      <c r="S2" s="20">
        <f>T2*U2</f>
        <v>0</v>
      </c>
      <c r="T2" s="20">
        <f>(2*G2)/(PI()*A$2)</f>
        <v>0</v>
      </c>
      <c r="U2" s="20">
        <f>SQRT(1-POWER(L2,2))</f>
        <v>1</v>
      </c>
    </row>
    <row r="3" spans="1:21">
      <c r="E3" s="20">
        <v>1</v>
      </c>
      <c r="F3" s="23">
        <f>IF(E3&lt;A$2,(B$2+(C$2*(E3/A$2))),(B$2+C$2))</f>
        <v>0.55000000000000004</v>
      </c>
      <c r="G3" s="20">
        <v>1</v>
      </c>
      <c r="H3" s="23">
        <f t="shared" ref="H3:H22" si="0">IF(E3&lt;=A$2,B$2+I3,(B$2+C$2))</f>
        <v>0.62959088965914112</v>
      </c>
      <c r="I3" s="20">
        <f t="shared" ref="I3:I22" si="1">C$2*J3</f>
        <v>0.12959088965914106</v>
      </c>
      <c r="J3" s="20">
        <f t="shared" ref="J3:J22" si="2">1 - EXP(K3)</f>
        <v>0.25918177931828212</v>
      </c>
      <c r="K3" s="20">
        <f t="shared" ref="K3:K22" si="3">-3*L3</f>
        <v>-0.30000000000000004</v>
      </c>
      <c r="L3" s="20">
        <f t="shared" ref="L3:L22" si="4">E3/A$2</f>
        <v>0.1</v>
      </c>
      <c r="N3" s="23">
        <f t="shared" ref="N3:N22" si="5">IF(E3&lt;=A$2,B$2+(C$2*(P3+S3)),(B$2+C$2))</f>
        <v>-0.12335780773765115</v>
      </c>
      <c r="O3" s="26">
        <f t="shared" ref="O3:O22" si="6">P3+S3</f>
        <v>-1.2467156154753023</v>
      </c>
      <c r="P3" s="20">
        <f t="shared" ref="P3:P22" si="7">1-Q3*R3</f>
        <v>-1.3100584830472441</v>
      </c>
      <c r="Q3" s="20">
        <f t="shared" ref="Q3:Q22" si="8">(PI()/2)</f>
        <v>1.5707963267948966</v>
      </c>
      <c r="R3" s="20">
        <f t="shared" ref="R3:R22" si="9">ACOS(L3)</f>
        <v>1.4706289056333368</v>
      </c>
      <c r="S3" s="20">
        <f t="shared" ref="S3:S22" si="10">T3*U3</f>
        <v>6.3342867571941963E-2</v>
      </c>
      <c r="T3" s="20">
        <f t="shared" ref="T3:T22" si="11">(2*G3)/(PI()*A$2)</f>
        <v>6.3661977236758135E-2</v>
      </c>
      <c r="U3" s="20">
        <f t="shared" ref="U3:U22" si="12">SQRT(1-POWER(L3,2))</f>
        <v>0.99498743710661997</v>
      </c>
    </row>
    <row r="4" spans="1:21">
      <c r="E4" s="20">
        <v>2</v>
      </c>
      <c r="F4" s="23">
        <f t="shared" ref="F4:F22" si="13">IF(E4&lt;A$2,(B$2+(C$2*(E4/A$2))),(B$2+C$2))</f>
        <v>0.6</v>
      </c>
      <c r="G4" s="20">
        <v>2</v>
      </c>
      <c r="H4" s="23">
        <f t="shared" si="0"/>
        <v>0.72559418195298675</v>
      </c>
      <c r="I4" s="20">
        <f t="shared" si="1"/>
        <v>0.22559418195298681</v>
      </c>
      <c r="J4" s="20">
        <f t="shared" si="2"/>
        <v>0.45118836390597361</v>
      </c>
      <c r="K4" s="20">
        <f t="shared" si="3"/>
        <v>-0.60000000000000009</v>
      </c>
      <c r="L4" s="20">
        <f t="shared" si="4"/>
        <v>0.2</v>
      </c>
      <c r="N4" s="23">
        <f t="shared" si="5"/>
        <v>-1.3178664863220835E-2</v>
      </c>
      <c r="O4" s="26">
        <f t="shared" si="6"/>
        <v>-1.0263573297264417</v>
      </c>
      <c r="P4" s="20">
        <f t="shared" si="7"/>
        <v>-1.1511088179238298</v>
      </c>
      <c r="Q4" s="20">
        <f t="shared" si="8"/>
        <v>1.5707963267948966</v>
      </c>
      <c r="R4" s="20">
        <f t="shared" si="9"/>
        <v>1.3694384060045657</v>
      </c>
      <c r="S4" s="20">
        <f t="shared" si="10"/>
        <v>0.12475148819738817</v>
      </c>
      <c r="T4" s="20">
        <f t="shared" si="11"/>
        <v>0.12732395447351627</v>
      </c>
      <c r="U4" s="20">
        <f t="shared" si="12"/>
        <v>0.9797958971132712</v>
      </c>
    </row>
    <row r="5" spans="1:21">
      <c r="E5" s="20">
        <v>3</v>
      </c>
      <c r="F5" s="23">
        <f t="shared" si="13"/>
        <v>0.65</v>
      </c>
      <c r="G5" s="20">
        <v>3</v>
      </c>
      <c r="H5" s="23">
        <f t="shared" si="0"/>
        <v>0.79671517012970039</v>
      </c>
      <c r="I5" s="20">
        <f t="shared" si="1"/>
        <v>0.29671517012970039</v>
      </c>
      <c r="J5" s="20">
        <f t="shared" si="2"/>
        <v>0.59343034025940078</v>
      </c>
      <c r="K5" s="20">
        <f t="shared" si="3"/>
        <v>-0.89999999999999991</v>
      </c>
      <c r="L5" s="20">
        <f t="shared" si="4"/>
        <v>0.3</v>
      </c>
      <c r="N5" s="23">
        <f t="shared" si="5"/>
        <v>9.6698984317002967E-2</v>
      </c>
      <c r="O5" s="26">
        <f t="shared" si="6"/>
        <v>-0.80660203136599407</v>
      </c>
      <c r="P5" s="20">
        <f t="shared" si="7"/>
        <v>-0.98879099854356456</v>
      </c>
      <c r="Q5" s="20">
        <f t="shared" si="8"/>
        <v>1.5707963267948966</v>
      </c>
      <c r="R5" s="20">
        <f t="shared" si="9"/>
        <v>1.266103672779499</v>
      </c>
      <c r="S5" s="20">
        <f t="shared" si="10"/>
        <v>0.18218896717757049</v>
      </c>
      <c r="T5" s="20">
        <f t="shared" si="11"/>
        <v>0.19098593171027442</v>
      </c>
      <c r="U5" s="20">
        <f t="shared" si="12"/>
        <v>0.95393920141694566</v>
      </c>
    </row>
    <row r="6" spans="1:21">
      <c r="E6" s="20">
        <v>4</v>
      </c>
      <c r="F6" s="23">
        <f t="shared" si="13"/>
        <v>0.7</v>
      </c>
      <c r="G6" s="20">
        <v>4</v>
      </c>
      <c r="H6" s="23">
        <f t="shared" si="0"/>
        <v>0.84940289404389901</v>
      </c>
      <c r="I6" s="20">
        <f t="shared" si="1"/>
        <v>0.34940289404389901</v>
      </c>
      <c r="J6" s="20">
        <f t="shared" si="2"/>
        <v>0.69880578808779803</v>
      </c>
      <c r="K6" s="20">
        <f t="shared" si="3"/>
        <v>-1.2000000000000002</v>
      </c>
      <c r="L6" s="20">
        <f t="shared" si="4"/>
        <v>0.4</v>
      </c>
      <c r="N6" s="23">
        <f t="shared" si="5"/>
        <v>0.2061983568035457</v>
      </c>
      <c r="O6" s="26">
        <f t="shared" si="6"/>
        <v>-0.5876032863929086</v>
      </c>
      <c r="P6" s="20">
        <f t="shared" si="7"/>
        <v>-0.82099195005530845</v>
      </c>
      <c r="Q6" s="20">
        <f t="shared" si="8"/>
        <v>1.5707963267948966</v>
      </c>
      <c r="R6" s="20">
        <f t="shared" si="9"/>
        <v>1.1592794807274085</v>
      </c>
      <c r="S6" s="20">
        <f t="shared" si="10"/>
        <v>0.23338866366239983</v>
      </c>
      <c r="T6" s="20">
        <f t="shared" si="11"/>
        <v>0.25464790894703254</v>
      </c>
      <c r="U6" s="20">
        <f t="shared" si="12"/>
        <v>0.91651513899116799</v>
      </c>
    </row>
    <row r="7" spans="1:21">
      <c r="E7" s="20">
        <v>5</v>
      </c>
      <c r="F7" s="23">
        <f t="shared" si="13"/>
        <v>0.75</v>
      </c>
      <c r="G7" s="20">
        <v>5</v>
      </c>
      <c r="H7" s="23">
        <f t="shared" si="0"/>
        <v>0.88843491992578505</v>
      </c>
      <c r="I7" s="20">
        <f t="shared" si="1"/>
        <v>0.3884349199257851</v>
      </c>
      <c r="J7" s="20">
        <f t="shared" si="2"/>
        <v>0.77686983985157021</v>
      </c>
      <c r="K7" s="20">
        <f t="shared" si="3"/>
        <v>-1.5</v>
      </c>
      <c r="L7" s="20">
        <f t="shared" si="4"/>
        <v>0.5</v>
      </c>
      <c r="N7" s="23">
        <f t="shared" si="5"/>
        <v>0.31536519043133493</v>
      </c>
      <c r="O7" s="26">
        <f t="shared" si="6"/>
        <v>-0.36926961913733014</v>
      </c>
      <c r="P7" s="20">
        <f t="shared" si="7"/>
        <v>-0.64493406684822618</v>
      </c>
      <c r="Q7" s="20">
        <f t="shared" si="8"/>
        <v>1.5707963267948966</v>
      </c>
      <c r="R7" s="20">
        <f t="shared" si="9"/>
        <v>1.0471975511965976</v>
      </c>
      <c r="S7" s="20">
        <f t="shared" si="10"/>
        <v>0.27566444771089604</v>
      </c>
      <c r="T7" s="20">
        <f t="shared" si="11"/>
        <v>0.31830988618379069</v>
      </c>
      <c r="U7" s="20">
        <f t="shared" si="12"/>
        <v>0.8660254037844386</v>
      </c>
    </row>
    <row r="8" spans="1:21">
      <c r="E8" s="20">
        <v>6</v>
      </c>
      <c r="F8" s="23">
        <f t="shared" si="13"/>
        <v>0.8</v>
      </c>
      <c r="G8" s="20">
        <v>6</v>
      </c>
      <c r="H8" s="23">
        <f t="shared" si="0"/>
        <v>0.91735055588920678</v>
      </c>
      <c r="I8" s="20">
        <f t="shared" si="1"/>
        <v>0.41735055588920672</v>
      </c>
      <c r="J8" s="20">
        <f t="shared" si="2"/>
        <v>0.83470111177841344</v>
      </c>
      <c r="K8" s="20">
        <f t="shared" si="3"/>
        <v>-1.7999999999999998</v>
      </c>
      <c r="L8" s="20">
        <f t="shared" si="4"/>
        <v>0.6</v>
      </c>
      <c r="N8" s="23">
        <f t="shared" si="5"/>
        <v>0.42449278422251691</v>
      </c>
      <c r="O8" s="26">
        <f t="shared" si="6"/>
        <v>-0.15101443155496613</v>
      </c>
      <c r="P8" s="20">
        <f t="shared" si="7"/>
        <v>-0.45659192229140522</v>
      </c>
      <c r="Q8" s="20">
        <f t="shared" si="8"/>
        <v>1.5707963267948966</v>
      </c>
      <c r="R8" s="20">
        <f t="shared" si="9"/>
        <v>0.92729521800161219</v>
      </c>
      <c r="S8" s="20">
        <f t="shared" si="10"/>
        <v>0.30557749073643908</v>
      </c>
      <c r="T8" s="20">
        <f t="shared" si="11"/>
        <v>0.38197186342054884</v>
      </c>
      <c r="U8" s="20">
        <f t="shared" si="12"/>
        <v>0.8</v>
      </c>
    </row>
    <row r="9" spans="1:21">
      <c r="E9" s="20">
        <v>7</v>
      </c>
      <c r="F9" s="23">
        <f t="shared" si="13"/>
        <v>0.85</v>
      </c>
      <c r="G9" s="20">
        <v>7</v>
      </c>
      <c r="H9" s="23">
        <f t="shared" si="0"/>
        <v>0.93877178587350896</v>
      </c>
      <c r="I9" s="20">
        <f t="shared" si="1"/>
        <v>0.43877178587350901</v>
      </c>
      <c r="J9" s="20">
        <f t="shared" si="2"/>
        <v>0.87754357174701803</v>
      </c>
      <c r="K9" s="20">
        <f t="shared" si="3"/>
        <v>-2.0999999999999996</v>
      </c>
      <c r="L9" s="20">
        <f t="shared" si="4"/>
        <v>0.7</v>
      </c>
      <c r="N9" s="23">
        <f t="shared" si="5"/>
        <v>0.53441832852443616</v>
      </c>
      <c r="O9" s="26">
        <f t="shared" si="6"/>
        <v>6.8836657048872374E-2</v>
      </c>
      <c r="P9" s="20">
        <f t="shared" si="7"/>
        <v>-0.24940956079021026</v>
      </c>
      <c r="Q9" s="20">
        <f t="shared" si="8"/>
        <v>1.5707963267948966</v>
      </c>
      <c r="R9" s="20">
        <f t="shared" si="9"/>
        <v>0.79539883018414348</v>
      </c>
      <c r="S9" s="20">
        <f t="shared" si="10"/>
        <v>0.31824621783908263</v>
      </c>
      <c r="T9" s="20">
        <f t="shared" si="11"/>
        <v>0.44563384065730693</v>
      </c>
      <c r="U9" s="20">
        <f t="shared" si="12"/>
        <v>0.71414284285428498</v>
      </c>
    </row>
    <row r="10" spans="1:21">
      <c r="E10" s="20">
        <v>8</v>
      </c>
      <c r="F10" s="23">
        <f t="shared" si="13"/>
        <v>0.9</v>
      </c>
      <c r="G10" s="20">
        <v>8</v>
      </c>
      <c r="H10" s="23">
        <f t="shared" si="0"/>
        <v>0.95464102335529377</v>
      </c>
      <c r="I10" s="20">
        <f t="shared" si="1"/>
        <v>0.45464102335529377</v>
      </c>
      <c r="J10" s="20">
        <f t="shared" si="2"/>
        <v>0.90928204671058754</v>
      </c>
      <c r="K10" s="20">
        <f t="shared" si="3"/>
        <v>-2.4000000000000004</v>
      </c>
      <c r="L10" s="20">
        <f t="shared" si="4"/>
        <v>0.8</v>
      </c>
      <c r="N10" s="23">
        <f t="shared" si="5"/>
        <v>0.64738415637775248</v>
      </c>
      <c r="O10" s="26">
        <f t="shared" si="6"/>
        <v>0.29476831275550491</v>
      </c>
      <c r="P10" s="20">
        <f t="shared" si="7"/>
        <v>-1.0809177980934059E-2</v>
      </c>
      <c r="Q10" s="20">
        <f t="shared" si="8"/>
        <v>1.5707963267948966</v>
      </c>
      <c r="R10" s="20">
        <f t="shared" si="9"/>
        <v>0.64350110879328426</v>
      </c>
      <c r="S10" s="20">
        <f t="shared" si="10"/>
        <v>0.30557749073643897</v>
      </c>
      <c r="T10" s="20">
        <f t="shared" si="11"/>
        <v>0.50929581789406508</v>
      </c>
      <c r="U10" s="20">
        <f t="shared" si="12"/>
        <v>0.59999999999999987</v>
      </c>
    </row>
    <row r="11" spans="1:21">
      <c r="E11" s="20">
        <v>9</v>
      </c>
      <c r="F11" s="23">
        <f t="shared" si="13"/>
        <v>0.95</v>
      </c>
      <c r="G11" s="20">
        <v>9</v>
      </c>
      <c r="H11" s="23">
        <f t="shared" si="0"/>
        <v>0.96639724363012514</v>
      </c>
      <c r="I11" s="20">
        <f t="shared" si="1"/>
        <v>0.46639724363012514</v>
      </c>
      <c r="J11" s="20">
        <f t="shared" si="2"/>
        <v>0.93279448726025027</v>
      </c>
      <c r="K11" s="20">
        <f t="shared" si="3"/>
        <v>-2.7</v>
      </c>
      <c r="L11" s="20">
        <f t="shared" si="4"/>
        <v>0.9</v>
      </c>
      <c r="N11" s="23">
        <f t="shared" si="5"/>
        <v>0.77063762676666592</v>
      </c>
      <c r="O11" s="26">
        <f t="shared" si="6"/>
        <v>0.54127525353333183</v>
      </c>
      <c r="P11" s="20">
        <f t="shared" si="7"/>
        <v>0.29152874074441792</v>
      </c>
      <c r="Q11" s="20">
        <f t="shared" si="8"/>
        <v>1.5707963267948966</v>
      </c>
      <c r="R11" s="20">
        <f t="shared" si="9"/>
        <v>0.45102681179626236</v>
      </c>
      <c r="S11" s="20">
        <f t="shared" si="10"/>
        <v>0.24974651278891385</v>
      </c>
      <c r="T11" s="20">
        <f t="shared" si="11"/>
        <v>0.57295779513082323</v>
      </c>
      <c r="U11" s="20">
        <f t="shared" si="12"/>
        <v>0.43588989435406728</v>
      </c>
    </row>
    <row r="12" spans="1:21">
      <c r="E12" s="20">
        <v>10</v>
      </c>
      <c r="F12" s="23">
        <f t="shared" si="13"/>
        <v>1</v>
      </c>
      <c r="G12" s="20">
        <v>10</v>
      </c>
      <c r="H12" s="23">
        <f t="shared" si="0"/>
        <v>0.97510646581606797</v>
      </c>
      <c r="I12" s="20">
        <f t="shared" si="1"/>
        <v>0.47510646581606802</v>
      </c>
      <c r="J12" s="20">
        <f t="shared" si="2"/>
        <v>0.95021293163213605</v>
      </c>
      <c r="K12" s="20">
        <f t="shared" si="3"/>
        <v>-3</v>
      </c>
      <c r="L12" s="20">
        <f t="shared" si="4"/>
        <v>1</v>
      </c>
      <c r="N12" s="23">
        <f t="shared" si="5"/>
        <v>1</v>
      </c>
      <c r="O12" s="26">
        <f t="shared" si="6"/>
        <v>1</v>
      </c>
      <c r="P12" s="20">
        <f t="shared" si="7"/>
        <v>1</v>
      </c>
      <c r="Q12" s="20">
        <f t="shared" si="8"/>
        <v>1.5707963267948966</v>
      </c>
      <c r="R12" s="20">
        <f t="shared" si="9"/>
        <v>0</v>
      </c>
      <c r="S12" s="20">
        <f t="shared" si="10"/>
        <v>0</v>
      </c>
      <c r="T12" s="20">
        <f t="shared" si="11"/>
        <v>0.63661977236758138</v>
      </c>
      <c r="U12" s="20">
        <f t="shared" si="12"/>
        <v>0</v>
      </c>
    </row>
    <row r="13" spans="1:21">
      <c r="E13" s="20">
        <v>11</v>
      </c>
      <c r="F13" s="23">
        <f t="shared" si="13"/>
        <v>1</v>
      </c>
      <c r="G13" s="20">
        <v>11</v>
      </c>
      <c r="H13" s="23">
        <f t="shared" si="0"/>
        <v>1</v>
      </c>
      <c r="I13" s="20">
        <f t="shared" si="1"/>
        <v>0.48155841629938001</v>
      </c>
      <c r="J13" s="20">
        <f t="shared" si="2"/>
        <v>0.96311683259876002</v>
      </c>
      <c r="K13" s="20">
        <f t="shared" si="3"/>
        <v>-3.3000000000000003</v>
      </c>
      <c r="L13" s="20">
        <f t="shared" si="4"/>
        <v>1.1000000000000001</v>
      </c>
      <c r="N13" s="23">
        <f t="shared" si="5"/>
        <v>1</v>
      </c>
      <c r="O13" s="26" t="e">
        <f t="shared" si="6"/>
        <v>#NUM!</v>
      </c>
      <c r="P13" s="20" t="e">
        <f t="shared" si="7"/>
        <v>#NUM!</v>
      </c>
      <c r="Q13" s="20">
        <f t="shared" si="8"/>
        <v>1.5707963267948966</v>
      </c>
      <c r="R13" s="20" t="e">
        <f t="shared" si="9"/>
        <v>#NUM!</v>
      </c>
      <c r="S13" s="20" t="e">
        <f t="shared" si="10"/>
        <v>#NUM!</v>
      </c>
      <c r="T13" s="20">
        <f t="shared" si="11"/>
        <v>0.70028174960433953</v>
      </c>
      <c r="U13" s="20" t="e">
        <f t="shared" si="12"/>
        <v>#NUM!</v>
      </c>
    </row>
    <row r="14" spans="1:21">
      <c r="E14" s="20">
        <v>12</v>
      </c>
      <c r="F14" s="23">
        <f t="shared" si="13"/>
        <v>1</v>
      </c>
      <c r="G14" s="20">
        <v>12</v>
      </c>
      <c r="H14" s="23">
        <f t="shared" si="0"/>
        <v>1</v>
      </c>
      <c r="I14" s="20">
        <f t="shared" si="1"/>
        <v>0.48633813877635373</v>
      </c>
      <c r="J14" s="20">
        <f t="shared" si="2"/>
        <v>0.97267627755270747</v>
      </c>
      <c r="K14" s="20">
        <f t="shared" si="3"/>
        <v>-3.5999999999999996</v>
      </c>
      <c r="L14" s="20">
        <f t="shared" si="4"/>
        <v>1.2</v>
      </c>
      <c r="N14" s="23">
        <f t="shared" si="5"/>
        <v>1</v>
      </c>
      <c r="O14" s="26" t="e">
        <f t="shared" si="6"/>
        <v>#NUM!</v>
      </c>
      <c r="P14" s="20" t="e">
        <f t="shared" si="7"/>
        <v>#NUM!</v>
      </c>
      <c r="Q14" s="20">
        <f t="shared" si="8"/>
        <v>1.5707963267948966</v>
      </c>
      <c r="R14" s="20" t="e">
        <f t="shared" si="9"/>
        <v>#NUM!</v>
      </c>
      <c r="S14" s="20" t="e">
        <f t="shared" si="10"/>
        <v>#NUM!</v>
      </c>
      <c r="T14" s="20">
        <f t="shared" si="11"/>
        <v>0.76394372684109768</v>
      </c>
      <c r="U14" s="20" t="e">
        <f t="shared" si="12"/>
        <v>#NUM!</v>
      </c>
    </row>
    <row r="15" spans="1:21">
      <c r="E15" s="20">
        <v>13</v>
      </c>
      <c r="F15" s="23">
        <f t="shared" si="13"/>
        <v>1</v>
      </c>
      <c r="G15" s="20">
        <v>13</v>
      </c>
      <c r="H15" s="23">
        <f t="shared" si="0"/>
        <v>1</v>
      </c>
      <c r="I15" s="20">
        <f t="shared" si="1"/>
        <v>0.48987904427709783</v>
      </c>
      <c r="J15" s="20">
        <f t="shared" si="2"/>
        <v>0.97975808855419566</v>
      </c>
      <c r="K15" s="20">
        <f t="shared" si="3"/>
        <v>-3.9000000000000004</v>
      </c>
      <c r="L15" s="20">
        <f t="shared" si="4"/>
        <v>1.3</v>
      </c>
      <c r="N15" s="23">
        <f t="shared" si="5"/>
        <v>1</v>
      </c>
      <c r="O15" s="26" t="e">
        <f t="shared" si="6"/>
        <v>#NUM!</v>
      </c>
      <c r="P15" s="20" t="e">
        <f t="shared" si="7"/>
        <v>#NUM!</v>
      </c>
      <c r="Q15" s="20">
        <f t="shared" si="8"/>
        <v>1.5707963267948966</v>
      </c>
      <c r="R15" s="20" t="e">
        <f t="shared" si="9"/>
        <v>#NUM!</v>
      </c>
      <c r="S15" s="20" t="e">
        <f t="shared" si="10"/>
        <v>#NUM!</v>
      </c>
      <c r="T15" s="20">
        <f t="shared" si="11"/>
        <v>0.82760570407785583</v>
      </c>
      <c r="U15" s="20" t="e">
        <f t="shared" si="12"/>
        <v>#NUM!</v>
      </c>
    </row>
    <row r="16" spans="1:21">
      <c r="E16" s="20">
        <v>14</v>
      </c>
      <c r="F16" s="23">
        <f t="shared" si="13"/>
        <v>1</v>
      </c>
      <c r="G16" s="20">
        <v>14</v>
      </c>
      <c r="H16" s="23">
        <f t="shared" si="0"/>
        <v>1</v>
      </c>
      <c r="I16" s="20">
        <f t="shared" si="1"/>
        <v>0.49250221158976115</v>
      </c>
      <c r="J16" s="20">
        <f t="shared" si="2"/>
        <v>0.9850044231795223</v>
      </c>
      <c r="K16" s="20">
        <f t="shared" si="3"/>
        <v>-4.1999999999999993</v>
      </c>
      <c r="L16" s="20">
        <f t="shared" si="4"/>
        <v>1.4</v>
      </c>
      <c r="N16" s="23">
        <f t="shared" si="5"/>
        <v>1</v>
      </c>
      <c r="O16" s="26" t="e">
        <f t="shared" si="6"/>
        <v>#NUM!</v>
      </c>
      <c r="P16" s="20" t="e">
        <f t="shared" si="7"/>
        <v>#NUM!</v>
      </c>
      <c r="Q16" s="20">
        <f t="shared" si="8"/>
        <v>1.5707963267948966</v>
      </c>
      <c r="R16" s="20" t="e">
        <f t="shared" si="9"/>
        <v>#NUM!</v>
      </c>
      <c r="S16" s="20" t="e">
        <f t="shared" si="10"/>
        <v>#NUM!</v>
      </c>
      <c r="T16" s="20">
        <f t="shared" si="11"/>
        <v>0.89126768131461387</v>
      </c>
      <c r="U16" s="20" t="e">
        <f t="shared" si="12"/>
        <v>#NUM!</v>
      </c>
    </row>
    <row r="17" spans="5:21">
      <c r="E17" s="20">
        <v>15</v>
      </c>
      <c r="F17" s="23">
        <f t="shared" si="13"/>
        <v>1</v>
      </c>
      <c r="G17" s="20">
        <v>15</v>
      </c>
      <c r="H17" s="23">
        <f t="shared" si="0"/>
        <v>1</v>
      </c>
      <c r="I17" s="20">
        <f t="shared" si="1"/>
        <v>0.49444550173087887</v>
      </c>
      <c r="J17" s="20">
        <f t="shared" si="2"/>
        <v>0.98889100346175773</v>
      </c>
      <c r="K17" s="20">
        <f t="shared" si="3"/>
        <v>-4.5</v>
      </c>
      <c r="L17" s="20">
        <f t="shared" si="4"/>
        <v>1.5</v>
      </c>
      <c r="N17" s="23">
        <f t="shared" si="5"/>
        <v>1</v>
      </c>
      <c r="O17" s="26" t="e">
        <f t="shared" si="6"/>
        <v>#NUM!</v>
      </c>
      <c r="P17" s="20" t="e">
        <f t="shared" si="7"/>
        <v>#NUM!</v>
      </c>
      <c r="Q17" s="20">
        <f t="shared" si="8"/>
        <v>1.5707963267948966</v>
      </c>
      <c r="R17" s="20" t="e">
        <f t="shared" si="9"/>
        <v>#NUM!</v>
      </c>
      <c r="S17" s="20" t="e">
        <f t="shared" si="10"/>
        <v>#NUM!</v>
      </c>
      <c r="T17" s="20">
        <f t="shared" si="11"/>
        <v>0.95492965855137202</v>
      </c>
      <c r="U17" s="20" t="e">
        <f t="shared" si="12"/>
        <v>#NUM!</v>
      </c>
    </row>
    <row r="18" spans="5:21">
      <c r="E18" s="20">
        <v>16</v>
      </c>
      <c r="F18" s="23">
        <f t="shared" si="13"/>
        <v>1</v>
      </c>
      <c r="G18" s="20">
        <v>16</v>
      </c>
      <c r="H18" s="23">
        <f t="shared" si="0"/>
        <v>1</v>
      </c>
      <c r="I18" s="20">
        <f t="shared" si="1"/>
        <v>0.49588512647548999</v>
      </c>
      <c r="J18" s="20">
        <f t="shared" si="2"/>
        <v>0.99177025295097998</v>
      </c>
      <c r="K18" s="20">
        <f t="shared" si="3"/>
        <v>-4.8000000000000007</v>
      </c>
      <c r="L18" s="20">
        <f t="shared" si="4"/>
        <v>1.6</v>
      </c>
      <c r="N18" s="23">
        <f t="shared" si="5"/>
        <v>1</v>
      </c>
      <c r="O18" s="26" t="e">
        <f t="shared" si="6"/>
        <v>#NUM!</v>
      </c>
      <c r="P18" s="20" t="e">
        <f t="shared" si="7"/>
        <v>#NUM!</v>
      </c>
      <c r="Q18" s="20">
        <f t="shared" si="8"/>
        <v>1.5707963267948966</v>
      </c>
      <c r="R18" s="20" t="e">
        <f t="shared" si="9"/>
        <v>#NUM!</v>
      </c>
      <c r="S18" s="20" t="e">
        <f t="shared" si="10"/>
        <v>#NUM!</v>
      </c>
      <c r="T18" s="20">
        <f t="shared" si="11"/>
        <v>1.0185916357881302</v>
      </c>
      <c r="U18" s="20" t="e">
        <f t="shared" si="12"/>
        <v>#NUM!</v>
      </c>
    </row>
    <row r="19" spans="5:21">
      <c r="E19" s="20">
        <v>17</v>
      </c>
      <c r="F19" s="23">
        <f t="shared" si="13"/>
        <v>1</v>
      </c>
      <c r="G19" s="20">
        <v>17</v>
      </c>
      <c r="H19" s="23">
        <f t="shared" si="0"/>
        <v>1</v>
      </c>
      <c r="I19" s="20">
        <f t="shared" si="1"/>
        <v>0.49695162671724219</v>
      </c>
      <c r="J19" s="20">
        <f t="shared" si="2"/>
        <v>0.99390325343448438</v>
      </c>
      <c r="K19" s="20">
        <f t="shared" si="3"/>
        <v>-5.0999999999999996</v>
      </c>
      <c r="L19" s="20">
        <f t="shared" si="4"/>
        <v>1.7</v>
      </c>
      <c r="N19" s="23">
        <f t="shared" si="5"/>
        <v>1</v>
      </c>
      <c r="O19" s="26" t="e">
        <f t="shared" si="6"/>
        <v>#NUM!</v>
      </c>
      <c r="P19" s="20" t="e">
        <f t="shared" si="7"/>
        <v>#NUM!</v>
      </c>
      <c r="Q19" s="20">
        <f t="shared" si="8"/>
        <v>1.5707963267948966</v>
      </c>
      <c r="R19" s="20" t="e">
        <f t="shared" si="9"/>
        <v>#NUM!</v>
      </c>
      <c r="S19" s="20" t="e">
        <f t="shared" si="10"/>
        <v>#NUM!</v>
      </c>
      <c r="T19" s="20">
        <f t="shared" si="11"/>
        <v>1.0822536130248883</v>
      </c>
      <c r="U19" s="20" t="e">
        <f t="shared" si="12"/>
        <v>#NUM!</v>
      </c>
    </row>
    <row r="20" spans="5:21">
      <c r="E20" s="20">
        <v>18</v>
      </c>
      <c r="F20" s="23">
        <f t="shared" si="13"/>
        <v>1</v>
      </c>
      <c r="G20" s="20">
        <v>18</v>
      </c>
      <c r="H20" s="23">
        <f t="shared" si="0"/>
        <v>1</v>
      </c>
      <c r="I20" s="20">
        <f t="shared" si="1"/>
        <v>0.49774170952869368</v>
      </c>
      <c r="J20" s="20">
        <f t="shared" si="2"/>
        <v>0.99548341905738735</v>
      </c>
      <c r="K20" s="20">
        <f t="shared" si="3"/>
        <v>-5.4</v>
      </c>
      <c r="L20" s="20">
        <f t="shared" si="4"/>
        <v>1.8</v>
      </c>
      <c r="N20" s="23">
        <f t="shared" si="5"/>
        <v>1</v>
      </c>
      <c r="O20" s="26" t="e">
        <f t="shared" si="6"/>
        <v>#NUM!</v>
      </c>
      <c r="P20" s="20" t="e">
        <f t="shared" si="7"/>
        <v>#NUM!</v>
      </c>
      <c r="Q20" s="20">
        <f t="shared" si="8"/>
        <v>1.5707963267948966</v>
      </c>
      <c r="R20" s="20" t="e">
        <f t="shared" si="9"/>
        <v>#NUM!</v>
      </c>
      <c r="S20" s="20" t="e">
        <f t="shared" si="10"/>
        <v>#NUM!</v>
      </c>
      <c r="T20" s="20">
        <f t="shared" si="11"/>
        <v>1.1459155902616465</v>
      </c>
      <c r="U20" s="20" t="e">
        <f t="shared" si="12"/>
        <v>#NUM!</v>
      </c>
    </row>
    <row r="21" spans="5:21">
      <c r="E21" s="20">
        <v>19</v>
      </c>
      <c r="F21" s="23">
        <f t="shared" si="13"/>
        <v>1</v>
      </c>
      <c r="G21" s="20">
        <v>19</v>
      </c>
      <c r="H21" s="23">
        <f t="shared" si="0"/>
        <v>1</v>
      </c>
      <c r="I21" s="20">
        <f t="shared" si="1"/>
        <v>0.49832701727126438</v>
      </c>
      <c r="J21" s="20">
        <f t="shared" si="2"/>
        <v>0.99665403454252877</v>
      </c>
      <c r="K21" s="20">
        <f t="shared" si="3"/>
        <v>-5.6999999999999993</v>
      </c>
      <c r="L21" s="20">
        <f t="shared" si="4"/>
        <v>1.9</v>
      </c>
      <c r="N21" s="23">
        <f t="shared" si="5"/>
        <v>1</v>
      </c>
      <c r="O21" s="26" t="e">
        <f t="shared" si="6"/>
        <v>#NUM!</v>
      </c>
      <c r="P21" s="20" t="e">
        <f t="shared" si="7"/>
        <v>#NUM!</v>
      </c>
      <c r="Q21" s="20">
        <f t="shared" si="8"/>
        <v>1.5707963267948966</v>
      </c>
      <c r="R21" s="20" t="e">
        <f t="shared" si="9"/>
        <v>#NUM!</v>
      </c>
      <c r="S21" s="20" t="e">
        <f t="shared" si="10"/>
        <v>#NUM!</v>
      </c>
      <c r="T21" s="20">
        <f t="shared" si="11"/>
        <v>1.2095775674984046</v>
      </c>
      <c r="U21" s="20" t="e">
        <f t="shared" si="12"/>
        <v>#NUM!</v>
      </c>
    </row>
    <row r="22" spans="5:21">
      <c r="E22" s="20">
        <v>20</v>
      </c>
      <c r="F22" s="23">
        <f t="shared" si="13"/>
        <v>1</v>
      </c>
      <c r="G22" s="20">
        <v>20</v>
      </c>
      <c r="H22" s="23">
        <f t="shared" si="0"/>
        <v>1</v>
      </c>
      <c r="I22" s="20">
        <f t="shared" si="1"/>
        <v>0.49876062391166681</v>
      </c>
      <c r="J22" s="20">
        <f t="shared" si="2"/>
        <v>0.99752124782333362</v>
      </c>
      <c r="K22" s="20">
        <f t="shared" si="3"/>
        <v>-6</v>
      </c>
      <c r="L22" s="20">
        <f t="shared" si="4"/>
        <v>2</v>
      </c>
      <c r="N22" s="23">
        <f t="shared" si="5"/>
        <v>1</v>
      </c>
      <c r="O22" s="26" t="e">
        <f t="shared" si="6"/>
        <v>#NUM!</v>
      </c>
      <c r="P22" s="20" t="e">
        <f t="shared" si="7"/>
        <v>#NUM!</v>
      </c>
      <c r="Q22" s="20">
        <f t="shared" si="8"/>
        <v>1.5707963267948966</v>
      </c>
      <c r="R22" s="20" t="e">
        <f t="shared" si="9"/>
        <v>#NUM!</v>
      </c>
      <c r="S22" s="20" t="e">
        <f t="shared" si="10"/>
        <v>#NUM!</v>
      </c>
      <c r="T22" s="20">
        <f t="shared" si="11"/>
        <v>1.2732395447351628</v>
      </c>
      <c r="U22" s="20" t="e">
        <f t="shared" si="12"/>
        <v>#NUM!</v>
      </c>
    </row>
    <row r="23" spans="5:21">
      <c r="E23" s="20">
        <v>21</v>
      </c>
      <c r="G23" s="20">
        <v>21</v>
      </c>
    </row>
    <row r="24" spans="5:21">
      <c r="E24" s="20">
        <v>22</v>
      </c>
      <c r="G24" s="20">
        <v>22</v>
      </c>
    </row>
    <row r="25" spans="5:21">
      <c r="E25" s="20">
        <v>23</v>
      </c>
      <c r="G25" s="20">
        <v>23</v>
      </c>
    </row>
    <row r="26" spans="5:21">
      <c r="E26" s="20">
        <v>24</v>
      </c>
      <c r="G26" s="20">
        <v>24</v>
      </c>
    </row>
    <row r="27" spans="5:21">
      <c r="E27" s="20">
        <v>25</v>
      </c>
      <c r="G27" s="20">
        <v>25</v>
      </c>
    </row>
    <row r="28" spans="5:21">
      <c r="E28" s="20">
        <v>26</v>
      </c>
      <c r="G28" s="20">
        <v>26</v>
      </c>
    </row>
    <row r="29" spans="5:21">
      <c r="E29" s="20">
        <v>27</v>
      </c>
      <c r="G29" s="20">
        <v>27</v>
      </c>
    </row>
    <row r="30" spans="5:21">
      <c r="E30" s="20">
        <v>28</v>
      </c>
      <c r="G30" s="20">
        <v>28</v>
      </c>
    </row>
    <row r="31" spans="5:21">
      <c r="E31" s="20">
        <v>29</v>
      </c>
      <c r="G31" s="20">
        <v>29</v>
      </c>
    </row>
    <row r="32" spans="5:21">
      <c r="E32" s="20">
        <v>30</v>
      </c>
      <c r="G32" s="20">
        <v>30</v>
      </c>
    </row>
    <row r="33" spans="5:7">
      <c r="E33" s="20">
        <v>31</v>
      </c>
      <c r="G33" s="20">
        <v>31</v>
      </c>
    </row>
    <row r="34" spans="5:7">
      <c r="E34" s="20">
        <v>32</v>
      </c>
      <c r="G34" s="20">
        <v>32</v>
      </c>
    </row>
    <row r="35" spans="5:7">
      <c r="E35" s="20">
        <v>33</v>
      </c>
      <c r="G35" s="20">
        <v>33</v>
      </c>
    </row>
    <row r="36" spans="5:7">
      <c r="E36" s="20">
        <v>34</v>
      </c>
      <c r="G36" s="20">
        <v>34</v>
      </c>
    </row>
    <row r="37" spans="5:7">
      <c r="E37" s="20">
        <v>35</v>
      </c>
      <c r="G37" s="20">
        <v>35</v>
      </c>
    </row>
    <row r="38" spans="5:7">
      <c r="E38" s="20">
        <v>36</v>
      </c>
      <c r="G38" s="20">
        <v>36</v>
      </c>
    </row>
    <row r="39" spans="5:7">
      <c r="E39" s="20">
        <v>37</v>
      </c>
      <c r="G39" s="20">
        <v>37</v>
      </c>
    </row>
    <row r="40" spans="5:7">
      <c r="E40" s="20">
        <v>38</v>
      </c>
      <c r="G40" s="20">
        <v>38</v>
      </c>
    </row>
    <row r="41" spans="5:7">
      <c r="E41" s="20">
        <v>39</v>
      </c>
      <c r="G41" s="20">
        <v>39</v>
      </c>
    </row>
    <row r="42" spans="5:7">
      <c r="E42" s="20">
        <v>40</v>
      </c>
      <c r="G42" s="20">
        <v>40</v>
      </c>
    </row>
    <row r="43" spans="5:7">
      <c r="E43" s="20">
        <v>41</v>
      </c>
      <c r="G43" s="20">
        <v>41</v>
      </c>
    </row>
    <row r="44" spans="5:7">
      <c r="E44" s="20">
        <v>42</v>
      </c>
      <c r="G44" s="20">
        <v>42</v>
      </c>
    </row>
    <row r="45" spans="5:7">
      <c r="E45" s="20">
        <v>43</v>
      </c>
      <c r="G45" s="20">
        <v>43</v>
      </c>
    </row>
    <row r="46" spans="5:7">
      <c r="E46" s="20">
        <v>44</v>
      </c>
      <c r="G46" s="20">
        <v>44</v>
      </c>
    </row>
    <row r="47" spans="5:7">
      <c r="E47" s="20">
        <v>45</v>
      </c>
      <c r="G47" s="20">
        <v>45</v>
      </c>
    </row>
    <row r="48" spans="5:7">
      <c r="E48" s="20">
        <v>46</v>
      </c>
      <c r="G48" s="20">
        <v>46</v>
      </c>
    </row>
    <row r="49" spans="5:7">
      <c r="E49" s="20">
        <v>47</v>
      </c>
      <c r="G49" s="20">
        <v>47</v>
      </c>
    </row>
    <row r="50" spans="5:7">
      <c r="E50" s="20">
        <v>48</v>
      </c>
      <c r="G50" s="20">
        <v>48</v>
      </c>
    </row>
    <row r="51" spans="5:7">
      <c r="E51" s="20">
        <v>49</v>
      </c>
      <c r="G51" s="20">
        <v>49</v>
      </c>
    </row>
    <row r="52" spans="5:7">
      <c r="E52" s="20">
        <v>50</v>
      </c>
      <c r="G52" s="20">
        <v>50</v>
      </c>
    </row>
    <row r="53" spans="5:7">
      <c r="E53" s="20">
        <v>51</v>
      </c>
      <c r="G53" s="20">
        <v>51</v>
      </c>
    </row>
    <row r="54" spans="5:7">
      <c r="E54" s="20">
        <v>52</v>
      </c>
      <c r="G54" s="20">
        <v>52</v>
      </c>
    </row>
    <row r="55" spans="5:7">
      <c r="E55" s="20">
        <v>53</v>
      </c>
      <c r="G55" s="20">
        <v>53</v>
      </c>
    </row>
    <row r="56" spans="5:7">
      <c r="E56" s="20">
        <v>54</v>
      </c>
      <c r="G56" s="20">
        <v>54</v>
      </c>
    </row>
    <row r="57" spans="5:7">
      <c r="E57" s="20">
        <v>55</v>
      </c>
      <c r="G57" s="20">
        <v>55</v>
      </c>
    </row>
    <row r="58" spans="5:7">
      <c r="E58" s="20">
        <v>56</v>
      </c>
      <c r="G58" s="20">
        <v>56</v>
      </c>
    </row>
    <row r="59" spans="5:7">
      <c r="E59" s="20">
        <v>57</v>
      </c>
      <c r="G59" s="20">
        <v>57</v>
      </c>
    </row>
    <row r="60" spans="5:7">
      <c r="E60" s="20">
        <v>58</v>
      </c>
      <c r="G60" s="20">
        <v>58</v>
      </c>
    </row>
    <row r="61" spans="5:7">
      <c r="E61" s="20">
        <v>59</v>
      </c>
      <c r="G61" s="20">
        <v>59</v>
      </c>
    </row>
    <row r="62" spans="5:7">
      <c r="E62" s="20">
        <v>60</v>
      </c>
      <c r="G62" s="20">
        <v>60</v>
      </c>
    </row>
    <row r="63" spans="5:7">
      <c r="E63" s="20">
        <v>61</v>
      </c>
      <c r="G63" s="20">
        <v>61</v>
      </c>
    </row>
    <row r="64" spans="5:7">
      <c r="E64" s="20">
        <v>62</v>
      </c>
      <c r="G64" s="20">
        <v>62</v>
      </c>
    </row>
    <row r="65" spans="5:7">
      <c r="E65" s="20">
        <v>63</v>
      </c>
      <c r="G65" s="20">
        <v>63</v>
      </c>
    </row>
    <row r="66" spans="5:7">
      <c r="E66" s="20">
        <v>64</v>
      </c>
      <c r="G66" s="20">
        <v>64</v>
      </c>
    </row>
    <row r="67" spans="5:7">
      <c r="E67" s="20">
        <v>65</v>
      </c>
      <c r="G67" s="20">
        <v>65</v>
      </c>
    </row>
    <row r="68" spans="5:7">
      <c r="E68" s="20">
        <v>66</v>
      </c>
      <c r="G68" s="20">
        <v>66</v>
      </c>
    </row>
    <row r="69" spans="5:7">
      <c r="E69" s="20">
        <v>67</v>
      </c>
      <c r="G69" s="20">
        <v>67</v>
      </c>
    </row>
    <row r="70" spans="5:7">
      <c r="E70" s="20">
        <v>68</v>
      </c>
      <c r="G70" s="20">
        <v>68</v>
      </c>
    </row>
    <row r="71" spans="5:7">
      <c r="E71" s="20">
        <v>69</v>
      </c>
      <c r="G71" s="20">
        <v>69</v>
      </c>
    </row>
    <row r="72" spans="5:7">
      <c r="E72" s="20">
        <v>70</v>
      </c>
      <c r="G72" s="20">
        <v>70</v>
      </c>
    </row>
    <row r="73" spans="5:7">
      <c r="E73" s="20">
        <v>71</v>
      </c>
      <c r="G73" s="20">
        <v>71</v>
      </c>
    </row>
    <row r="74" spans="5:7">
      <c r="E74" s="20">
        <v>72</v>
      </c>
      <c r="G74" s="20">
        <v>72</v>
      </c>
    </row>
    <row r="75" spans="5:7">
      <c r="E75" s="20">
        <v>73</v>
      </c>
      <c r="G75" s="20">
        <v>73</v>
      </c>
    </row>
    <row r="76" spans="5:7">
      <c r="E76" s="20">
        <v>74</v>
      </c>
      <c r="G76" s="20">
        <v>74</v>
      </c>
    </row>
    <row r="77" spans="5:7">
      <c r="E77" s="20">
        <v>75</v>
      </c>
      <c r="G77" s="20">
        <v>75</v>
      </c>
    </row>
    <row r="78" spans="5:7">
      <c r="E78" s="20">
        <v>76</v>
      </c>
      <c r="G78" s="20">
        <v>76</v>
      </c>
    </row>
    <row r="79" spans="5:7">
      <c r="E79" s="20">
        <v>77</v>
      </c>
      <c r="G79" s="20">
        <v>77</v>
      </c>
    </row>
    <row r="80" spans="5:7">
      <c r="E80" s="20">
        <v>78</v>
      </c>
      <c r="G80" s="20">
        <v>78</v>
      </c>
    </row>
    <row r="81" spans="5:7">
      <c r="E81" s="20">
        <v>79</v>
      </c>
      <c r="G81" s="20">
        <v>79</v>
      </c>
    </row>
    <row r="82" spans="5:7">
      <c r="E82" s="20">
        <v>80</v>
      </c>
      <c r="G82" s="20">
        <v>80</v>
      </c>
    </row>
    <row r="83" spans="5:7">
      <c r="E83" s="20">
        <v>81</v>
      </c>
      <c r="G83" s="20">
        <v>81</v>
      </c>
    </row>
    <row r="84" spans="5:7">
      <c r="E84" s="20">
        <v>82</v>
      </c>
      <c r="G84" s="20">
        <v>82</v>
      </c>
    </row>
    <row r="85" spans="5:7">
      <c r="E85" s="20">
        <v>83</v>
      </c>
      <c r="G85" s="20">
        <v>83</v>
      </c>
    </row>
    <row r="86" spans="5:7">
      <c r="E86" s="20">
        <v>84</v>
      </c>
      <c r="G86" s="20">
        <v>84</v>
      </c>
    </row>
    <row r="87" spans="5:7">
      <c r="E87" s="20">
        <v>85</v>
      </c>
      <c r="G87" s="20">
        <v>85</v>
      </c>
    </row>
    <row r="88" spans="5:7">
      <c r="E88" s="20">
        <v>86</v>
      </c>
      <c r="G88" s="20">
        <v>86</v>
      </c>
    </row>
    <row r="89" spans="5:7">
      <c r="E89" s="20">
        <v>87</v>
      </c>
      <c r="G89" s="20">
        <v>87</v>
      </c>
    </row>
    <row r="90" spans="5:7">
      <c r="E90" s="20">
        <v>88</v>
      </c>
      <c r="G90" s="20">
        <v>88</v>
      </c>
    </row>
    <row r="91" spans="5:7">
      <c r="E91" s="20">
        <v>89</v>
      </c>
      <c r="G91" s="20">
        <v>89</v>
      </c>
    </row>
    <row r="92" spans="5:7">
      <c r="E92" s="20">
        <v>90</v>
      </c>
      <c r="G92" s="20">
        <v>90</v>
      </c>
    </row>
    <row r="93" spans="5:7">
      <c r="E93" s="20">
        <v>91</v>
      </c>
      <c r="G93" s="20">
        <v>91</v>
      </c>
    </row>
    <row r="94" spans="5:7">
      <c r="E94" s="20">
        <v>92</v>
      </c>
      <c r="G94" s="20">
        <v>92</v>
      </c>
    </row>
    <row r="95" spans="5:7">
      <c r="E95" s="20">
        <v>93</v>
      </c>
      <c r="G95" s="20">
        <v>93</v>
      </c>
    </row>
    <row r="96" spans="5:7">
      <c r="E96" s="20">
        <v>94</v>
      </c>
      <c r="G96" s="20">
        <v>94</v>
      </c>
    </row>
    <row r="97" spans="5:7">
      <c r="E97" s="20">
        <v>95</v>
      </c>
      <c r="G97" s="20">
        <v>95</v>
      </c>
    </row>
    <row r="98" spans="5:7">
      <c r="E98" s="20">
        <v>96</v>
      </c>
      <c r="G98" s="20">
        <v>96</v>
      </c>
    </row>
    <row r="99" spans="5:7">
      <c r="E99" s="20">
        <v>97</v>
      </c>
      <c r="G99" s="20">
        <v>97</v>
      </c>
    </row>
    <row r="100" spans="5:7">
      <c r="E100" s="20">
        <v>98</v>
      </c>
      <c r="G100" s="20">
        <v>98</v>
      </c>
    </row>
    <row r="101" spans="5:7">
      <c r="E101" s="20">
        <v>99</v>
      </c>
      <c r="G101" s="20">
        <v>99</v>
      </c>
    </row>
    <row r="102" spans="5:7">
      <c r="E102" s="20">
        <v>100</v>
      </c>
      <c r="G102" s="20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Metodos Estimacao</vt:lpstr>
      <vt:lpstr>Modelos Matematicos</vt:lpstr>
    </vt:vector>
  </TitlesOfParts>
  <Company>H.L.S.C.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Hemerson L. S. Carlin</dc:creator>
  <cp:lastModifiedBy>Hemerson L. S. Carlin</cp:lastModifiedBy>
  <dcterms:created xsi:type="dcterms:W3CDTF">2010-03-10T13:21:34Z</dcterms:created>
  <dcterms:modified xsi:type="dcterms:W3CDTF">2010-03-17T17:06:27Z</dcterms:modified>
</cp:coreProperties>
</file>