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1e98067bee0f5e9/Masaüstü/"/>
    </mc:Choice>
  </mc:AlternateContent>
  <xr:revisionPtr revIDLastSave="576" documentId="8_{4049B127-51D2-4F73-88C1-D94565AE99AE}" xr6:coauthVersionLast="47" xr6:coauthVersionMax="47" xr10:uidLastSave="{E0AAF5F7-F84B-437C-968A-A429156107C7}"/>
  <bookViews>
    <workbookView xWindow="28680" yWindow="-120" windowWidth="29040" windowHeight="15840" xr2:uid="{50906A7D-D8EA-4973-BE94-C20D94911693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0" i="1" l="1"/>
  <c r="C41" i="1" s="1"/>
  <c r="C52" i="1"/>
  <c r="X25" i="1"/>
  <c r="X20" i="1"/>
  <c r="X19" i="1"/>
  <c r="X18" i="1"/>
  <c r="X17" i="1"/>
  <c r="Q25" i="1"/>
  <c r="Q20" i="1"/>
  <c r="Q19" i="1"/>
  <c r="Q18" i="1"/>
  <c r="Q17" i="1"/>
  <c r="J25" i="1"/>
  <c r="J20" i="1"/>
  <c r="J19" i="1"/>
  <c r="J18" i="1"/>
  <c r="J17" i="1"/>
  <c r="C25" i="1"/>
  <c r="C20" i="1"/>
  <c r="C19" i="1"/>
  <c r="C18" i="1"/>
  <c r="C17" i="1"/>
  <c r="M4" i="1" l="1"/>
  <c r="AA6" i="1"/>
  <c r="C47" i="1"/>
  <c r="F35" i="1" s="1"/>
  <c r="C44" i="1"/>
  <c r="F32" i="1" s="1"/>
  <c r="C46" i="1"/>
  <c r="F34" i="1" s="1"/>
  <c r="T7" i="1"/>
  <c r="C45" i="1"/>
  <c r="F33" i="1" s="1"/>
  <c r="M6" i="1"/>
  <c r="M5" i="1"/>
  <c r="F4" i="1"/>
  <c r="AA4" i="1"/>
  <c r="AA5" i="1"/>
  <c r="F5" i="1"/>
  <c r="F7" i="1"/>
  <c r="M7" i="1"/>
  <c r="F6" i="1"/>
  <c r="AA7" i="1"/>
  <c r="X21" i="1"/>
  <c r="T6" i="1"/>
  <c r="T4" i="1"/>
  <c r="T5" i="1"/>
  <c r="Q21" i="1"/>
  <c r="J21" i="1"/>
  <c r="M9" i="1"/>
  <c r="M11" i="1" s="1"/>
  <c r="C21" i="1"/>
  <c r="AA9" i="1" l="1"/>
  <c r="AA11" i="1" s="1"/>
  <c r="F9" i="1"/>
  <c r="F11" i="1" s="1"/>
  <c r="F14" i="1" s="1"/>
  <c r="AA14" i="1"/>
  <c r="AB14" i="1" s="1"/>
  <c r="M14" i="1"/>
  <c r="N14" i="1" s="1"/>
  <c r="AA16" i="1"/>
  <c r="AB16" i="1" s="1"/>
  <c r="AA13" i="1"/>
  <c r="AB13" i="1" s="1"/>
  <c r="AA15" i="1"/>
  <c r="AA22" i="1"/>
  <c r="F37" i="1"/>
  <c r="T16" i="1"/>
  <c r="U16" i="1" s="1"/>
  <c r="T15" i="1"/>
  <c r="U15" i="1" s="1"/>
  <c r="T22" i="1"/>
  <c r="T14" i="1"/>
  <c r="U14" i="1" s="1"/>
  <c r="T13" i="1"/>
  <c r="T9" i="1"/>
  <c r="T11" i="1" s="1"/>
  <c r="M22" i="1"/>
  <c r="M13" i="1"/>
  <c r="M15" i="1"/>
  <c r="N15" i="1" s="1"/>
  <c r="M16" i="1"/>
  <c r="N16" i="1" s="1"/>
  <c r="F50" i="1" l="1"/>
  <c r="G50" i="1" s="1"/>
  <c r="F41" i="1"/>
  <c r="F42" i="1" s="1"/>
  <c r="F46" i="1"/>
  <c r="G46" i="1" s="1"/>
  <c r="F48" i="1"/>
  <c r="G48" i="1" s="1"/>
  <c r="F39" i="1"/>
  <c r="F15" i="1"/>
  <c r="F16" i="1"/>
  <c r="F20" i="1" s="1"/>
  <c r="F22" i="1"/>
  <c r="F13" i="1"/>
  <c r="F18" i="1" s="1"/>
  <c r="AA18" i="1"/>
  <c r="AA20" i="1"/>
  <c r="AB15" i="1"/>
  <c r="T20" i="1"/>
  <c r="M18" i="1"/>
  <c r="N13" i="1"/>
  <c r="T18" i="1"/>
  <c r="U13" i="1"/>
  <c r="M20" i="1"/>
</calcChain>
</file>

<file path=xl/sharedStrings.xml><?xml version="1.0" encoding="utf-8"?>
<sst xmlns="http://schemas.openxmlformats.org/spreadsheetml/2006/main" count="184" uniqueCount="49">
  <si>
    <t>Üst Kenar</t>
  </si>
  <si>
    <t>Alt Kenar</t>
  </si>
  <si>
    <t>Sol Kenar</t>
  </si>
  <si>
    <t>Sağ Kenar</t>
  </si>
  <si>
    <t>Bölgenin Gerçek Ölçüsü (mm)</t>
  </si>
  <si>
    <t>Bölgenin Görüntü Üzerinden
Alınan Ölçüsü (px)</t>
  </si>
  <si>
    <t>Hedefin Tam Boyutu (mm)</t>
  </si>
  <si>
    <t>Uzun Kenar</t>
  </si>
  <si>
    <t>Kısa Kenar</t>
  </si>
  <si>
    <t>Diyagonel</t>
  </si>
  <si>
    <t>Hedeften OBJ Flanşına 
Olan Mesafe (mm)</t>
  </si>
  <si>
    <t>Flanştan Sensöre 
Olan Mesafe (mm)</t>
  </si>
  <si>
    <t>Hedeften Sensöre Toplam
Mesafe (mm)</t>
  </si>
  <si>
    <t>Üst K. Odak Uzaklığı 1</t>
  </si>
  <si>
    <t>Alt K. Odak Uzaklığı 2</t>
  </si>
  <si>
    <t>Sol K. Odak Uzaklığı 3</t>
  </si>
  <si>
    <t>Sağ K. Odak Uzaklığı 4</t>
  </si>
  <si>
    <t>Ortalama Odak Uzaklığı</t>
  </si>
  <si>
    <t>Sensör Boyutu (px)</t>
  </si>
  <si>
    <t>Sensör Boyutu (mm)</t>
  </si>
  <si>
    <t>Working Distance</t>
  </si>
  <si>
    <t>Üst K. FOV</t>
  </si>
  <si>
    <t>Alt K. FOV</t>
  </si>
  <si>
    <t>Sol K. FOV</t>
  </si>
  <si>
    <t>Sağ K. FOV</t>
  </si>
  <si>
    <t>Diyagonel  FOV</t>
  </si>
  <si>
    <t>Yatay  FOV</t>
  </si>
  <si>
    <t>Dikey  FOV</t>
  </si>
  <si>
    <t>Bölgenin Görüntü Üzerinden
Alınan Ölçüsü (±1 px)</t>
  </si>
  <si>
    <t>Sensör Üzerindeki YarıBoy 
(mm)</t>
  </si>
  <si>
    <t>Piksel Boyutu (mm)</t>
  </si>
  <si>
    <t>Diyagonel Piksel Boyutu (mm)</t>
  </si>
  <si>
    <t>Yatay  FOV (°)</t>
  </si>
  <si>
    <t>Dikey  FOV (°)</t>
  </si>
  <si>
    <t>Diyagonel  FOV (°)</t>
  </si>
  <si>
    <r>
      <t xml:space="preserve">Hesap 1 - </t>
    </r>
    <r>
      <rPr>
        <b/>
        <sz val="18"/>
        <color theme="1"/>
        <rFont val="Calibri"/>
        <family val="2"/>
        <scheme val="minor"/>
      </rPr>
      <t>Görüntünün Tamamından</t>
    </r>
  </si>
  <si>
    <r>
      <t xml:space="preserve">Hesap 2 - </t>
    </r>
    <r>
      <rPr>
        <b/>
        <sz val="18"/>
        <color theme="1"/>
        <rFont val="Calibri"/>
        <family val="2"/>
        <scheme val="minor"/>
      </rPr>
      <t>2x2 Kareden Tüm Görüntüye</t>
    </r>
  </si>
  <si>
    <r>
      <t xml:space="preserve">Hesap 3 - </t>
    </r>
    <r>
      <rPr>
        <b/>
        <sz val="18"/>
        <color theme="1"/>
        <rFont val="Calibri"/>
        <family val="2"/>
        <scheme val="minor"/>
      </rPr>
      <t>3x3 Kareden Tüm Görüntüye</t>
    </r>
  </si>
  <si>
    <r>
      <t xml:space="preserve">Hesap 3 - </t>
    </r>
    <r>
      <rPr>
        <b/>
        <sz val="18"/>
        <color theme="1"/>
        <rFont val="Calibri"/>
        <family val="2"/>
        <scheme val="minor"/>
      </rPr>
      <t>4x4 Kareden Tüm Görüntüye</t>
    </r>
  </si>
  <si>
    <t>Sensör Piksel Sayısı</t>
  </si>
  <si>
    <t>Yatay</t>
  </si>
  <si>
    <t>Dikey</t>
  </si>
  <si>
    <t>Yarım Açı</t>
  </si>
  <si>
    <t>Tam Açı</t>
  </si>
  <si>
    <r>
      <t xml:space="preserve">Hesap 5 - </t>
    </r>
    <r>
      <rPr>
        <b/>
        <sz val="18"/>
        <color theme="1"/>
        <rFont val="Calibri"/>
        <family val="2"/>
        <scheme val="minor"/>
      </rPr>
      <t>2x2 Kareden Sensöre, iFOV</t>
    </r>
  </si>
  <si>
    <t>iFOV (mrad)</t>
  </si>
  <si>
    <t>iFOV (derece)</t>
  </si>
  <si>
    <t>Working Distance (mm)</t>
  </si>
  <si>
    <t>Ortalama Odak Uzaklığı(mm)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</si>
</sst>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0"/>
    <numFmt numFmtId="167" formatCode="0.000"/>
  </numFmts>
  <fonts count="11" x14ac:knownFonts="1">
    <font>
      <sz val="11"/>
      <color theme="1"/>
      <name val="Calibri"/>
      <family val="2"/>
      <charset val="162"/>
      <scheme val="minor"/>
    </font>
    <font>
      <sz val="11"/>
      <color rgb="FF006100"/>
      <name val="Calibri"/>
      <family val="2"/>
      <charset val="162"/>
      <scheme val="minor"/>
    </font>
    <font>
      <sz val="11"/>
      <color rgb="FF9C5700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rgb="FF006100"/>
      <name val="Calibri"/>
      <family val="2"/>
      <scheme val="minor"/>
    </font>
    <font>
      <i/>
      <sz val="11"/>
      <color rgb="FF9C5700"/>
      <name val="Calibri"/>
      <family val="2"/>
      <scheme val="minor"/>
    </font>
    <font>
      <sz val="8"/>
      <name val="Calibri"/>
      <family val="2"/>
      <charset val="162"/>
      <scheme val="minor"/>
    </font>
    <font>
      <b/>
      <sz val="18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106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/>
    <xf numFmtId="0" fontId="5" fillId="0" borderId="1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0" fillId="0" borderId="4" xfId="0" applyBorder="1"/>
    <xf numFmtId="0" fontId="0" fillId="0" borderId="6" xfId="0" applyBorder="1"/>
    <xf numFmtId="0" fontId="0" fillId="0" borderId="11" xfId="0" applyBorder="1"/>
    <xf numFmtId="0" fontId="5" fillId="0" borderId="8" xfId="0" applyFont="1" applyBorder="1" applyAlignment="1">
      <alignment horizontal="center"/>
    </xf>
    <xf numFmtId="0" fontId="0" fillId="0" borderId="9" xfId="0" applyBorder="1"/>
    <xf numFmtId="0" fontId="4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/>
    </xf>
    <xf numFmtId="0" fontId="0" fillId="0" borderId="14" xfId="0" applyBorder="1"/>
    <xf numFmtId="0" fontId="4" fillId="0" borderId="12" xfId="0" applyFont="1" applyBorder="1" applyAlignment="1">
      <alignment horizontal="center" vertical="center" wrapText="1"/>
    </xf>
    <xf numFmtId="0" fontId="1" fillId="2" borderId="2" xfId="1" applyBorder="1" applyAlignment="1">
      <alignment horizontal="center" vertical="center"/>
    </xf>
    <xf numFmtId="0" fontId="1" fillId="2" borderId="4" xfId="1" applyBorder="1"/>
    <xf numFmtId="0" fontId="1" fillId="2" borderId="7" xfId="1" applyBorder="1" applyAlignment="1">
      <alignment horizontal="center" vertical="center"/>
    </xf>
    <xf numFmtId="0" fontId="1" fillId="2" borderId="9" xfId="1" applyBorder="1"/>
    <xf numFmtId="0" fontId="6" fillId="2" borderId="3" xfId="1" applyFont="1" applyBorder="1" applyAlignment="1">
      <alignment horizontal="center"/>
    </xf>
    <xf numFmtId="0" fontId="6" fillId="2" borderId="8" xfId="1" applyFont="1" applyBorder="1" applyAlignment="1">
      <alignment horizontal="center"/>
    </xf>
    <xf numFmtId="164" fontId="2" fillId="3" borderId="4" xfId="2" applyNumberFormat="1" applyBorder="1"/>
    <xf numFmtId="164" fontId="2" fillId="3" borderId="6" xfId="2" applyNumberFormat="1" applyBorder="1"/>
    <xf numFmtId="164" fontId="2" fillId="3" borderId="9" xfId="2" applyNumberFormat="1" applyBorder="1"/>
    <xf numFmtId="0" fontId="7" fillId="3" borderId="3" xfId="2" applyFont="1" applyBorder="1" applyAlignment="1">
      <alignment horizontal="center"/>
    </xf>
    <xf numFmtId="0" fontId="7" fillId="3" borderId="1" xfId="2" applyFont="1" applyBorder="1" applyAlignment="1">
      <alignment horizontal="center"/>
    </xf>
    <xf numFmtId="0" fontId="7" fillId="3" borderId="8" xfId="2" applyFont="1" applyBorder="1" applyAlignment="1">
      <alignment horizontal="center"/>
    </xf>
    <xf numFmtId="2" fontId="0" fillId="0" borderId="4" xfId="0" applyNumberFormat="1" applyBorder="1"/>
    <xf numFmtId="2" fontId="0" fillId="0" borderId="6" xfId="0" applyNumberFormat="1" applyBorder="1"/>
    <xf numFmtId="2" fontId="0" fillId="0" borderId="9" xfId="0" applyNumberFormat="1" applyBorder="1"/>
    <xf numFmtId="2" fontId="2" fillId="3" borderId="9" xfId="2" applyNumberFormat="1" applyBorder="1"/>
    <xf numFmtId="2" fontId="1" fillId="2" borderId="6" xfId="1" applyNumberFormat="1" applyBorder="1"/>
    <xf numFmtId="0" fontId="1" fillId="2" borderId="16" xfId="1" applyBorder="1" applyAlignment="1">
      <alignment horizontal="center" vertical="center"/>
    </xf>
    <xf numFmtId="2" fontId="1" fillId="2" borderId="4" xfId="1" applyNumberFormat="1" applyBorder="1"/>
    <xf numFmtId="0" fontId="0" fillId="0" borderId="2" xfId="0" applyBorder="1"/>
    <xf numFmtId="0" fontId="0" fillId="0" borderId="5" xfId="0" applyBorder="1"/>
    <xf numFmtId="0" fontId="0" fillId="0" borderId="7" xfId="0" applyBorder="1"/>
    <xf numFmtId="0" fontId="0" fillId="0" borderId="18" xfId="0" applyBorder="1"/>
    <xf numFmtId="0" fontId="0" fillId="0" borderId="19" xfId="0" applyBorder="1"/>
    <xf numFmtId="0" fontId="3" fillId="4" borderId="20" xfId="3" applyBorder="1"/>
    <xf numFmtId="2" fontId="3" fillId="4" borderId="21" xfId="3" applyNumberFormat="1" applyBorder="1"/>
    <xf numFmtId="0" fontId="3" fillId="4" borderId="22" xfId="3" applyBorder="1"/>
    <xf numFmtId="0" fontId="0" fillId="0" borderId="10" xfId="0" applyBorder="1"/>
    <xf numFmtId="0" fontId="9" fillId="0" borderId="15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29" xfId="0" applyFont="1" applyBorder="1" applyAlignment="1">
      <alignment horizontal="center" vertical="center"/>
    </xf>
    <xf numFmtId="0" fontId="3" fillId="4" borderId="7" xfId="3" applyBorder="1"/>
    <xf numFmtId="2" fontId="3" fillId="4" borderId="9" xfId="3" applyNumberFormat="1" applyBorder="1"/>
    <xf numFmtId="0" fontId="6" fillId="2" borderId="31" xfId="1" applyFont="1" applyBorder="1" applyAlignment="1">
      <alignment horizontal="center"/>
    </xf>
    <xf numFmtId="11" fontId="1" fillId="2" borderId="30" xfId="1" applyNumberFormat="1" applyBorder="1" applyAlignment="1">
      <alignment vertical="center"/>
    </xf>
    <xf numFmtId="11" fontId="1" fillId="2" borderId="6" xfId="1" applyNumberFormat="1" applyBorder="1"/>
    <xf numFmtId="11" fontId="1" fillId="2" borderId="9" xfId="1" applyNumberFormat="1" applyBorder="1"/>
    <xf numFmtId="0" fontId="6" fillId="2" borderId="1" xfId="1" applyFont="1" applyBorder="1" applyAlignment="1">
      <alignment horizontal="center"/>
    </xf>
    <xf numFmtId="165" fontId="1" fillId="2" borderId="30" xfId="1" applyNumberFormat="1" applyBorder="1" applyAlignment="1">
      <alignment vertical="center"/>
    </xf>
    <xf numFmtId="0" fontId="1" fillId="2" borderId="5" xfId="1" applyBorder="1" applyAlignment="1">
      <alignment horizontal="center" vertical="center" wrapText="1"/>
    </xf>
    <xf numFmtId="0" fontId="1" fillId="2" borderId="7" xfId="1" applyBorder="1" applyAlignment="1">
      <alignment horizontal="center" vertical="center" wrapText="1"/>
    </xf>
    <xf numFmtId="164" fontId="3" fillId="4" borderId="4" xfId="3" applyNumberFormat="1" applyBorder="1" applyAlignment="1">
      <alignment horizontal="center" vertical="center"/>
    </xf>
    <xf numFmtId="164" fontId="3" fillId="4" borderId="6" xfId="3" applyNumberFormat="1" applyBorder="1" applyAlignment="1">
      <alignment horizontal="center" vertical="center"/>
    </xf>
    <xf numFmtId="164" fontId="3" fillId="4" borderId="9" xfId="3" applyNumberFormat="1" applyBorder="1" applyAlignment="1">
      <alignment horizontal="center" vertical="center"/>
    </xf>
    <xf numFmtId="0" fontId="3" fillId="4" borderId="5" xfId="3" applyBorder="1" applyAlignment="1">
      <alignment horizontal="left" vertical="center"/>
    </xf>
    <xf numFmtId="0" fontId="3" fillId="4" borderId="7" xfId="3" applyBorder="1" applyAlignment="1">
      <alignment horizontal="left" vertical="center"/>
    </xf>
    <xf numFmtId="2" fontId="3" fillId="4" borderId="1" xfId="3" applyNumberFormat="1" applyBorder="1" applyAlignment="1">
      <alignment horizontal="center" vertical="center"/>
    </xf>
    <xf numFmtId="2" fontId="3" fillId="4" borderId="8" xfId="3" applyNumberFormat="1" applyBorder="1" applyAlignment="1">
      <alignment horizontal="center" vertical="center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1" fillId="2" borderId="5" xfId="1" applyBorder="1" applyAlignment="1">
      <alignment horizontal="center" wrapText="1"/>
    </xf>
    <xf numFmtId="0" fontId="1" fillId="2" borderId="1" xfId="1" applyBorder="1" applyAlignment="1">
      <alignment horizontal="center" wrapText="1"/>
    </xf>
    <xf numFmtId="0" fontId="2" fillId="3" borderId="7" xfId="2" applyBorder="1" applyAlignment="1">
      <alignment horizontal="center" wrapText="1"/>
    </xf>
    <xf numFmtId="0" fontId="2" fillId="3" borderId="8" xfId="2" applyBorder="1" applyAlignment="1">
      <alignment horizontal="center" wrapText="1"/>
    </xf>
    <xf numFmtId="0" fontId="9" fillId="0" borderId="23" xfId="0" applyFont="1" applyBorder="1" applyAlignment="1">
      <alignment horizontal="center" vertical="center"/>
    </xf>
    <xf numFmtId="0" fontId="9" fillId="0" borderId="24" xfId="0" applyFont="1" applyBorder="1" applyAlignment="1">
      <alignment horizontal="center" vertical="center"/>
    </xf>
    <xf numFmtId="0" fontId="9" fillId="0" borderId="25" xfId="0" applyFont="1" applyBorder="1" applyAlignment="1">
      <alignment horizontal="center" vertical="center"/>
    </xf>
    <xf numFmtId="0" fontId="9" fillId="0" borderId="26" xfId="0" applyFont="1" applyBorder="1" applyAlignment="1">
      <alignment horizontal="center" vertical="center"/>
    </xf>
    <xf numFmtId="0" fontId="9" fillId="0" borderId="27" xfId="0" applyFont="1" applyBorder="1" applyAlignment="1">
      <alignment horizontal="center" vertical="center"/>
    </xf>
    <xf numFmtId="0" fontId="9" fillId="0" borderId="28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3" fillId="4" borderId="2" xfId="3" applyBorder="1" applyAlignment="1">
      <alignment horizontal="left" vertical="center"/>
    </xf>
    <xf numFmtId="2" fontId="3" fillId="4" borderId="3" xfId="3" applyNumberFormat="1" applyBorder="1" applyAlignment="1">
      <alignment horizontal="center" vertical="center"/>
    </xf>
    <xf numFmtId="2" fontId="3" fillId="4" borderId="6" xfId="3" applyNumberFormat="1" applyBorder="1" applyAlignment="1">
      <alignment horizontal="center" vertical="center"/>
    </xf>
    <xf numFmtId="2" fontId="3" fillId="4" borderId="9" xfId="3" applyNumberFormat="1" applyBorder="1" applyAlignment="1">
      <alignment horizontal="center" vertical="center"/>
    </xf>
    <xf numFmtId="0" fontId="1" fillId="2" borderId="2" xfId="1" applyBorder="1" applyAlignment="1">
      <alignment horizontal="center" vertical="center"/>
    </xf>
    <xf numFmtId="0" fontId="1" fillId="2" borderId="7" xfId="1" applyBorder="1" applyAlignment="1">
      <alignment horizontal="center" vertical="center"/>
    </xf>
    <xf numFmtId="0" fontId="1" fillId="2" borderId="16" xfId="1" applyBorder="1" applyAlignment="1">
      <alignment horizontal="center" vertical="center"/>
    </xf>
    <xf numFmtId="0" fontId="1" fillId="2" borderId="17" xfId="1" applyBorder="1" applyAlignment="1">
      <alignment horizontal="center" vertical="center"/>
    </xf>
    <xf numFmtId="0" fontId="2" fillId="3" borderId="2" xfId="2" applyBorder="1" applyAlignment="1">
      <alignment horizontal="center" vertical="center"/>
    </xf>
    <xf numFmtId="0" fontId="2" fillId="3" borderId="5" xfId="2" applyBorder="1" applyAlignment="1">
      <alignment horizontal="center" vertical="center"/>
    </xf>
    <xf numFmtId="0" fontId="2" fillId="3" borderId="7" xfId="2" applyBorder="1" applyAlignment="1">
      <alignment horizontal="center" vertical="center"/>
    </xf>
    <xf numFmtId="2" fontId="3" fillId="4" borderId="4" xfId="3" applyNumberFormat="1" applyBorder="1" applyAlignment="1">
      <alignment horizontal="center" vertical="center"/>
    </xf>
    <xf numFmtId="0" fontId="1" fillId="2" borderId="10" xfId="1" applyBorder="1" applyAlignment="1">
      <alignment horizontal="center" vertical="center" wrapText="1"/>
    </xf>
    <xf numFmtId="0" fontId="6" fillId="2" borderId="32" xfId="1" applyFont="1" applyBorder="1" applyAlignment="1">
      <alignment horizontal="center"/>
    </xf>
    <xf numFmtId="11" fontId="1" fillId="2" borderId="11" xfId="1" applyNumberFormat="1" applyBorder="1"/>
    <xf numFmtId="0" fontId="3" fillId="4" borderId="22" xfId="3" applyBorder="1" applyAlignment="1">
      <alignment horizontal="center" vertical="center"/>
    </xf>
    <xf numFmtId="0" fontId="3" fillId="4" borderId="21" xfId="3" applyBorder="1" applyAlignment="1">
      <alignment horizontal="center" vertical="center"/>
    </xf>
    <xf numFmtId="0" fontId="0" fillId="0" borderId="0" xfId="0" applyBorder="1"/>
    <xf numFmtId="0" fontId="0" fillId="0" borderId="34" xfId="0" applyBorder="1"/>
    <xf numFmtId="0" fontId="0" fillId="0" borderId="29" xfId="0" applyBorder="1"/>
    <xf numFmtId="0" fontId="0" fillId="0" borderId="35" xfId="0" applyBorder="1"/>
    <xf numFmtId="0" fontId="5" fillId="0" borderId="35" xfId="0" applyFont="1" applyBorder="1" applyAlignment="1">
      <alignment horizontal="center"/>
    </xf>
    <xf numFmtId="0" fontId="4" fillId="0" borderId="35" xfId="0" applyFont="1" applyBorder="1" applyAlignment="1">
      <alignment horizontal="center" vertical="center"/>
    </xf>
    <xf numFmtId="0" fontId="4" fillId="0" borderId="35" xfId="0" applyFont="1" applyBorder="1" applyAlignment="1">
      <alignment horizontal="center" vertical="center" wrapText="1"/>
    </xf>
    <xf numFmtId="0" fontId="0" fillId="0" borderId="33" xfId="0" applyBorder="1"/>
    <xf numFmtId="167" fontId="3" fillId="4" borderId="21" xfId="3" applyNumberFormat="1" applyBorder="1"/>
    <xf numFmtId="167" fontId="3" fillId="4" borderId="9" xfId="3" applyNumberFormat="1" applyBorder="1"/>
  </cellXfs>
  <cellStyles count="4">
    <cellStyle name="İyi" xfId="1" builtinId="26"/>
    <cellStyle name="Normal" xfId="0" builtinId="0"/>
    <cellStyle name="Nötr" xfId="2" builtinId="28"/>
    <cellStyle name="Vurgu1" xfId="3" builtin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9C32E-8BE7-4281-AC67-111F8EC2A26D}">
  <dimension ref="A1:AB52"/>
  <sheetViews>
    <sheetView tabSelected="1" topLeftCell="A20" zoomScale="85" zoomScaleNormal="85" workbookViewId="0">
      <selection activeCell="H33" sqref="H33"/>
    </sheetView>
  </sheetViews>
  <sheetFormatPr defaultRowHeight="15" x14ac:dyDescent="0.25"/>
  <cols>
    <col min="1" max="1" width="29" bestFit="1" customWidth="1"/>
    <col min="2" max="2" width="15.140625" style="1" customWidth="1"/>
    <col min="3" max="3" width="10.28515625" bestFit="1" customWidth="1"/>
    <col min="5" max="5" width="27.85546875" customWidth="1"/>
    <col min="6" max="6" width="10.5703125" customWidth="1"/>
    <col min="7" max="7" width="15.7109375" bestFit="1" customWidth="1"/>
    <col min="8" max="8" width="27" bestFit="1" customWidth="1"/>
    <col min="9" max="9" width="15.140625" customWidth="1"/>
    <col min="12" max="12" width="26" customWidth="1"/>
    <col min="13" max="13" width="9.28515625" customWidth="1"/>
    <col min="15" max="15" width="27" bestFit="1" customWidth="1"/>
    <col min="16" max="16" width="15.140625" customWidth="1"/>
    <col min="19" max="19" width="26" customWidth="1"/>
    <col min="20" max="20" width="9.28515625" customWidth="1"/>
    <col min="22" max="22" width="27" bestFit="1" customWidth="1"/>
    <col min="23" max="23" width="15.140625" customWidth="1"/>
    <col min="26" max="26" width="26" customWidth="1"/>
    <col min="27" max="27" width="9.28515625" customWidth="1"/>
  </cols>
  <sheetData>
    <row r="1" spans="1:28" ht="15" customHeight="1" x14ac:dyDescent="0.25">
      <c r="A1" s="68" t="s">
        <v>35</v>
      </c>
      <c r="B1" s="69"/>
      <c r="C1" s="69"/>
      <c r="D1" s="69"/>
      <c r="E1" s="69"/>
      <c r="F1" s="70"/>
      <c r="H1" s="68" t="s">
        <v>36</v>
      </c>
      <c r="I1" s="69"/>
      <c r="J1" s="69"/>
      <c r="K1" s="69"/>
      <c r="L1" s="69"/>
      <c r="M1" s="70"/>
      <c r="O1" s="68" t="s">
        <v>37</v>
      </c>
      <c r="P1" s="69"/>
      <c r="Q1" s="69"/>
      <c r="R1" s="69"/>
      <c r="S1" s="69"/>
      <c r="T1" s="70"/>
      <c r="V1" s="68" t="s">
        <v>38</v>
      </c>
      <c r="W1" s="69"/>
      <c r="X1" s="69"/>
      <c r="Y1" s="69"/>
      <c r="Z1" s="69"/>
      <c r="AA1" s="70"/>
    </row>
    <row r="2" spans="1:28" ht="15.75" customHeight="1" thickBot="1" x14ac:dyDescent="0.3">
      <c r="A2" s="71"/>
      <c r="B2" s="72"/>
      <c r="C2" s="72"/>
      <c r="D2" s="72"/>
      <c r="E2" s="72"/>
      <c r="F2" s="73"/>
      <c r="H2" s="71"/>
      <c r="I2" s="72"/>
      <c r="J2" s="72"/>
      <c r="K2" s="72"/>
      <c r="L2" s="72"/>
      <c r="M2" s="73"/>
      <c r="O2" s="71"/>
      <c r="P2" s="72"/>
      <c r="Q2" s="72"/>
      <c r="R2" s="72"/>
      <c r="S2" s="72"/>
      <c r="T2" s="73"/>
      <c r="V2" s="71"/>
      <c r="W2" s="72"/>
      <c r="X2" s="72"/>
      <c r="Y2" s="72"/>
      <c r="Z2" s="72"/>
      <c r="AA2" s="73"/>
    </row>
    <row r="3" spans="1:28" ht="24" thickBot="1" x14ac:dyDescent="0.3">
      <c r="A3" s="42"/>
      <c r="B3" s="43"/>
      <c r="C3" s="43"/>
      <c r="D3" s="43"/>
      <c r="E3" s="43"/>
      <c r="F3" s="44"/>
      <c r="H3" s="42"/>
      <c r="I3" s="43"/>
      <c r="J3" s="43"/>
      <c r="K3" s="43"/>
      <c r="L3" s="43"/>
      <c r="M3" s="44"/>
      <c r="O3" s="42"/>
      <c r="P3" s="43"/>
      <c r="Q3" s="43"/>
      <c r="R3" s="43"/>
      <c r="S3" s="43"/>
      <c r="T3" s="44"/>
      <c r="V3" s="42"/>
      <c r="W3" s="43"/>
      <c r="X3" s="43"/>
      <c r="Y3" s="43"/>
      <c r="Z3" s="43"/>
      <c r="AA3" s="44"/>
    </row>
    <row r="4" spans="1:28" x14ac:dyDescent="0.25">
      <c r="A4" s="74" t="s">
        <v>4</v>
      </c>
      <c r="B4" s="4" t="s">
        <v>7</v>
      </c>
      <c r="C4" s="5">
        <v>1409</v>
      </c>
      <c r="E4" s="33" t="s">
        <v>13</v>
      </c>
      <c r="F4" s="26">
        <f>($C$14*$C$25)/(C17+$C$14)</f>
        <v>5.1730342686188111</v>
      </c>
      <c r="H4" s="74" t="s">
        <v>4</v>
      </c>
      <c r="I4" s="4" t="s">
        <v>7</v>
      </c>
      <c r="J4" s="5">
        <v>60</v>
      </c>
      <c r="L4" s="33" t="s">
        <v>13</v>
      </c>
      <c r="M4" s="26">
        <f>($J$14*$J$25)/(J17+$J$14)</f>
        <v>5.2978379509288027</v>
      </c>
      <c r="O4" s="74" t="s">
        <v>4</v>
      </c>
      <c r="P4" s="4" t="s">
        <v>7</v>
      </c>
      <c r="Q4" s="5">
        <v>118.6</v>
      </c>
      <c r="S4" s="33" t="s">
        <v>13</v>
      </c>
      <c r="T4" s="26">
        <f>($J$14*$J$25)/(Q17+$J$14)</f>
        <v>5.2639293849614033</v>
      </c>
      <c r="V4" s="74" t="s">
        <v>4</v>
      </c>
      <c r="W4" s="4" t="s">
        <v>7</v>
      </c>
      <c r="X4" s="5">
        <v>177</v>
      </c>
      <c r="Z4" s="33" t="s">
        <v>13</v>
      </c>
      <c r="AA4" s="26">
        <f>($J$14*$J$25)/(X17+$J$14)</f>
        <v>5.2744729275780644</v>
      </c>
    </row>
    <row r="5" spans="1:28" ht="15.75" thickBot="1" x14ac:dyDescent="0.3">
      <c r="A5" s="75"/>
      <c r="B5" s="8" t="s">
        <v>8</v>
      </c>
      <c r="C5" s="9">
        <v>1012</v>
      </c>
      <c r="E5" s="34" t="s">
        <v>14</v>
      </c>
      <c r="F5" s="27">
        <f>($C$14*$C$25)/(C18+$C$14)</f>
        <v>5.1669604863599892</v>
      </c>
      <c r="H5" s="75"/>
      <c r="I5" s="8" t="s">
        <v>8</v>
      </c>
      <c r="J5" s="9">
        <v>57.5</v>
      </c>
      <c r="L5" s="34" t="s">
        <v>14</v>
      </c>
      <c r="M5" s="27">
        <f t="shared" ref="M5" si="0">($J$14*$J$25)/(J18+$J$14)</f>
        <v>5.2027612412603208</v>
      </c>
      <c r="O5" s="75"/>
      <c r="P5" s="8" t="s">
        <v>8</v>
      </c>
      <c r="Q5" s="9">
        <v>113.5</v>
      </c>
      <c r="S5" s="34" t="s">
        <v>14</v>
      </c>
      <c r="T5" s="27">
        <f t="shared" ref="T5" si="1">($J$14*$J$25)/(Q18+$J$14)</f>
        <v>5.3120261176187009</v>
      </c>
      <c r="V5" s="75"/>
      <c r="W5" s="8" t="s">
        <v>8</v>
      </c>
      <c r="X5" s="9">
        <v>170</v>
      </c>
      <c r="Z5" s="34" t="s">
        <v>14</v>
      </c>
      <c r="AA5" s="27">
        <f>($J$14*$J$25)/(X18+$J$14)</f>
        <v>5.2422439333192656</v>
      </c>
    </row>
    <row r="6" spans="1:28" ht="15.75" thickBot="1" x14ac:dyDescent="0.3">
      <c r="A6" s="10"/>
      <c r="B6" s="11"/>
      <c r="C6" s="12"/>
      <c r="E6" s="34" t="s">
        <v>15</v>
      </c>
      <c r="F6" s="27">
        <f>($C$15*$C$25)/(C19+$C$15)</f>
        <v>5.1708186542820531</v>
      </c>
      <c r="H6" s="10"/>
      <c r="I6" s="11"/>
      <c r="J6" s="12"/>
      <c r="L6" s="34" t="s">
        <v>15</v>
      </c>
      <c r="M6" s="27">
        <f>($J$15*$J$25)/(J19+$J$15)</f>
        <v>5.3350453532833289</v>
      </c>
      <c r="O6" s="10"/>
      <c r="P6" s="11"/>
      <c r="Q6" s="12"/>
      <c r="S6" s="34" t="s">
        <v>15</v>
      </c>
      <c r="T6" s="27">
        <f>($J$15*$J$25)/(Q19+$J$15)</f>
        <v>5.3046380600046588</v>
      </c>
      <c r="V6" s="10"/>
      <c r="W6" s="11"/>
      <c r="X6" s="12"/>
      <c r="Z6" s="34" t="s">
        <v>15</v>
      </c>
      <c r="AA6" s="27">
        <f>($J$15*$J$25)/(X19+$J$15)</f>
        <v>5.2956108225109269</v>
      </c>
    </row>
    <row r="7" spans="1:28" ht="15" customHeight="1" thickBot="1" x14ac:dyDescent="0.3">
      <c r="A7" s="76" t="s">
        <v>5</v>
      </c>
      <c r="B7" s="4" t="s">
        <v>0</v>
      </c>
      <c r="C7" s="5">
        <v>2545</v>
      </c>
      <c r="E7" s="34" t="s">
        <v>16</v>
      </c>
      <c r="F7" s="27">
        <f>($C$15*$C$25)/(C20+$C$15)</f>
        <v>5.1990392473239675</v>
      </c>
      <c r="H7" s="76" t="s">
        <v>5</v>
      </c>
      <c r="I7" s="4" t="s">
        <v>0</v>
      </c>
      <c r="J7" s="5">
        <v>111</v>
      </c>
      <c r="L7" s="35" t="s">
        <v>16</v>
      </c>
      <c r="M7" s="28">
        <f>($J$15*$J$25)/(J20+$J$15)</f>
        <v>5.2357241899181499</v>
      </c>
      <c r="O7" s="76" t="s">
        <v>5</v>
      </c>
      <c r="P7" s="4" t="s">
        <v>0</v>
      </c>
      <c r="Q7" s="5">
        <v>218</v>
      </c>
      <c r="S7" s="35" t="s">
        <v>16</v>
      </c>
      <c r="T7" s="28">
        <f>($J$15*$J$25)/(Q20+$J$15)</f>
        <v>5.2543207146669531</v>
      </c>
      <c r="V7" s="76" t="s">
        <v>5</v>
      </c>
      <c r="W7" s="4" t="s">
        <v>0</v>
      </c>
      <c r="X7" s="5">
        <v>326</v>
      </c>
      <c r="Z7" s="35" t="s">
        <v>16</v>
      </c>
      <c r="AA7" s="28">
        <f>($J$15*$J$25)/(X20+$J$15)</f>
        <v>5.2620165605353533</v>
      </c>
    </row>
    <row r="8" spans="1:28" ht="15.75" thickBot="1" x14ac:dyDescent="0.3">
      <c r="A8" s="77"/>
      <c r="B8" s="3" t="s">
        <v>1</v>
      </c>
      <c r="C8" s="6">
        <v>2542</v>
      </c>
      <c r="E8" s="36"/>
      <c r="F8" s="37"/>
      <c r="H8" s="77"/>
      <c r="I8" s="3" t="s">
        <v>1</v>
      </c>
      <c r="J8" s="6">
        <v>109</v>
      </c>
      <c r="L8" s="41"/>
      <c r="M8" s="7"/>
      <c r="O8" s="77"/>
      <c r="P8" s="3" t="s">
        <v>1</v>
      </c>
      <c r="Q8" s="6">
        <v>220</v>
      </c>
      <c r="S8" s="41"/>
      <c r="T8" s="7"/>
      <c r="V8" s="77"/>
      <c r="W8" s="3" t="s">
        <v>1</v>
      </c>
      <c r="X8" s="6">
        <v>324</v>
      </c>
      <c r="Z8" s="41"/>
      <c r="AA8" s="7"/>
    </row>
    <row r="9" spans="1:28" ht="15.75" thickBot="1" x14ac:dyDescent="0.3">
      <c r="A9" s="77"/>
      <c r="B9" s="3" t="s">
        <v>2</v>
      </c>
      <c r="C9" s="6">
        <v>1825</v>
      </c>
      <c r="E9" s="38" t="s">
        <v>17</v>
      </c>
      <c r="F9" s="39">
        <f>AVERAGE(F4:F7)</f>
        <v>5.1774631641462054</v>
      </c>
      <c r="H9" s="77"/>
      <c r="I9" s="3" t="s">
        <v>2</v>
      </c>
      <c r="J9" s="6">
        <v>107</v>
      </c>
      <c r="L9" s="45" t="s">
        <v>17</v>
      </c>
      <c r="M9" s="46">
        <f>AVERAGE(M4:M7)</f>
        <v>5.2678421838476508</v>
      </c>
      <c r="O9" s="77"/>
      <c r="P9" s="3" t="s">
        <v>2</v>
      </c>
      <c r="Q9" s="6">
        <v>210</v>
      </c>
      <c r="S9" s="45" t="s">
        <v>17</v>
      </c>
      <c r="T9" s="46">
        <f>AVERAGE(T4:T7)</f>
        <v>5.2837285693129292</v>
      </c>
      <c r="V9" s="77"/>
      <c r="W9" s="3" t="s">
        <v>2</v>
      </c>
      <c r="X9" s="6">
        <v>314</v>
      </c>
      <c r="Z9" s="45" t="s">
        <v>17</v>
      </c>
      <c r="AA9" s="46">
        <f>AVERAGE(AA4:AA7)</f>
        <v>5.2685860609859025</v>
      </c>
    </row>
    <row r="10" spans="1:28" ht="15.75" thickBot="1" x14ac:dyDescent="0.3">
      <c r="A10" s="78"/>
      <c r="B10" s="8" t="s">
        <v>3</v>
      </c>
      <c r="C10" s="9">
        <v>1835</v>
      </c>
      <c r="H10" s="78"/>
      <c r="I10" s="8" t="s">
        <v>3</v>
      </c>
      <c r="J10" s="9">
        <v>105</v>
      </c>
      <c r="O10" s="78"/>
      <c r="P10" s="8" t="s">
        <v>3</v>
      </c>
      <c r="Q10" s="9">
        <v>208</v>
      </c>
      <c r="V10" s="78"/>
      <c r="W10" s="8" t="s">
        <v>3</v>
      </c>
      <c r="X10" s="9">
        <v>312</v>
      </c>
    </row>
    <row r="11" spans="1:28" ht="15.75" thickBot="1" x14ac:dyDescent="0.3">
      <c r="A11" s="13"/>
      <c r="B11" s="11"/>
      <c r="C11" s="12"/>
      <c r="E11" s="40" t="s">
        <v>20</v>
      </c>
      <c r="F11" s="39">
        <f>C25-F9</f>
        <v>1302.3485368358538</v>
      </c>
      <c r="H11" s="13"/>
      <c r="I11" s="11"/>
      <c r="J11" s="12"/>
      <c r="L11" s="40" t="s">
        <v>20</v>
      </c>
      <c r="M11" s="39">
        <f>J25-M9</f>
        <v>1302.2581578161523</v>
      </c>
      <c r="O11" s="13"/>
      <c r="P11" s="11"/>
      <c r="Q11" s="12"/>
      <c r="S11" s="40" t="s">
        <v>20</v>
      </c>
      <c r="T11" s="39">
        <f>Q25-T9</f>
        <v>1302.2422714306872</v>
      </c>
      <c r="V11" s="13"/>
      <c r="W11" s="11"/>
      <c r="X11" s="12"/>
      <c r="Z11" s="40" t="s">
        <v>20</v>
      </c>
      <c r="AA11" s="39">
        <f>X25-AA9</f>
        <v>1302.2574139390142</v>
      </c>
    </row>
    <row r="12" spans="1:28" ht="15.75" thickBot="1" x14ac:dyDescent="0.3">
      <c r="A12" s="83" t="s">
        <v>18</v>
      </c>
      <c r="B12" s="18" t="s">
        <v>7</v>
      </c>
      <c r="C12" s="15">
        <v>2592</v>
      </c>
      <c r="H12" s="83" t="s">
        <v>18</v>
      </c>
      <c r="I12" s="18" t="s">
        <v>7</v>
      </c>
      <c r="J12" s="15">
        <v>2592</v>
      </c>
      <c r="O12" s="83" t="s">
        <v>18</v>
      </c>
      <c r="P12" s="18" t="s">
        <v>7</v>
      </c>
      <c r="Q12" s="15">
        <v>2592</v>
      </c>
      <c r="V12" s="83" t="s">
        <v>18</v>
      </c>
      <c r="W12" s="18" t="s">
        <v>7</v>
      </c>
      <c r="X12" s="15">
        <v>2592</v>
      </c>
    </row>
    <row r="13" spans="1:28" ht="15.75" thickBot="1" x14ac:dyDescent="0.3">
      <c r="A13" s="84"/>
      <c r="B13" s="19" t="s">
        <v>8</v>
      </c>
      <c r="C13" s="17">
        <v>1944</v>
      </c>
      <c r="E13" s="33" t="s">
        <v>21</v>
      </c>
      <c r="F13" s="26">
        <f>DEGREES(ATAN((C17/2)/$F$11))*2</f>
        <v>57.70388353751941</v>
      </c>
      <c r="H13" s="84"/>
      <c r="I13" s="19" t="s">
        <v>8</v>
      </c>
      <c r="J13" s="17">
        <v>1944</v>
      </c>
      <c r="L13" s="33" t="s">
        <v>21</v>
      </c>
      <c r="M13" s="26">
        <f>DEGREES(ATAN((J17/2)/$M$11))*2</f>
        <v>56.555429166225579</v>
      </c>
      <c r="N13" s="2">
        <f>M13/2</f>
        <v>28.27771458311279</v>
      </c>
      <c r="O13" s="84"/>
      <c r="P13" s="19" t="s">
        <v>8</v>
      </c>
      <c r="Q13" s="17">
        <v>1944</v>
      </c>
      <c r="S13" s="33" t="s">
        <v>21</v>
      </c>
      <c r="T13" s="26">
        <f>DEGREES(ATAN((Q17/2)/$M$11))*2</f>
        <v>56.864201665301522</v>
      </c>
      <c r="U13" s="2">
        <f>T13/2</f>
        <v>28.432100832650761</v>
      </c>
      <c r="V13" s="84"/>
      <c r="W13" s="19" t="s">
        <v>8</v>
      </c>
      <c r="X13" s="17">
        <v>1944</v>
      </c>
      <c r="Z13" s="33" t="s">
        <v>21</v>
      </c>
      <c r="AA13" s="26">
        <f>DEGREES(ATAN((X17/2)/$M$11))*2</f>
        <v>56.767862959180896</v>
      </c>
      <c r="AB13" s="2">
        <f>AA13/2</f>
        <v>28.383931479590448</v>
      </c>
    </row>
    <row r="14" spans="1:28" x14ac:dyDescent="0.25">
      <c r="A14" s="85" t="s">
        <v>19</v>
      </c>
      <c r="B14" s="18" t="s">
        <v>7</v>
      </c>
      <c r="C14" s="32">
        <v>5.7</v>
      </c>
      <c r="E14" s="34" t="s">
        <v>22</v>
      </c>
      <c r="F14" s="27">
        <f t="shared" ref="F14:F16" si="2">DEGREES(ATAN((C18/2)/$F$11))*2</f>
        <v>57.761025985495671</v>
      </c>
      <c r="H14" s="85" t="s">
        <v>19</v>
      </c>
      <c r="I14" s="18" t="s">
        <v>7</v>
      </c>
      <c r="J14" s="32">
        <v>5.7</v>
      </c>
      <c r="L14" s="34" t="s">
        <v>22</v>
      </c>
      <c r="M14" s="27">
        <f t="shared" ref="M14:M16" si="3">DEGREES(ATAN((J18/2)/$M$11))*2</f>
        <v>57.429038606365935</v>
      </c>
      <c r="N14" s="2">
        <f t="shared" ref="N14:N16" si="4">M14/2</f>
        <v>28.714519303182968</v>
      </c>
      <c r="O14" s="85" t="s">
        <v>19</v>
      </c>
      <c r="P14" s="18" t="s">
        <v>7</v>
      </c>
      <c r="Q14" s="32">
        <v>5.7</v>
      </c>
      <c r="S14" s="34" t="s">
        <v>22</v>
      </c>
      <c r="T14" s="27">
        <f t="shared" ref="T14:T16" si="5">DEGREES(ATAN((Q18/2)/$M$11))*2</f>
        <v>56.427137736269351</v>
      </c>
      <c r="U14" s="2">
        <f t="shared" ref="U14:U16" si="6">T14/2</f>
        <v>28.213568868134676</v>
      </c>
      <c r="V14" s="85" t="s">
        <v>19</v>
      </c>
      <c r="W14" s="18" t="s">
        <v>7</v>
      </c>
      <c r="X14" s="32">
        <v>5.7</v>
      </c>
      <c r="Z14" s="34" t="s">
        <v>22</v>
      </c>
      <c r="AA14" s="27">
        <f t="shared" ref="AA14:AA16" si="7">DEGREES(ATAN((X18/2)/$M$11))*2</f>
        <v>57.063286366195214</v>
      </c>
      <c r="AB14" s="2">
        <f t="shared" ref="AB14:AB16" si="8">AA14/2</f>
        <v>28.531643183097607</v>
      </c>
    </row>
    <row r="15" spans="1:28" ht="15.75" thickBot="1" x14ac:dyDescent="0.3">
      <c r="A15" s="86"/>
      <c r="B15" s="19" t="s">
        <v>8</v>
      </c>
      <c r="C15" s="17">
        <v>4.28</v>
      </c>
      <c r="E15" s="34" t="s">
        <v>23</v>
      </c>
      <c r="F15" s="27">
        <f t="shared" si="2"/>
        <v>44.965714759984628</v>
      </c>
      <c r="H15" s="86"/>
      <c r="I15" s="19" t="s">
        <v>8</v>
      </c>
      <c r="J15" s="17">
        <v>4.28</v>
      </c>
      <c r="L15" s="34" t="s">
        <v>23</v>
      </c>
      <c r="M15" s="27">
        <f t="shared" si="3"/>
        <v>43.711495321051331</v>
      </c>
      <c r="N15" s="2">
        <f t="shared" si="4"/>
        <v>21.855747660525665</v>
      </c>
      <c r="O15" s="86"/>
      <c r="P15" s="19" t="s">
        <v>8</v>
      </c>
      <c r="Q15" s="17">
        <v>4.28</v>
      </c>
      <c r="S15" s="34" t="s">
        <v>23</v>
      </c>
      <c r="T15" s="27">
        <f t="shared" si="5"/>
        <v>43.939198316313735</v>
      </c>
      <c r="U15" s="2">
        <f t="shared" si="6"/>
        <v>21.969599158156868</v>
      </c>
      <c r="V15" s="86"/>
      <c r="W15" s="19" t="s">
        <v>8</v>
      </c>
      <c r="X15" s="17">
        <v>4.28</v>
      </c>
      <c r="Z15" s="34" t="s">
        <v>23</v>
      </c>
      <c r="AA15" s="27">
        <f t="shared" si="7"/>
        <v>44.007230811928586</v>
      </c>
      <c r="AB15" s="2">
        <f t="shared" si="8"/>
        <v>22.003615405964293</v>
      </c>
    </row>
    <row r="16" spans="1:28" ht="15.75" thickBot="1" x14ac:dyDescent="0.3">
      <c r="A16" s="10"/>
      <c r="B16" s="11"/>
      <c r="C16" s="12"/>
      <c r="E16" s="35" t="s">
        <v>24</v>
      </c>
      <c r="F16" s="28">
        <f t="shared" si="2"/>
        <v>44.744885187432757</v>
      </c>
      <c r="H16" s="10"/>
      <c r="I16" s="11"/>
      <c r="J16" s="12"/>
      <c r="L16" s="35" t="s">
        <v>24</v>
      </c>
      <c r="M16" s="28">
        <f t="shared" si="3"/>
        <v>44.463650552411849</v>
      </c>
      <c r="N16" s="2">
        <f t="shared" si="4"/>
        <v>22.231825276205925</v>
      </c>
      <c r="O16" s="10"/>
      <c r="P16" s="11"/>
      <c r="Q16" s="12"/>
      <c r="S16" s="35" t="s">
        <v>24</v>
      </c>
      <c r="T16" s="28">
        <f t="shared" si="5"/>
        <v>44.320964216842292</v>
      </c>
      <c r="U16" s="2">
        <f t="shared" si="6"/>
        <v>22.160482108421146</v>
      </c>
      <c r="V16" s="10"/>
      <c r="W16" s="11"/>
      <c r="X16" s="12"/>
      <c r="Z16" s="35" t="s">
        <v>24</v>
      </c>
      <c r="AA16" s="28">
        <f t="shared" si="7"/>
        <v>44.262168899029732</v>
      </c>
      <c r="AB16" s="2">
        <f t="shared" si="8"/>
        <v>22.131084449514866</v>
      </c>
    </row>
    <row r="17" spans="1:27" ht="15.75" thickBot="1" x14ac:dyDescent="0.3">
      <c r="A17" s="87" t="s">
        <v>6</v>
      </c>
      <c r="B17" s="23" t="s">
        <v>0</v>
      </c>
      <c r="C17" s="20">
        <f>C12*C4/C7</f>
        <v>1435.0208251473478</v>
      </c>
      <c r="H17" s="87" t="s">
        <v>6</v>
      </c>
      <c r="I17" s="23" t="s">
        <v>0</v>
      </c>
      <c r="J17" s="20">
        <f>J12*J4/J7</f>
        <v>1401.081081081081</v>
      </c>
      <c r="O17" s="87" t="s">
        <v>6</v>
      </c>
      <c r="P17" s="23" t="s">
        <v>0</v>
      </c>
      <c r="Q17" s="20">
        <f>Q12*Q4/Q7</f>
        <v>1410.143119266055</v>
      </c>
      <c r="V17" s="87" t="s">
        <v>6</v>
      </c>
      <c r="W17" s="23" t="s">
        <v>0</v>
      </c>
      <c r="X17" s="20">
        <f>X12*X4/X7</f>
        <v>1407.3128834355828</v>
      </c>
    </row>
    <row r="18" spans="1:27" x14ac:dyDescent="0.25">
      <c r="A18" s="88"/>
      <c r="B18" s="24" t="s">
        <v>1</v>
      </c>
      <c r="C18" s="21">
        <f>C12*C4/C8</f>
        <v>1436.7143981117231</v>
      </c>
      <c r="E18" s="79" t="s">
        <v>26</v>
      </c>
      <c r="F18" s="90">
        <f>(F13+F14)/2</f>
        <v>57.73245476150754</v>
      </c>
      <c r="H18" s="88"/>
      <c r="I18" s="24" t="s">
        <v>1</v>
      </c>
      <c r="J18" s="21">
        <f>J12*J4/J8</f>
        <v>1426.788990825688</v>
      </c>
      <c r="L18" s="79" t="s">
        <v>26</v>
      </c>
      <c r="M18" s="90">
        <f>(M13+M14)/2</f>
        <v>56.992233886295757</v>
      </c>
      <c r="O18" s="88"/>
      <c r="P18" s="24" t="s">
        <v>1</v>
      </c>
      <c r="Q18" s="21">
        <f>Q12*Q4/Q8</f>
        <v>1397.3236363636365</v>
      </c>
      <c r="S18" s="79" t="s">
        <v>26</v>
      </c>
      <c r="T18" s="90">
        <f>(T13+T14)/2</f>
        <v>56.645669700785433</v>
      </c>
      <c r="V18" s="88"/>
      <c r="W18" s="24" t="s">
        <v>1</v>
      </c>
      <c r="X18" s="21">
        <f>X12*X4/X8</f>
        <v>1416</v>
      </c>
      <c r="Z18" s="79" t="s">
        <v>26</v>
      </c>
      <c r="AA18" s="90">
        <f>(AA13+AA14)/2</f>
        <v>56.915574662688059</v>
      </c>
    </row>
    <row r="19" spans="1:27" x14ac:dyDescent="0.25">
      <c r="A19" s="88"/>
      <c r="B19" s="24" t="s">
        <v>2</v>
      </c>
      <c r="C19" s="21">
        <f>C13*C5/C9</f>
        <v>1077.9879452054795</v>
      </c>
      <c r="E19" s="58"/>
      <c r="F19" s="81"/>
      <c r="H19" s="88"/>
      <c r="I19" s="24" t="s">
        <v>2</v>
      </c>
      <c r="J19" s="21">
        <f>J13*J5/J9</f>
        <v>1044.6728971962616</v>
      </c>
      <c r="L19" s="58"/>
      <c r="M19" s="81"/>
      <c r="O19" s="88"/>
      <c r="P19" s="24" t="s">
        <v>2</v>
      </c>
      <c r="Q19" s="21">
        <f>Q13*Q5/Q9</f>
        <v>1050.6857142857143</v>
      </c>
      <c r="S19" s="58"/>
      <c r="T19" s="81"/>
      <c r="V19" s="88"/>
      <c r="W19" s="24" t="s">
        <v>2</v>
      </c>
      <c r="X19" s="21">
        <f>X13*X5/X9</f>
        <v>1052.4840764331211</v>
      </c>
      <c r="Z19" s="58"/>
      <c r="AA19" s="81"/>
    </row>
    <row r="20" spans="1:27" x14ac:dyDescent="0.25">
      <c r="A20" s="88"/>
      <c r="B20" s="24" t="s">
        <v>3</v>
      </c>
      <c r="C20" s="21">
        <f>C13*C5/C10</f>
        <v>1072.1133514986377</v>
      </c>
      <c r="E20" s="58" t="s">
        <v>27</v>
      </c>
      <c r="F20" s="81">
        <f>(F15+F16)/2</f>
        <v>44.855299973708696</v>
      </c>
      <c r="H20" s="88"/>
      <c r="I20" s="24" t="s">
        <v>3</v>
      </c>
      <c r="J20" s="21">
        <f>J13*J5/J10</f>
        <v>1064.5714285714287</v>
      </c>
      <c r="L20" s="58" t="s">
        <v>27</v>
      </c>
      <c r="M20" s="81">
        <f>(M15+M16)/2</f>
        <v>44.08757293673159</v>
      </c>
      <c r="O20" s="88"/>
      <c r="P20" s="24" t="s">
        <v>3</v>
      </c>
      <c r="Q20" s="21">
        <f>Q13*Q5/Q10</f>
        <v>1060.7884615384614</v>
      </c>
      <c r="S20" s="58" t="s">
        <v>27</v>
      </c>
      <c r="T20" s="81">
        <f>(T15+T16)/2</f>
        <v>44.130081266578017</v>
      </c>
      <c r="V20" s="88"/>
      <c r="W20" s="24" t="s">
        <v>3</v>
      </c>
      <c r="X20" s="21">
        <f>X13*X5/X10</f>
        <v>1059.2307692307693</v>
      </c>
      <c r="Z20" s="58" t="s">
        <v>27</v>
      </c>
      <c r="AA20" s="81">
        <f>(AA15+AA16)/2</f>
        <v>44.134699855479155</v>
      </c>
    </row>
    <row r="21" spans="1:27" ht="15.75" thickBot="1" x14ac:dyDescent="0.3">
      <c r="A21" s="89"/>
      <c r="B21" s="25" t="s">
        <v>9</v>
      </c>
      <c r="C21" s="22">
        <f>SQRT(((C17+C18)/2)^2+((C19+C20)/2)^2)</f>
        <v>1793.7250889277566</v>
      </c>
      <c r="E21" s="59"/>
      <c r="F21" s="82"/>
      <c r="H21" s="89"/>
      <c r="I21" s="25" t="s">
        <v>9</v>
      </c>
      <c r="J21" s="22">
        <f>SQRT(((J17+J18)/2)^2+((J19+J20)/2)^2)</f>
        <v>1763.9274906702653</v>
      </c>
      <c r="L21" s="59"/>
      <c r="M21" s="82"/>
      <c r="O21" s="89"/>
      <c r="P21" s="25" t="s">
        <v>9</v>
      </c>
      <c r="Q21" s="22">
        <f>SQRT(((Q17+Q18)/2)^2+((Q19+Q20)/2)^2)</f>
        <v>1756.4305266034785</v>
      </c>
      <c r="S21" s="59"/>
      <c r="T21" s="82"/>
      <c r="V21" s="89"/>
      <c r="W21" s="25" t="s">
        <v>9</v>
      </c>
      <c r="X21" s="22">
        <f>SQRT(((X17+X18)/2)^2+((X19+X20)/2)^2)</f>
        <v>1762.8411178528411</v>
      </c>
      <c r="Z21" s="59"/>
      <c r="AA21" s="82"/>
    </row>
    <row r="22" spans="1:27" ht="15.75" thickBot="1" x14ac:dyDescent="0.3">
      <c r="E22" s="58" t="s">
        <v>25</v>
      </c>
      <c r="F22" s="81">
        <f>DEGREES(ATAN((C21/2)/$F$11))*2</f>
        <v>69.106496105816802</v>
      </c>
      <c r="I22" s="1"/>
      <c r="L22" s="58" t="s">
        <v>25</v>
      </c>
      <c r="M22" s="81">
        <f>DEGREES(ATAN((J21/2)/$M$11))*2</f>
        <v>68.216210114494629</v>
      </c>
      <c r="P22" s="1"/>
      <c r="S22" s="58" t="s">
        <v>25</v>
      </c>
      <c r="T22" s="81">
        <f>DEGREES(ATAN((Q21/2)/$M$11))*2</f>
        <v>67.989781154354787</v>
      </c>
      <c r="W22" s="1"/>
      <c r="Z22" s="58" t="s">
        <v>25</v>
      </c>
      <c r="AA22" s="81">
        <f>DEGREES(ATAN((X21/2)/$M$11))*2</f>
        <v>68.183436125740201</v>
      </c>
    </row>
    <row r="23" spans="1:27" ht="30" customHeight="1" thickBot="1" x14ac:dyDescent="0.3">
      <c r="A23" s="62" t="s">
        <v>10</v>
      </c>
      <c r="B23" s="63"/>
      <c r="C23" s="26">
        <v>1290</v>
      </c>
      <c r="E23" s="59"/>
      <c r="F23" s="82"/>
      <c r="H23" s="62" t="s">
        <v>10</v>
      </c>
      <c r="I23" s="63"/>
      <c r="J23" s="26">
        <v>1290</v>
      </c>
      <c r="L23" s="59"/>
      <c r="M23" s="82"/>
      <c r="O23" s="62" t="s">
        <v>10</v>
      </c>
      <c r="P23" s="63"/>
      <c r="Q23" s="26">
        <v>1290</v>
      </c>
      <c r="S23" s="59"/>
      <c r="T23" s="82"/>
      <c r="V23" s="62" t="s">
        <v>10</v>
      </c>
      <c r="W23" s="63"/>
      <c r="X23" s="26">
        <v>1290</v>
      </c>
      <c r="Z23" s="59"/>
      <c r="AA23" s="82"/>
    </row>
    <row r="24" spans="1:27" ht="15" customHeight="1" x14ac:dyDescent="0.25">
      <c r="A24" s="64" t="s">
        <v>11</v>
      </c>
      <c r="B24" s="65"/>
      <c r="C24" s="30">
        <v>17.526</v>
      </c>
      <c r="H24" s="64" t="s">
        <v>11</v>
      </c>
      <c r="I24" s="65"/>
      <c r="J24" s="30">
        <v>17.526</v>
      </c>
      <c r="O24" s="64" t="s">
        <v>11</v>
      </c>
      <c r="P24" s="65"/>
      <c r="Q24" s="30">
        <v>17.526</v>
      </c>
      <c r="V24" s="64" t="s">
        <v>11</v>
      </c>
      <c r="W24" s="65"/>
      <c r="X24" s="30">
        <v>17.526</v>
      </c>
    </row>
    <row r="25" spans="1:27" ht="30.75" customHeight="1" thickBot="1" x14ac:dyDescent="0.3">
      <c r="A25" s="66" t="s">
        <v>12</v>
      </c>
      <c r="B25" s="67"/>
      <c r="C25" s="29">
        <f>C23+C24</f>
        <v>1307.5260000000001</v>
      </c>
      <c r="H25" s="66" t="s">
        <v>12</v>
      </c>
      <c r="I25" s="67"/>
      <c r="J25" s="29">
        <f>J23+J24</f>
        <v>1307.5260000000001</v>
      </c>
      <c r="O25" s="66" t="s">
        <v>12</v>
      </c>
      <c r="P25" s="67"/>
      <c r="Q25" s="29">
        <f>Q23+Q24</f>
        <v>1307.5260000000001</v>
      </c>
      <c r="V25" s="66" t="s">
        <v>12</v>
      </c>
      <c r="W25" s="67"/>
      <c r="X25" s="29">
        <f>X23+X24</f>
        <v>1307.5260000000001</v>
      </c>
    </row>
    <row r="28" spans="1:27" ht="15.75" thickBot="1" x14ac:dyDescent="0.3"/>
    <row r="29" spans="1:27" x14ac:dyDescent="0.25">
      <c r="A29" s="68" t="s">
        <v>44</v>
      </c>
      <c r="B29" s="69"/>
      <c r="C29" s="69"/>
      <c r="D29" s="69"/>
      <c r="E29" s="69"/>
      <c r="F29" s="70"/>
    </row>
    <row r="30" spans="1:27" ht="15.75" thickBot="1" x14ac:dyDescent="0.3">
      <c r="A30" s="71"/>
      <c r="B30" s="72"/>
      <c r="C30" s="72"/>
      <c r="D30" s="72"/>
      <c r="E30" s="72"/>
      <c r="F30" s="73"/>
    </row>
    <row r="31" spans="1:27" ht="24" thickBot="1" x14ac:dyDescent="0.3">
      <c r="A31" s="42"/>
      <c r="B31" s="43"/>
      <c r="C31" s="43"/>
      <c r="D31" s="43"/>
      <c r="E31" s="43"/>
      <c r="F31" s="44"/>
    </row>
    <row r="32" spans="1:27" x14ac:dyDescent="0.25">
      <c r="A32" s="74" t="s">
        <v>4</v>
      </c>
      <c r="B32" s="4" t="s">
        <v>7</v>
      </c>
      <c r="C32" s="5">
        <v>60</v>
      </c>
      <c r="E32" s="33" t="s">
        <v>13</v>
      </c>
      <c r="F32" s="26">
        <f>(C44*$C$52)/((C32/2)+C44)</f>
        <v>5.3000595775194963</v>
      </c>
    </row>
    <row r="33" spans="1:7" ht="15.75" thickBot="1" x14ac:dyDescent="0.3">
      <c r="A33" s="75"/>
      <c r="B33" s="8" t="s">
        <v>8</v>
      </c>
      <c r="C33" s="9">
        <v>57.5</v>
      </c>
      <c r="E33" s="34" t="s">
        <v>14</v>
      </c>
      <c r="F33" s="27">
        <f>(C45*$C$52)/((C32/2)+C45)</f>
        <v>5.2049431571817966</v>
      </c>
    </row>
    <row r="34" spans="1:7" ht="15.75" thickBot="1" x14ac:dyDescent="0.3">
      <c r="A34" s="101"/>
      <c r="B34" s="100"/>
      <c r="C34" s="99"/>
      <c r="D34" s="98"/>
      <c r="E34" s="34" t="s">
        <v>15</v>
      </c>
      <c r="F34" s="27">
        <f>(C46*$C$52)/((C33/2)+C46)</f>
        <v>5.3310727976250281</v>
      </c>
    </row>
    <row r="35" spans="1:7" ht="15.75" thickBot="1" x14ac:dyDescent="0.3">
      <c r="A35" s="76" t="s">
        <v>28</v>
      </c>
      <c r="B35" s="4" t="s">
        <v>0</v>
      </c>
      <c r="C35" s="5">
        <v>111</v>
      </c>
      <c r="E35" s="35" t="s">
        <v>16</v>
      </c>
      <c r="F35" s="28">
        <f>(C47*$C$52)/((C33/2)+C47)</f>
        <v>5.231825293170048</v>
      </c>
    </row>
    <row r="36" spans="1:7" x14ac:dyDescent="0.25">
      <c r="A36" s="77"/>
      <c r="B36" s="3" t="s">
        <v>1</v>
      </c>
      <c r="C36" s="6">
        <v>109</v>
      </c>
      <c r="E36" s="97"/>
      <c r="F36" s="97"/>
      <c r="G36" s="96"/>
    </row>
    <row r="37" spans="1:7" ht="15.75" thickBot="1" x14ac:dyDescent="0.3">
      <c r="A37" s="77"/>
      <c r="B37" s="3" t="s">
        <v>2</v>
      </c>
      <c r="C37" s="6">
        <v>107</v>
      </c>
      <c r="E37" s="45" t="s">
        <v>48</v>
      </c>
      <c r="F37" s="105">
        <f>AVERAGE(F32:F35)</f>
        <v>5.2669752063740924</v>
      </c>
    </row>
    <row r="38" spans="1:7" ht="15.75" thickBot="1" x14ac:dyDescent="0.3">
      <c r="A38" s="78"/>
      <c r="B38" s="8" t="s">
        <v>3</v>
      </c>
      <c r="C38" s="9">
        <v>105</v>
      </c>
    </row>
    <row r="39" spans="1:7" ht="15.75" thickBot="1" x14ac:dyDescent="0.3">
      <c r="A39" s="102"/>
      <c r="B39" s="100"/>
      <c r="C39" s="103"/>
      <c r="E39" s="40" t="s">
        <v>47</v>
      </c>
      <c r="F39" s="39">
        <f>C52-F37</f>
        <v>1302.2590247936259</v>
      </c>
    </row>
    <row r="40" spans="1:7" ht="15.75" thickBot="1" x14ac:dyDescent="0.3">
      <c r="A40" s="31" t="s">
        <v>30</v>
      </c>
      <c r="B40" s="47"/>
      <c r="C40" s="52">
        <f>2.2*10^-3</f>
        <v>2.2000000000000001E-3</v>
      </c>
    </row>
    <row r="41" spans="1:7" ht="15.75" thickBot="1" x14ac:dyDescent="0.3">
      <c r="A41" s="31" t="s">
        <v>31</v>
      </c>
      <c r="B41" s="47"/>
      <c r="C41" s="48">
        <f>SQRT(C40^2+C40^2)</f>
        <v>3.111269837220809E-3</v>
      </c>
      <c r="E41" s="38" t="s">
        <v>45</v>
      </c>
      <c r="F41" s="104">
        <f>(ATAN(($C$40)/$F$37))*1000</f>
        <v>0.4176970245449993</v>
      </c>
    </row>
    <row r="42" spans="1:7" ht="15.75" thickBot="1" x14ac:dyDescent="0.3">
      <c r="A42" s="14" t="s">
        <v>39</v>
      </c>
      <c r="B42" s="18" t="s">
        <v>40</v>
      </c>
      <c r="C42" s="15">
        <v>2592</v>
      </c>
      <c r="E42" s="38" t="s">
        <v>46</v>
      </c>
      <c r="F42" s="104">
        <f>DEGREES(F41/1000)</f>
        <v>2.3932276621600815E-2</v>
      </c>
    </row>
    <row r="43" spans="1:7" ht="15.75" thickBot="1" x14ac:dyDescent="0.3">
      <c r="A43" s="16" t="s">
        <v>39</v>
      </c>
      <c r="B43" s="19" t="s">
        <v>41</v>
      </c>
      <c r="C43" s="17">
        <v>1944</v>
      </c>
    </row>
    <row r="44" spans="1:7" ht="15" customHeight="1" thickBot="1" x14ac:dyDescent="0.3">
      <c r="A44" s="91" t="s">
        <v>29</v>
      </c>
      <c r="B44" s="92" t="s">
        <v>0</v>
      </c>
      <c r="C44" s="93">
        <f>(C35/2)*$C$40</f>
        <v>0.12210000000000001</v>
      </c>
    </row>
    <row r="45" spans="1:7" ht="15.75" thickBot="1" x14ac:dyDescent="0.3">
      <c r="A45" s="53"/>
      <c r="B45" s="51" t="s">
        <v>1</v>
      </c>
      <c r="C45" s="49">
        <f>(C36/2)*$C$40</f>
        <v>0.11990000000000001</v>
      </c>
      <c r="F45" s="94" t="s">
        <v>42</v>
      </c>
      <c r="G45" s="95" t="s">
        <v>43</v>
      </c>
    </row>
    <row r="46" spans="1:7" x14ac:dyDescent="0.25">
      <c r="A46" s="53"/>
      <c r="B46" s="51" t="s">
        <v>2</v>
      </c>
      <c r="C46" s="49">
        <f>(C37/2)*$C$40</f>
        <v>0.11770000000000001</v>
      </c>
      <c r="E46" s="79" t="s">
        <v>32</v>
      </c>
      <c r="F46" s="80">
        <f>DEGREES(ATAN((C40*C42/2)/F37))</f>
        <v>28.428250883337846</v>
      </c>
      <c r="G46" s="55">
        <f>F46*2</f>
        <v>56.856501766675692</v>
      </c>
    </row>
    <row r="47" spans="1:7" ht="15.75" thickBot="1" x14ac:dyDescent="0.3">
      <c r="A47" s="54"/>
      <c r="B47" s="19" t="s">
        <v>3</v>
      </c>
      <c r="C47" s="50">
        <f>(C38/2)*$C$40</f>
        <v>0.11550000000000001</v>
      </c>
      <c r="E47" s="58"/>
      <c r="F47" s="60"/>
      <c r="G47" s="56"/>
    </row>
    <row r="48" spans="1:7" x14ac:dyDescent="0.25">
      <c r="B48"/>
      <c r="E48" s="58" t="s">
        <v>33</v>
      </c>
      <c r="F48" s="60">
        <f>DEGREES(ATAN((C40*C43/2)/F37))</f>
        <v>22.097227782289863</v>
      </c>
      <c r="G48" s="56">
        <f t="shared" ref="G48" si="9">F48*2</f>
        <v>44.194455564579727</v>
      </c>
    </row>
    <row r="49" spans="1:7" ht="15.75" thickBot="1" x14ac:dyDescent="0.3">
      <c r="E49" s="58"/>
      <c r="F49" s="60"/>
      <c r="G49" s="56"/>
    </row>
    <row r="50" spans="1:7" x14ac:dyDescent="0.25">
      <c r="A50" s="62" t="s">
        <v>10</v>
      </c>
      <c r="B50" s="63"/>
      <c r="C50" s="26">
        <v>1290</v>
      </c>
      <c r="E50" s="58" t="s">
        <v>34</v>
      </c>
      <c r="F50" s="60">
        <f>DEGREES(ATAN(SQRT((C40*C42/2)^2+(C40*C43/2)^2)/F37))</f>
        <v>34.085002336113881</v>
      </c>
      <c r="G50" s="56">
        <f t="shared" ref="G50" si="10">F50*2</f>
        <v>68.170004672227762</v>
      </c>
    </row>
    <row r="51" spans="1:7" ht="15.75" thickBot="1" x14ac:dyDescent="0.3">
      <c r="A51" s="64" t="s">
        <v>11</v>
      </c>
      <c r="B51" s="65"/>
      <c r="C51" s="30">
        <v>17.526</v>
      </c>
      <c r="E51" s="59"/>
      <c r="F51" s="61"/>
      <c r="G51" s="57"/>
    </row>
    <row r="52" spans="1:7" ht="15.75" thickBot="1" x14ac:dyDescent="0.3">
      <c r="A52" s="66" t="s">
        <v>12</v>
      </c>
      <c r="B52" s="67"/>
      <c r="C52" s="29">
        <f>C50+C51</f>
        <v>1307.5260000000001</v>
      </c>
    </row>
  </sheetData>
  <mergeCells count="76">
    <mergeCell ref="A24:B24"/>
    <mergeCell ref="A25:B25"/>
    <mergeCell ref="A14:A15"/>
    <mergeCell ref="F20:F21"/>
    <mergeCell ref="F18:F19"/>
    <mergeCell ref="E18:E19"/>
    <mergeCell ref="E20:E21"/>
    <mergeCell ref="A17:A21"/>
    <mergeCell ref="H23:I23"/>
    <mergeCell ref="E22:E23"/>
    <mergeCell ref="F22:F23"/>
    <mergeCell ref="A1:F2"/>
    <mergeCell ref="H1:M2"/>
    <mergeCell ref="H4:H5"/>
    <mergeCell ref="H7:H10"/>
    <mergeCell ref="H12:H13"/>
    <mergeCell ref="H14:H15"/>
    <mergeCell ref="H17:H21"/>
    <mergeCell ref="L18:L19"/>
    <mergeCell ref="A23:B23"/>
    <mergeCell ref="A7:A10"/>
    <mergeCell ref="A12:A13"/>
    <mergeCell ref="A4:A5"/>
    <mergeCell ref="O24:P24"/>
    <mergeCell ref="H24:I24"/>
    <mergeCell ref="H25:I25"/>
    <mergeCell ref="O1:T2"/>
    <mergeCell ref="O4:O5"/>
    <mergeCell ref="O7:O10"/>
    <mergeCell ref="O12:O13"/>
    <mergeCell ref="O14:O15"/>
    <mergeCell ref="O17:O21"/>
    <mergeCell ref="S18:S19"/>
    <mergeCell ref="T18:T19"/>
    <mergeCell ref="M18:M19"/>
    <mergeCell ref="L20:L21"/>
    <mergeCell ref="M20:M21"/>
    <mergeCell ref="L22:L23"/>
    <mergeCell ref="M22:M23"/>
    <mergeCell ref="V25:W25"/>
    <mergeCell ref="O25:P25"/>
    <mergeCell ref="V1:AA2"/>
    <mergeCell ref="V4:V5"/>
    <mergeCell ref="V7:V10"/>
    <mergeCell ref="V12:V13"/>
    <mergeCell ref="V14:V15"/>
    <mergeCell ref="V17:V21"/>
    <mergeCell ref="Z18:Z19"/>
    <mergeCell ref="AA18:AA19"/>
    <mergeCell ref="Z20:Z21"/>
    <mergeCell ref="S20:S21"/>
    <mergeCell ref="T20:T21"/>
    <mergeCell ref="S22:S23"/>
    <mergeCell ref="T22:T23"/>
    <mergeCell ref="O23:P23"/>
    <mergeCell ref="AA20:AA21"/>
    <mergeCell ref="Z22:Z23"/>
    <mergeCell ref="AA22:AA23"/>
    <mergeCell ref="V23:W23"/>
    <mergeCell ref="V24:W24"/>
    <mergeCell ref="A29:F30"/>
    <mergeCell ref="A32:A33"/>
    <mergeCell ref="A35:A38"/>
    <mergeCell ref="E46:E47"/>
    <mergeCell ref="F46:F47"/>
    <mergeCell ref="A44:A47"/>
    <mergeCell ref="G46:G47"/>
    <mergeCell ref="G48:G49"/>
    <mergeCell ref="G50:G51"/>
    <mergeCell ref="E50:E51"/>
    <mergeCell ref="F50:F51"/>
    <mergeCell ref="A50:B50"/>
    <mergeCell ref="A51:B51"/>
    <mergeCell ref="A52:B52"/>
    <mergeCell ref="E48:E49"/>
    <mergeCell ref="F48:F49"/>
  </mergeCells>
  <phoneticPr fontId="8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Furkan Mert</dc:creator>
  <cp:lastModifiedBy>Furkan Mert</cp:lastModifiedBy>
  <dcterms:created xsi:type="dcterms:W3CDTF">2022-11-16T11:59:41Z</dcterms:created>
  <dcterms:modified xsi:type="dcterms:W3CDTF">2022-11-23T08:24:03Z</dcterms:modified>
</cp:coreProperties>
</file>