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edith/Desktop/"/>
    </mc:Choice>
  </mc:AlternateContent>
  <xr:revisionPtr revIDLastSave="0" documentId="13_ncr:1_{F830E074-8E75-C748-80AB-691E086C7B76}" xr6:coauthVersionLast="47" xr6:coauthVersionMax="47" xr10:uidLastSave="{00000000-0000-0000-0000-000000000000}"/>
  <bookViews>
    <workbookView xWindow="10180" yWindow="940" windowWidth="18480" windowHeight="15720" xr2:uid="{CB26F5D0-31CB-654A-9A87-F9F702CFE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7" i="1" l="1"/>
  <c r="I78" i="1"/>
  <c r="I74" i="1"/>
  <c r="J74" i="1" s="1"/>
  <c r="I75" i="1"/>
  <c r="I71" i="1"/>
  <c r="I72" i="1"/>
  <c r="I68" i="1"/>
  <c r="I69" i="1"/>
  <c r="I65" i="1"/>
  <c r="J65" i="1" s="1"/>
  <c r="I66" i="1"/>
  <c r="I62" i="1"/>
  <c r="J62" i="1" s="1"/>
  <c r="I63" i="1"/>
  <c r="I59" i="1"/>
  <c r="I60" i="1"/>
  <c r="I56" i="1"/>
  <c r="I53" i="1"/>
  <c r="I54" i="1"/>
  <c r="J53" i="1"/>
  <c r="I50" i="1"/>
  <c r="I51" i="1"/>
  <c r="I47" i="1"/>
  <c r="I48" i="1"/>
  <c r="I44" i="1"/>
  <c r="I45" i="1"/>
  <c r="I41" i="1"/>
  <c r="J41" i="1" s="1"/>
  <c r="I42" i="1"/>
  <c r="I38" i="1"/>
  <c r="J38" i="1" s="1"/>
  <c r="I39" i="1"/>
  <c r="I36" i="1"/>
  <c r="J36" i="1" s="1"/>
  <c r="I35" i="1"/>
  <c r="J35" i="1" s="1"/>
  <c r="I32" i="1"/>
  <c r="I33" i="1"/>
  <c r="I29" i="1"/>
  <c r="I30" i="1"/>
  <c r="J30" i="1" s="1"/>
  <c r="I27" i="1"/>
  <c r="I26" i="1"/>
  <c r="I23" i="1"/>
  <c r="I24" i="1"/>
  <c r="I20" i="1"/>
  <c r="I21" i="1"/>
  <c r="I17" i="1"/>
  <c r="I18" i="1"/>
  <c r="I14" i="1"/>
  <c r="I15" i="1"/>
  <c r="I11" i="1"/>
  <c r="I12" i="1"/>
  <c r="I7" i="1"/>
  <c r="I6" i="1"/>
  <c r="I5" i="1"/>
  <c r="I9" i="1"/>
  <c r="I8" i="1"/>
  <c r="J79" i="1"/>
  <c r="J78" i="1"/>
  <c r="J77" i="1"/>
  <c r="J76" i="1"/>
  <c r="J75" i="1"/>
  <c r="J73" i="1"/>
  <c r="J72" i="1"/>
  <c r="J71" i="1"/>
  <c r="J70" i="1"/>
  <c r="J69" i="1"/>
  <c r="J68" i="1"/>
  <c r="J67" i="1"/>
  <c r="J66" i="1"/>
  <c r="J64" i="1"/>
  <c r="J63" i="1"/>
  <c r="J61" i="1"/>
  <c r="J60" i="1"/>
  <c r="J59" i="1"/>
  <c r="J58" i="1"/>
  <c r="J57" i="1"/>
  <c r="J56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0" i="1"/>
  <c r="J39" i="1"/>
  <c r="J37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<sst xmlns="http://schemas.openxmlformats.org/spreadsheetml/2006/main" count="166" uniqueCount="16">
  <si>
    <t>Temp</t>
  </si>
  <si>
    <t>BPA</t>
  </si>
  <si>
    <t>Trip</t>
  </si>
  <si>
    <t>A</t>
  </si>
  <si>
    <t>B</t>
  </si>
  <si>
    <t>C</t>
  </si>
  <si>
    <t>Species</t>
  </si>
  <si>
    <t>proportion_of_count</t>
  </si>
  <si>
    <t>proportion_of_biovolume</t>
  </si>
  <si>
    <t>Cv</t>
  </si>
  <si>
    <t>Ab</t>
  </si>
  <si>
    <t>Sq</t>
  </si>
  <si>
    <t>Total_ BV</t>
  </si>
  <si>
    <t>bv_species</t>
  </si>
  <si>
    <t>count</t>
  </si>
  <si>
    <t>avg_bv_per_count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</si>
</sst>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badi MT Condensed Light"/>
      <family val="2"/>
    </font>
    <font>
      <b/>
      <sz val="12"/>
      <color theme="1"/>
      <name val="Abadi MT Condensed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B1B2-8409-7541-B6AB-6FE9B281C9BA}">
  <dimension ref="A1:J79"/>
  <sheetViews>
    <sheetView tabSelected="1" workbookViewId="0">
      <selection activeCell="I80" sqref="I80"/>
    </sheetView>
  </sheetViews>
  <sheetFormatPr baseColWidth="10" defaultRowHeight="16" x14ac:dyDescent="0.2"/>
  <cols>
    <col min="1" max="4" width="10.83203125" style="1"/>
    <col min="5" max="5" width="17.83203125" style="1" customWidth="1"/>
    <col min="6" max="6" width="24.5" style="1" customWidth="1"/>
    <col min="7" max="7" width="16.83203125" style="1" customWidth="1"/>
    <col min="8" max="8" width="14.83203125" style="1" customWidth="1"/>
    <col min="9" max="9" width="10.83203125" style="1"/>
    <col min="10" max="10" width="20.1640625" style="1" customWidth="1"/>
    <col min="11" max="16384" width="10.83203125" style="1"/>
  </cols>
  <sheetData>
    <row r="1" spans="1:10" s="2" customFormat="1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 x14ac:dyDescent="0.2">
      <c r="A2" s="1">
        <v>18</v>
      </c>
      <c r="B2" s="1">
        <v>0</v>
      </c>
      <c r="C2" s="1" t="s">
        <v>3</v>
      </c>
      <c r="D2" s="1" t="s">
        <v>9</v>
      </c>
      <c r="E2" s="1">
        <v>0.95522310529999999</v>
      </c>
      <c r="F2" s="1">
        <v>0.899532306</v>
      </c>
      <c r="G2" s="1">
        <v>14348209.289999999</v>
      </c>
      <c r="H2" s="1">
        <f>F2*G2</f>
        <v>12906677.789604321</v>
      </c>
      <c r="I2" s="1">
        <f>2271+16118</f>
        <v>18389</v>
      </c>
      <c r="J2" s="1">
        <f>H2/I2</f>
        <v>701.86947575204317</v>
      </c>
    </row>
    <row r="3" spans="1:10" x14ac:dyDescent="0.2">
      <c r="A3" s="1">
        <v>18</v>
      </c>
      <c r="B3" s="1">
        <v>0</v>
      </c>
      <c r="C3" s="1" t="s">
        <v>3</v>
      </c>
      <c r="D3" s="1" t="s">
        <v>10</v>
      </c>
      <c r="E3" s="1">
        <v>4.082904784E-2</v>
      </c>
      <c r="F3" s="1">
        <v>7.3089660099999995E-2</v>
      </c>
      <c r="G3" s="1">
        <v>14348209.289999999</v>
      </c>
      <c r="H3" s="1">
        <f t="shared" ref="H3:H66" si="0">F3*G3</f>
        <v>1048705.7400497622</v>
      </c>
      <c r="I3" s="1">
        <f>750+36</f>
        <v>786</v>
      </c>
      <c r="J3" s="1">
        <f t="shared" ref="J3:J66" si="1">H3/I3</f>
        <v>1334.2312214373565</v>
      </c>
    </row>
    <row r="4" spans="1:10" s="3" customFormat="1" x14ac:dyDescent="0.2">
      <c r="A4" s="3">
        <v>18</v>
      </c>
      <c r="B4" s="3">
        <v>0</v>
      </c>
      <c r="C4" s="3" t="s">
        <v>3</v>
      </c>
      <c r="D4" s="3" t="s">
        <v>11</v>
      </c>
      <c r="E4" s="3">
        <v>3.9478468650000001E-3</v>
      </c>
      <c r="F4" s="3">
        <v>2.7378033879999999E-2</v>
      </c>
      <c r="G4" s="3">
        <v>14348209.289999999</v>
      </c>
      <c r="H4" s="3">
        <f t="shared" si="0"/>
        <v>392825.76005895069</v>
      </c>
      <c r="I4" s="3">
        <v>76</v>
      </c>
      <c r="J4" s="3">
        <f t="shared" si="1"/>
        <v>5168.7600007756673</v>
      </c>
    </row>
    <row r="5" spans="1:10" x14ac:dyDescent="0.2">
      <c r="A5" s="1">
        <v>18</v>
      </c>
      <c r="B5" s="1">
        <v>0</v>
      </c>
      <c r="C5" s="1" t="s">
        <v>4</v>
      </c>
      <c r="D5" s="1" t="s">
        <v>9</v>
      </c>
      <c r="E5" s="1">
        <v>0.9860822923</v>
      </c>
      <c r="F5" s="1">
        <v>0.94548284120000003</v>
      </c>
      <c r="G5" s="1">
        <v>28029816.18</v>
      </c>
      <c r="H5" s="1">
        <f t="shared" si="0"/>
        <v>26501710.240180131</v>
      </c>
      <c r="I5" s="1">
        <f>69859</f>
        <v>69859</v>
      </c>
      <c r="J5" s="1">
        <f t="shared" si="1"/>
        <v>379.36000000257849</v>
      </c>
    </row>
    <row r="6" spans="1:10" x14ac:dyDescent="0.2">
      <c r="A6" s="1">
        <v>18</v>
      </c>
      <c r="B6" s="1">
        <v>0</v>
      </c>
      <c r="C6" s="1" t="s">
        <v>4</v>
      </c>
      <c r="D6" s="1" t="s">
        <v>10</v>
      </c>
      <c r="E6" s="1">
        <v>1.250617545E-2</v>
      </c>
      <c r="F6" s="1">
        <v>3.7892683029999999E-2</v>
      </c>
      <c r="G6" s="1">
        <v>28029816.18</v>
      </c>
      <c r="H6" s="1">
        <f t="shared" si="0"/>
        <v>1062124.9398979053</v>
      </c>
      <c r="I6" s="1">
        <f>870+16</f>
        <v>886</v>
      </c>
      <c r="J6" s="1">
        <f t="shared" si="1"/>
        <v>1198.7866138802544</v>
      </c>
    </row>
    <row r="7" spans="1:10" s="3" customFormat="1" x14ac:dyDescent="0.2">
      <c r="A7" s="3">
        <v>18</v>
      </c>
      <c r="B7" s="3">
        <v>0</v>
      </c>
      <c r="C7" s="3" t="s">
        <v>4</v>
      </c>
      <c r="D7" s="3" t="s">
        <v>11</v>
      </c>
      <c r="E7" s="3">
        <v>1.4115322180000001E-3</v>
      </c>
      <c r="F7" s="3">
        <v>1.6624475770000001E-2</v>
      </c>
      <c r="G7" s="3">
        <v>28029816.18</v>
      </c>
      <c r="H7" s="3">
        <f t="shared" si="0"/>
        <v>465980.99992196396</v>
      </c>
      <c r="I7" s="3">
        <f>100</f>
        <v>100</v>
      </c>
      <c r="J7" s="3">
        <f t="shared" si="1"/>
        <v>4659.8099992196394</v>
      </c>
    </row>
    <row r="8" spans="1:10" x14ac:dyDescent="0.2">
      <c r="A8" s="1">
        <v>18</v>
      </c>
      <c r="B8" s="1">
        <v>0</v>
      </c>
      <c r="C8" s="1" t="s">
        <v>5</v>
      </c>
      <c r="D8" s="1" t="s">
        <v>9</v>
      </c>
      <c r="E8" s="1">
        <v>0.99290334680000003</v>
      </c>
      <c r="F8" s="1">
        <v>0.95356765880000005</v>
      </c>
      <c r="G8" s="1">
        <v>29490112.789999999</v>
      </c>
      <c r="H8" s="1">
        <f t="shared" si="0"/>
        <v>28120817.810908236</v>
      </c>
      <c r="I8" s="1">
        <f>833+105080</f>
        <v>105913</v>
      </c>
      <c r="J8" s="1">
        <f t="shared" si="1"/>
        <v>265.50865154332553</v>
      </c>
    </row>
    <row r="9" spans="1:10" x14ac:dyDescent="0.2">
      <c r="A9" s="1">
        <v>18</v>
      </c>
      <c r="B9" s="1">
        <v>0</v>
      </c>
      <c r="C9" s="1" t="s">
        <v>5</v>
      </c>
      <c r="D9" s="1" t="s">
        <v>10</v>
      </c>
      <c r="E9" s="1">
        <v>6.5435455140000001E-3</v>
      </c>
      <c r="F9" s="1">
        <v>3.3392730879999999E-2</v>
      </c>
      <c r="G9" s="1">
        <v>29490112.789999999</v>
      </c>
      <c r="H9" s="1">
        <f t="shared" si="0"/>
        <v>984755.40001731587</v>
      </c>
      <c r="I9" s="1">
        <f>670+28</f>
        <v>698</v>
      </c>
      <c r="J9" s="1">
        <f t="shared" si="1"/>
        <v>1410.8243553256675</v>
      </c>
    </row>
    <row r="10" spans="1:10" s="3" customFormat="1" x14ac:dyDescent="0.2">
      <c r="A10" s="3">
        <v>18</v>
      </c>
      <c r="B10" s="3">
        <v>0</v>
      </c>
      <c r="C10" s="3" t="s">
        <v>5</v>
      </c>
      <c r="D10" s="3" t="s">
        <v>11</v>
      </c>
      <c r="E10" s="3">
        <v>5.5310771540000004E-4</v>
      </c>
      <c r="F10" s="3">
        <v>1.303961035E-2</v>
      </c>
      <c r="G10" s="3">
        <v>29490112.789999999</v>
      </c>
      <c r="H10" s="3">
        <f t="shared" si="0"/>
        <v>384539.57995915134</v>
      </c>
      <c r="I10" s="3">
        <v>59</v>
      </c>
      <c r="J10" s="3">
        <f t="shared" si="1"/>
        <v>6517.6199993076498</v>
      </c>
    </row>
    <row r="11" spans="1:10" x14ac:dyDescent="0.2">
      <c r="A11" s="1">
        <v>18</v>
      </c>
      <c r="B11" s="1">
        <v>2</v>
      </c>
      <c r="C11" s="1" t="s">
        <v>3</v>
      </c>
      <c r="D11" s="1" t="s">
        <v>9</v>
      </c>
      <c r="E11" s="1">
        <v>0.98851432660000005</v>
      </c>
      <c r="F11" s="1">
        <v>0.95663664150000005</v>
      </c>
      <c r="G11" s="1">
        <v>26914381.190000001</v>
      </c>
      <c r="H11" s="1">
        <f t="shared" si="0"/>
        <v>25747283.229652375</v>
      </c>
      <c r="I11" s="1">
        <f>64294+599</f>
        <v>64893</v>
      </c>
      <c r="J11" s="1">
        <f t="shared" si="1"/>
        <v>396.76518622428267</v>
      </c>
    </row>
    <row r="12" spans="1:10" x14ac:dyDescent="0.2">
      <c r="A12" s="1">
        <v>18</v>
      </c>
      <c r="B12" s="1">
        <v>2</v>
      </c>
      <c r="C12" s="1" t="s">
        <v>3</v>
      </c>
      <c r="D12" s="1" t="s">
        <v>10</v>
      </c>
      <c r="E12" s="1">
        <v>1.076972291E-2</v>
      </c>
      <c r="F12" s="1">
        <v>3.4983335609999999E-2</v>
      </c>
      <c r="G12" s="1">
        <v>26914381.190000001</v>
      </c>
      <c r="H12" s="1">
        <f t="shared" si="0"/>
        <v>941554.82990524115</v>
      </c>
      <c r="I12" s="1">
        <f>661+46</f>
        <v>707</v>
      </c>
      <c r="J12" s="1">
        <f t="shared" si="1"/>
        <v>1331.7607212238206</v>
      </c>
    </row>
    <row r="13" spans="1:10" s="3" customFormat="1" x14ac:dyDescent="0.2">
      <c r="A13" s="3">
        <v>18</v>
      </c>
      <c r="B13" s="3">
        <v>2</v>
      </c>
      <c r="C13" s="3" t="s">
        <v>3</v>
      </c>
      <c r="D13" s="3" t="s">
        <v>11</v>
      </c>
      <c r="E13" s="3">
        <v>7.1595046229999996E-4</v>
      </c>
      <c r="F13" s="3">
        <v>8.380022874E-3</v>
      </c>
      <c r="G13" s="3">
        <v>26914381.190000001</v>
      </c>
      <c r="H13" s="3">
        <f t="shared" si="0"/>
        <v>225543.13001175536</v>
      </c>
      <c r="I13" s="3">
        <v>47</v>
      </c>
      <c r="J13" s="3">
        <f t="shared" si="1"/>
        <v>4798.7900002501137</v>
      </c>
    </row>
    <row r="14" spans="1:10" x14ac:dyDescent="0.2">
      <c r="A14" s="1">
        <v>18</v>
      </c>
      <c r="B14" s="1">
        <v>2</v>
      </c>
      <c r="C14" s="1" t="s">
        <v>4</v>
      </c>
      <c r="D14" s="1" t="s">
        <v>9</v>
      </c>
      <c r="E14" s="1">
        <v>0.99141251070000003</v>
      </c>
      <c r="F14" s="1">
        <v>0.94737662769999997</v>
      </c>
      <c r="G14" s="1">
        <v>25451690.43</v>
      </c>
      <c r="H14" s="1">
        <f t="shared" si="0"/>
        <v>24112336.648837764</v>
      </c>
      <c r="I14" s="1">
        <f>101085+856</f>
        <v>101941</v>
      </c>
      <c r="J14" s="1">
        <f t="shared" si="1"/>
        <v>236.53227503004447</v>
      </c>
    </row>
    <row r="15" spans="1:10" x14ac:dyDescent="0.2">
      <c r="A15" s="1">
        <v>18</v>
      </c>
      <c r="B15" s="1">
        <v>2</v>
      </c>
      <c r="C15" s="1" t="s">
        <v>4</v>
      </c>
      <c r="D15" s="1" t="s">
        <v>10</v>
      </c>
      <c r="E15" s="1">
        <v>8.0039679450000008E-3</v>
      </c>
      <c r="F15" s="1">
        <v>4.050019321E-2</v>
      </c>
      <c r="G15" s="1">
        <v>25451690.43</v>
      </c>
      <c r="H15" s="1">
        <f t="shared" si="0"/>
        <v>1030798.379936108</v>
      </c>
      <c r="I15" s="1">
        <f>776+47</f>
        <v>823</v>
      </c>
      <c r="J15" s="1">
        <f t="shared" si="1"/>
        <v>1252.4889185128895</v>
      </c>
    </row>
    <row r="16" spans="1:10" s="3" customFormat="1" x14ac:dyDescent="0.2">
      <c r="A16" s="3">
        <v>18</v>
      </c>
      <c r="B16" s="3">
        <v>2</v>
      </c>
      <c r="C16" s="3" t="s">
        <v>4</v>
      </c>
      <c r="D16" s="3" t="s">
        <v>11</v>
      </c>
      <c r="E16" s="3">
        <v>5.8352135690000004E-4</v>
      </c>
      <c r="F16" s="3">
        <v>1.2123179039999999E-2</v>
      </c>
      <c r="G16" s="3">
        <v>25451690.43</v>
      </c>
      <c r="H16" s="3">
        <f t="shared" si="0"/>
        <v>308555.39995354455</v>
      </c>
      <c r="I16" s="3">
        <v>60</v>
      </c>
      <c r="J16" s="3">
        <f t="shared" si="1"/>
        <v>5142.5899992257428</v>
      </c>
    </row>
    <row r="17" spans="1:10" x14ac:dyDescent="0.2">
      <c r="A17" s="1">
        <v>18</v>
      </c>
      <c r="B17" s="1">
        <v>2</v>
      </c>
      <c r="C17" s="1" t="s">
        <v>5</v>
      </c>
      <c r="D17" s="1" t="s">
        <v>9</v>
      </c>
      <c r="E17" s="1">
        <v>0.9798400733</v>
      </c>
      <c r="F17" s="1">
        <v>0.90229122159999997</v>
      </c>
      <c r="G17" s="1">
        <v>24562298.899999999</v>
      </c>
      <c r="H17" s="1">
        <f t="shared" si="0"/>
        <v>22162346.679785334</v>
      </c>
      <c r="I17" s="1">
        <f>87828+1991</f>
        <v>89819</v>
      </c>
      <c r="J17" s="1">
        <f t="shared" si="1"/>
        <v>246.7445271021202</v>
      </c>
    </row>
    <row r="18" spans="1:10" x14ac:dyDescent="0.2">
      <c r="A18" s="1">
        <v>18</v>
      </c>
      <c r="B18" s="1">
        <v>2</v>
      </c>
      <c r="C18" s="1" t="s">
        <v>5</v>
      </c>
      <c r="D18" s="1" t="s">
        <v>10</v>
      </c>
      <c r="E18" s="1">
        <v>1.9418111209999998E-2</v>
      </c>
      <c r="F18" s="1">
        <v>8.339373722E-2</v>
      </c>
      <c r="G18" s="1">
        <v>24562298.899999999</v>
      </c>
      <c r="H18" s="1">
        <f t="shared" si="0"/>
        <v>2048341.899985695</v>
      </c>
      <c r="I18" s="1">
        <f>1618+162</f>
        <v>1780</v>
      </c>
      <c r="J18" s="1">
        <f t="shared" si="1"/>
        <v>1150.7538763964578</v>
      </c>
    </row>
    <row r="19" spans="1:10" s="3" customFormat="1" x14ac:dyDescent="0.2">
      <c r="A19" s="3">
        <v>18</v>
      </c>
      <c r="B19" s="3">
        <v>2</v>
      </c>
      <c r="C19" s="3" t="s">
        <v>5</v>
      </c>
      <c r="D19" s="3" t="s">
        <v>11</v>
      </c>
      <c r="E19" s="3">
        <v>7.418154843E-4</v>
      </c>
      <c r="F19" s="3">
        <v>1.4315041170000001E-2</v>
      </c>
      <c r="G19" s="3">
        <v>24562298.899999999</v>
      </c>
      <c r="H19" s="3">
        <f t="shared" si="0"/>
        <v>351610.31998334569</v>
      </c>
      <c r="I19" s="3">
        <v>68</v>
      </c>
      <c r="J19" s="3">
        <f t="shared" si="1"/>
        <v>5170.7399997550838</v>
      </c>
    </row>
    <row r="20" spans="1:10" x14ac:dyDescent="0.2">
      <c r="A20" s="1">
        <v>18</v>
      </c>
      <c r="B20" s="1">
        <v>13</v>
      </c>
      <c r="C20" s="1" t="s">
        <v>3</v>
      </c>
      <c r="D20" s="1" t="s">
        <v>9</v>
      </c>
      <c r="E20" s="1">
        <v>0.99820325210000005</v>
      </c>
      <c r="F20" s="1">
        <v>0.99275476039999999</v>
      </c>
      <c r="G20" s="1">
        <v>41364147.310000002</v>
      </c>
      <c r="H20" s="1">
        <f t="shared" si="0"/>
        <v>41064454.151889354</v>
      </c>
      <c r="I20" s="1">
        <f>97355+2646</f>
        <v>100001</v>
      </c>
      <c r="J20" s="1">
        <f t="shared" si="1"/>
        <v>410.64043511454241</v>
      </c>
    </row>
    <row r="21" spans="1:10" x14ac:dyDescent="0.2">
      <c r="A21" s="1">
        <v>18</v>
      </c>
      <c r="B21" s="1">
        <v>13</v>
      </c>
      <c r="C21" s="1" t="s">
        <v>3</v>
      </c>
      <c r="D21" s="1" t="s">
        <v>10</v>
      </c>
      <c r="E21" s="1">
        <v>1.6070911649999999E-3</v>
      </c>
      <c r="F21" s="1">
        <v>5.006661408E-3</v>
      </c>
      <c r="G21" s="1">
        <v>41364147.310000002</v>
      </c>
      <c r="H21" s="1">
        <f t="shared" si="0"/>
        <v>207096.28001180402</v>
      </c>
      <c r="I21" s="1">
        <f>152+9</f>
        <v>161</v>
      </c>
      <c r="J21" s="1">
        <f t="shared" si="1"/>
        <v>1286.3122982099628</v>
      </c>
    </row>
    <row r="22" spans="1:10" s="3" customFormat="1" x14ac:dyDescent="0.2">
      <c r="A22" s="3">
        <v>18</v>
      </c>
      <c r="B22" s="3">
        <v>13</v>
      </c>
      <c r="C22" s="3" t="s">
        <v>3</v>
      </c>
      <c r="D22" s="3" t="s">
        <v>11</v>
      </c>
      <c r="E22" s="3">
        <v>1.896567213E-4</v>
      </c>
      <c r="F22" s="3">
        <v>2.2385782380000001E-3</v>
      </c>
      <c r="G22" s="3">
        <v>41364147.310000002</v>
      </c>
      <c r="H22" s="3">
        <f t="shared" si="0"/>
        <v>92596.880001592246</v>
      </c>
      <c r="I22" s="3">
        <v>19</v>
      </c>
      <c r="J22" s="3">
        <f t="shared" si="1"/>
        <v>4873.5200000838022</v>
      </c>
    </row>
    <row r="23" spans="1:10" x14ac:dyDescent="0.2">
      <c r="A23" s="1">
        <v>18</v>
      </c>
      <c r="B23" s="1">
        <v>13</v>
      </c>
      <c r="C23" s="1" t="s">
        <v>4</v>
      </c>
      <c r="D23" s="1" t="s">
        <v>9</v>
      </c>
      <c r="E23" s="1">
        <v>0.99862819670000003</v>
      </c>
      <c r="F23" s="1">
        <v>0.99303916420000005</v>
      </c>
      <c r="G23" s="1">
        <v>27560328.25</v>
      </c>
      <c r="H23" s="1">
        <f t="shared" si="0"/>
        <v>27368485.33045765</v>
      </c>
      <c r="I23" s="1">
        <f>87081+2459</f>
        <v>89540</v>
      </c>
      <c r="J23" s="1">
        <f t="shared" si="1"/>
        <v>305.65652591531887</v>
      </c>
    </row>
    <row r="24" spans="1:10" x14ac:dyDescent="0.2">
      <c r="A24" s="1">
        <v>18</v>
      </c>
      <c r="B24" s="1">
        <v>13</v>
      </c>
      <c r="C24" s="1" t="s">
        <v>4</v>
      </c>
      <c r="D24" s="1" t="s">
        <v>10</v>
      </c>
      <c r="E24" s="1">
        <v>1.2156630939999999E-3</v>
      </c>
      <c r="F24" s="1">
        <v>3.8282867690000002E-3</v>
      </c>
      <c r="G24" s="1">
        <v>27560328.25</v>
      </c>
      <c r="H24" s="1">
        <f t="shared" si="0"/>
        <v>105508.83998877193</v>
      </c>
      <c r="I24" s="1">
        <f>101+8</f>
        <v>109</v>
      </c>
      <c r="J24" s="1">
        <f t="shared" si="1"/>
        <v>967.97100907130209</v>
      </c>
    </row>
    <row r="25" spans="1:10" s="3" customFormat="1" x14ac:dyDescent="0.2">
      <c r="A25" s="3">
        <v>18</v>
      </c>
      <c r="B25" s="3">
        <v>13</v>
      </c>
      <c r="C25" s="3" t="s">
        <v>4</v>
      </c>
      <c r="D25" s="3" t="s">
        <v>11</v>
      </c>
      <c r="E25" s="3">
        <v>1.5614021390000001E-4</v>
      </c>
      <c r="F25" s="3">
        <v>3.1325490469999999E-3</v>
      </c>
      <c r="G25" s="3">
        <v>27560328.25</v>
      </c>
      <c r="H25" s="3">
        <f t="shared" si="0"/>
        <v>86334.079994544678</v>
      </c>
      <c r="I25" s="3">
        <v>14</v>
      </c>
      <c r="J25" s="3">
        <f t="shared" si="1"/>
        <v>6166.7199996103345</v>
      </c>
    </row>
    <row r="26" spans="1:10" x14ac:dyDescent="0.2">
      <c r="A26" s="1">
        <v>18</v>
      </c>
      <c r="B26" s="1">
        <v>13</v>
      </c>
      <c r="C26" s="1" t="s">
        <v>5</v>
      </c>
      <c r="D26" s="1" t="s">
        <v>9</v>
      </c>
      <c r="E26" s="1">
        <v>0.99906110550000005</v>
      </c>
      <c r="F26" s="1">
        <v>0.99403695579999996</v>
      </c>
      <c r="G26" s="1">
        <v>24227497.59</v>
      </c>
      <c r="H26" s="1">
        <f t="shared" si="0"/>
        <v>24083027.951015435</v>
      </c>
      <c r="I26" s="1">
        <f>89707+740</f>
        <v>90447</v>
      </c>
      <c r="J26" s="1">
        <f t="shared" si="1"/>
        <v>266.26674130723444</v>
      </c>
    </row>
    <row r="27" spans="1:10" x14ac:dyDescent="0.2">
      <c r="A27" s="1">
        <v>18</v>
      </c>
      <c r="B27" s="1">
        <v>13</v>
      </c>
      <c r="C27" s="1" t="s">
        <v>5</v>
      </c>
      <c r="D27" s="1" t="s">
        <v>10</v>
      </c>
      <c r="E27" s="1">
        <v>7.9529889979999997E-4</v>
      </c>
      <c r="F27" s="1">
        <v>4.1221925470000002E-3</v>
      </c>
      <c r="G27" s="1">
        <v>24227497.59</v>
      </c>
      <c r="H27" s="1">
        <f t="shared" si="0"/>
        <v>99870.409997958472</v>
      </c>
      <c r="I27" s="1">
        <f>11+61</f>
        <v>72</v>
      </c>
      <c r="J27" s="1">
        <f t="shared" si="1"/>
        <v>1387.0890277494232</v>
      </c>
    </row>
    <row r="28" spans="1:10" s="3" customFormat="1" x14ac:dyDescent="0.2">
      <c r="A28" s="3">
        <v>18</v>
      </c>
      <c r="B28" s="3">
        <v>13</v>
      </c>
      <c r="C28" s="3" t="s">
        <v>5</v>
      </c>
      <c r="D28" s="3" t="s">
        <v>11</v>
      </c>
      <c r="E28" s="3">
        <v>1.4359563469999999E-4</v>
      </c>
      <c r="F28" s="3">
        <v>1.8408516949999999E-3</v>
      </c>
      <c r="G28" s="3">
        <v>24227497.59</v>
      </c>
      <c r="H28" s="3">
        <f t="shared" si="0"/>
        <v>44599.230004159916</v>
      </c>
      <c r="I28" s="3">
        <v>13</v>
      </c>
      <c r="J28" s="3">
        <f t="shared" si="1"/>
        <v>3430.7100003199935</v>
      </c>
    </row>
    <row r="29" spans="1:10" x14ac:dyDescent="0.2">
      <c r="A29" s="1">
        <v>23</v>
      </c>
      <c r="B29" s="1">
        <v>0</v>
      </c>
      <c r="C29" s="1" t="s">
        <v>3</v>
      </c>
      <c r="D29" s="1" t="s">
        <v>9</v>
      </c>
      <c r="E29" s="1">
        <v>0.98023932160000005</v>
      </c>
      <c r="F29" s="1">
        <v>0.84317623340000003</v>
      </c>
      <c r="G29" s="1">
        <v>38722186.780000001</v>
      </c>
      <c r="H29" s="1">
        <f t="shared" si="0"/>
        <v>32649627.598171677</v>
      </c>
      <c r="I29" s="1">
        <f>94848+5256</f>
        <v>100104</v>
      </c>
      <c r="J29" s="1">
        <f t="shared" si="1"/>
        <v>326.15707262618554</v>
      </c>
    </row>
    <row r="30" spans="1:10" x14ac:dyDescent="0.2">
      <c r="A30" s="1">
        <v>23</v>
      </c>
      <c r="B30" s="1">
        <v>0</v>
      </c>
      <c r="C30" s="1" t="s">
        <v>3</v>
      </c>
      <c r="D30" s="1" t="s">
        <v>10</v>
      </c>
      <c r="E30" s="1">
        <v>4.2987798910000003E-3</v>
      </c>
      <c r="F30" s="1">
        <v>2.1093300709999999E-2</v>
      </c>
      <c r="G30" s="1">
        <v>38722186.780000001</v>
      </c>
      <c r="H30" s="1">
        <f t="shared" si="0"/>
        <v>816778.72989932657</v>
      </c>
      <c r="I30" s="1">
        <f>384+55</f>
        <v>439</v>
      </c>
      <c r="J30" s="1">
        <f t="shared" si="1"/>
        <v>1860.5438038709033</v>
      </c>
    </row>
    <row r="31" spans="1:10" s="3" customFormat="1" x14ac:dyDescent="0.2">
      <c r="A31" s="3">
        <v>23</v>
      </c>
      <c r="B31" s="3">
        <v>0</v>
      </c>
      <c r="C31" s="3" t="s">
        <v>3</v>
      </c>
      <c r="D31" s="3" t="s">
        <v>11</v>
      </c>
      <c r="E31" s="3">
        <v>1.5461898510000001E-2</v>
      </c>
      <c r="F31" s="3">
        <v>0.13573046580000001</v>
      </c>
      <c r="G31" s="3">
        <v>38722186.780000001</v>
      </c>
      <c r="H31" s="3">
        <f t="shared" si="0"/>
        <v>5255780.4484440023</v>
      </c>
      <c r="I31" s="3">
        <v>1579</v>
      </c>
      <c r="J31" s="3">
        <f t="shared" si="1"/>
        <v>3328.5499990145677</v>
      </c>
    </row>
    <row r="32" spans="1:10" x14ac:dyDescent="0.2">
      <c r="A32" s="1">
        <v>23</v>
      </c>
      <c r="B32" s="1">
        <v>0</v>
      </c>
      <c r="C32" s="1" t="s">
        <v>4</v>
      </c>
      <c r="D32" s="1" t="s">
        <v>9</v>
      </c>
      <c r="E32" s="1">
        <v>0.9787534068</v>
      </c>
      <c r="F32" s="1">
        <v>0.84527070640000002</v>
      </c>
      <c r="G32" s="1">
        <v>35500769.189999998</v>
      </c>
      <c r="H32" s="1">
        <f t="shared" si="0"/>
        <v>30007760.250974655</v>
      </c>
      <c r="I32" s="1">
        <f>78980+3617</f>
        <v>82597</v>
      </c>
      <c r="J32" s="1">
        <f t="shared" si="1"/>
        <v>363.3032707117045</v>
      </c>
    </row>
    <row r="33" spans="1:10" x14ac:dyDescent="0.2">
      <c r="A33" s="1">
        <v>23</v>
      </c>
      <c r="B33" s="1">
        <v>0</v>
      </c>
      <c r="C33" s="1" t="s">
        <v>4</v>
      </c>
      <c r="D33" s="1" t="s">
        <v>10</v>
      </c>
      <c r="E33" s="1">
        <v>4.2185093020000002E-3</v>
      </c>
      <c r="F33" s="1">
        <v>2.1611331460000001E-2</v>
      </c>
      <c r="G33" s="1">
        <v>35500769.189999998</v>
      </c>
      <c r="H33" s="1">
        <f t="shared" si="0"/>
        <v>767218.89005004568</v>
      </c>
      <c r="I33" s="1">
        <f>303+53</f>
        <v>356</v>
      </c>
      <c r="J33" s="1">
        <f t="shared" si="1"/>
        <v>2155.1092417136115</v>
      </c>
    </row>
    <row r="34" spans="1:10" s="3" customFormat="1" x14ac:dyDescent="0.2">
      <c r="A34" s="3">
        <v>23</v>
      </c>
      <c r="B34" s="3">
        <v>0</v>
      </c>
      <c r="C34" s="3" t="s">
        <v>4</v>
      </c>
      <c r="D34" s="3" t="s">
        <v>11</v>
      </c>
      <c r="E34" s="3">
        <v>1.7028083900000001E-2</v>
      </c>
      <c r="F34" s="3">
        <v>0.1331179622</v>
      </c>
      <c r="G34" s="3">
        <v>35500769.189999998</v>
      </c>
      <c r="H34" s="3">
        <f t="shared" si="0"/>
        <v>4725790.0511053437</v>
      </c>
      <c r="I34" s="3">
        <v>1437</v>
      </c>
      <c r="J34" s="3">
        <f t="shared" si="1"/>
        <v>3288.6500007692025</v>
      </c>
    </row>
    <row r="35" spans="1:10" x14ac:dyDescent="0.2">
      <c r="A35" s="1">
        <v>23</v>
      </c>
      <c r="B35" s="1">
        <v>0</v>
      </c>
      <c r="C35" s="1" t="s">
        <v>5</v>
      </c>
      <c r="D35" s="1" t="s">
        <v>9</v>
      </c>
      <c r="E35" s="1">
        <v>0.97531369899999998</v>
      </c>
      <c r="F35" s="1">
        <v>0.81945285140000002</v>
      </c>
      <c r="G35" s="1">
        <v>33313459.870000001</v>
      </c>
      <c r="H35" s="1">
        <f t="shared" si="0"/>
        <v>27298809.680470973</v>
      </c>
      <c r="I35" s="1">
        <f>67426+4005</f>
        <v>71431</v>
      </c>
      <c r="J35" s="1">
        <f t="shared" si="1"/>
        <v>382.17034173497461</v>
      </c>
    </row>
    <row r="36" spans="1:10" x14ac:dyDescent="0.2">
      <c r="A36" s="1">
        <v>23</v>
      </c>
      <c r="B36" s="1">
        <v>0</v>
      </c>
      <c r="C36" s="1" t="s">
        <v>5</v>
      </c>
      <c r="D36" s="1" t="s">
        <v>10</v>
      </c>
      <c r="E36" s="1">
        <v>7.1410041099999998E-3</v>
      </c>
      <c r="F36" s="1">
        <v>3.7082213760000003E-2</v>
      </c>
      <c r="G36" s="1">
        <v>33313459.870000001</v>
      </c>
      <c r="H36" s="1">
        <f t="shared" si="0"/>
        <v>1235336.839984522</v>
      </c>
      <c r="I36" s="1">
        <f>435+88</f>
        <v>523</v>
      </c>
      <c r="J36" s="1">
        <f t="shared" si="1"/>
        <v>2362.020726547843</v>
      </c>
    </row>
    <row r="37" spans="1:10" s="3" customFormat="1" x14ac:dyDescent="0.2">
      <c r="A37" s="3">
        <v>23</v>
      </c>
      <c r="B37" s="3">
        <v>0</v>
      </c>
      <c r="C37" s="3" t="s">
        <v>5</v>
      </c>
      <c r="D37" s="3" t="s">
        <v>11</v>
      </c>
      <c r="E37" s="3">
        <v>1.75452969E-2</v>
      </c>
      <c r="F37" s="3">
        <v>0.14346493490000001</v>
      </c>
      <c r="G37" s="3">
        <v>33313459.870000001</v>
      </c>
      <c r="H37" s="3">
        <f t="shared" si="0"/>
        <v>4779313.3515433129</v>
      </c>
      <c r="I37" s="3">
        <v>1285</v>
      </c>
      <c r="J37" s="3">
        <f t="shared" si="1"/>
        <v>3719.3100012010218</v>
      </c>
    </row>
    <row r="38" spans="1:10" x14ac:dyDescent="0.2">
      <c r="A38" s="1">
        <v>23</v>
      </c>
      <c r="B38" s="1">
        <v>2</v>
      </c>
      <c r="C38" s="1" t="s">
        <v>3</v>
      </c>
      <c r="D38" s="1" t="s">
        <v>9</v>
      </c>
      <c r="E38" s="1">
        <v>0.99184718530000004</v>
      </c>
      <c r="F38" s="1">
        <v>0.90601847290000004</v>
      </c>
      <c r="G38" s="1">
        <v>25350867.809999999</v>
      </c>
      <c r="H38" s="1">
        <f t="shared" si="0"/>
        <v>22968354.539905965</v>
      </c>
      <c r="I38" s="1">
        <f>85331+2992</f>
        <v>88323</v>
      </c>
      <c r="J38" s="1">
        <f t="shared" si="1"/>
        <v>260.04952888722039</v>
      </c>
    </row>
    <row r="39" spans="1:10" x14ac:dyDescent="0.2">
      <c r="A39" s="1">
        <v>23</v>
      </c>
      <c r="B39" s="1">
        <v>2</v>
      </c>
      <c r="C39" s="1" t="s">
        <v>3</v>
      </c>
      <c r="D39" s="1" t="s">
        <v>10</v>
      </c>
      <c r="E39" s="1">
        <v>2.7625240040000001E-3</v>
      </c>
      <c r="F39" s="1">
        <v>1.890982485E-2</v>
      </c>
      <c r="G39" s="1">
        <v>25350867.809999999</v>
      </c>
      <c r="H39" s="1">
        <f t="shared" si="0"/>
        <v>479380.47008260305</v>
      </c>
      <c r="I39" s="1">
        <f>199+47</f>
        <v>246</v>
      </c>
      <c r="J39" s="1">
        <f t="shared" si="1"/>
        <v>1948.7010978967603</v>
      </c>
    </row>
    <row r="40" spans="1:10" s="3" customFormat="1" x14ac:dyDescent="0.2">
      <c r="A40" s="3">
        <v>23</v>
      </c>
      <c r="B40" s="3">
        <v>2</v>
      </c>
      <c r="C40" s="3" t="s">
        <v>3</v>
      </c>
      <c r="D40" s="3" t="s">
        <v>11</v>
      </c>
      <c r="E40" s="3">
        <v>5.3902907389999999E-3</v>
      </c>
      <c r="F40" s="3">
        <v>7.5071702249999997E-2</v>
      </c>
      <c r="G40" s="3">
        <v>25350867.809999999</v>
      </c>
      <c r="H40" s="3">
        <f t="shared" si="0"/>
        <v>1903132.8000114295</v>
      </c>
      <c r="I40" s="3">
        <v>480</v>
      </c>
      <c r="J40" s="3">
        <f t="shared" si="1"/>
        <v>3964.8600000238116</v>
      </c>
    </row>
    <row r="41" spans="1:10" x14ac:dyDescent="0.2">
      <c r="A41" s="1">
        <v>23</v>
      </c>
      <c r="B41" s="1">
        <v>2</v>
      </c>
      <c r="C41" s="1" t="s">
        <v>4</v>
      </c>
      <c r="D41" s="1" t="s">
        <v>9</v>
      </c>
      <c r="E41" s="1">
        <v>0.96067650159999995</v>
      </c>
      <c r="F41" s="1">
        <v>0.86501548969999997</v>
      </c>
      <c r="G41" s="1">
        <v>31158537.91</v>
      </c>
      <c r="H41" s="1">
        <f t="shared" si="0"/>
        <v>26952617.928554665</v>
      </c>
      <c r="I41" s="1">
        <f>35725+3412</f>
        <v>39137</v>
      </c>
      <c r="J41" s="1">
        <f t="shared" si="1"/>
        <v>688.67358071785429</v>
      </c>
    </row>
    <row r="42" spans="1:10" x14ac:dyDescent="0.2">
      <c r="A42" s="1">
        <v>23</v>
      </c>
      <c r="B42" s="1">
        <v>2</v>
      </c>
      <c r="C42" s="1" t="s">
        <v>4</v>
      </c>
      <c r="D42" s="1" t="s">
        <v>10</v>
      </c>
      <c r="E42" s="1">
        <v>2.1650015960000001E-2</v>
      </c>
      <c r="F42" s="1">
        <v>4.784817517E-2</v>
      </c>
      <c r="G42" s="1">
        <v>31158537.91</v>
      </c>
      <c r="H42" s="1">
        <f t="shared" si="0"/>
        <v>1490879.1799587656</v>
      </c>
      <c r="I42" s="1">
        <f>791+91</f>
        <v>882</v>
      </c>
      <c r="J42" s="1">
        <f t="shared" si="1"/>
        <v>1690.3392063024553</v>
      </c>
    </row>
    <row r="43" spans="1:10" s="3" customFormat="1" x14ac:dyDescent="0.2">
      <c r="A43" s="3">
        <v>23</v>
      </c>
      <c r="B43" s="3">
        <v>2</v>
      </c>
      <c r="C43" s="3" t="s">
        <v>4</v>
      </c>
      <c r="D43" s="3" t="s">
        <v>11</v>
      </c>
      <c r="E43" s="3">
        <v>1.767348241E-2</v>
      </c>
      <c r="F43" s="3">
        <v>8.7136335080000002E-2</v>
      </c>
      <c r="G43" s="3">
        <v>31158537.91</v>
      </c>
      <c r="H43" s="3">
        <f t="shared" si="0"/>
        <v>2715040.7999286428</v>
      </c>
      <c r="I43" s="3">
        <v>720</v>
      </c>
      <c r="J43" s="3">
        <f t="shared" si="1"/>
        <v>3770.8899999008927</v>
      </c>
    </row>
    <row r="44" spans="1:10" x14ac:dyDescent="0.2">
      <c r="A44" s="1">
        <v>23</v>
      </c>
      <c r="B44" s="1">
        <v>2</v>
      </c>
      <c r="C44" s="1" t="s">
        <v>5</v>
      </c>
      <c r="D44" s="1" t="s">
        <v>9</v>
      </c>
      <c r="E44" s="1">
        <v>0.97152176459999995</v>
      </c>
      <c r="F44" s="1">
        <v>0.83888630360000005</v>
      </c>
      <c r="G44" s="1">
        <v>31272672.489999998</v>
      </c>
      <c r="H44" s="1">
        <f t="shared" si="0"/>
        <v>26234216.628829509</v>
      </c>
      <c r="I44" s="1">
        <f>63407+3014</f>
        <v>66421</v>
      </c>
      <c r="J44" s="1">
        <f t="shared" si="1"/>
        <v>394.96870912557034</v>
      </c>
    </row>
    <row r="45" spans="1:10" x14ac:dyDescent="0.2">
      <c r="A45" s="1">
        <v>23</v>
      </c>
      <c r="B45" s="1">
        <v>2</v>
      </c>
      <c r="C45" s="1" t="s">
        <v>5</v>
      </c>
      <c r="D45" s="1" t="s">
        <v>10</v>
      </c>
      <c r="E45" s="1">
        <v>1.323718699E-2</v>
      </c>
      <c r="F45" s="1">
        <v>4.4359360729999998E-2</v>
      </c>
      <c r="G45" s="1">
        <v>31272672.489999998</v>
      </c>
      <c r="H45" s="1">
        <f t="shared" si="0"/>
        <v>1387235.7599750571</v>
      </c>
      <c r="I45" s="1">
        <f>782+123</f>
        <v>905</v>
      </c>
      <c r="J45" s="1">
        <f t="shared" si="1"/>
        <v>1532.8571933426044</v>
      </c>
    </row>
    <row r="46" spans="1:10" s="3" customFormat="1" x14ac:dyDescent="0.2">
      <c r="A46" s="3">
        <v>23</v>
      </c>
      <c r="B46" s="3">
        <v>2</v>
      </c>
      <c r="C46" s="3" t="s">
        <v>5</v>
      </c>
      <c r="D46" s="3" t="s">
        <v>11</v>
      </c>
      <c r="E46" s="3">
        <v>1.524104844E-2</v>
      </c>
      <c r="F46" s="3">
        <v>0.11675433559999999</v>
      </c>
      <c r="G46" s="3">
        <v>31272672.489999998</v>
      </c>
      <c r="H46" s="3">
        <f t="shared" si="0"/>
        <v>3651220.0990063474</v>
      </c>
      <c r="I46" s="3">
        <v>1042</v>
      </c>
      <c r="J46" s="3">
        <f t="shared" si="1"/>
        <v>3504.0499990463986</v>
      </c>
    </row>
    <row r="47" spans="1:10" x14ac:dyDescent="0.2">
      <c r="A47" s="1">
        <v>23</v>
      </c>
      <c r="B47" s="1">
        <v>13</v>
      </c>
      <c r="C47" s="1" t="s">
        <v>3</v>
      </c>
      <c r="D47" s="1" t="s">
        <v>9</v>
      </c>
      <c r="E47" s="1">
        <v>0.99818406010000005</v>
      </c>
      <c r="F47" s="1">
        <v>0.97161149540000002</v>
      </c>
      <c r="G47" s="1">
        <v>17869305.829999998</v>
      </c>
      <c r="H47" s="1">
        <f t="shared" si="0"/>
        <v>17362022.959246237</v>
      </c>
      <c r="I47" s="1">
        <f>86840+2208</f>
        <v>89048</v>
      </c>
      <c r="J47" s="1">
        <f t="shared" si="1"/>
        <v>194.9737552695876</v>
      </c>
    </row>
    <row r="48" spans="1:10" x14ac:dyDescent="0.2">
      <c r="A48" s="1">
        <v>23</v>
      </c>
      <c r="B48" s="1">
        <v>13</v>
      </c>
      <c r="C48" s="1" t="s">
        <v>3</v>
      </c>
      <c r="D48" s="1" t="s">
        <v>10</v>
      </c>
      <c r="E48" s="1">
        <v>1.5693307929999999E-4</v>
      </c>
      <c r="F48" s="1">
        <v>5.5613520159999996E-4</v>
      </c>
      <c r="G48" s="1">
        <v>17869305.829999998</v>
      </c>
      <c r="H48" s="1">
        <f t="shared" si="0"/>
        <v>9937.7500002191027</v>
      </c>
      <c r="I48" s="1">
        <f>13+1</f>
        <v>14</v>
      </c>
      <c r="J48" s="1">
        <f t="shared" si="1"/>
        <v>709.83928572993591</v>
      </c>
    </row>
    <row r="49" spans="1:10" s="3" customFormat="1" x14ac:dyDescent="0.2">
      <c r="A49" s="3">
        <v>23</v>
      </c>
      <c r="B49" s="3">
        <v>13</v>
      </c>
      <c r="C49" s="3" t="s">
        <v>3</v>
      </c>
      <c r="D49" s="3" t="s">
        <v>11</v>
      </c>
      <c r="E49" s="3">
        <v>1.6590068380000001E-3</v>
      </c>
      <c r="F49" s="3">
        <v>2.7832369360000001E-2</v>
      </c>
      <c r="G49" s="3">
        <v>17869305.829999998</v>
      </c>
      <c r="H49" s="3">
        <f t="shared" si="0"/>
        <v>497345.12006736133</v>
      </c>
      <c r="I49" s="3">
        <v>148</v>
      </c>
      <c r="J49" s="3">
        <f t="shared" si="1"/>
        <v>3360.4400004551439</v>
      </c>
    </row>
    <row r="50" spans="1:10" x14ac:dyDescent="0.2">
      <c r="A50" s="1">
        <v>23</v>
      </c>
      <c r="B50" s="1">
        <v>13</v>
      </c>
      <c r="C50" s="1" t="s">
        <v>4</v>
      </c>
      <c r="D50" s="1" t="s">
        <v>9</v>
      </c>
      <c r="E50" s="1">
        <v>0.99375675029999999</v>
      </c>
      <c r="F50" s="1">
        <v>0.97346872630000003</v>
      </c>
      <c r="G50" s="1">
        <v>30927254.699999999</v>
      </c>
      <c r="H50" s="1">
        <f t="shared" si="0"/>
        <v>30106715.240764689</v>
      </c>
      <c r="I50" s="1">
        <f>35328+2396</f>
        <v>37724</v>
      </c>
      <c r="J50" s="1">
        <f t="shared" si="1"/>
        <v>798.07855054513539</v>
      </c>
    </row>
    <row r="51" spans="1:10" x14ac:dyDescent="0.2">
      <c r="A51" s="1">
        <v>23</v>
      </c>
      <c r="B51" s="1">
        <v>13</v>
      </c>
      <c r="C51" s="1" t="s">
        <v>4</v>
      </c>
      <c r="D51" s="1" t="s">
        <v>10</v>
      </c>
      <c r="E51" s="1">
        <v>5.7954216170000002E-4</v>
      </c>
      <c r="F51" s="1">
        <v>1.159160758E-3</v>
      </c>
      <c r="G51" s="1">
        <v>30927254.699999999</v>
      </c>
      <c r="H51" s="1">
        <f t="shared" si="0"/>
        <v>35849.660000911063</v>
      </c>
      <c r="I51" s="1">
        <f>22</f>
        <v>22</v>
      </c>
      <c r="J51" s="1">
        <f t="shared" si="1"/>
        <v>1629.530000041412</v>
      </c>
    </row>
    <row r="52" spans="1:10" s="3" customFormat="1" x14ac:dyDescent="0.2">
      <c r="A52" s="3">
        <v>23</v>
      </c>
      <c r="B52" s="3">
        <v>13</v>
      </c>
      <c r="C52" s="3" t="s">
        <v>4</v>
      </c>
      <c r="D52" s="3" t="s">
        <v>11</v>
      </c>
      <c r="E52" s="3">
        <v>5.6637074889999998E-3</v>
      </c>
      <c r="F52" s="3">
        <v>2.5372112969999999E-2</v>
      </c>
      <c r="G52" s="3">
        <v>30927254.699999999</v>
      </c>
      <c r="H52" s="3">
        <f t="shared" si="0"/>
        <v>784689.80010036344</v>
      </c>
      <c r="I52" s="3">
        <v>215</v>
      </c>
      <c r="J52" s="3">
        <f t="shared" si="1"/>
        <v>3649.7200004668066</v>
      </c>
    </row>
    <row r="53" spans="1:10" x14ac:dyDescent="0.2">
      <c r="A53" s="1">
        <v>27</v>
      </c>
      <c r="B53" s="1">
        <v>0</v>
      </c>
      <c r="C53" s="1" t="s">
        <v>3</v>
      </c>
      <c r="D53" s="1" t="s">
        <v>9</v>
      </c>
      <c r="E53" s="1">
        <v>0.99562439229999999</v>
      </c>
      <c r="F53" s="1">
        <v>0.97595072620000001</v>
      </c>
      <c r="G53" s="1">
        <v>16597331.529999999</v>
      </c>
      <c r="H53" s="1">
        <f t="shared" si="0"/>
        <v>16198177.759685656</v>
      </c>
      <c r="I53" s="1">
        <f>13193+1142</f>
        <v>14335</v>
      </c>
      <c r="J53" s="1">
        <f t="shared" si="1"/>
        <v>1129.9740327649567</v>
      </c>
    </row>
    <row r="54" spans="1:10" x14ac:dyDescent="0.2">
      <c r="A54" s="1">
        <v>27</v>
      </c>
      <c r="B54" s="1">
        <v>0</v>
      </c>
      <c r="C54" s="1" t="s">
        <v>3</v>
      </c>
      <c r="D54" s="1" t="s">
        <v>10</v>
      </c>
      <c r="E54" s="1">
        <v>5.5563272679999998E-4</v>
      </c>
      <c r="F54" s="1">
        <v>1.5923445259999999E-3</v>
      </c>
      <c r="G54" s="1">
        <v>16597331.529999999</v>
      </c>
      <c r="H54" s="1">
        <f t="shared" si="0"/>
        <v>26428.670008002704</v>
      </c>
      <c r="I54" s="1">
        <f>7+1</f>
        <v>8</v>
      </c>
      <c r="J54" s="1">
        <f t="shared" si="1"/>
        <v>3303.583751000338</v>
      </c>
    </row>
    <row r="55" spans="1:10" s="3" customFormat="1" x14ac:dyDescent="0.2">
      <c r="A55" s="3">
        <v>27</v>
      </c>
      <c r="B55" s="3">
        <v>0</v>
      </c>
      <c r="C55" s="3" t="s">
        <v>3</v>
      </c>
      <c r="D55" s="3" t="s">
        <v>11</v>
      </c>
      <c r="E55" s="3">
        <v>3.8199749970000002E-3</v>
      </c>
      <c r="F55" s="3">
        <v>2.2456929260000001E-2</v>
      </c>
      <c r="G55" s="3">
        <v>16597331.529999999</v>
      </c>
      <c r="H55" s="3">
        <f t="shared" si="0"/>
        <v>372725.10007397755</v>
      </c>
      <c r="I55" s="3">
        <v>55</v>
      </c>
      <c r="J55" s="3">
        <f t="shared" si="1"/>
        <v>6776.820001345046</v>
      </c>
    </row>
    <row r="56" spans="1:10" x14ac:dyDescent="0.2">
      <c r="A56" s="1">
        <v>27</v>
      </c>
      <c r="B56" s="1">
        <v>0</v>
      </c>
      <c r="C56" s="1" t="s">
        <v>4</v>
      </c>
      <c r="D56" s="1" t="s">
        <v>9</v>
      </c>
      <c r="E56" s="1">
        <v>0.99695241290000003</v>
      </c>
      <c r="F56" s="1">
        <v>0.97654988129999998</v>
      </c>
      <c r="G56" s="1">
        <v>28377916.469999999</v>
      </c>
      <c r="H56" s="1">
        <f t="shared" si="0"/>
        <v>27712450.960319813</v>
      </c>
      <c r="I56" s="1">
        <f>9671+1186</f>
        <v>10857</v>
      </c>
      <c r="J56" s="1">
        <f t="shared" si="1"/>
        <v>2552.4961739264818</v>
      </c>
    </row>
    <row r="57" spans="1:10" x14ac:dyDescent="0.2">
      <c r="A57" s="1">
        <v>27</v>
      </c>
      <c r="B57" s="1">
        <v>0</v>
      </c>
      <c r="C57" s="1" t="s">
        <v>4</v>
      </c>
      <c r="D57" s="1" t="s">
        <v>10</v>
      </c>
      <c r="E57" s="1">
        <v>1.118380585E-3</v>
      </c>
      <c r="F57" s="1">
        <v>9.0119371610000005E-4</v>
      </c>
      <c r="G57" s="1">
        <v>28377916.469999999</v>
      </c>
      <c r="H57" s="1">
        <f t="shared" si="0"/>
        <v>25573.999998774696</v>
      </c>
      <c r="I57" s="1">
        <v>40</v>
      </c>
      <c r="J57" s="1">
        <f t="shared" si="1"/>
        <v>639.34999996936745</v>
      </c>
    </row>
    <row r="58" spans="1:10" s="3" customFormat="1" x14ac:dyDescent="0.2">
      <c r="A58" s="3">
        <v>27</v>
      </c>
      <c r="B58" s="3">
        <v>0</v>
      </c>
      <c r="C58" s="3" t="s">
        <v>4</v>
      </c>
      <c r="D58" s="3" t="s">
        <v>11</v>
      </c>
      <c r="E58" s="3">
        <v>1.9292065090000001E-3</v>
      </c>
      <c r="F58" s="3">
        <v>2.2548925000000001E-2</v>
      </c>
      <c r="G58" s="3">
        <v>28377916.469999999</v>
      </c>
      <c r="H58" s="3">
        <f t="shared" si="0"/>
        <v>639891.51013829478</v>
      </c>
      <c r="I58" s="3">
        <v>69</v>
      </c>
      <c r="J58" s="3">
        <f t="shared" si="1"/>
        <v>9273.7900020042725</v>
      </c>
    </row>
    <row r="59" spans="1:10" x14ac:dyDescent="0.2">
      <c r="A59" s="1">
        <v>27</v>
      </c>
      <c r="B59" s="1">
        <v>0</v>
      </c>
      <c r="C59" s="1" t="s">
        <v>5</v>
      </c>
      <c r="D59" s="1" t="s">
        <v>9</v>
      </c>
      <c r="E59" s="1">
        <v>0.99850205359999999</v>
      </c>
      <c r="F59" s="1">
        <v>0.99151832709999999</v>
      </c>
      <c r="G59" s="1">
        <v>29745991.440000001</v>
      </c>
      <c r="H59" s="1">
        <f t="shared" si="0"/>
        <v>29493695.670519721</v>
      </c>
      <c r="I59" s="1">
        <f>18561+2103</f>
        <v>20664</v>
      </c>
      <c r="J59" s="1">
        <f t="shared" si="1"/>
        <v>1427.2984741831069</v>
      </c>
    </row>
    <row r="60" spans="1:10" x14ac:dyDescent="0.2">
      <c r="A60" s="1">
        <v>27</v>
      </c>
      <c r="B60" s="1">
        <v>0</v>
      </c>
      <c r="C60" s="1" t="s">
        <v>5</v>
      </c>
      <c r="D60" s="1" t="s">
        <v>10</v>
      </c>
      <c r="E60" s="1">
        <v>9.6641700889999995E-5</v>
      </c>
      <c r="F60" s="1">
        <v>1.233120774E-4</v>
      </c>
      <c r="G60" s="1">
        <v>29745991.440000001</v>
      </c>
      <c r="H60" s="1">
        <f t="shared" si="0"/>
        <v>3668.0399987890178</v>
      </c>
      <c r="I60" s="1">
        <f>2</f>
        <v>2</v>
      </c>
      <c r="J60" s="1">
        <f t="shared" si="1"/>
        <v>1834.0199993945089</v>
      </c>
    </row>
    <row r="61" spans="1:10" s="3" customFormat="1" x14ac:dyDescent="0.2">
      <c r="A61" s="3">
        <v>27</v>
      </c>
      <c r="B61" s="3">
        <v>0</v>
      </c>
      <c r="C61" s="3" t="s">
        <v>5</v>
      </c>
      <c r="D61" s="3" t="s">
        <v>11</v>
      </c>
      <c r="E61" s="3">
        <v>1.4013046630000001E-3</v>
      </c>
      <c r="F61" s="3">
        <v>8.3583608400000006E-3</v>
      </c>
      <c r="G61" s="3">
        <v>29745991.440000001</v>
      </c>
      <c r="H61" s="3">
        <f t="shared" si="0"/>
        <v>248627.72999907125</v>
      </c>
      <c r="I61" s="3">
        <v>29</v>
      </c>
      <c r="J61" s="3">
        <f t="shared" si="1"/>
        <v>8573.3699999679739</v>
      </c>
    </row>
    <row r="62" spans="1:10" x14ac:dyDescent="0.2">
      <c r="A62" s="1">
        <v>27</v>
      </c>
      <c r="B62" s="1">
        <v>2</v>
      </c>
      <c r="C62" s="1" t="s">
        <v>3</v>
      </c>
      <c r="D62" s="1" t="s">
        <v>9</v>
      </c>
      <c r="E62" s="1">
        <v>0.99978530750000005</v>
      </c>
      <c r="F62" s="1">
        <v>0.99624471309999996</v>
      </c>
      <c r="G62" s="1">
        <v>37476756.100000001</v>
      </c>
      <c r="H62" s="1">
        <f t="shared" si="0"/>
        <v>37336020.128763177</v>
      </c>
      <c r="I62" s="1">
        <f>75387+3779</f>
        <v>79166</v>
      </c>
      <c r="J62" s="1">
        <f t="shared" si="1"/>
        <v>471.6168573473862</v>
      </c>
    </row>
    <row r="63" spans="1:10" x14ac:dyDescent="0.2">
      <c r="A63" s="1">
        <v>27</v>
      </c>
      <c r="B63" s="1">
        <v>2</v>
      </c>
      <c r="C63" s="1" t="s">
        <v>3</v>
      </c>
      <c r="D63" s="1" t="s">
        <v>10</v>
      </c>
      <c r="E63" s="1">
        <v>1.0103178710000001E-4</v>
      </c>
      <c r="F63" s="1">
        <v>1.2364519990000001E-3</v>
      </c>
      <c r="G63" s="1">
        <v>37476756.100000001</v>
      </c>
      <c r="H63" s="1">
        <f t="shared" si="0"/>
        <v>46338.209995880447</v>
      </c>
      <c r="I63" s="1">
        <f>7+1</f>
        <v>8</v>
      </c>
      <c r="J63" s="1">
        <f t="shared" si="1"/>
        <v>5792.2762494850558</v>
      </c>
    </row>
    <row r="64" spans="1:10" s="3" customFormat="1" x14ac:dyDescent="0.2">
      <c r="A64" s="3">
        <v>27</v>
      </c>
      <c r="B64" s="3">
        <v>2</v>
      </c>
      <c r="C64" s="3" t="s">
        <v>3</v>
      </c>
      <c r="D64" s="3" t="s">
        <v>11</v>
      </c>
      <c r="E64" s="3">
        <v>1.136607605E-4</v>
      </c>
      <c r="F64" s="3">
        <v>2.5188348680000002E-3</v>
      </c>
      <c r="G64" s="3">
        <v>37476756.100000001</v>
      </c>
      <c r="H64" s="3">
        <f t="shared" si="0"/>
        <v>94397.760004211712</v>
      </c>
      <c r="I64" s="3">
        <v>9</v>
      </c>
      <c r="J64" s="3">
        <f t="shared" si="1"/>
        <v>10488.640000467967</v>
      </c>
    </row>
    <row r="65" spans="1:10" x14ac:dyDescent="0.2">
      <c r="A65" s="1">
        <v>27</v>
      </c>
      <c r="B65" s="1">
        <v>2</v>
      </c>
      <c r="C65" s="1" t="s">
        <v>4</v>
      </c>
      <c r="D65" s="1" t="s">
        <v>9</v>
      </c>
      <c r="E65" s="1">
        <v>0.99954309210000003</v>
      </c>
      <c r="F65" s="1">
        <v>0.99540160799999999</v>
      </c>
      <c r="G65" s="1">
        <v>54948593.229999997</v>
      </c>
      <c r="H65" s="1">
        <f t="shared" si="0"/>
        <v>54695918.058479913</v>
      </c>
      <c r="I65" s="1">
        <f>63337+6667</f>
        <v>70004</v>
      </c>
      <c r="J65" s="1">
        <f t="shared" si="1"/>
        <v>781.32561080052449</v>
      </c>
    </row>
    <row r="66" spans="1:10" x14ac:dyDescent="0.2">
      <c r="A66" s="1">
        <v>27</v>
      </c>
      <c r="B66" s="1">
        <v>2</v>
      </c>
      <c r="C66" s="1" t="s">
        <v>4</v>
      </c>
      <c r="D66" s="1" t="s">
        <v>10</v>
      </c>
      <c r="E66" s="1">
        <v>2.427323091E-4</v>
      </c>
      <c r="F66" s="1">
        <v>1.158180151E-3</v>
      </c>
      <c r="G66" s="1">
        <v>54948593.229999997</v>
      </c>
      <c r="H66" s="1">
        <f t="shared" si="0"/>
        <v>63640.370004358978</v>
      </c>
      <c r="I66" s="1">
        <f>13+4</f>
        <v>17</v>
      </c>
      <c r="J66" s="1">
        <f t="shared" si="1"/>
        <v>3743.5511767269986</v>
      </c>
    </row>
    <row r="67" spans="1:10" s="3" customFormat="1" x14ac:dyDescent="0.2">
      <c r="A67" s="3">
        <v>27</v>
      </c>
      <c r="B67" s="3">
        <v>2</v>
      </c>
      <c r="C67" s="3" t="s">
        <v>4</v>
      </c>
      <c r="D67" s="3" t="s">
        <v>11</v>
      </c>
      <c r="E67" s="3">
        <v>2.1417556689999999E-4</v>
      </c>
      <c r="F67" s="3">
        <v>3.4402118210000001E-3</v>
      </c>
      <c r="G67" s="3">
        <v>54948593.229999997</v>
      </c>
      <c r="H67" s="3">
        <f t="shared" ref="H67:H79" si="2">F67*G67</f>
        <v>189034.79997716658</v>
      </c>
      <c r="I67" s="3">
        <v>15</v>
      </c>
      <c r="J67" s="3">
        <f t="shared" ref="J67:J79" si="3">H67/I67</f>
        <v>12602.319998477771</v>
      </c>
    </row>
    <row r="68" spans="1:10" x14ac:dyDescent="0.2">
      <c r="A68" s="1">
        <v>27</v>
      </c>
      <c r="B68" s="1">
        <v>2</v>
      </c>
      <c r="C68" s="1" t="s">
        <v>5</v>
      </c>
      <c r="D68" s="1" t="s">
        <v>9</v>
      </c>
      <c r="E68" s="1">
        <v>0.99901152280000005</v>
      </c>
      <c r="F68" s="1">
        <v>0.9928635697</v>
      </c>
      <c r="G68" s="1">
        <v>51809247.18</v>
      </c>
      <c r="H68" s="1">
        <f t="shared" si="2"/>
        <v>51439514.098604456</v>
      </c>
      <c r="I68" s="1">
        <f>66599+4147</f>
        <v>70746</v>
      </c>
      <c r="J68" s="1">
        <f t="shared" si="3"/>
        <v>727.10137815006442</v>
      </c>
    </row>
    <row r="69" spans="1:10" x14ac:dyDescent="0.2">
      <c r="A69" s="1">
        <v>27</v>
      </c>
      <c r="B69" s="1">
        <v>2</v>
      </c>
      <c r="C69" s="1" t="s">
        <v>5</v>
      </c>
      <c r="D69" s="1" t="s">
        <v>10</v>
      </c>
      <c r="E69" s="1">
        <v>4.8011748759999999E-4</v>
      </c>
      <c r="F69" s="1">
        <v>1.6915891419999999E-3</v>
      </c>
      <c r="G69" s="1">
        <v>51809247.18</v>
      </c>
      <c r="H69" s="1">
        <f t="shared" si="2"/>
        <v>87639.959984882109</v>
      </c>
      <c r="I69" s="1">
        <f>26+8</f>
        <v>34</v>
      </c>
      <c r="J69" s="1">
        <f t="shared" si="3"/>
        <v>2577.6458819082973</v>
      </c>
    </row>
    <row r="70" spans="1:10" s="3" customFormat="1" x14ac:dyDescent="0.2">
      <c r="A70" s="3">
        <v>27</v>
      </c>
      <c r="B70" s="3">
        <v>2</v>
      </c>
      <c r="C70" s="3" t="s">
        <v>5</v>
      </c>
      <c r="D70" s="3" t="s">
        <v>11</v>
      </c>
      <c r="E70" s="3">
        <v>5.0835969270000001E-4</v>
      </c>
      <c r="F70" s="3">
        <v>5.4448411309999997E-3</v>
      </c>
      <c r="G70" s="3">
        <v>51809247.18</v>
      </c>
      <c r="H70" s="3">
        <f t="shared" si="2"/>
        <v>282093.12001180975</v>
      </c>
      <c r="I70" s="3">
        <v>36</v>
      </c>
      <c r="J70" s="3">
        <f t="shared" si="3"/>
        <v>7835.9200003280484</v>
      </c>
    </row>
    <row r="71" spans="1:10" x14ac:dyDescent="0.2">
      <c r="A71" s="1">
        <v>27</v>
      </c>
      <c r="B71" s="1">
        <v>13</v>
      </c>
      <c r="C71" s="1" t="s">
        <v>3</v>
      </c>
      <c r="D71" s="1" t="s">
        <v>9</v>
      </c>
      <c r="E71" s="1">
        <v>0.99967666730000004</v>
      </c>
      <c r="F71" s="1">
        <v>0.99837060489999996</v>
      </c>
      <c r="G71" s="1">
        <v>64794885.509999998</v>
      </c>
      <c r="H71" s="1">
        <f t="shared" si="2"/>
        <v>64689309.041044943</v>
      </c>
      <c r="I71" s="1">
        <f>51568+7176</f>
        <v>58744</v>
      </c>
      <c r="J71" s="1">
        <f t="shared" si="3"/>
        <v>1101.2070856776002</v>
      </c>
    </row>
    <row r="72" spans="1:10" x14ac:dyDescent="0.2">
      <c r="A72" s="1">
        <v>27</v>
      </c>
      <c r="B72" s="1">
        <v>13</v>
      </c>
      <c r="C72" s="1" t="s">
        <v>3</v>
      </c>
      <c r="D72" s="1" t="s">
        <v>10</v>
      </c>
      <c r="E72" s="1">
        <v>1.871926212E-4</v>
      </c>
      <c r="F72" s="1">
        <v>2.7769213350000002E-4</v>
      </c>
      <c r="G72" s="1">
        <v>64794885.509999998</v>
      </c>
      <c r="H72" s="1">
        <f t="shared" si="2"/>
        <v>17993.029997160138</v>
      </c>
      <c r="I72" s="1">
        <f>11</f>
        <v>11</v>
      </c>
      <c r="J72" s="1">
        <f t="shared" si="3"/>
        <v>1635.7299997418306</v>
      </c>
    </row>
    <row r="73" spans="1:10" s="3" customFormat="1" x14ac:dyDescent="0.2">
      <c r="A73" s="3">
        <v>27</v>
      </c>
      <c r="B73" s="3">
        <v>13</v>
      </c>
      <c r="C73" s="3" t="s">
        <v>3</v>
      </c>
      <c r="D73" s="3" t="s">
        <v>11</v>
      </c>
      <c r="E73" s="3">
        <v>1.3614008819999999E-4</v>
      </c>
      <c r="F73" s="3">
        <v>1.351702983E-3</v>
      </c>
      <c r="G73" s="3">
        <v>64794885.509999998</v>
      </c>
      <c r="H73" s="3">
        <f t="shared" si="2"/>
        <v>87583.440027010467</v>
      </c>
      <c r="I73" s="3">
        <v>8</v>
      </c>
      <c r="J73" s="3">
        <f t="shared" si="3"/>
        <v>10947.930003376308</v>
      </c>
    </row>
    <row r="74" spans="1:10" x14ac:dyDescent="0.2">
      <c r="A74" s="1">
        <v>27</v>
      </c>
      <c r="B74" s="1">
        <v>13</v>
      </c>
      <c r="C74" s="1" t="s">
        <v>4</v>
      </c>
      <c r="D74" s="1" t="s">
        <v>9</v>
      </c>
      <c r="E74" s="1">
        <v>0.99790753939999999</v>
      </c>
      <c r="F74" s="1">
        <v>0.99495412230000002</v>
      </c>
      <c r="G74" s="1">
        <v>19195925.010000002</v>
      </c>
      <c r="H74" s="1">
        <f t="shared" si="2"/>
        <v>19099064.720061172</v>
      </c>
      <c r="I74" s="1">
        <f>2039+13222</f>
        <v>15261</v>
      </c>
      <c r="J74" s="1">
        <f t="shared" si="3"/>
        <v>1251.4949688789184</v>
      </c>
    </row>
    <row r="75" spans="1:10" x14ac:dyDescent="0.2">
      <c r="A75" s="1">
        <v>27</v>
      </c>
      <c r="B75" s="1">
        <v>13</v>
      </c>
      <c r="C75" s="1" t="s">
        <v>4</v>
      </c>
      <c r="D75" s="1" t="s">
        <v>10</v>
      </c>
      <c r="E75" s="1">
        <v>1.634734846E-3</v>
      </c>
      <c r="F75" s="1">
        <v>2.2595306019999998E-3</v>
      </c>
      <c r="G75" s="1">
        <v>19195925.010000002</v>
      </c>
      <c r="H75" s="1">
        <f t="shared" si="2"/>
        <v>43373.779993792159</v>
      </c>
      <c r="I75" s="1">
        <f>24+1</f>
        <v>25</v>
      </c>
      <c r="J75" s="1">
        <f t="shared" si="3"/>
        <v>1734.9511997516863</v>
      </c>
    </row>
    <row r="76" spans="1:10" s="3" customFormat="1" x14ac:dyDescent="0.2">
      <c r="A76" s="3">
        <v>27</v>
      </c>
      <c r="B76" s="3">
        <v>13</v>
      </c>
      <c r="C76" s="3" t="s">
        <v>4</v>
      </c>
      <c r="D76" s="3" t="s">
        <v>11</v>
      </c>
      <c r="E76" s="3">
        <v>4.5772575690000001E-4</v>
      </c>
      <c r="F76" s="3">
        <v>2.7863471009999998E-3</v>
      </c>
      <c r="G76" s="3">
        <v>19195925.010000002</v>
      </c>
      <c r="H76" s="3">
        <f t="shared" si="2"/>
        <v>53486.510002626899</v>
      </c>
      <c r="I76" s="3">
        <v>7</v>
      </c>
      <c r="J76" s="3">
        <f t="shared" si="3"/>
        <v>7640.9300003752714</v>
      </c>
    </row>
    <row r="77" spans="1:10" x14ac:dyDescent="0.2">
      <c r="A77" s="1">
        <v>27</v>
      </c>
      <c r="B77" s="1">
        <v>13</v>
      </c>
      <c r="C77" s="1" t="s">
        <v>5</v>
      </c>
      <c r="D77" s="1" t="s">
        <v>9</v>
      </c>
      <c r="E77" s="1">
        <v>0.99932875889999995</v>
      </c>
      <c r="F77" s="1">
        <v>0.99424517170000004</v>
      </c>
      <c r="G77" s="1">
        <v>9901086.0199999996</v>
      </c>
      <c r="H77" s="1">
        <f t="shared" si="2"/>
        <v>9844106.96997137</v>
      </c>
      <c r="I77" s="1">
        <f>12277+1122</f>
        <v>13399</v>
      </c>
      <c r="J77" s="1">
        <f t="shared" si="3"/>
        <v>734.68967609309425</v>
      </c>
    </row>
    <row r="78" spans="1:10" x14ac:dyDescent="0.2">
      <c r="A78" s="1">
        <v>27</v>
      </c>
      <c r="B78" s="1">
        <v>13</v>
      </c>
      <c r="C78" s="1" t="s">
        <v>5</v>
      </c>
      <c r="D78" s="1" t="s">
        <v>10</v>
      </c>
      <c r="E78" s="1">
        <v>3.7291169450000001E-4</v>
      </c>
      <c r="F78" s="1">
        <v>5.8735475969999996E-4</v>
      </c>
      <c r="G78" s="1">
        <v>9901086.0199999996</v>
      </c>
      <c r="H78" s="1">
        <f t="shared" si="2"/>
        <v>5815.4500000461285</v>
      </c>
      <c r="I78" s="1">
        <f>5</f>
        <v>5</v>
      </c>
      <c r="J78" s="1">
        <f t="shared" si="3"/>
        <v>1163.0900000092256</v>
      </c>
    </row>
    <row r="79" spans="1:10" x14ac:dyDescent="0.2">
      <c r="A79" s="1">
        <v>27</v>
      </c>
      <c r="B79" s="1">
        <v>13</v>
      </c>
      <c r="C79" s="1" t="s">
        <v>5</v>
      </c>
      <c r="D79" s="1" t="s">
        <v>11</v>
      </c>
      <c r="E79" s="1">
        <v>2.9832935559999998E-4</v>
      </c>
      <c r="F79" s="1">
        <v>5.1674735369999997E-3</v>
      </c>
      <c r="G79" s="1">
        <v>9901086.0199999996</v>
      </c>
      <c r="H79" s="1">
        <f t="shared" si="2"/>
        <v>51163.599995910648</v>
      </c>
      <c r="I79" s="1">
        <v>4</v>
      </c>
      <c r="J79" s="1">
        <f t="shared" si="3"/>
        <v>12790.899998977662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2022-06-19T18:40:03Z</dcterms:created>
  <dcterms:modified xsi:type="dcterms:W3CDTF">2023-03-23T18:45:46Z</dcterms:modified>
</cp:coreProperties>
</file>