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CSI\Desktop\"/>
    </mc:Choice>
  </mc:AlternateContent>
  <bookViews>
    <workbookView xWindow="0" yWindow="0" windowWidth="15345" windowHeight="4455" activeTab="1"/>
  </bookViews>
  <sheets>
    <sheet name="CS_01" sheetId="1" r:id="rId1"/>
    <sheet name="CS_0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1" i="1" l="1"/>
  <c r="I24" i="1"/>
  <c r="O9" i="2"/>
  <c r="I42" i="1" l="1"/>
  <c r="I22" i="1" l="1"/>
  <c r="G16" i="2" l="1"/>
  <c r="G22" i="2" s="1"/>
  <c r="G15" i="2"/>
  <c r="G21" i="2" s="1"/>
  <c r="G14" i="2"/>
  <c r="G20" i="2" s="1"/>
  <c r="K12" i="2" s="1"/>
  <c r="S9" i="2" s="1"/>
  <c r="C12" i="1"/>
  <c r="I10" i="1" s="1"/>
  <c r="I12" i="1" s="1"/>
  <c r="I54" i="1" l="1"/>
  <c r="I56" i="1" s="1"/>
  <c r="I44" i="1" l="1"/>
</calcChain>
</file>

<file path=xl/sharedStrings.xml><?xml version="1.0" encoding="utf-8"?>
<sst xmlns="http://schemas.openxmlformats.org/spreadsheetml/2006/main" count="165" uniqueCount="112">
  <si>
    <t>d</t>
  </si>
  <si>
    <t>c</t>
  </si>
  <si>
    <t>Stay with the current logistics partner</t>
  </si>
  <si>
    <t>Shipping capacity</t>
  </si>
  <si>
    <t>Values</t>
  </si>
  <si>
    <t>Switch to a new logistics partner</t>
  </si>
  <si>
    <t>Option 2:</t>
  </si>
  <si>
    <t>Option 1 :</t>
  </si>
  <si>
    <t xml:space="preserve">Optimal Order quantity </t>
  </si>
  <si>
    <t>sqrt((2*d*s)/h)</t>
  </si>
  <si>
    <t>Formula</t>
  </si>
  <si>
    <t>Value</t>
  </si>
  <si>
    <t xml:space="preserve">To Find: </t>
  </si>
  <si>
    <t xml:space="preserve">Part b: </t>
  </si>
  <si>
    <t xml:space="preserve">Given </t>
  </si>
  <si>
    <t xml:space="preserve">Cost of ordering </t>
  </si>
  <si>
    <t>(d/q)*s</t>
  </si>
  <si>
    <t>Total Cost with shipping constraint</t>
  </si>
  <si>
    <t>d*c+(d/q)*s+(h*q)/2</t>
  </si>
  <si>
    <t xml:space="preserve">Part c: </t>
  </si>
  <si>
    <t>Given</t>
  </si>
  <si>
    <t>New Shipping quantity</t>
  </si>
  <si>
    <t>To find</t>
  </si>
  <si>
    <t>Total cost with new shipping constaint</t>
  </si>
  <si>
    <t>The total difference between both the models is:</t>
  </si>
  <si>
    <t xml:space="preserve">Part d: </t>
  </si>
  <si>
    <t>To find :</t>
  </si>
  <si>
    <t>The given modification slightly improves the operational performance compared to part b by comparing total annual costs of both models.</t>
  </si>
  <si>
    <t xml:space="preserve">Part e: </t>
  </si>
  <si>
    <t>Questions:</t>
  </si>
  <si>
    <t>Part a)</t>
  </si>
  <si>
    <t>Given Variables</t>
  </si>
  <si>
    <t>Case Study 4.6.1 : Office Supplies, Inc.</t>
  </si>
  <si>
    <t>Case Study 4.6.2 : Mountain Tent Company</t>
  </si>
  <si>
    <t>Quantity Contracted from Supply A:d1</t>
  </si>
  <si>
    <t>Holding Cost for all the supplier:h</t>
  </si>
  <si>
    <t>Questions</t>
  </si>
  <si>
    <t>To Find</t>
  </si>
  <si>
    <t>Annual Cost for each suppliers</t>
  </si>
  <si>
    <t>Quantity Contracted from Supply B:d2</t>
  </si>
  <si>
    <t>Quantity Contracted from Supply C:d3</t>
  </si>
  <si>
    <t>Given:</t>
  </si>
  <si>
    <t>s1</t>
  </si>
  <si>
    <t>Order Cost for all the suppliers:s</t>
  </si>
  <si>
    <t>Shipping cost for supply A: sc1</t>
  </si>
  <si>
    <t>Shipping cost for supply B: sc2</t>
  </si>
  <si>
    <t>Shipping cost for supply C: sc3</t>
  </si>
  <si>
    <t>Total Setup cost for Supply A: s1</t>
  </si>
  <si>
    <t>Total Setup cost for Supply C: s3</t>
  </si>
  <si>
    <t>Total Setup cost for Supply B: s2</t>
  </si>
  <si>
    <t xml:space="preserve">Formula </t>
  </si>
  <si>
    <t>s+sc1</t>
  </si>
  <si>
    <t>s+sc3</t>
  </si>
  <si>
    <t>s+sc2</t>
  </si>
  <si>
    <t>h</t>
  </si>
  <si>
    <t>Annual Cost for Supply A (tc1)</t>
  </si>
  <si>
    <t>sqrt(2*d1*s1*h)</t>
  </si>
  <si>
    <t>sqrt(2*d2*s2*h)</t>
  </si>
  <si>
    <t>sqrt(2*d3*s3*h)</t>
  </si>
  <si>
    <t>Part B)</t>
  </si>
  <si>
    <t>Total annual operating costs</t>
  </si>
  <si>
    <t>Solution</t>
  </si>
  <si>
    <t>Total annual Operating Costs</t>
  </si>
  <si>
    <t>Part C)</t>
  </si>
  <si>
    <t>Total Annual Operating costs when entirely supply demand from supply B</t>
  </si>
  <si>
    <t>Annual Cost for Supply B (tc2)</t>
  </si>
  <si>
    <t>Annual Cost for Supply C (tc3)</t>
  </si>
  <si>
    <t>Part D)</t>
  </si>
  <si>
    <t xml:space="preserve">The supply base and sources the entire yearly demand from supplier B has less operation costs as compared to getting sources from different supplies A, B , C. </t>
  </si>
  <si>
    <t>The costs difference is very large hence it is safe to infer that demand from supply B would be the best recommendation to Mountain Tent</t>
  </si>
  <si>
    <t>Variable</t>
  </si>
  <si>
    <t>s</t>
  </si>
  <si>
    <t>sqrt((2*d*s1)/h)</t>
  </si>
  <si>
    <t>d*c+(d/q)*s1+(h*q)/2</t>
  </si>
  <si>
    <t>b) Considering the trade off between total annual cost and Econmic order quantity (EOQ) we can tell that the the total cost is minimum only at EOQ. If supply B starts to overdo the stocks considering the safety stock then the total cost would keep on increasing. Due to this risk it is advisable to get the EOQ from different suppliers so that the Total Cost is minimum.</t>
  </si>
  <si>
    <t xml:space="preserve">a) The major risk for getting all the supplies from Supplier B is dependancy. In case of any unplanned outage , there will be a condition of stockout which would result in considerable losses for the company.                                                                Also, the distributor location from the supplier B would affect the shipping costs and resulting in decrease revenue which is a potential risk . </t>
  </si>
  <si>
    <t xml:space="preserve">Part E) Risks having only supplier B are mentioned below: </t>
  </si>
  <si>
    <t>Anticipated Demand</t>
  </si>
  <si>
    <t xml:space="preserve">Purchase cost </t>
  </si>
  <si>
    <t>Unit holding cost</t>
  </si>
  <si>
    <t>Fixed Cost</t>
  </si>
  <si>
    <t>EOQ</t>
  </si>
  <si>
    <t xml:space="preserve">Total Cost </t>
  </si>
  <si>
    <t>TC</t>
  </si>
  <si>
    <t xml:space="preserve">Shipping quantity </t>
  </si>
  <si>
    <t>q</t>
  </si>
  <si>
    <t>oc</t>
  </si>
  <si>
    <t>d*c+oc+(h*q)/2</t>
  </si>
  <si>
    <t>k'</t>
  </si>
  <si>
    <t xml:space="preserve">Fixed Ordering cost </t>
  </si>
  <si>
    <t>q'</t>
  </si>
  <si>
    <t>Solution:</t>
  </si>
  <si>
    <t>EOQ1</t>
  </si>
  <si>
    <t>New Econmic Order Quantity</t>
  </si>
  <si>
    <t>EOQ 1</t>
  </si>
  <si>
    <t>(d/eoq1')*k'</t>
  </si>
  <si>
    <t>oc 1</t>
  </si>
  <si>
    <t>d*c+oc1+(h*q')/2</t>
  </si>
  <si>
    <t>SQRT((2*eoq* )/h)</t>
  </si>
  <si>
    <t>tc1+tc2+tc3</t>
  </si>
  <si>
    <t xml:space="preserve">Total Annual Operation Costs </t>
  </si>
  <si>
    <t>eoq</t>
  </si>
  <si>
    <t>Consolidated Demand</t>
  </si>
  <si>
    <t>d1+d2+d3</t>
  </si>
  <si>
    <t>Consolidated Setup cost(B)</t>
  </si>
  <si>
    <t>The difference between the total operation costs of different models are</t>
  </si>
  <si>
    <t>Holding Cost h</t>
  </si>
  <si>
    <t>Order Exceeding the shipping capacity 2000</t>
  </si>
  <si>
    <t>Order exceeding the shipping capacity 4000</t>
  </si>
  <si>
    <t>Order not exceeding the shipping capacity 6000</t>
  </si>
  <si>
    <t xml:space="preserve">Since the total order cost is less for part d (with new logistic partner) when compared with other models having shipping constraints hence the most optimised solution would be to go with option 2.                                                        The total order cost for new logistic partner comes very close to that optimised model(TC:$ 56454085.70) hence we will recommend Steve to go for option 2.  Also, the EOQ for option 2 is less than the shipping capacity hence we can conclude that option 2 is the best recomendation to Steve. </t>
  </si>
  <si>
    <t>c.  The risk associated with consolidation is that when facing unexpected supply chain meltdown , there will be lost sales due to unmet demand from inventory shortages in supply 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</si>
</sst>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USD]\ #,##0.00"/>
    <numFmt numFmtId="165" formatCode="[$USD]\ #,##0"/>
    <numFmt numFmtId="166" formatCode="0_ ;\-0\ "/>
  </numFmts>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1" xfId="0" applyFont="1" applyBorder="1"/>
    <xf numFmtId="0" fontId="0" fillId="0" borderId="1" xfId="0" applyBorder="1"/>
    <xf numFmtId="0" fontId="1" fillId="0" borderId="1" xfId="0" applyFont="1" applyBorder="1"/>
    <xf numFmtId="3" fontId="0" fillId="0" borderId="1" xfId="0" applyNumberFormat="1" applyBorder="1"/>
    <xf numFmtId="1" fontId="0" fillId="0" borderId="1" xfId="0" applyNumberFormat="1" applyBorder="1"/>
    <xf numFmtId="0" fontId="0" fillId="2" borderId="1" xfId="0" applyFill="1" applyBorder="1"/>
    <xf numFmtId="164" fontId="0" fillId="2" borderId="1" xfId="0" applyNumberFormat="1" applyFill="1" applyBorder="1"/>
    <xf numFmtId="166" fontId="0" fillId="0" borderId="1" xfId="0" applyNumberFormat="1" applyBorder="1"/>
    <xf numFmtId="164" fontId="0" fillId="0" borderId="1" xfId="0" applyNumberFormat="1" applyBorder="1"/>
    <xf numFmtId="165" fontId="1" fillId="2" borderId="1" xfId="0" applyNumberFormat="1" applyFont="1" applyFill="1" applyBorder="1"/>
    <xf numFmtId="3" fontId="0" fillId="0" borderId="1" xfId="0" applyNumberFormat="1" applyBorder="1" applyAlignment="1">
      <alignment horizontal="left"/>
    </xf>
    <xf numFmtId="0" fontId="0" fillId="0" borderId="1" xfId="0" applyBorder="1" applyAlignment="1">
      <alignment vertical="top" wrapText="1"/>
    </xf>
    <xf numFmtId="2" fontId="0" fillId="0" borderId="1" xfId="0" applyNumberFormat="1" applyBorder="1"/>
    <xf numFmtId="165" fontId="0" fillId="0" borderId="1" xfId="0" applyNumberFormat="1" applyBorder="1"/>
    <xf numFmtId="0" fontId="0" fillId="0" borderId="1" xfId="0" applyBorder="1" applyAlignment="1">
      <alignment horizontal="left" vertical="top" wrapText="1"/>
    </xf>
    <xf numFmtId="0" fontId="0" fillId="0" borderId="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zoomScale="85" zoomScaleNormal="85" workbookViewId="0">
      <pane xSplit="5" topLeftCell="F1" activePane="topRight" state="frozen"/>
      <selection pane="topRight" activeCell="C1" sqref="C1"/>
    </sheetView>
  </sheetViews>
  <sheetFormatPr defaultRowHeight="15" x14ac:dyDescent="0.25"/>
  <cols>
    <col min="1" max="1" width="21" style="2" bestFit="1" customWidth="1"/>
    <col min="2" max="2" width="21" style="2" customWidth="1"/>
    <col min="3" max="4" width="9.140625" style="2"/>
    <col min="5" max="5" width="18.28515625" style="2" customWidth="1"/>
    <col min="6" max="6" width="35.5703125" style="2" bestFit="1" customWidth="1"/>
    <col min="7" max="7" width="10.42578125" style="2" customWidth="1"/>
    <col min="8" max="8" width="26.85546875" style="2" customWidth="1"/>
    <col min="9" max="9" width="17.5703125" style="2" bestFit="1" customWidth="1"/>
    <col min="10" max="16384" width="9.140625" style="2"/>
  </cols>
  <sheetData>
    <row r="1" spans="1:11" ht="31.5" x14ac:dyDescent="0.5">
      <c r="A1" s="1" t="s">
        <v>32</v>
      </c>
      <c r="B1" s="1"/>
    </row>
    <row r="2" spans="1:11" x14ac:dyDescent="0.25">
      <c r="F2" s="3" t="s">
        <v>29</v>
      </c>
      <c r="G2" s="3"/>
    </row>
    <row r="4" spans="1:11" x14ac:dyDescent="0.25">
      <c r="F4" s="3" t="s">
        <v>30</v>
      </c>
      <c r="G4" s="3"/>
    </row>
    <row r="5" spans="1:11" ht="15.75" customHeight="1" x14ac:dyDescent="0.25">
      <c r="A5" s="2" t="s">
        <v>31</v>
      </c>
      <c r="B5" s="2" t="s">
        <v>70</v>
      </c>
      <c r="C5" s="2" t="s">
        <v>4</v>
      </c>
      <c r="F5" s="2" t="s">
        <v>12</v>
      </c>
    </row>
    <row r="6" spans="1:11" ht="15.75" customHeight="1" x14ac:dyDescent="0.25">
      <c r="F6" s="2" t="s">
        <v>82</v>
      </c>
    </row>
    <row r="7" spans="1:11" x14ac:dyDescent="0.25">
      <c r="F7" s="2" t="s">
        <v>8</v>
      </c>
    </row>
    <row r="8" spans="1:11" x14ac:dyDescent="0.25">
      <c r="F8" s="2" t="s">
        <v>91</v>
      </c>
    </row>
    <row r="9" spans="1:11" x14ac:dyDescent="0.25">
      <c r="G9" s="2" t="s">
        <v>70</v>
      </c>
      <c r="H9" s="2" t="s">
        <v>10</v>
      </c>
      <c r="I9" s="2" t="s">
        <v>11</v>
      </c>
    </row>
    <row r="10" spans="1:11" x14ac:dyDescent="0.25">
      <c r="A10" s="2" t="s">
        <v>77</v>
      </c>
      <c r="B10" s="2" t="s">
        <v>0</v>
      </c>
      <c r="C10" s="4">
        <v>312000</v>
      </c>
      <c r="F10" s="2" t="s">
        <v>8</v>
      </c>
      <c r="G10" s="2" t="s">
        <v>81</v>
      </c>
      <c r="H10" s="2" t="s">
        <v>9</v>
      </c>
      <c r="I10" s="5">
        <f>SQRT((2*C10*C17)/C12)</f>
        <v>4668.027012612094</v>
      </c>
      <c r="K10" s="2" t="s">
        <v>107</v>
      </c>
    </row>
    <row r="11" spans="1:11" x14ac:dyDescent="0.25">
      <c r="A11" s="2" t="s">
        <v>78</v>
      </c>
      <c r="B11" s="2" t="s">
        <v>1</v>
      </c>
      <c r="C11" s="2">
        <v>180</v>
      </c>
    </row>
    <row r="12" spans="1:11" x14ac:dyDescent="0.25">
      <c r="A12" s="2" t="s">
        <v>79</v>
      </c>
      <c r="B12" s="2" t="s">
        <v>54</v>
      </c>
      <c r="C12" s="2">
        <f>35/100*C11</f>
        <v>62.999999999999993</v>
      </c>
      <c r="F12" s="6" t="s">
        <v>82</v>
      </c>
      <c r="G12" s="6" t="s">
        <v>83</v>
      </c>
      <c r="H12" s="6" t="s">
        <v>18</v>
      </c>
      <c r="I12" s="7">
        <f>(C10*C11)+(C10/I10)*C17+(C12*I10)/2</f>
        <v>56454085.701794565</v>
      </c>
    </row>
    <row r="14" spans="1:11" x14ac:dyDescent="0.25">
      <c r="A14" s="2" t="s">
        <v>7</v>
      </c>
      <c r="C14" s="2" t="s">
        <v>2</v>
      </c>
      <c r="F14" s="3" t="s">
        <v>13</v>
      </c>
      <c r="G14" s="3"/>
    </row>
    <row r="15" spans="1:11" x14ac:dyDescent="0.25">
      <c r="F15" s="2" t="s">
        <v>14</v>
      </c>
      <c r="G15" s="2" t="s">
        <v>70</v>
      </c>
      <c r="I15" s="2" t="s">
        <v>11</v>
      </c>
    </row>
    <row r="16" spans="1:11" x14ac:dyDescent="0.25">
      <c r="A16" s="2" t="s">
        <v>31</v>
      </c>
      <c r="C16" s="2" t="s">
        <v>4</v>
      </c>
      <c r="F16" s="2" t="s">
        <v>84</v>
      </c>
      <c r="G16" s="2" t="s">
        <v>85</v>
      </c>
      <c r="I16" s="4">
        <v>2000</v>
      </c>
    </row>
    <row r="17" spans="1:9" x14ac:dyDescent="0.25">
      <c r="A17" s="2" t="s">
        <v>80</v>
      </c>
      <c r="B17" s="2" t="s">
        <v>71</v>
      </c>
      <c r="C17" s="4">
        <v>2200</v>
      </c>
    </row>
    <row r="18" spans="1:9" x14ac:dyDescent="0.25">
      <c r="A18" s="2" t="s">
        <v>3</v>
      </c>
      <c r="C18" s="4">
        <v>2000</v>
      </c>
      <c r="F18" s="2" t="s">
        <v>12</v>
      </c>
    </row>
    <row r="19" spans="1:9" x14ac:dyDescent="0.25">
      <c r="C19" s="4"/>
      <c r="F19" s="2" t="s">
        <v>15</v>
      </c>
    </row>
    <row r="20" spans="1:9" x14ac:dyDescent="0.25">
      <c r="C20" s="4"/>
      <c r="F20" s="2" t="s">
        <v>91</v>
      </c>
    </row>
    <row r="21" spans="1:9" x14ac:dyDescent="0.25">
      <c r="C21" s="4"/>
      <c r="G21" s="2" t="s">
        <v>70</v>
      </c>
      <c r="H21" s="2" t="s">
        <v>10</v>
      </c>
      <c r="I21" s="2" t="s">
        <v>11</v>
      </c>
    </row>
    <row r="22" spans="1:9" x14ac:dyDescent="0.25">
      <c r="F22" s="2" t="s">
        <v>15</v>
      </c>
      <c r="G22" s="2" t="s">
        <v>86</v>
      </c>
      <c r="H22" s="2" t="s">
        <v>16</v>
      </c>
      <c r="I22" s="2">
        <f>(C10/I16)*C17</f>
        <v>343200</v>
      </c>
    </row>
    <row r="24" spans="1:9" x14ac:dyDescent="0.25">
      <c r="A24" s="2" t="s">
        <v>6</v>
      </c>
      <c r="C24" s="2" t="s">
        <v>5</v>
      </c>
      <c r="F24" s="6" t="s">
        <v>17</v>
      </c>
      <c r="G24" s="6"/>
      <c r="H24" s="6" t="s">
        <v>87</v>
      </c>
      <c r="I24" s="7">
        <f>(C10*C11)+I22+(C12*2000)</f>
        <v>56629200</v>
      </c>
    </row>
    <row r="26" spans="1:9" x14ac:dyDescent="0.25">
      <c r="A26" s="2" t="s">
        <v>31</v>
      </c>
      <c r="C26" s="2" t="s">
        <v>4</v>
      </c>
      <c r="F26" s="3" t="s">
        <v>19</v>
      </c>
      <c r="G26" s="3"/>
    </row>
    <row r="27" spans="1:9" x14ac:dyDescent="0.25">
      <c r="A27" s="2" t="s">
        <v>80</v>
      </c>
      <c r="B27" s="2" t="s">
        <v>42</v>
      </c>
      <c r="C27" s="4">
        <v>2900</v>
      </c>
      <c r="F27" s="3"/>
      <c r="G27" s="3"/>
    </row>
    <row r="28" spans="1:9" x14ac:dyDescent="0.25">
      <c r="A28" s="2" t="s">
        <v>3</v>
      </c>
      <c r="C28" s="4">
        <v>6000</v>
      </c>
      <c r="F28" s="2" t="s">
        <v>20</v>
      </c>
      <c r="G28" s="2" t="s">
        <v>70</v>
      </c>
      <c r="I28" s="2" t="s">
        <v>11</v>
      </c>
    </row>
    <row r="29" spans="1:9" x14ac:dyDescent="0.25">
      <c r="F29" s="2" t="s">
        <v>89</v>
      </c>
      <c r="G29" s="2" t="s">
        <v>88</v>
      </c>
      <c r="H29" s="4"/>
      <c r="I29" s="4">
        <v>4400</v>
      </c>
    </row>
    <row r="30" spans="1:9" x14ac:dyDescent="0.25">
      <c r="F30" s="2" t="s">
        <v>21</v>
      </c>
      <c r="G30" s="2" t="s">
        <v>90</v>
      </c>
      <c r="H30" s="4"/>
      <c r="I30" s="4">
        <v>4000</v>
      </c>
    </row>
    <row r="32" spans="1:9" x14ac:dyDescent="0.25">
      <c r="F32" s="2" t="s">
        <v>22</v>
      </c>
    </row>
    <row r="33" spans="6:11" x14ac:dyDescent="0.25">
      <c r="F33" s="2" t="s">
        <v>93</v>
      </c>
      <c r="G33" s="2" t="s">
        <v>94</v>
      </c>
    </row>
    <row r="34" spans="6:11" x14ac:dyDescent="0.25">
      <c r="F34" s="2" t="s">
        <v>15</v>
      </c>
    </row>
    <row r="36" spans="6:11" x14ac:dyDescent="0.25">
      <c r="F36" s="2" t="s">
        <v>91</v>
      </c>
    </row>
    <row r="37" spans="6:11" x14ac:dyDescent="0.25">
      <c r="G37" s="2" t="s">
        <v>70</v>
      </c>
      <c r="H37" s="2" t="s">
        <v>10</v>
      </c>
      <c r="I37" s="2" t="s">
        <v>11</v>
      </c>
    </row>
    <row r="40" spans="6:11" x14ac:dyDescent="0.25">
      <c r="F40" s="2" t="s">
        <v>93</v>
      </c>
      <c r="G40" s="2" t="s">
        <v>94</v>
      </c>
      <c r="H40" s="2" t="s">
        <v>98</v>
      </c>
      <c r="I40" s="8">
        <v>6601</v>
      </c>
      <c r="K40" s="2" t="s">
        <v>108</v>
      </c>
    </row>
    <row r="41" spans="6:11" x14ac:dyDescent="0.25">
      <c r="F41" s="2" t="s">
        <v>15</v>
      </c>
      <c r="G41" s="2" t="s">
        <v>96</v>
      </c>
      <c r="H41" s="2" t="s">
        <v>95</v>
      </c>
      <c r="I41" s="2">
        <f>(C10/I40)*I29</f>
        <v>207968.48962278443</v>
      </c>
    </row>
    <row r="42" spans="6:11" x14ac:dyDescent="0.25">
      <c r="F42" s="6" t="s">
        <v>23</v>
      </c>
      <c r="G42" s="6"/>
      <c r="H42" s="6" t="s">
        <v>97</v>
      </c>
      <c r="I42" s="7">
        <f>(C10*C11)+I41+(C12*I40)/2</f>
        <v>56575899.989622787</v>
      </c>
    </row>
    <row r="43" spans="6:11" x14ac:dyDescent="0.25">
      <c r="F43" s="2" t="s">
        <v>27</v>
      </c>
    </row>
    <row r="44" spans="6:11" x14ac:dyDescent="0.25">
      <c r="F44" s="2" t="s">
        <v>24</v>
      </c>
      <c r="I44" s="9">
        <f>-(I42-I24)</f>
        <v>53300.010377213359</v>
      </c>
    </row>
    <row r="46" spans="6:11" x14ac:dyDescent="0.25">
      <c r="F46" s="3" t="s">
        <v>25</v>
      </c>
      <c r="G46" s="3"/>
    </row>
    <row r="48" spans="6:11" x14ac:dyDescent="0.25">
      <c r="F48" s="2" t="s">
        <v>26</v>
      </c>
    </row>
    <row r="49" spans="6:11" x14ac:dyDescent="0.25">
      <c r="F49" s="2" t="s">
        <v>8</v>
      </c>
    </row>
    <row r="50" spans="6:11" x14ac:dyDescent="0.25">
      <c r="F50" s="2" t="s">
        <v>82</v>
      </c>
    </row>
    <row r="52" spans="6:11" x14ac:dyDescent="0.25">
      <c r="F52" s="2" t="s">
        <v>91</v>
      </c>
    </row>
    <row r="53" spans="6:11" x14ac:dyDescent="0.25">
      <c r="H53" s="2" t="s">
        <v>10</v>
      </c>
      <c r="I53" s="2" t="s">
        <v>11</v>
      </c>
    </row>
    <row r="54" spans="6:11" x14ac:dyDescent="0.25">
      <c r="F54" s="2" t="s">
        <v>8</v>
      </c>
      <c r="G54" s="2" t="s">
        <v>92</v>
      </c>
      <c r="H54" s="2" t="s">
        <v>72</v>
      </c>
      <c r="I54" s="5">
        <f>SQRT((2*C10*C27)/C12)</f>
        <v>5359.4598164189574</v>
      </c>
      <c r="K54" s="2" t="s">
        <v>109</v>
      </c>
    </row>
    <row r="56" spans="6:11" x14ac:dyDescent="0.25">
      <c r="F56" s="6" t="s">
        <v>82</v>
      </c>
      <c r="G56" s="6" t="s">
        <v>83</v>
      </c>
      <c r="H56" s="6" t="s">
        <v>73</v>
      </c>
      <c r="I56" s="10">
        <f>(C10*C11)+(C10/I54)*C27+(C12*I54)/2</f>
        <v>56497645.968434393</v>
      </c>
    </row>
    <row r="58" spans="6:11" x14ac:dyDescent="0.25">
      <c r="F58" s="3" t="s">
        <v>28</v>
      </c>
      <c r="G58" s="3"/>
    </row>
    <row r="60" spans="6:11" x14ac:dyDescent="0.25">
      <c r="F60" s="15" t="s">
        <v>110</v>
      </c>
      <c r="G60" s="15"/>
      <c r="H60" s="15"/>
      <c r="I60" s="15"/>
      <c r="J60" s="15"/>
    </row>
    <row r="61" spans="6:11" x14ac:dyDescent="0.25">
      <c r="F61" s="15"/>
      <c r="G61" s="15"/>
      <c r="H61" s="15"/>
      <c r="I61" s="15"/>
      <c r="J61" s="15"/>
    </row>
    <row r="62" spans="6:11" x14ac:dyDescent="0.25">
      <c r="F62" s="15"/>
      <c r="G62" s="15"/>
      <c r="H62" s="15"/>
      <c r="I62" s="15"/>
      <c r="J62" s="15"/>
    </row>
    <row r="63" spans="6:11" ht="35.25" customHeight="1" x14ac:dyDescent="0.25">
      <c r="F63" s="15"/>
      <c r="G63" s="15"/>
      <c r="H63" s="15"/>
      <c r="I63" s="15"/>
      <c r="J63" s="15"/>
    </row>
  </sheetData>
  <mergeCells count="1">
    <mergeCell ref="F60:J6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abSelected="1" zoomScale="85" zoomScaleNormal="85" workbookViewId="0">
      <pane xSplit="3" topLeftCell="G1" activePane="topRight" state="frozen"/>
      <selection pane="topRight" activeCell="O2" sqref="O2"/>
    </sheetView>
  </sheetViews>
  <sheetFormatPr defaultRowHeight="15" x14ac:dyDescent="0.25"/>
  <cols>
    <col min="1" max="1" width="34.5703125" style="2" customWidth="1"/>
    <col min="2" max="4" width="9.140625" style="2"/>
    <col min="5" max="5" width="38.140625" style="2" customWidth="1"/>
    <col min="6" max="6" width="17.28515625" style="2" customWidth="1"/>
    <col min="7" max="7" width="10.5703125" style="2" bestFit="1" customWidth="1"/>
    <col min="8" max="8" width="6" style="2" customWidth="1"/>
    <col min="9" max="9" width="26.28515625" style="2" bestFit="1" customWidth="1"/>
    <col min="10" max="10" width="16.42578125" style="2" bestFit="1" customWidth="1"/>
    <col min="11" max="12" width="9.140625" style="2"/>
    <col min="13" max="13" width="28.85546875" style="2" customWidth="1"/>
    <col min="14" max="14" width="19.140625" style="2" customWidth="1"/>
    <col min="15" max="15" width="9.7109375" style="2" bestFit="1" customWidth="1"/>
    <col min="16" max="18" width="9.140625" style="2"/>
    <col min="19" max="19" width="81" style="2" customWidth="1"/>
    <col min="20" max="20" width="9.140625" style="2"/>
    <col min="21" max="21" width="73.85546875" style="2" customWidth="1"/>
    <col min="22" max="16384" width="9.140625" style="2"/>
  </cols>
  <sheetData>
    <row r="1" spans="1:21" ht="31.5" x14ac:dyDescent="0.5">
      <c r="A1" s="1" t="s">
        <v>33</v>
      </c>
    </row>
    <row r="2" spans="1:21" x14ac:dyDescent="0.25">
      <c r="E2" s="3" t="s">
        <v>36</v>
      </c>
      <c r="F2" s="3"/>
    </row>
    <row r="3" spans="1:21" x14ac:dyDescent="0.25">
      <c r="A3" s="2" t="s">
        <v>31</v>
      </c>
      <c r="B3" s="2" t="s">
        <v>4</v>
      </c>
      <c r="E3" s="3" t="s">
        <v>30</v>
      </c>
      <c r="F3" s="3"/>
      <c r="I3" s="3" t="s">
        <v>59</v>
      </c>
      <c r="M3" s="3" t="s">
        <v>63</v>
      </c>
      <c r="S3" s="3" t="s">
        <v>67</v>
      </c>
      <c r="U3" s="3" t="s">
        <v>76</v>
      </c>
    </row>
    <row r="4" spans="1:21" ht="15" customHeight="1" x14ac:dyDescent="0.25">
      <c r="A4" s="2" t="s">
        <v>34</v>
      </c>
      <c r="B4" s="4">
        <v>144000</v>
      </c>
      <c r="U4" s="15" t="s">
        <v>75</v>
      </c>
    </row>
    <row r="5" spans="1:21" x14ac:dyDescent="0.25">
      <c r="A5" s="2" t="s">
        <v>39</v>
      </c>
      <c r="B5" s="4">
        <v>86400</v>
      </c>
      <c r="E5" s="2" t="s">
        <v>37</v>
      </c>
      <c r="I5" s="2" t="s">
        <v>37</v>
      </c>
      <c r="M5" s="2" t="s">
        <v>37</v>
      </c>
      <c r="S5" s="16" t="s">
        <v>68</v>
      </c>
      <c r="U5" s="15"/>
    </row>
    <row r="6" spans="1:21" x14ac:dyDescent="0.25">
      <c r="A6" s="2" t="s">
        <v>40</v>
      </c>
      <c r="B6" s="4">
        <v>12000</v>
      </c>
      <c r="E6" s="2" t="s">
        <v>38</v>
      </c>
      <c r="I6" s="2" t="s">
        <v>60</v>
      </c>
      <c r="M6" s="2" t="s">
        <v>64</v>
      </c>
      <c r="S6" s="16"/>
      <c r="U6" s="15"/>
    </row>
    <row r="7" spans="1:21" x14ac:dyDescent="0.25">
      <c r="U7" s="15"/>
    </row>
    <row r="8" spans="1:21" x14ac:dyDescent="0.25">
      <c r="A8" s="2" t="s">
        <v>43</v>
      </c>
      <c r="B8" s="4">
        <v>800</v>
      </c>
      <c r="E8" s="2" t="s">
        <v>41</v>
      </c>
      <c r="F8" s="2" t="s">
        <v>50</v>
      </c>
      <c r="G8" s="2" t="s">
        <v>4</v>
      </c>
      <c r="I8" s="2" t="s">
        <v>61</v>
      </c>
      <c r="J8" s="2" t="s">
        <v>50</v>
      </c>
      <c r="K8" s="2" t="s">
        <v>4</v>
      </c>
      <c r="M8" s="2" t="s">
        <v>61</v>
      </c>
      <c r="N8" s="2" t="s">
        <v>50</v>
      </c>
      <c r="O8" s="2" t="s">
        <v>4</v>
      </c>
      <c r="S8" s="2" t="s">
        <v>105</v>
      </c>
      <c r="U8" s="15"/>
    </row>
    <row r="9" spans="1:21" x14ac:dyDescent="0.25">
      <c r="B9" s="4"/>
      <c r="M9" s="2" t="s">
        <v>102</v>
      </c>
      <c r="N9" s="2" t="s">
        <v>103</v>
      </c>
      <c r="O9" s="4">
        <f>SUM(B4:B6)</f>
        <v>242400</v>
      </c>
      <c r="S9" s="11">
        <f>K12-O12</f>
        <v>73620.336183979744</v>
      </c>
      <c r="U9" s="15"/>
    </row>
    <row r="10" spans="1:21" x14ac:dyDescent="0.25">
      <c r="B10" s="4"/>
      <c r="M10" s="2" t="s">
        <v>104</v>
      </c>
      <c r="N10" s="2" t="s">
        <v>53</v>
      </c>
      <c r="O10" s="4">
        <v>860</v>
      </c>
      <c r="S10" s="16" t="s">
        <v>69</v>
      </c>
      <c r="U10" s="15"/>
    </row>
    <row r="11" spans="1:21" x14ac:dyDescent="0.25">
      <c r="E11" s="2" t="s">
        <v>34</v>
      </c>
      <c r="G11" s="4">
        <v>144000</v>
      </c>
      <c r="H11" s="4"/>
      <c r="M11" s="2" t="s">
        <v>101</v>
      </c>
      <c r="N11" s="2" t="s">
        <v>9</v>
      </c>
      <c r="O11" s="2">
        <v>3728</v>
      </c>
      <c r="S11" s="16"/>
      <c r="U11" s="15"/>
    </row>
    <row r="12" spans="1:21" ht="15" customHeight="1" x14ac:dyDescent="0.25">
      <c r="A12" s="2" t="s">
        <v>44</v>
      </c>
      <c r="B12" s="4">
        <v>200</v>
      </c>
      <c r="E12" s="2" t="s">
        <v>39</v>
      </c>
      <c r="G12" s="4">
        <v>86400</v>
      </c>
      <c r="H12" s="4"/>
      <c r="I12" s="2" t="s">
        <v>62</v>
      </c>
      <c r="J12" s="12" t="s">
        <v>99</v>
      </c>
      <c r="K12" s="4">
        <f>SUM(G20:G22)</f>
        <v>185458.78618397974</v>
      </c>
      <c r="M12" s="2" t="s">
        <v>100</v>
      </c>
      <c r="N12" s="2" t="s">
        <v>18</v>
      </c>
      <c r="O12" s="13">
        <v>111838.45</v>
      </c>
      <c r="U12" s="15" t="s">
        <v>74</v>
      </c>
    </row>
    <row r="13" spans="1:21" x14ac:dyDescent="0.25">
      <c r="A13" s="2" t="s">
        <v>45</v>
      </c>
      <c r="B13" s="2">
        <v>60</v>
      </c>
      <c r="E13" s="2" t="s">
        <v>40</v>
      </c>
      <c r="G13" s="4">
        <v>12000</v>
      </c>
      <c r="H13" s="4"/>
      <c r="J13" s="12"/>
      <c r="U13" s="15"/>
    </row>
    <row r="14" spans="1:21" x14ac:dyDescent="0.25">
      <c r="A14" s="2" t="s">
        <v>46</v>
      </c>
      <c r="B14" s="4">
        <v>120</v>
      </c>
      <c r="E14" s="2" t="s">
        <v>47</v>
      </c>
      <c r="F14" s="2" t="s">
        <v>51</v>
      </c>
      <c r="G14" s="4">
        <f>B8+B12</f>
        <v>1000</v>
      </c>
      <c r="H14" s="4"/>
      <c r="J14" s="12"/>
      <c r="U14" s="15"/>
    </row>
    <row r="15" spans="1:21" x14ac:dyDescent="0.25">
      <c r="E15" s="2" t="s">
        <v>49</v>
      </c>
      <c r="F15" s="2" t="s">
        <v>53</v>
      </c>
      <c r="G15" s="4">
        <f>B8+B13</f>
        <v>860</v>
      </c>
      <c r="H15" s="4"/>
      <c r="U15" s="15"/>
    </row>
    <row r="16" spans="1:21" x14ac:dyDescent="0.25">
      <c r="A16" s="2" t="s">
        <v>106</v>
      </c>
      <c r="B16" s="4">
        <v>30</v>
      </c>
      <c r="E16" s="2" t="s">
        <v>48</v>
      </c>
      <c r="F16" s="2" t="s">
        <v>52</v>
      </c>
      <c r="G16" s="4">
        <f>B8+B14</f>
        <v>920</v>
      </c>
      <c r="H16" s="4"/>
      <c r="U16" s="15"/>
    </row>
    <row r="17" spans="5:21" x14ac:dyDescent="0.25">
      <c r="E17" s="2" t="s">
        <v>35</v>
      </c>
      <c r="F17" s="4"/>
      <c r="G17" s="2">
        <v>30</v>
      </c>
      <c r="U17" s="15"/>
    </row>
    <row r="18" spans="5:21" x14ac:dyDescent="0.25">
      <c r="F18" s="4"/>
      <c r="U18" s="15"/>
    </row>
    <row r="19" spans="5:21" x14ac:dyDescent="0.25">
      <c r="E19" s="2" t="s">
        <v>61</v>
      </c>
      <c r="U19" s="15" t="s">
        <v>111</v>
      </c>
    </row>
    <row r="20" spans="5:21" x14ac:dyDescent="0.25">
      <c r="E20" s="2" t="s">
        <v>55</v>
      </c>
      <c r="F20" s="2" t="s">
        <v>56</v>
      </c>
      <c r="G20" s="14">
        <f>SQRT(2*B4*G14*B16)</f>
        <v>92951.600308977999</v>
      </c>
      <c r="H20" s="14"/>
      <c r="U20" s="15"/>
    </row>
    <row r="21" spans="5:21" x14ac:dyDescent="0.25">
      <c r="E21" s="2" t="s">
        <v>65</v>
      </c>
      <c r="F21" s="2" t="s">
        <v>57</v>
      </c>
      <c r="G21" s="14">
        <f>SQRT(2*B5*G15*B16)</f>
        <v>66770.053167569073</v>
      </c>
      <c r="H21" s="14"/>
      <c r="U21" s="15"/>
    </row>
    <row r="22" spans="5:21" x14ac:dyDescent="0.25">
      <c r="E22" s="2" t="s">
        <v>66</v>
      </c>
      <c r="F22" s="2" t="s">
        <v>58</v>
      </c>
      <c r="G22" s="14">
        <f>SQRT(2*B6*G16*B16)</f>
        <v>25737.132707432658</v>
      </c>
      <c r="H22" s="14"/>
      <c r="U22" s="15"/>
    </row>
    <row r="23" spans="5:21" ht="15" customHeight="1" x14ac:dyDescent="0.25"/>
  </sheetData>
  <mergeCells count="5">
    <mergeCell ref="U19:U22"/>
    <mergeCell ref="S5:S6"/>
    <mergeCell ref="S10:S11"/>
    <mergeCell ref="U4:U11"/>
    <mergeCell ref="U12:U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CS_01</vt:lpstr>
      <vt:lpstr>CS_02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NICSI</dc:creator>
  <cp:lastModifiedBy>NICSI</cp:lastModifiedBy>
  <dcterms:created xsi:type="dcterms:W3CDTF">2017-11-08T05:27:57Z</dcterms:created>
  <dcterms:modified xsi:type="dcterms:W3CDTF">2017-11-08T19:05:55Z</dcterms:modified>
</cp:coreProperties>
</file>