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NICSI\Desktop\Demand Analysis\"/>
    </mc:Choice>
  </mc:AlternateContent>
  <bookViews>
    <workbookView xWindow="0" yWindow="0" windowWidth="20430" windowHeight="7650" activeTab="6"/>
  </bookViews>
  <sheets>
    <sheet name="Naive" sheetId="4" r:id="rId1"/>
    <sheet name="Mov. Avg." sheetId="11" r:id="rId2"/>
    <sheet name="Cum. Mean" sheetId="1" r:id="rId3"/>
    <sheet name="Exp. Smooth." sheetId="16" r:id="rId4"/>
    <sheet name="Holt" sheetId="13" r:id="rId5"/>
    <sheet name="Winter" sheetId="14" r:id="rId6"/>
    <sheet name="Holt-Win" sheetId="15" r:id="rId7"/>
  </sheets>
  <definedNames>
    <definedName name="solver_adj" localSheetId="3" hidden="1">'Exp. Smooth.'!$P$2</definedName>
    <definedName name="solver_adj" localSheetId="4" hidden="1">Holt!$R$2,Holt!$R$3</definedName>
    <definedName name="solver_adj" localSheetId="6" hidden="1">'Holt-Win'!$R$1,'Holt-Win'!$R$2,'Holt-Win'!$R$3</definedName>
    <definedName name="solver_adj" localSheetId="5" hidden="1">Winter!$Q$2,Winter!$Q$3</definedName>
    <definedName name="solver_cvg" localSheetId="3" hidden="1">0.0001</definedName>
    <definedName name="solver_cvg" localSheetId="4" hidden="1">0.0001</definedName>
    <definedName name="solver_cvg" localSheetId="6" hidden="1">0.0001</definedName>
    <definedName name="solver_cvg" localSheetId="5" hidden="1">0.0001</definedName>
    <definedName name="solver_drv" localSheetId="3" hidden="1">1</definedName>
    <definedName name="solver_drv" localSheetId="4" hidden="1">1</definedName>
    <definedName name="solver_drv" localSheetId="6" hidden="1">1</definedName>
    <definedName name="solver_drv" localSheetId="5" hidden="1">1</definedName>
    <definedName name="solver_eng" localSheetId="3" hidden="1">1</definedName>
    <definedName name="solver_eng" localSheetId="4" hidden="1">3</definedName>
    <definedName name="solver_eng" localSheetId="6" hidden="1">3</definedName>
    <definedName name="solver_eng" localSheetId="5" hidden="1">3</definedName>
    <definedName name="solver_est" localSheetId="3" hidden="1">1</definedName>
    <definedName name="solver_est" localSheetId="4" hidden="1">1</definedName>
    <definedName name="solver_est" localSheetId="6" hidden="1">1</definedName>
    <definedName name="solver_est" localSheetId="5" hidden="1">1</definedName>
    <definedName name="solver_itr" localSheetId="3" hidden="1">2147483647</definedName>
    <definedName name="solver_itr" localSheetId="4" hidden="1">2147483647</definedName>
    <definedName name="solver_itr" localSheetId="6" hidden="1">2147483647</definedName>
    <definedName name="solver_itr" localSheetId="5" hidden="1">2147483647</definedName>
    <definedName name="solver_lhs1" localSheetId="3" hidden="1">'Exp. Smooth.'!$P$2</definedName>
    <definedName name="solver_lhs1" localSheetId="4" hidden="1">Holt!$R$2</definedName>
    <definedName name="solver_lhs1" localSheetId="6" hidden="1">'Holt-Win'!$R$1</definedName>
    <definedName name="solver_lhs1" localSheetId="5" hidden="1">Winter!$Q$2</definedName>
    <definedName name="solver_lhs2" localSheetId="4" hidden="1">Holt!$R$3</definedName>
    <definedName name="solver_lhs2" localSheetId="6" hidden="1">'Holt-Win'!$R$2</definedName>
    <definedName name="solver_lhs2" localSheetId="5" hidden="1">Winter!$Q$3</definedName>
    <definedName name="solver_lhs3" localSheetId="4" hidden="1">Holt!$R$3</definedName>
    <definedName name="solver_lhs3" localSheetId="6" hidden="1">'Holt-Win'!$R$3</definedName>
    <definedName name="solver_mip" localSheetId="3" hidden="1">2147483647</definedName>
    <definedName name="solver_mip" localSheetId="4" hidden="1">2147483647</definedName>
    <definedName name="solver_mip" localSheetId="6" hidden="1">2147483647</definedName>
    <definedName name="solver_mip" localSheetId="5" hidden="1">2147483647</definedName>
    <definedName name="solver_mni" localSheetId="3" hidden="1">30</definedName>
    <definedName name="solver_mni" localSheetId="4" hidden="1">30</definedName>
    <definedName name="solver_mni" localSheetId="6" hidden="1">30</definedName>
    <definedName name="solver_mni" localSheetId="5" hidden="1">30</definedName>
    <definedName name="solver_mrt" localSheetId="3" hidden="1">0.075</definedName>
    <definedName name="solver_mrt" localSheetId="4" hidden="1">0.075</definedName>
    <definedName name="solver_mrt" localSheetId="6" hidden="1">0.075</definedName>
    <definedName name="solver_mrt" localSheetId="5" hidden="1">0.075</definedName>
    <definedName name="solver_msl" localSheetId="3" hidden="1">2</definedName>
    <definedName name="solver_msl" localSheetId="4" hidden="1">2</definedName>
    <definedName name="solver_msl" localSheetId="6" hidden="1">2</definedName>
    <definedName name="solver_msl" localSheetId="5" hidden="1">2</definedName>
    <definedName name="solver_neg" localSheetId="3" hidden="1">1</definedName>
    <definedName name="solver_neg" localSheetId="4" hidden="1">1</definedName>
    <definedName name="solver_neg" localSheetId="6" hidden="1">1</definedName>
    <definedName name="solver_neg" localSheetId="5" hidden="1">1</definedName>
    <definedName name="solver_nod" localSheetId="3" hidden="1">2147483647</definedName>
    <definedName name="solver_nod" localSheetId="4" hidden="1">2147483647</definedName>
    <definedName name="solver_nod" localSheetId="6" hidden="1">2147483647</definedName>
    <definedName name="solver_nod" localSheetId="5" hidden="1">2147483647</definedName>
    <definedName name="solver_num" localSheetId="3" hidden="1">1</definedName>
    <definedName name="solver_num" localSheetId="4" hidden="1">2</definedName>
    <definedName name="solver_num" localSheetId="6" hidden="1">3</definedName>
    <definedName name="solver_num" localSheetId="5" hidden="1">2</definedName>
    <definedName name="solver_nwt" localSheetId="3" hidden="1">1</definedName>
    <definedName name="solver_nwt" localSheetId="4" hidden="1">1</definedName>
    <definedName name="solver_nwt" localSheetId="6" hidden="1">1</definedName>
    <definedName name="solver_nwt" localSheetId="5" hidden="1">1</definedName>
    <definedName name="solver_opt" localSheetId="3" hidden="1">'Exp. Smooth.'!$M$5</definedName>
    <definedName name="solver_opt" localSheetId="4" hidden="1">Holt!$N$6</definedName>
    <definedName name="solver_opt" localSheetId="6" hidden="1">'Holt-Win'!$O$5</definedName>
    <definedName name="solver_opt" localSheetId="5" hidden="1">Winter!$N$6</definedName>
    <definedName name="solver_pre" localSheetId="3" hidden="1">0.000001</definedName>
    <definedName name="solver_pre" localSheetId="4" hidden="1">0.000001</definedName>
    <definedName name="solver_pre" localSheetId="6" hidden="1">0.000001</definedName>
    <definedName name="solver_pre" localSheetId="5" hidden="1">0.000001</definedName>
    <definedName name="solver_rbv" localSheetId="3" hidden="1">1</definedName>
    <definedName name="solver_rbv" localSheetId="4" hidden="1">1</definedName>
    <definedName name="solver_rbv" localSheetId="6" hidden="1">1</definedName>
    <definedName name="solver_rbv" localSheetId="5" hidden="1">1</definedName>
    <definedName name="solver_rel1" localSheetId="3" hidden="1">1</definedName>
    <definedName name="solver_rel1" localSheetId="4" hidden="1">1</definedName>
    <definedName name="solver_rel1" localSheetId="6" hidden="1">1</definedName>
    <definedName name="solver_rel1" localSheetId="5" hidden="1">1</definedName>
    <definedName name="solver_rel2" localSheetId="4" hidden="1">1</definedName>
    <definedName name="solver_rel2" localSheetId="6" hidden="1">1</definedName>
    <definedName name="solver_rel2" localSheetId="5" hidden="1">1</definedName>
    <definedName name="solver_rel3" localSheetId="4" hidden="1">1</definedName>
    <definedName name="solver_rel3" localSheetId="6" hidden="1">1</definedName>
    <definedName name="solver_rhs1" localSheetId="3" hidden="1">1</definedName>
    <definedName name="solver_rhs1" localSheetId="4" hidden="1">1</definedName>
    <definedName name="solver_rhs1" localSheetId="6" hidden="1">1</definedName>
    <definedName name="solver_rhs1" localSheetId="5" hidden="1">1</definedName>
    <definedName name="solver_rhs2" localSheetId="4" hidden="1">1</definedName>
    <definedName name="solver_rhs2" localSheetId="6" hidden="1">1</definedName>
    <definedName name="solver_rhs2" localSheetId="5" hidden="1">1</definedName>
    <definedName name="solver_rhs3" localSheetId="4" hidden="1">1</definedName>
    <definedName name="solver_rhs3" localSheetId="6" hidden="1">1</definedName>
    <definedName name="solver_rlx" localSheetId="3" hidden="1">2</definedName>
    <definedName name="solver_rlx" localSheetId="4" hidden="1">2</definedName>
    <definedName name="solver_rlx" localSheetId="6" hidden="1">2</definedName>
    <definedName name="solver_rlx" localSheetId="5" hidden="1">2</definedName>
    <definedName name="solver_rsd" localSheetId="3" hidden="1">0</definedName>
    <definedName name="solver_rsd" localSheetId="4" hidden="1">0</definedName>
    <definedName name="solver_rsd" localSheetId="6" hidden="1">0</definedName>
    <definedName name="solver_rsd" localSheetId="5" hidden="1">0</definedName>
    <definedName name="solver_scl" localSheetId="3" hidden="1">1</definedName>
    <definedName name="solver_scl" localSheetId="4" hidden="1">1</definedName>
    <definedName name="solver_scl" localSheetId="6" hidden="1">1</definedName>
    <definedName name="solver_scl" localSheetId="5" hidden="1">1</definedName>
    <definedName name="solver_sho" localSheetId="3" hidden="1">2</definedName>
    <definedName name="solver_sho" localSheetId="4" hidden="1">2</definedName>
    <definedName name="solver_sho" localSheetId="6" hidden="1">2</definedName>
    <definedName name="solver_sho" localSheetId="5" hidden="1">2</definedName>
    <definedName name="solver_ssz" localSheetId="3" hidden="1">100</definedName>
    <definedName name="solver_ssz" localSheetId="4" hidden="1">100</definedName>
    <definedName name="solver_ssz" localSheetId="6" hidden="1">100</definedName>
    <definedName name="solver_ssz" localSheetId="5" hidden="1">100</definedName>
    <definedName name="solver_tim" localSheetId="3" hidden="1">2147483647</definedName>
    <definedName name="solver_tim" localSheetId="4" hidden="1">2147483647</definedName>
    <definedName name="solver_tim" localSheetId="6" hidden="1">2147483647</definedName>
    <definedName name="solver_tim" localSheetId="5" hidden="1">2147483647</definedName>
    <definedName name="solver_tol" localSheetId="3" hidden="1">0.01</definedName>
    <definedName name="solver_tol" localSheetId="4" hidden="1">0.01</definedName>
    <definedName name="solver_tol" localSheetId="6" hidden="1">0.01</definedName>
    <definedName name="solver_tol" localSheetId="5" hidden="1">0.01</definedName>
    <definedName name="solver_typ" localSheetId="3" hidden="1">2</definedName>
    <definedName name="solver_typ" localSheetId="4" hidden="1">2</definedName>
    <definedName name="solver_typ" localSheetId="6" hidden="1">2</definedName>
    <definedName name="solver_typ" localSheetId="5" hidden="1">2</definedName>
    <definedName name="solver_val" localSheetId="3" hidden="1">0</definedName>
    <definedName name="solver_val" localSheetId="4" hidden="1">0</definedName>
    <definedName name="solver_val" localSheetId="6" hidden="1">0</definedName>
    <definedName name="solver_val" localSheetId="5" hidden="1">0</definedName>
    <definedName name="solver_ver" localSheetId="3" hidden="1">3</definedName>
    <definedName name="solver_ver" localSheetId="4" hidden="1">3</definedName>
    <definedName name="solver_ver" localSheetId="6" hidden="1">3</definedName>
    <definedName name="solver_ver" localSheetId="5" hidden="1">3</definedName>
  </definedNames>
  <calcPr calcId="152511"/>
</workbook>
</file>

<file path=xl/calcChain.xml><?xml version="1.0" encoding="utf-8"?>
<calcChain xmlns="http://schemas.openxmlformats.org/spreadsheetml/2006/main">
  <c r="C27" i="11" l="1"/>
  <c r="O1" i="15"/>
  <c r="C6" i="1" l="1"/>
  <c r="C7" i="1"/>
  <c r="C8" i="1"/>
  <c r="C9" i="1"/>
  <c r="C10" i="1"/>
  <c r="C11" i="1"/>
  <c r="C12" i="1"/>
  <c r="C13" i="1"/>
  <c r="C14" i="1"/>
  <c r="C15" i="1"/>
  <c r="C16" i="1"/>
  <c r="C17" i="1"/>
  <c r="C18" i="1"/>
  <c r="C19" i="1"/>
  <c r="C20" i="1"/>
  <c r="C21" i="1"/>
  <c r="C22" i="1"/>
  <c r="C23" i="1"/>
  <c r="C5" i="1"/>
  <c r="I8" i="11"/>
  <c r="I9" i="11"/>
  <c r="I10" i="11"/>
  <c r="I11" i="11"/>
  <c r="I12" i="11"/>
  <c r="I13" i="11"/>
  <c r="I14" i="11"/>
  <c r="I15" i="11"/>
  <c r="I16" i="11"/>
  <c r="I17" i="11"/>
  <c r="I18" i="11"/>
  <c r="I19" i="11"/>
  <c r="I20" i="11"/>
  <c r="I21" i="11"/>
  <c r="I22" i="11"/>
  <c r="I23" i="11"/>
  <c r="I7" i="11"/>
  <c r="M6" i="16"/>
  <c r="M5" i="16"/>
  <c r="L6" i="15" l="1"/>
  <c r="L7" i="15"/>
  <c r="D27" i="15"/>
  <c r="L7" i="14"/>
  <c r="K8" i="14"/>
  <c r="K9" i="14"/>
  <c r="K10" i="14"/>
  <c r="K11" i="14"/>
  <c r="K12" i="14"/>
  <c r="K13" i="14"/>
  <c r="K14" i="14"/>
  <c r="K15" i="14"/>
  <c r="K16" i="14"/>
  <c r="K17" i="14"/>
  <c r="K18" i="14"/>
  <c r="K19" i="14"/>
  <c r="K20" i="14"/>
  <c r="K21" i="14"/>
  <c r="K22" i="14"/>
  <c r="K23" i="14"/>
  <c r="K24" i="14"/>
  <c r="K25" i="14"/>
  <c r="K7" i="14"/>
  <c r="J7" i="14"/>
  <c r="I7" i="14"/>
  <c r="H7" i="14"/>
  <c r="G7" i="14"/>
  <c r="F7" i="14"/>
  <c r="E27" i="14"/>
  <c r="E5" i="14"/>
  <c r="L6" i="13" l="1"/>
  <c r="I6" i="13"/>
  <c r="G6" i="13"/>
  <c r="K7" i="13"/>
  <c r="K8" i="13"/>
  <c r="K9" i="13"/>
  <c r="K10" i="13"/>
  <c r="K11" i="13"/>
  <c r="K12" i="13"/>
  <c r="K13" i="13"/>
  <c r="K14" i="13"/>
  <c r="K15" i="13"/>
  <c r="K16" i="13"/>
  <c r="K17" i="13"/>
  <c r="K18" i="13"/>
  <c r="K19" i="13"/>
  <c r="K20" i="13"/>
  <c r="K21" i="13"/>
  <c r="K22" i="13"/>
  <c r="K23" i="13"/>
  <c r="K24" i="13"/>
  <c r="K25" i="13"/>
  <c r="K26" i="13"/>
  <c r="K27" i="13"/>
  <c r="D5" i="13"/>
  <c r="E5" i="13" s="1"/>
  <c r="F7" i="13" s="1"/>
  <c r="G7" i="13" s="1"/>
  <c r="L7" i="13" s="1"/>
  <c r="F6" i="13"/>
  <c r="K6" i="13"/>
  <c r="J7" i="13" l="1"/>
  <c r="H7" i="13"/>
  <c r="I7" i="13" s="1"/>
  <c r="D6" i="13"/>
  <c r="E6" i="13" s="1"/>
  <c r="F8" i="13" s="1"/>
  <c r="G8" i="13" s="1"/>
  <c r="J8" i="13" s="1"/>
  <c r="J6" i="13"/>
  <c r="H6" i="13"/>
  <c r="B27" i="4"/>
  <c r="L8" i="13" l="1"/>
  <c r="H8" i="13"/>
  <c r="I8" i="13" s="1"/>
  <c r="D7" i="13"/>
  <c r="E7" i="13" s="1"/>
  <c r="F9" i="13" s="1"/>
  <c r="G9" i="13" s="1"/>
  <c r="F3" i="15"/>
  <c r="G6" i="15" s="1"/>
  <c r="H6" i="15" s="1"/>
  <c r="F4" i="15"/>
  <c r="F2" i="15"/>
  <c r="D5" i="15" s="1"/>
  <c r="L25" i="15"/>
  <c r="L24" i="15"/>
  <c r="L23" i="15"/>
  <c r="L22" i="15"/>
  <c r="L21" i="15"/>
  <c r="L20" i="15"/>
  <c r="L19" i="15"/>
  <c r="L18" i="15"/>
  <c r="L17" i="15"/>
  <c r="L16" i="15"/>
  <c r="L15" i="15"/>
  <c r="L14" i="15"/>
  <c r="L13" i="15"/>
  <c r="L12" i="15"/>
  <c r="L11" i="15"/>
  <c r="L10" i="15"/>
  <c r="L9" i="15"/>
  <c r="L8" i="15"/>
  <c r="E3" i="14"/>
  <c r="E4" i="14"/>
  <c r="E2" i="14"/>
  <c r="I19" i="16"/>
  <c r="E5" i="15" l="1"/>
  <c r="F5" i="15"/>
  <c r="I6" i="15"/>
  <c r="J6" i="15" s="1"/>
  <c r="M6" i="15"/>
  <c r="K6" i="15"/>
  <c r="J9" i="13"/>
  <c r="H9" i="13"/>
  <c r="I9" i="13" s="1"/>
  <c r="L9" i="13"/>
  <c r="D6" i="14"/>
  <c r="F8" i="14" s="1"/>
  <c r="I6" i="16"/>
  <c r="I7" i="16"/>
  <c r="I8" i="16"/>
  <c r="I9" i="16"/>
  <c r="I10" i="16"/>
  <c r="I11" i="16"/>
  <c r="I12" i="16"/>
  <c r="I13" i="16"/>
  <c r="I14" i="16"/>
  <c r="I15" i="16"/>
  <c r="I16" i="16"/>
  <c r="I17" i="16"/>
  <c r="I18" i="16"/>
  <c r="I20" i="16"/>
  <c r="I21" i="16"/>
  <c r="I22" i="16"/>
  <c r="I23" i="16"/>
  <c r="I24" i="16"/>
  <c r="I25" i="16"/>
  <c r="I26" i="16"/>
  <c r="I27" i="16"/>
  <c r="I5" i="16"/>
  <c r="D5" i="16"/>
  <c r="D6" i="16" s="1"/>
  <c r="D7" i="16" s="1"/>
  <c r="D8" i="16" s="1"/>
  <c r="D9" i="16" s="1"/>
  <c r="D10" i="16" s="1"/>
  <c r="D11" i="16" s="1"/>
  <c r="D12" i="16" s="1"/>
  <c r="D13" i="16" s="1"/>
  <c r="D14" i="16" s="1"/>
  <c r="D15" i="16" s="1"/>
  <c r="D16" i="16" s="1"/>
  <c r="D17" i="16" s="1"/>
  <c r="D18" i="16" s="1"/>
  <c r="D19" i="16" s="1"/>
  <c r="D20" i="16" s="1"/>
  <c r="D21" i="16" s="1"/>
  <c r="D22" i="16" s="1"/>
  <c r="D23" i="16" s="1"/>
  <c r="D24" i="16" s="1"/>
  <c r="D25" i="16" s="1"/>
  <c r="D26" i="16" s="1"/>
  <c r="D27" i="16" s="1"/>
  <c r="E27" i="16" s="1"/>
  <c r="H27" i="16" s="1"/>
  <c r="E6" i="14" l="1"/>
  <c r="D7" i="14"/>
  <c r="D8" i="13"/>
  <c r="F27" i="16"/>
  <c r="G27" i="16" s="1"/>
  <c r="E24" i="16"/>
  <c r="H24" i="16" s="1"/>
  <c r="E16" i="16"/>
  <c r="H16" i="16" s="1"/>
  <c r="E12" i="16"/>
  <c r="H12" i="16" s="1"/>
  <c r="E23" i="16"/>
  <c r="H23" i="16" s="1"/>
  <c r="E19" i="16"/>
  <c r="H19" i="16" s="1"/>
  <c r="E15" i="16"/>
  <c r="H15" i="16" s="1"/>
  <c r="E11" i="16"/>
  <c r="H11" i="16" s="1"/>
  <c r="E7" i="16"/>
  <c r="H7" i="16" s="1"/>
  <c r="E26" i="16"/>
  <c r="H26" i="16" s="1"/>
  <c r="E22" i="16"/>
  <c r="H22" i="16" s="1"/>
  <c r="E18" i="16"/>
  <c r="H18" i="16" s="1"/>
  <c r="E14" i="16"/>
  <c r="H14" i="16" s="1"/>
  <c r="E10" i="16"/>
  <c r="H10" i="16" s="1"/>
  <c r="E6" i="16"/>
  <c r="H6" i="16" s="1"/>
  <c r="E25" i="16"/>
  <c r="H25" i="16" s="1"/>
  <c r="E17" i="16"/>
  <c r="H17" i="16" s="1"/>
  <c r="E13" i="16"/>
  <c r="H13" i="16" s="1"/>
  <c r="E9" i="16"/>
  <c r="H9" i="16" s="1"/>
  <c r="E5" i="16"/>
  <c r="H5" i="16" s="1"/>
  <c r="E21" i="16"/>
  <c r="H21" i="16" s="1"/>
  <c r="E20" i="16"/>
  <c r="H20" i="16" s="1"/>
  <c r="E8" i="16"/>
  <c r="H8" i="16" s="1"/>
  <c r="D8" i="14" l="1"/>
  <c r="D9" i="14" s="1"/>
  <c r="F9" i="14"/>
  <c r="E8" i="13"/>
  <c r="F10" i="13" s="1"/>
  <c r="G10" i="13" s="1"/>
  <c r="G8" i="14"/>
  <c r="L8" i="14" s="1"/>
  <c r="E7" i="14"/>
  <c r="F22" i="16"/>
  <c r="G22" i="16" s="1"/>
  <c r="F20" i="16"/>
  <c r="G20" i="16" s="1"/>
  <c r="F13" i="16"/>
  <c r="G13" i="16" s="1"/>
  <c r="F10" i="16"/>
  <c r="G10" i="16" s="1"/>
  <c r="F26" i="16"/>
  <c r="G26" i="16" s="1"/>
  <c r="F19" i="16"/>
  <c r="G19" i="16" s="1"/>
  <c r="F24" i="16"/>
  <c r="G24" i="16" s="1"/>
  <c r="F8" i="16"/>
  <c r="G8" i="16" s="1"/>
  <c r="F9" i="16"/>
  <c r="G9" i="16" s="1"/>
  <c r="F15" i="16"/>
  <c r="G15" i="16" s="1"/>
  <c r="F21" i="16"/>
  <c r="G21" i="16" s="1"/>
  <c r="F17" i="16"/>
  <c r="G17" i="16" s="1"/>
  <c r="F14" i="16"/>
  <c r="G14" i="16" s="1"/>
  <c r="F7" i="16"/>
  <c r="G7" i="16" s="1"/>
  <c r="F23" i="16"/>
  <c r="G23" i="16" s="1"/>
  <c r="F6" i="16"/>
  <c r="G6" i="16" s="1"/>
  <c r="F16" i="16"/>
  <c r="G16" i="16" s="1"/>
  <c r="M2" i="16"/>
  <c r="F5" i="16"/>
  <c r="F25" i="16"/>
  <c r="G25" i="16" s="1"/>
  <c r="F18" i="16"/>
  <c r="G18" i="16" s="1"/>
  <c r="F11" i="16"/>
  <c r="G11" i="16" s="1"/>
  <c r="F12" i="16"/>
  <c r="G12" i="16" s="1"/>
  <c r="B27" i="11"/>
  <c r="D11" i="1"/>
  <c r="G11" i="1" s="1"/>
  <c r="D19" i="1"/>
  <c r="G19" i="1" s="1"/>
  <c r="H23" i="1"/>
  <c r="H22" i="1"/>
  <c r="H21" i="1"/>
  <c r="H20" i="1"/>
  <c r="H19" i="1"/>
  <c r="H18" i="1"/>
  <c r="H17" i="1"/>
  <c r="H16" i="1"/>
  <c r="H15" i="1"/>
  <c r="H14" i="1"/>
  <c r="H13" i="1"/>
  <c r="H12" i="1"/>
  <c r="H11" i="1"/>
  <c r="H10" i="1"/>
  <c r="H9" i="1"/>
  <c r="H8" i="1"/>
  <c r="H7" i="1"/>
  <c r="H6" i="1"/>
  <c r="H5" i="1"/>
  <c r="D5" i="1"/>
  <c r="D6" i="1"/>
  <c r="D7" i="1"/>
  <c r="D8" i="1"/>
  <c r="G8" i="1" s="1"/>
  <c r="D9" i="1"/>
  <c r="D10" i="1"/>
  <c r="D12" i="1"/>
  <c r="G12" i="1" s="1"/>
  <c r="D13" i="1"/>
  <c r="D14" i="1"/>
  <c r="D15" i="1"/>
  <c r="D16" i="1"/>
  <c r="G16" i="1" s="1"/>
  <c r="D17" i="1"/>
  <c r="G17" i="1" s="1"/>
  <c r="D18" i="1"/>
  <c r="D20" i="1"/>
  <c r="G20" i="1" s="1"/>
  <c r="D21" i="1"/>
  <c r="G21" i="1" s="1"/>
  <c r="D22" i="1"/>
  <c r="D23" i="1"/>
  <c r="G23" i="1" s="1"/>
  <c r="B30" i="11"/>
  <c r="B29" i="11"/>
  <c r="B28" i="11"/>
  <c r="O10" i="11"/>
  <c r="O11" i="11"/>
  <c r="O12" i="11"/>
  <c r="O13" i="11"/>
  <c r="P13" i="11" s="1"/>
  <c r="O14" i="11"/>
  <c r="O15" i="11"/>
  <c r="O16" i="11"/>
  <c r="O17" i="11"/>
  <c r="P17" i="11" s="1"/>
  <c r="O18" i="11"/>
  <c r="O19" i="11"/>
  <c r="O20" i="11"/>
  <c r="O21" i="11"/>
  <c r="P21" i="11" s="1"/>
  <c r="O22" i="11"/>
  <c r="O23" i="11"/>
  <c r="O9" i="11"/>
  <c r="J11" i="11"/>
  <c r="J15" i="11"/>
  <c r="J19" i="11"/>
  <c r="J23" i="11"/>
  <c r="T9" i="11"/>
  <c r="T10" i="11"/>
  <c r="T11" i="11"/>
  <c r="T12" i="11"/>
  <c r="T13" i="11"/>
  <c r="T14" i="11"/>
  <c r="T15" i="11"/>
  <c r="T16" i="11"/>
  <c r="T17" i="11"/>
  <c r="T18" i="11"/>
  <c r="T19" i="11"/>
  <c r="T20" i="11"/>
  <c r="T21" i="11"/>
  <c r="T22" i="11"/>
  <c r="T23" i="11"/>
  <c r="P9" i="11"/>
  <c r="Q9" i="11" s="1"/>
  <c r="R9" i="11" s="1"/>
  <c r="P10" i="11"/>
  <c r="S10" i="11" s="1"/>
  <c r="P11" i="11"/>
  <c r="Q11" i="11" s="1"/>
  <c r="R11" i="11" s="1"/>
  <c r="P12" i="11"/>
  <c r="S12" i="11" s="1"/>
  <c r="P14" i="11"/>
  <c r="S14" i="11" s="1"/>
  <c r="P15" i="11"/>
  <c r="Q15" i="11" s="1"/>
  <c r="R15" i="11" s="1"/>
  <c r="P16" i="11"/>
  <c r="S16" i="11" s="1"/>
  <c r="P18" i="11"/>
  <c r="Q18" i="11" s="1"/>
  <c r="R18" i="11" s="1"/>
  <c r="P19" i="11"/>
  <c r="Q19" i="11" s="1"/>
  <c r="R19" i="11" s="1"/>
  <c r="P20" i="11"/>
  <c r="S20" i="11" s="1"/>
  <c r="P22" i="11"/>
  <c r="S22" i="11" s="1"/>
  <c r="P23" i="11"/>
  <c r="S23" i="11" s="1"/>
  <c r="S18" i="11"/>
  <c r="Q10" i="11"/>
  <c r="R10" i="11" s="1"/>
  <c r="N7" i="11"/>
  <c r="N8" i="11"/>
  <c r="N9" i="11"/>
  <c r="N10" i="11"/>
  <c r="N11" i="11"/>
  <c r="N12" i="11"/>
  <c r="N13" i="11"/>
  <c r="N14" i="11"/>
  <c r="N15" i="11"/>
  <c r="N16" i="11"/>
  <c r="N17" i="11"/>
  <c r="N18" i="11"/>
  <c r="N19" i="11"/>
  <c r="N20" i="11"/>
  <c r="N21" i="11"/>
  <c r="N22" i="11"/>
  <c r="N23" i="11"/>
  <c r="J7" i="11"/>
  <c r="J8" i="11"/>
  <c r="J9" i="11"/>
  <c r="J10" i="11"/>
  <c r="J12" i="11"/>
  <c r="J13" i="11"/>
  <c r="J14" i="11"/>
  <c r="J16" i="11"/>
  <c r="J17" i="11"/>
  <c r="J18" i="11"/>
  <c r="J20" i="11"/>
  <c r="J21" i="11"/>
  <c r="J22" i="11"/>
  <c r="D10" i="14" l="1"/>
  <c r="F10" i="14"/>
  <c r="L10" i="13"/>
  <c r="H10" i="13"/>
  <c r="I10" i="13" s="1"/>
  <c r="J10" i="13"/>
  <c r="D9" i="13"/>
  <c r="E9" i="13" s="1"/>
  <c r="F11" i="13" s="1"/>
  <c r="G11" i="13" s="1"/>
  <c r="G15" i="1"/>
  <c r="E15" i="1"/>
  <c r="F15" i="1" s="1"/>
  <c r="E7" i="1"/>
  <c r="F7" i="1" s="1"/>
  <c r="G7" i="1"/>
  <c r="E19" i="1"/>
  <c r="F19" i="1" s="1"/>
  <c r="J8" i="14"/>
  <c r="H8" i="14"/>
  <c r="I8" i="14" s="1"/>
  <c r="G9" i="14"/>
  <c r="L9" i="14" s="1"/>
  <c r="E8" i="14"/>
  <c r="G5" i="16"/>
  <c r="M4" i="16" s="1"/>
  <c r="M3" i="16"/>
  <c r="E13" i="1"/>
  <c r="F13" i="1" s="1"/>
  <c r="G13" i="1"/>
  <c r="G9" i="1"/>
  <c r="E9" i="1"/>
  <c r="F9" i="1" s="1"/>
  <c r="G5" i="1"/>
  <c r="E5" i="1"/>
  <c r="F5" i="1" s="1"/>
  <c r="B27" i="1"/>
  <c r="E22" i="1"/>
  <c r="F22" i="1" s="1"/>
  <c r="G22" i="1"/>
  <c r="G18" i="1"/>
  <c r="E18" i="1"/>
  <c r="F18" i="1" s="1"/>
  <c r="G14" i="1"/>
  <c r="E14" i="1"/>
  <c r="F14" i="1" s="1"/>
  <c r="E10" i="1"/>
  <c r="F10" i="1" s="1"/>
  <c r="G10" i="1"/>
  <c r="G6" i="1"/>
  <c r="E6" i="1"/>
  <c r="F6" i="1" s="1"/>
  <c r="E11" i="1"/>
  <c r="F11" i="1" s="1"/>
  <c r="E23" i="1"/>
  <c r="F23" i="1" s="1"/>
  <c r="E21" i="1"/>
  <c r="F21" i="1" s="1"/>
  <c r="E17" i="1"/>
  <c r="F17" i="1" s="1"/>
  <c r="E12" i="1"/>
  <c r="F12" i="1" s="1"/>
  <c r="E20" i="1"/>
  <c r="F20" i="1" s="1"/>
  <c r="E8" i="1"/>
  <c r="F8" i="1" s="1"/>
  <c r="E16" i="1"/>
  <c r="F16" i="1" s="1"/>
  <c r="S11" i="11"/>
  <c r="S15" i="11"/>
  <c r="Q21" i="11"/>
  <c r="R21" i="11" s="1"/>
  <c r="S21" i="11"/>
  <c r="S17" i="11"/>
  <c r="Q17" i="11"/>
  <c r="R17" i="11" s="1"/>
  <c r="Q13" i="11"/>
  <c r="R13" i="11" s="1"/>
  <c r="S13" i="11"/>
  <c r="Q14" i="11"/>
  <c r="R14" i="11" s="1"/>
  <c r="S19" i="11"/>
  <c r="Q22" i="11"/>
  <c r="R22" i="11" s="1"/>
  <c r="S9" i="11"/>
  <c r="D27" i="11"/>
  <c r="Q23" i="11"/>
  <c r="R23" i="11" s="1"/>
  <c r="Q12" i="11"/>
  <c r="R12" i="11" s="1"/>
  <c r="Q16" i="11"/>
  <c r="R16" i="11" s="1"/>
  <c r="Q20" i="11"/>
  <c r="R20" i="11" s="1"/>
  <c r="M7" i="11"/>
  <c r="M8" i="11"/>
  <c r="K11" i="11"/>
  <c r="L11" i="11" s="1"/>
  <c r="M12" i="11"/>
  <c r="M15" i="11"/>
  <c r="M16" i="11"/>
  <c r="M19" i="11"/>
  <c r="M20" i="11"/>
  <c r="K23" i="11"/>
  <c r="L23" i="11" s="1"/>
  <c r="K19" i="11"/>
  <c r="L19" i="11" s="1"/>
  <c r="H6" i="11"/>
  <c r="H7" i="11"/>
  <c r="H8" i="11"/>
  <c r="H9" i="11"/>
  <c r="H10" i="11"/>
  <c r="H11" i="11"/>
  <c r="H12" i="11"/>
  <c r="H13" i="11"/>
  <c r="H14" i="11"/>
  <c r="H15" i="11"/>
  <c r="H16" i="11"/>
  <c r="H17" i="11"/>
  <c r="H18" i="11"/>
  <c r="H19" i="11"/>
  <c r="H20" i="11"/>
  <c r="H21" i="11"/>
  <c r="H22" i="11"/>
  <c r="H23" i="11"/>
  <c r="H5" i="11"/>
  <c r="K9" i="11"/>
  <c r="L9" i="11" s="1"/>
  <c r="K10" i="11"/>
  <c r="L10" i="11" s="1"/>
  <c r="K14" i="11"/>
  <c r="L14" i="11" s="1"/>
  <c r="M17" i="11"/>
  <c r="C6" i="11"/>
  <c r="D6" i="11" s="1"/>
  <c r="C7" i="11"/>
  <c r="D7" i="11" s="1"/>
  <c r="C8" i="11"/>
  <c r="D8" i="11" s="1"/>
  <c r="C9" i="11"/>
  <c r="D9" i="11" s="1"/>
  <c r="C10" i="11"/>
  <c r="D10" i="11" s="1"/>
  <c r="C11" i="11"/>
  <c r="D11" i="11" s="1"/>
  <c r="C12" i="11"/>
  <c r="D12" i="11" s="1"/>
  <c r="C13" i="11"/>
  <c r="D13" i="11" s="1"/>
  <c r="C14" i="11"/>
  <c r="D14" i="11" s="1"/>
  <c r="C15" i="11"/>
  <c r="D15" i="11" s="1"/>
  <c r="C16" i="11"/>
  <c r="D16" i="11" s="1"/>
  <c r="C17" i="11"/>
  <c r="D17" i="11" s="1"/>
  <c r="C18" i="11"/>
  <c r="D18" i="11" s="1"/>
  <c r="C19" i="11"/>
  <c r="D19" i="11" s="1"/>
  <c r="C20" i="11"/>
  <c r="D20" i="11" s="1"/>
  <c r="C21" i="11"/>
  <c r="D21" i="11" s="1"/>
  <c r="C22" i="11"/>
  <c r="D22" i="11" s="1"/>
  <c r="C23" i="11"/>
  <c r="D23" i="11" s="1"/>
  <c r="C5" i="11"/>
  <c r="D5" i="11" s="1"/>
  <c r="B30" i="4"/>
  <c r="B29" i="4"/>
  <c r="B28" i="4"/>
  <c r="H6" i="4"/>
  <c r="H7" i="4"/>
  <c r="H8" i="4"/>
  <c r="H9" i="4"/>
  <c r="H10" i="4"/>
  <c r="H11" i="4"/>
  <c r="H12" i="4"/>
  <c r="H13" i="4"/>
  <c r="H14" i="4"/>
  <c r="H15" i="4"/>
  <c r="H16" i="4"/>
  <c r="H17" i="4"/>
  <c r="H18" i="4"/>
  <c r="H19" i="4"/>
  <c r="H20" i="4"/>
  <c r="H21" i="4"/>
  <c r="H22" i="4"/>
  <c r="H23" i="4"/>
  <c r="H5" i="4"/>
  <c r="G6" i="4"/>
  <c r="G7" i="4"/>
  <c r="G8" i="4"/>
  <c r="G9" i="4"/>
  <c r="G10" i="4"/>
  <c r="G11" i="4"/>
  <c r="G12" i="4"/>
  <c r="G13" i="4"/>
  <c r="G14" i="4"/>
  <c r="G15" i="4"/>
  <c r="G16" i="4"/>
  <c r="G17" i="4"/>
  <c r="G18" i="4"/>
  <c r="G19" i="4"/>
  <c r="G20" i="4"/>
  <c r="G21" i="4"/>
  <c r="G22" i="4"/>
  <c r="G23" i="4"/>
  <c r="G5" i="4"/>
  <c r="F6" i="4"/>
  <c r="F7" i="4"/>
  <c r="F8" i="4"/>
  <c r="F9" i="4"/>
  <c r="F10" i="4"/>
  <c r="F11" i="4"/>
  <c r="F12" i="4"/>
  <c r="F13" i="4"/>
  <c r="F14" i="4"/>
  <c r="F15" i="4"/>
  <c r="F16" i="4"/>
  <c r="F17" i="4"/>
  <c r="F18" i="4"/>
  <c r="F19" i="4"/>
  <c r="F20" i="4"/>
  <c r="F21" i="4"/>
  <c r="F22" i="4"/>
  <c r="F23" i="4"/>
  <c r="F5" i="4"/>
  <c r="E6" i="4"/>
  <c r="E7" i="4"/>
  <c r="E8" i="4"/>
  <c r="E9" i="4"/>
  <c r="E10" i="4"/>
  <c r="E11" i="4"/>
  <c r="E12" i="4"/>
  <c r="E13" i="4"/>
  <c r="E14" i="4"/>
  <c r="E15" i="4"/>
  <c r="E16" i="4"/>
  <c r="E17" i="4"/>
  <c r="E18" i="4"/>
  <c r="E19" i="4"/>
  <c r="E20" i="4"/>
  <c r="E21" i="4"/>
  <c r="E22" i="4"/>
  <c r="E23" i="4"/>
  <c r="E5" i="4"/>
  <c r="D6" i="4"/>
  <c r="D7" i="4"/>
  <c r="D8" i="4"/>
  <c r="D9" i="4"/>
  <c r="D10" i="4"/>
  <c r="D11" i="4"/>
  <c r="D12" i="4"/>
  <c r="D13" i="4"/>
  <c r="D14" i="4"/>
  <c r="D15" i="4"/>
  <c r="D16" i="4"/>
  <c r="D17" i="4"/>
  <c r="D18" i="4"/>
  <c r="D19" i="4"/>
  <c r="D20" i="4"/>
  <c r="D21" i="4"/>
  <c r="D22" i="4"/>
  <c r="D23" i="4"/>
  <c r="D5" i="4"/>
  <c r="D11" i="14" l="1"/>
  <c r="F11" i="14"/>
  <c r="G11" i="14" s="1"/>
  <c r="L11" i="14" s="1"/>
  <c r="L11" i="13"/>
  <c r="H11" i="13"/>
  <c r="I11" i="13" s="1"/>
  <c r="J11" i="13"/>
  <c r="D10" i="13"/>
  <c r="E10" i="13" s="1"/>
  <c r="F12" i="13" s="1"/>
  <c r="G12" i="13" s="1"/>
  <c r="E9" i="14"/>
  <c r="J9" i="14"/>
  <c r="H9" i="14"/>
  <c r="I9" i="14" s="1"/>
  <c r="G10" i="14"/>
  <c r="L10" i="14" s="1"/>
  <c r="B28" i="1"/>
  <c r="B30" i="1"/>
  <c r="B29" i="1"/>
  <c r="D29" i="11"/>
  <c r="D30" i="11"/>
  <c r="D28" i="11"/>
  <c r="K15" i="11"/>
  <c r="L15" i="11" s="1"/>
  <c r="K7" i="11"/>
  <c r="E18" i="11"/>
  <c r="F18" i="11" s="1"/>
  <c r="G18" i="11"/>
  <c r="E10" i="11"/>
  <c r="F10" i="11" s="1"/>
  <c r="G10" i="11"/>
  <c r="G6" i="11"/>
  <c r="E6" i="11"/>
  <c r="F6" i="11" s="1"/>
  <c r="K13" i="11"/>
  <c r="L13" i="11" s="1"/>
  <c r="M13" i="11"/>
  <c r="G21" i="11"/>
  <c r="E21" i="11"/>
  <c r="F21" i="11" s="1"/>
  <c r="G17" i="11"/>
  <c r="E17" i="11"/>
  <c r="F17" i="11" s="1"/>
  <c r="G13" i="11"/>
  <c r="E13" i="11"/>
  <c r="F13" i="11" s="1"/>
  <c r="G9" i="11"/>
  <c r="E9" i="11"/>
  <c r="F9" i="11" s="1"/>
  <c r="G5" i="11"/>
  <c r="E5" i="11"/>
  <c r="F5" i="11" s="1"/>
  <c r="E20" i="11"/>
  <c r="F20" i="11" s="1"/>
  <c r="G20" i="11"/>
  <c r="G16" i="11"/>
  <c r="E16" i="11"/>
  <c r="F16" i="11" s="1"/>
  <c r="G12" i="11"/>
  <c r="E12" i="11"/>
  <c r="F12" i="11" s="1"/>
  <c r="E8" i="11"/>
  <c r="F8" i="11" s="1"/>
  <c r="G8" i="11"/>
  <c r="G22" i="11"/>
  <c r="E22" i="11"/>
  <c r="F22" i="11" s="1"/>
  <c r="G14" i="11"/>
  <c r="E14" i="11"/>
  <c r="F14" i="11" s="1"/>
  <c r="K21" i="11"/>
  <c r="L21" i="11" s="1"/>
  <c r="M21" i="11"/>
  <c r="E23" i="11"/>
  <c r="F23" i="11" s="1"/>
  <c r="G23" i="11"/>
  <c r="E19" i="11"/>
  <c r="F19" i="11" s="1"/>
  <c r="G19" i="11"/>
  <c r="E15" i="11"/>
  <c r="F15" i="11" s="1"/>
  <c r="G15" i="11"/>
  <c r="E11" i="11"/>
  <c r="F11" i="11" s="1"/>
  <c r="G11" i="11"/>
  <c r="E7" i="11"/>
  <c r="F7" i="11" s="1"/>
  <c r="G7" i="11"/>
  <c r="K22" i="11"/>
  <c r="L22" i="11" s="1"/>
  <c r="M22" i="11"/>
  <c r="K18" i="11"/>
  <c r="L18" i="11" s="1"/>
  <c r="M18" i="11"/>
  <c r="M11" i="11"/>
  <c r="M23" i="11"/>
  <c r="M9" i="11"/>
  <c r="K17" i="11"/>
  <c r="L17" i="11" s="1"/>
  <c r="K8" i="11"/>
  <c r="L8" i="11" s="1"/>
  <c r="M10" i="11"/>
  <c r="K12" i="11"/>
  <c r="L12" i="11" s="1"/>
  <c r="M14" i="11"/>
  <c r="K16" i="11"/>
  <c r="L16" i="11" s="1"/>
  <c r="K20" i="11"/>
  <c r="L20" i="11" s="1"/>
  <c r="C6" i="4"/>
  <c r="C7" i="4"/>
  <c r="C8" i="4"/>
  <c r="C9" i="4"/>
  <c r="C10" i="4"/>
  <c r="C11" i="4"/>
  <c r="C12" i="4"/>
  <c r="C13" i="4"/>
  <c r="C14" i="4"/>
  <c r="C15" i="4"/>
  <c r="C16" i="4"/>
  <c r="C17" i="4"/>
  <c r="C18" i="4"/>
  <c r="C19" i="4"/>
  <c r="C20" i="4"/>
  <c r="C21" i="4"/>
  <c r="C22" i="4"/>
  <c r="C23" i="4"/>
  <c r="C5" i="4"/>
  <c r="D12" i="14" l="1"/>
  <c r="F12" i="14"/>
  <c r="G12" i="14" s="1"/>
  <c r="L12" i="14" s="1"/>
  <c r="L12" i="13"/>
  <c r="H12" i="13"/>
  <c r="I12" i="13" s="1"/>
  <c r="J12" i="13"/>
  <c r="E11" i="14"/>
  <c r="E10" i="14"/>
  <c r="H10" i="14"/>
  <c r="I10" i="14" s="1"/>
  <c r="J10" i="14"/>
  <c r="J11" i="14"/>
  <c r="H11" i="14"/>
  <c r="I11" i="14" s="1"/>
  <c r="C30" i="11"/>
  <c r="C28" i="11"/>
  <c r="L7" i="11"/>
  <c r="C29" i="11" s="1"/>
  <c r="D13" i="14" l="1"/>
  <c r="D14" i="14" s="1"/>
  <c r="F13" i="14"/>
  <c r="G13" i="14" s="1"/>
  <c r="L13" i="14" s="1"/>
  <c r="F14" i="14"/>
  <c r="D11" i="13"/>
  <c r="E11" i="13" s="1"/>
  <c r="F13" i="13" s="1"/>
  <c r="G13" i="13" s="1"/>
  <c r="J12" i="14"/>
  <c r="H12" i="14"/>
  <c r="I12" i="14" s="1"/>
  <c r="L13" i="13" l="1"/>
  <c r="J13" i="13"/>
  <c r="H13" i="13"/>
  <c r="I13" i="13" s="1"/>
  <c r="G14" i="14"/>
  <c r="E12" i="14"/>
  <c r="D15" i="14" s="1"/>
  <c r="H13" i="14"/>
  <c r="J13" i="14"/>
  <c r="H14" i="14" l="1"/>
  <c r="I14" i="14" s="1"/>
  <c r="L14" i="14"/>
  <c r="F15" i="14"/>
  <c r="G15" i="14" s="1"/>
  <c r="D12" i="13"/>
  <c r="E12" i="13" s="1"/>
  <c r="F14" i="13" s="1"/>
  <c r="G14" i="13" s="1"/>
  <c r="J14" i="14"/>
  <c r="E13" i="14"/>
  <c r="I13" i="14"/>
  <c r="J15" i="14" l="1"/>
  <c r="L15" i="14"/>
  <c r="D16" i="14"/>
  <c r="F16" i="14"/>
  <c r="H14" i="13"/>
  <c r="I14" i="13" s="1"/>
  <c r="L14" i="13"/>
  <c r="J14" i="13"/>
  <c r="H15" i="14"/>
  <c r="I15" i="14" s="1"/>
  <c r="E14" i="14"/>
  <c r="D17" i="14" l="1"/>
  <c r="F17" i="14"/>
  <c r="G17" i="14" s="1"/>
  <c r="L17" i="14" s="1"/>
  <c r="D13" i="13"/>
  <c r="E13" i="13" s="1"/>
  <c r="F15" i="13" s="1"/>
  <c r="G15" i="13" s="1"/>
  <c r="E16" i="14"/>
  <c r="E15" i="14"/>
  <c r="G16" i="14"/>
  <c r="L16" i="14" s="1"/>
  <c r="D18" i="14" l="1"/>
  <c r="D19" i="14" s="1"/>
  <c r="F18" i="14"/>
  <c r="G18" i="14" s="1"/>
  <c r="F19" i="14"/>
  <c r="G19" i="14" s="1"/>
  <c r="L15" i="13"/>
  <c r="J15" i="13"/>
  <c r="H15" i="13"/>
  <c r="I15" i="13" s="1"/>
  <c r="J17" i="14"/>
  <c r="H17" i="14"/>
  <c r="I17" i="14" s="1"/>
  <c r="E17" i="14"/>
  <c r="J16" i="14"/>
  <c r="H16" i="14"/>
  <c r="I16" i="14" s="1"/>
  <c r="J18" i="14" l="1"/>
  <c r="L18" i="14"/>
  <c r="J19" i="14"/>
  <c r="L19" i="14"/>
  <c r="H18" i="14"/>
  <c r="I18" i="14" s="1"/>
  <c r="E18" i="14"/>
  <c r="F21" i="14" s="1"/>
  <c r="G21" i="14" s="1"/>
  <c r="D20" i="14"/>
  <c r="F20" i="14"/>
  <c r="G20" i="14" s="1"/>
  <c r="D14" i="13"/>
  <c r="E14" i="13" s="1"/>
  <c r="F16" i="13" s="1"/>
  <c r="G16" i="13" s="1"/>
  <c r="H19" i="14"/>
  <c r="I19" i="14" s="1"/>
  <c r="H20" i="14" l="1"/>
  <c r="I20" i="14" s="1"/>
  <c r="L20" i="14"/>
  <c r="H21" i="14"/>
  <c r="I21" i="14" s="1"/>
  <c r="L21" i="14"/>
  <c r="D21" i="14"/>
  <c r="L16" i="13"/>
  <c r="H16" i="13"/>
  <c r="I16" i="13" s="1"/>
  <c r="J16" i="13"/>
  <c r="J20" i="14"/>
  <c r="E19" i="14"/>
  <c r="J21" i="14"/>
  <c r="D22" i="14" l="1"/>
  <c r="F22" i="14"/>
  <c r="G22" i="14" s="1"/>
  <c r="D15" i="13"/>
  <c r="E15" i="13" s="1"/>
  <c r="F17" i="13" s="1"/>
  <c r="G17" i="13" s="1"/>
  <c r="E20" i="14"/>
  <c r="H22" i="14" l="1"/>
  <c r="I22" i="14" s="1"/>
  <c r="L22" i="14"/>
  <c r="J22" i="14"/>
  <c r="D23" i="14"/>
  <c r="F23" i="14"/>
  <c r="G23" i="14" s="1"/>
  <c r="J17" i="13"/>
  <c r="H17" i="13"/>
  <c r="I17" i="13" s="1"/>
  <c r="L17" i="13"/>
  <c r="E21" i="14"/>
  <c r="H23" i="14" l="1"/>
  <c r="I23" i="14" s="1"/>
  <c r="L23" i="14"/>
  <c r="J23" i="14"/>
  <c r="D24" i="14"/>
  <c r="F24" i="14"/>
  <c r="G24" i="14" s="1"/>
  <c r="D16" i="13"/>
  <c r="E16" i="13" s="1"/>
  <c r="F18" i="13" s="1"/>
  <c r="G18" i="13" s="1"/>
  <c r="E23" i="14"/>
  <c r="E22" i="14"/>
  <c r="J24" i="14" l="1"/>
  <c r="L24" i="14"/>
  <c r="D25" i="14"/>
  <c r="H24" i="14"/>
  <c r="I24" i="14" s="1"/>
  <c r="F25" i="14"/>
  <c r="G25" i="14" s="1"/>
  <c r="H18" i="13"/>
  <c r="I18" i="13" s="1"/>
  <c r="L18" i="13"/>
  <c r="J18" i="13"/>
  <c r="E24" i="14"/>
  <c r="N2" i="14" l="1"/>
  <c r="L25" i="14"/>
  <c r="N7" i="14" s="1"/>
  <c r="D17" i="13"/>
  <c r="E17" i="13" s="1"/>
  <c r="F19" i="13" s="1"/>
  <c r="G19" i="13" s="1"/>
  <c r="H25" i="14"/>
  <c r="I25" i="14" s="1"/>
  <c r="N4" i="14" s="1"/>
  <c r="J25" i="14"/>
  <c r="N6" i="14" s="1"/>
  <c r="E25" i="14"/>
  <c r="L19" i="13" l="1"/>
  <c r="H19" i="13"/>
  <c r="I19" i="13" s="1"/>
  <c r="J19" i="13"/>
  <c r="N3" i="14"/>
  <c r="N5" i="14"/>
  <c r="D18" i="13" l="1"/>
  <c r="E18" i="13" s="1"/>
  <c r="F20" i="13" s="1"/>
  <c r="G20" i="13" s="1"/>
  <c r="L20" i="13" l="1"/>
  <c r="H20" i="13"/>
  <c r="I20" i="13" s="1"/>
  <c r="J20" i="13"/>
  <c r="D19" i="13" l="1"/>
  <c r="E19" i="13" s="1"/>
  <c r="F21" i="13" s="1"/>
  <c r="G21" i="13" s="1"/>
  <c r="H21" i="13" l="1"/>
  <c r="I21" i="13" s="1"/>
  <c r="L21" i="13"/>
  <c r="J21" i="13"/>
  <c r="D20" i="13" l="1"/>
  <c r="E20" i="13" s="1"/>
  <c r="F22" i="13" s="1"/>
  <c r="G22" i="13" s="1"/>
  <c r="H22" i="13" l="1"/>
  <c r="I22" i="13" s="1"/>
  <c r="L22" i="13"/>
  <c r="J22" i="13"/>
  <c r="D21" i="13" l="1"/>
  <c r="E21" i="13" s="1"/>
  <c r="F23" i="13" s="1"/>
  <c r="G23" i="13" s="1"/>
  <c r="L23" i="13" l="1"/>
  <c r="J23" i="13"/>
  <c r="H23" i="13"/>
  <c r="I23" i="13" s="1"/>
  <c r="D22" i="13" l="1"/>
  <c r="E22" i="13" s="1"/>
  <c r="F24" i="13" s="1"/>
  <c r="G24" i="13" s="1"/>
  <c r="L24" i="13" l="1"/>
  <c r="H24" i="13"/>
  <c r="I24" i="13" s="1"/>
  <c r="J24" i="13"/>
  <c r="D23" i="13" l="1"/>
  <c r="E23" i="13" s="1"/>
  <c r="F25" i="13" s="1"/>
  <c r="G25" i="13" s="1"/>
  <c r="J25" i="13" l="1"/>
  <c r="H25" i="13"/>
  <c r="I25" i="13" s="1"/>
  <c r="L25" i="13"/>
  <c r="D24" i="13" l="1"/>
  <c r="E24" i="13" s="1"/>
  <c r="F26" i="13" s="1"/>
  <c r="G26" i="13" s="1"/>
  <c r="H26" i="13" l="1"/>
  <c r="I26" i="13" s="1"/>
  <c r="L26" i="13"/>
  <c r="J26" i="13"/>
  <c r="D25" i="13"/>
  <c r="E25" i="13" s="1"/>
  <c r="F27" i="13" s="1"/>
  <c r="G27" i="13" s="1"/>
  <c r="L27" i="13" l="1"/>
  <c r="N8" i="13" s="1"/>
  <c r="H27" i="13"/>
  <c r="I27" i="13" s="1"/>
  <c r="N5" i="13" s="1"/>
  <c r="J27" i="13"/>
  <c r="N6" i="13" s="1"/>
  <c r="N3" i="13"/>
  <c r="D26" i="13"/>
  <c r="E26" i="13" s="1"/>
  <c r="N4" i="13" l="1"/>
  <c r="N7" i="13"/>
  <c r="D27" i="13"/>
  <c r="E27" i="13" s="1"/>
  <c r="G7" i="15"/>
  <c r="H7" i="15" s="1"/>
  <c r="M7" i="15" s="1"/>
  <c r="D6" i="15"/>
  <c r="E6" i="15" s="1"/>
  <c r="I7" i="15" l="1"/>
  <c r="K7" i="15"/>
  <c r="D7" i="15"/>
  <c r="E7" i="15" s="1"/>
  <c r="F6" i="15"/>
  <c r="G8" i="15"/>
  <c r="H8" i="15" s="1"/>
  <c r="M8" i="15" s="1"/>
  <c r="J7" i="15" l="1"/>
  <c r="F7" i="15"/>
  <c r="D8" i="15"/>
  <c r="E8" i="15" s="1"/>
  <c r="G9" i="15"/>
  <c r="H9" i="15" s="1"/>
  <c r="M9" i="15" s="1"/>
  <c r="I8" i="15"/>
  <c r="J8" i="15" s="1"/>
  <c r="K8" i="15"/>
  <c r="G10" i="15" l="1"/>
  <c r="H10" i="15" s="1"/>
  <c r="M10" i="15" s="1"/>
  <c r="F8" i="15"/>
  <c r="D9" i="15"/>
  <c r="K9" i="15"/>
  <c r="I9" i="15"/>
  <c r="J9" i="15" s="1"/>
  <c r="F9" i="15" l="1"/>
  <c r="E9" i="15"/>
  <c r="D10" i="15" s="1"/>
  <c r="K10" i="15"/>
  <c r="I10" i="15"/>
  <c r="J10" i="15" s="1"/>
  <c r="F10" i="15" l="1"/>
  <c r="E10" i="15"/>
  <c r="D11" i="15" s="1"/>
  <c r="E11" i="15" s="1"/>
  <c r="G11" i="15"/>
  <c r="H11" i="15" s="1"/>
  <c r="I11" i="15" l="1"/>
  <c r="J11" i="15" s="1"/>
  <c r="M11" i="15"/>
  <c r="G12" i="15"/>
  <c r="H12" i="15" s="1"/>
  <c r="F11" i="15"/>
  <c r="K11" i="15"/>
  <c r="G13" i="15"/>
  <c r="H13" i="15" s="1"/>
  <c r="D12" i="15"/>
  <c r="E12" i="15" s="1"/>
  <c r="K13" i="15" l="1"/>
  <c r="M13" i="15"/>
  <c r="I12" i="15"/>
  <c r="J12" i="15" s="1"/>
  <c r="M12" i="15"/>
  <c r="K12" i="15"/>
  <c r="I13" i="15"/>
  <c r="J13" i="15" s="1"/>
  <c r="F12" i="15"/>
  <c r="D13" i="15"/>
  <c r="E13" i="15" s="1"/>
  <c r="G14" i="15"/>
  <c r="H14" i="15" s="1"/>
  <c r="K14" i="15" l="1"/>
  <c r="M14" i="15"/>
  <c r="D14" i="15"/>
  <c r="E14" i="15" s="1"/>
  <c r="I14" i="15"/>
  <c r="J14" i="15" s="1"/>
  <c r="F13" i="15"/>
  <c r="G15" i="15"/>
  <c r="H15" i="15" s="1"/>
  <c r="I15" i="15" l="1"/>
  <c r="J15" i="15" s="1"/>
  <c r="M15" i="15"/>
  <c r="F14" i="15"/>
  <c r="G16" i="15"/>
  <c r="H16" i="15" s="1"/>
  <c r="K15" i="15"/>
  <c r="D15" i="15"/>
  <c r="E15" i="15" s="1"/>
  <c r="K16" i="15" l="1"/>
  <c r="M16" i="15"/>
  <c r="I16" i="15"/>
  <c r="J16" i="15" s="1"/>
  <c r="F15" i="15"/>
  <c r="G17" i="15"/>
  <c r="H17" i="15" s="1"/>
  <c r="M17" i="15" s="1"/>
  <c r="D16" i="15"/>
  <c r="E16" i="15" s="1"/>
  <c r="F16" i="15" l="1"/>
  <c r="G18" i="15"/>
  <c r="H18" i="15" s="1"/>
  <c r="M18" i="15" s="1"/>
  <c r="K17" i="15"/>
  <c r="I17" i="15"/>
  <c r="J17" i="15" s="1"/>
  <c r="D17" i="15" l="1"/>
  <c r="E17" i="15" s="1"/>
  <c r="K18" i="15"/>
  <c r="I18" i="15"/>
  <c r="J18" i="15" s="1"/>
  <c r="F17" i="15" l="1"/>
  <c r="D18" i="15"/>
  <c r="E18" i="15" s="1"/>
  <c r="G19" i="15"/>
  <c r="H19" i="15" s="1"/>
  <c r="M19" i="15" s="1"/>
  <c r="F18" i="15" l="1"/>
  <c r="G20" i="15"/>
  <c r="H20" i="15" s="1"/>
  <c r="D19" i="15"/>
  <c r="E19" i="15" s="1"/>
  <c r="I19" i="15"/>
  <c r="J19" i="15" s="1"/>
  <c r="K19" i="15"/>
  <c r="I20" i="15" l="1"/>
  <c r="J20" i="15" s="1"/>
  <c r="M20" i="15"/>
  <c r="K20" i="15"/>
  <c r="G21" i="15"/>
  <c r="H21" i="15" s="1"/>
  <c r="M21" i="15" s="1"/>
  <c r="F19" i="15"/>
  <c r="D20" i="15"/>
  <c r="E20" i="15" s="1"/>
  <c r="F20" i="15" l="1"/>
  <c r="G22" i="15"/>
  <c r="H22" i="15" s="1"/>
  <c r="M22" i="15" s="1"/>
  <c r="D21" i="15"/>
  <c r="E21" i="15" s="1"/>
  <c r="K21" i="15"/>
  <c r="I21" i="15"/>
  <c r="J21" i="15" s="1"/>
  <c r="F21" i="15" l="1"/>
  <c r="G23" i="15"/>
  <c r="H23" i="15" s="1"/>
  <c r="M23" i="15" s="1"/>
  <c r="I22" i="15"/>
  <c r="J22" i="15" s="1"/>
  <c r="K22" i="15"/>
  <c r="D22" i="15"/>
  <c r="E22" i="15" s="1"/>
  <c r="F22" i="15" l="1"/>
  <c r="G24" i="15"/>
  <c r="H24" i="15" s="1"/>
  <c r="M24" i="15" s="1"/>
  <c r="I23" i="15"/>
  <c r="J23" i="15" s="1"/>
  <c r="K23" i="15"/>
  <c r="K24" i="15" l="1"/>
  <c r="I24" i="15"/>
  <c r="J24" i="15" s="1"/>
  <c r="D23" i="15"/>
  <c r="E23" i="15" s="1"/>
  <c r="F23" i="15" l="1"/>
  <c r="G25" i="15"/>
  <c r="H25" i="15" s="1"/>
  <c r="D24" i="15"/>
  <c r="E24" i="15" s="1"/>
  <c r="M25" i="15" l="1"/>
  <c r="O6" i="15" s="1"/>
  <c r="I25" i="15"/>
  <c r="K25" i="15"/>
  <c r="D25" i="15"/>
  <c r="E25" i="15" s="1"/>
  <c r="F24" i="15"/>
  <c r="O4" i="15" l="1"/>
  <c r="O5" i="15"/>
  <c r="J25" i="15"/>
  <c r="O3" i="15" s="1"/>
  <c r="O2" i="15"/>
  <c r="F25" i="15"/>
</calcChain>
</file>

<file path=xl/sharedStrings.xml><?xml version="1.0" encoding="utf-8"?>
<sst xmlns="http://schemas.openxmlformats.org/spreadsheetml/2006/main" count="289" uniqueCount="105">
  <si>
    <t>Period</t>
  </si>
  <si>
    <t>Demand</t>
  </si>
  <si>
    <t>Forecast</t>
  </si>
  <si>
    <t>Cumulative Mean</t>
  </si>
  <si>
    <t>U:</t>
  </si>
  <si>
    <t>MAPE:</t>
  </si>
  <si>
    <t>MSE:</t>
  </si>
  <si>
    <t>Naïve Forecast</t>
  </si>
  <si>
    <t>2) How do the forecast plots vary as you change N?</t>
  </si>
  <si>
    <t>1) Determine the forecast for each value of N and calculate the error measures for each.  Which value of N would you use and why?</t>
  </si>
  <si>
    <t>1.  Is this a better forecast than the naive forecast?  Why or why not?</t>
  </si>
  <si>
    <t>Moving Average</t>
  </si>
  <si>
    <t>1. What observations can you make about the demand pattern, just from looking at it?  Do you see any patterns?</t>
  </si>
  <si>
    <t>N=1</t>
  </si>
  <si>
    <t>N=3</t>
  </si>
  <si>
    <t>N=5</t>
  </si>
  <si>
    <t>2. From an implementation standpoint, why might it be easier to produce to this forecast than to the naïve forecast?</t>
  </si>
  <si>
    <t>2. Is this forecast accurate?  Is it biased?  How did you draw this conclusion?</t>
  </si>
  <si>
    <t>ME:</t>
  </si>
  <si>
    <t>3. Provide an interpretation for the MAPE.  What does it mean in words?</t>
  </si>
  <si>
    <t>3. Provide an interpretation for the U-statistic.  What does it mean in words?</t>
  </si>
  <si>
    <t>Exponential Smoothing</t>
  </si>
  <si>
    <t>(Show the plot for all 3 values of N in one chart)</t>
  </si>
  <si>
    <t>SOURCE: National Electronic Distributors Association, Distrubution Business Index, July 2006</t>
  </si>
  <si>
    <t>Numbers are relative to shipment levels in December 1985.</t>
  </si>
  <si>
    <t>Holt's with m=2</t>
  </si>
  <si>
    <t>Date</t>
  </si>
  <si>
    <t>Ship-ments</t>
  </si>
  <si>
    <t>Sept</t>
  </si>
  <si>
    <t>Oct</t>
  </si>
  <si>
    <t>Nov</t>
  </si>
  <si>
    <t>Dec</t>
  </si>
  <si>
    <t>Jan</t>
  </si>
  <si>
    <t>Feb</t>
  </si>
  <si>
    <t>Mar</t>
  </si>
  <si>
    <t>Apr</t>
  </si>
  <si>
    <t>May</t>
  </si>
  <si>
    <t>Jun</t>
  </si>
  <si>
    <t>Jul</t>
  </si>
  <si>
    <t>Aug</t>
  </si>
  <si>
    <t>What is the MPE of the forecast?</t>
  </si>
  <si>
    <t>What is the MAE of the forecast?</t>
  </si>
  <si>
    <t>What is the U-stat of the forecast?</t>
  </si>
  <si>
    <t>Find the best values for alpha and beta that you can. How did you do it?</t>
  </si>
  <si>
    <t>How would you characterize this demand pattern?  i.e. what patterns do you see?</t>
  </si>
  <si>
    <t>Given your answer to #6, which method would you expect to do a better job than Holt's?</t>
  </si>
  <si>
    <t>What is the U-stat of the forecast?  Are you surprised that it is less than one?</t>
  </si>
  <si>
    <t>Which appears to be better, Holt's or exponential smoothing?</t>
  </si>
  <si>
    <t>Find the best values for alpha that you can. How did you do it?</t>
  </si>
  <si>
    <t>Given your answer to #6, which method would you expect to do a better job than Exponential Smoothing?</t>
  </si>
  <si>
    <t>Error</t>
  </si>
  <si>
    <t>ABS Error</t>
  </si>
  <si>
    <t>% Error</t>
  </si>
  <si>
    <t>Sq. Error</t>
  </si>
  <si>
    <t>U-Stat</t>
  </si>
  <si>
    <t xml:space="preserve">Mean Absolute Percentage Error (MAPE) is 20% for the forecast using Naïve Method. It means that this forecast is on average 20% from the actual demand.  In general, a MAPE of 10-20% is considered as good. </t>
  </si>
  <si>
    <t>Forecast(n=1)</t>
  </si>
  <si>
    <t>Forecast(n=3)</t>
  </si>
  <si>
    <t>Forecast(n=5)</t>
  </si>
  <si>
    <t xml:space="preserve">If n is small then forecast will quicky react to the real changes leading to a lot of noise which can be termed as underfitting of the model. If n is large then forecast will unlikely respond to noise but also ot will slow to respond to real changes in the system which can be termed as overfitting. An optimised value of n is something which minimizes error and reacts to the real changes.  </t>
  </si>
  <si>
    <t>Alpha</t>
  </si>
  <si>
    <t>MAE:</t>
  </si>
  <si>
    <t>U-Stat:</t>
  </si>
  <si>
    <t>MPE of the forecast is 13%</t>
  </si>
  <si>
    <t>MAE of the forecast is .8828</t>
  </si>
  <si>
    <t>U-Stat of the forecast is .725508</t>
  </si>
  <si>
    <t>Level</t>
  </si>
  <si>
    <t>Trend</t>
  </si>
  <si>
    <t>Beta</t>
  </si>
  <si>
    <t>Seasonal</t>
  </si>
  <si>
    <t>Average</t>
  </si>
  <si>
    <t>alpha:</t>
  </si>
  <si>
    <t>beta:</t>
  </si>
  <si>
    <t>gamma:</t>
  </si>
  <si>
    <t xml:space="preserve">Demand has a sesonal pattern but the ups and down are not repeated in equal time interval . No uniform trend is visible for the distribution. </t>
  </si>
  <si>
    <t xml:space="preserve">The forecast is not accurate because the errors are high. Forecast follows a demand pattern but with a lag of 1 previous deman. The Forecast is not  biased as it is too volatile . It means that the forecast is sometimes higher than the actual demand and sometimes lower than the actual demand, distributed on both sides of actual demand. So , it is not biased.  </t>
  </si>
  <si>
    <t xml:space="preserve">N=3 as the Mean Square Error is the lowest (323.13) as compared to other values of n which makes it a good model for forecasting . If N=1 then it is Naïve method which is not accurate, also for N=5 , the error are higher and also in the graph the forecast curve flattens out demand variability. It cannot capture variability hence n=3 is the best option. </t>
  </si>
  <si>
    <t xml:space="preserve">Yes, Cumulative mean method is better than naïve forecast as we see that the MSE for cumulative mean method is less than naïve method. Also on comparison of demand vs forecast plots we can see that the plot of cumulative mean forecast is much smoother which would not react to noise of the demand. In Naive , no data older than one period is useful while in cumulative all the historical data is important. </t>
  </si>
  <si>
    <t>U statistics is the ratio of standard error of the forecast model to standard error of Naïve model. So, it compares the fit of the forecast with respect to the Naïve forecast fit. For Naïve, U = 1. If U&lt;1, the forecasting method is used better than Naïve method. The smaller U, the better the forecasting technique. If U &gt; 1, Naive method produces better result than the forecasting technique.</t>
  </si>
  <si>
    <t xml:space="preserve">Best value of Alpha is .184. We got the value by using excel solver function where we kept alpha as the variable(adjusting) and the objective was to minimize the mean square error. </t>
  </si>
  <si>
    <t>Winter model (level and seasonality) is expected to do better job. We can try Holt-Winter (level, trend and seasonality) model also, to see if the trend though very low has any effect or not.</t>
  </si>
  <si>
    <t>PE</t>
  </si>
  <si>
    <t>MPE</t>
  </si>
  <si>
    <t xml:space="preserve"> Alpha 0.04 and Beta .69 . We got the result using excel solver, by putting aplha and Beta value cells as the variable and using objective function to reduce MPE of the forecast</t>
  </si>
  <si>
    <t xml:space="preserve">Holt seems better with respect to the measured errors. Errors are a little lower in Holt method than that of exponential smoothing.        </t>
  </si>
  <si>
    <t>.41 is the U-Stat values of Winter forecast. U stat is significantly low compared to the other forecasting techniques. It is not surprising at all. As the demand is seasonal with negligible trend, winter model is expected to perform better. If a model performs better than Naïve, then U stat becomes &lt; 1. The less the value is, the better the forecast is.</t>
  </si>
  <si>
    <t>The best value for alpha I can find is 0.7403 and for beta it is 0.511 . Using Excel Solver, I tried to minimize the U stat and adjust the value of alpha and beta accordingly. After some solver trial, these are the value of alpha and beta I have got which minimizes the errors.</t>
  </si>
  <si>
    <t>Error2</t>
  </si>
  <si>
    <t>ABS Error3</t>
  </si>
  <si>
    <t>% Error4</t>
  </si>
  <si>
    <t>Sq. Error5</t>
  </si>
  <si>
    <t>U-Stat6</t>
  </si>
  <si>
    <t>Error7</t>
  </si>
  <si>
    <t>ABS Error8</t>
  </si>
  <si>
    <t>% Error9</t>
  </si>
  <si>
    <t>Sq. Error10</t>
  </si>
  <si>
    <t>U-Stat11</t>
  </si>
  <si>
    <t>Column1</t>
  </si>
  <si>
    <t>Sq.Error</t>
  </si>
  <si>
    <t>Year</t>
  </si>
  <si>
    <t>The best value for alpha I can find is 0.000 and for beta is 0.4176 and for gamma it is 0.2614 . Using Excel Solver, I tried to minimize the U stat and MAE and adjust the value of alpha, beta and gamma accordingly. After some solver trial, this is the value of alpha, beta, gamma I have got which minimizes the errors.</t>
  </si>
  <si>
    <t>.322 is the U-Stat values of Winter forecast. U stat is significantly low compared to the other forecasting techniques. It is not surprising at all. As the demand is seasonal with negligible trend, winter model is expected to perform better. If a model performs better than Naïve, then U stat becomes &lt; 1. The less the value is, the better the forecast is.</t>
  </si>
  <si>
    <t xml:space="preserve">The demand pattern has seasonal pattern . It has very low trend ( 0.08).    demand increasing constantly.       </t>
  </si>
  <si>
    <t xml:space="preserve">Demand pattern observed is seasonal trend . It has a very low trend. </t>
  </si>
  <si>
    <t>From implementation standpoint, naive forecast is easier to produce to cumulative forecast but it only focuses on one lag. As we know, Cumulative  forecast is very slow to react to trends or large changes in the demand level. It assumes all past data equally important. So, if we produce to this forecast, there will be no sudden variability in the demand unlike Naive where there could be sudden variations, if the actual demand of the previous period varies highly. That is why it is easier to produce to cumulative forecast.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</si>
</sst>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
    <numFmt numFmtId="166" formatCode="0.0000"/>
    <numFmt numFmtId="167" formatCode="0.000"/>
  </numFmts>
  <fonts count="11" x14ac:knownFonts="1">
    <font>
      <sz val="10"/>
      <name val="Arial"/>
    </font>
    <font>
      <sz val="11"/>
      <color theme="1"/>
      <name val="Calibri"/>
      <family val="2"/>
      <scheme val="minor"/>
    </font>
    <font>
      <b/>
      <sz val="12"/>
      <name val="Arial"/>
      <family val="2"/>
    </font>
    <font>
      <b/>
      <sz val="10"/>
      <name val="Arial"/>
      <family val="2"/>
    </font>
    <font>
      <sz val="10"/>
      <color indexed="12"/>
      <name val="Arial"/>
      <family val="2"/>
    </font>
    <font>
      <sz val="10"/>
      <color indexed="12"/>
      <name val="Arial"/>
      <family val="2"/>
    </font>
    <font>
      <sz val="10"/>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s>
  <fills count="11">
    <fill>
      <patternFill patternType="none"/>
    </fill>
    <fill>
      <patternFill patternType="gray125"/>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rgb="FF92D050"/>
        <bgColor indexed="64"/>
      </patternFill>
    </fill>
    <fill>
      <patternFill patternType="solid">
        <fgColor theme="0"/>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6" fillId="0" borderId="0"/>
    <xf numFmtId="0" fontId="1" fillId="0" borderId="0"/>
    <xf numFmtId="9" fontId="1" fillId="0" borderId="0" applyFont="0" applyFill="0" applyBorder="0" applyAlignment="0" applyProtection="0"/>
  </cellStyleXfs>
  <cellXfs count="146">
    <xf numFmtId="0" fontId="0" fillId="0" borderId="0" xfId="0"/>
    <xf numFmtId="0" fontId="0" fillId="0" borderId="0" xfId="0" applyAlignment="1">
      <alignment horizontal="center"/>
    </xf>
    <xf numFmtId="0" fontId="2" fillId="0" borderId="0" xfId="0" applyFont="1"/>
    <xf numFmtId="0" fontId="3" fillId="0" borderId="0" xfId="0" applyFont="1" applyAlignment="1">
      <alignment horizontal="center"/>
    </xf>
    <xf numFmtId="0" fontId="3" fillId="0" borderId="0" xfId="0" applyFont="1"/>
    <xf numFmtId="0" fontId="4" fillId="0" borderId="0" xfId="0" applyFont="1"/>
    <xf numFmtId="0" fontId="5" fillId="0" borderId="0" xfId="0" applyFont="1"/>
    <xf numFmtId="0" fontId="5" fillId="0" borderId="0" xfId="0" quotePrefix="1" applyFont="1"/>
    <xf numFmtId="0" fontId="6" fillId="0" borderId="0" xfId="0" applyFont="1"/>
    <xf numFmtId="0" fontId="6" fillId="0" borderId="0" xfId="1"/>
    <xf numFmtId="0" fontId="3" fillId="0" borderId="0" xfId="1" applyFont="1"/>
    <xf numFmtId="0" fontId="6" fillId="0" borderId="0" xfId="1"/>
    <xf numFmtId="0" fontId="6" fillId="0" borderId="0" xfId="1" applyAlignment="1">
      <alignment horizontal="left"/>
    </xf>
    <xf numFmtId="165" fontId="3" fillId="0" borderId="0" xfId="1" applyNumberFormat="1" applyFont="1"/>
    <xf numFmtId="0" fontId="3" fillId="0" borderId="0" xfId="1" applyFont="1" applyAlignment="1">
      <alignment horizontal="left"/>
    </xf>
    <xf numFmtId="0" fontId="6" fillId="0" borderId="0" xfId="1"/>
    <xf numFmtId="0" fontId="6" fillId="0" borderId="0" xfId="1" applyAlignment="1">
      <alignment horizontal="center"/>
    </xf>
    <xf numFmtId="0" fontId="3" fillId="0" borderId="0" xfId="1" applyFont="1"/>
    <xf numFmtId="0" fontId="3" fillId="0" borderId="6" xfId="1" applyFont="1" applyBorder="1" applyAlignment="1">
      <alignment horizontal="center" wrapText="1"/>
    </xf>
    <xf numFmtId="0" fontId="6" fillId="0" borderId="0" xfId="1" applyAlignment="1">
      <alignment horizontal="left"/>
    </xf>
    <xf numFmtId="165" fontId="3" fillId="0" borderId="0" xfId="1" applyNumberFormat="1" applyFont="1"/>
    <xf numFmtId="0" fontId="3" fillId="0" borderId="0" xfId="1" applyFont="1" applyAlignment="1">
      <alignment horizontal="left"/>
    </xf>
    <xf numFmtId="0" fontId="6" fillId="0" borderId="0" xfId="1" applyBorder="1" applyAlignment="1">
      <alignment horizontal="center" vertical="center" textRotation="90"/>
    </xf>
    <xf numFmtId="0" fontId="6" fillId="0" borderId="0" xfId="1" applyBorder="1"/>
    <xf numFmtId="164" fontId="6" fillId="0" borderId="0" xfId="1" applyNumberFormat="1" applyBorder="1" applyAlignment="1">
      <alignment horizontal="center"/>
    </xf>
    <xf numFmtId="9" fontId="0" fillId="0" borderId="0" xfId="0" applyNumberFormat="1"/>
    <xf numFmtId="2" fontId="0" fillId="0" borderId="0" xfId="0" applyNumberFormat="1"/>
    <xf numFmtId="164" fontId="0" fillId="0" borderId="0" xfId="0" applyNumberFormat="1"/>
    <xf numFmtId="164" fontId="6" fillId="0" borderId="0" xfId="1" applyNumberFormat="1"/>
    <xf numFmtId="0" fontId="0" fillId="0" borderId="0" xfId="0" applyAlignment="1">
      <alignment horizontal="center"/>
    </xf>
    <xf numFmtId="0" fontId="3" fillId="0" borderId="7" xfId="0" applyFont="1" applyBorder="1" applyAlignment="1">
      <alignment horizontal="center"/>
    </xf>
    <xf numFmtId="0" fontId="3" fillId="0" borderId="3"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6" xfId="0" applyBorder="1"/>
    <xf numFmtId="0" fontId="0" fillId="0" borderId="4" xfId="0" applyBorder="1"/>
    <xf numFmtId="9" fontId="0" fillId="0" borderId="6" xfId="0" applyNumberFormat="1" applyBorder="1"/>
    <xf numFmtId="0" fontId="0" fillId="0" borderId="9" xfId="0" applyBorder="1" applyAlignment="1">
      <alignment horizontal="center"/>
    </xf>
    <xf numFmtId="0" fontId="0" fillId="0" borderId="1" xfId="0" applyBorder="1" applyAlignment="1">
      <alignment horizontal="center"/>
    </xf>
    <xf numFmtId="0" fontId="0" fillId="0" borderId="1" xfId="0" applyBorder="1"/>
    <xf numFmtId="9" fontId="0" fillId="0" borderId="1" xfId="0" applyNumberFormat="1" applyBorder="1"/>
    <xf numFmtId="0" fontId="0" fillId="0" borderId="10" xfId="0" applyBorder="1"/>
    <xf numFmtId="0" fontId="3" fillId="3" borderId="6" xfId="0" applyFont="1" applyFill="1" applyBorder="1"/>
    <xf numFmtId="0" fontId="0" fillId="3" borderId="6" xfId="0" applyFill="1" applyBorder="1"/>
    <xf numFmtId="9" fontId="0" fillId="3" borderId="6" xfId="0" applyNumberFormat="1" applyFill="1" applyBorder="1"/>
    <xf numFmtId="0" fontId="3" fillId="0" borderId="6" xfId="0" applyFont="1" applyBorder="1" applyAlignment="1">
      <alignment horizontal="center"/>
    </xf>
    <xf numFmtId="0" fontId="7" fillId="0" borderId="6" xfId="0" applyFont="1" applyBorder="1" applyAlignment="1">
      <alignment horizontal="center"/>
    </xf>
    <xf numFmtId="9" fontId="7" fillId="0" borderId="6" xfId="0" applyNumberFormat="1" applyFont="1" applyBorder="1" applyAlignment="1">
      <alignment horizontal="center"/>
    </xf>
    <xf numFmtId="0" fontId="3" fillId="8" borderId="6" xfId="0" applyFont="1" applyFill="1" applyBorder="1" applyAlignment="1">
      <alignment horizontal="center"/>
    </xf>
    <xf numFmtId="0" fontId="0" fillId="8" borderId="6" xfId="0" applyFill="1" applyBorder="1" applyAlignment="1">
      <alignment horizontal="center"/>
    </xf>
    <xf numFmtId="0" fontId="0" fillId="8" borderId="6" xfId="0" applyFill="1" applyBorder="1"/>
    <xf numFmtId="1" fontId="0" fillId="0" borderId="6" xfId="0" applyNumberFormat="1" applyBorder="1"/>
    <xf numFmtId="1" fontId="0" fillId="8" borderId="6" xfId="0" applyNumberFormat="1" applyFill="1" applyBorder="1"/>
    <xf numFmtId="0" fontId="3" fillId="3" borderId="6" xfId="0" applyFont="1" applyFill="1" applyBorder="1" applyAlignment="1">
      <alignment horizontal="center"/>
    </xf>
    <xf numFmtId="2" fontId="0" fillId="3" borderId="6" xfId="0" applyNumberFormat="1" applyFill="1" applyBorder="1"/>
    <xf numFmtId="1" fontId="0" fillId="3" borderId="6" xfId="0" applyNumberFormat="1" applyFill="1" applyBorder="1"/>
    <xf numFmtId="1" fontId="0" fillId="0" borderId="6" xfId="0" applyNumberFormat="1" applyBorder="1" applyAlignment="1">
      <alignment horizontal="center"/>
    </xf>
    <xf numFmtId="2" fontId="0" fillId="0" borderId="6" xfId="0" applyNumberFormat="1" applyBorder="1"/>
    <xf numFmtId="9" fontId="7" fillId="0" borderId="3" xfId="0" applyNumberFormat="1" applyFont="1" applyBorder="1" applyAlignment="1">
      <alignment horizontal="center"/>
    </xf>
    <xf numFmtId="1" fontId="0" fillId="0" borderId="1" xfId="0" applyNumberFormat="1" applyBorder="1"/>
    <xf numFmtId="2" fontId="0" fillId="0" borderId="1" xfId="0" applyNumberFormat="1" applyBorder="1"/>
    <xf numFmtId="10" fontId="0" fillId="3" borderId="6" xfId="0" applyNumberFormat="1" applyFill="1" applyBorder="1"/>
    <xf numFmtId="0" fontId="3" fillId="0" borderId="6" xfId="1" applyFont="1" applyBorder="1"/>
    <xf numFmtId="0" fontId="6" fillId="0" borderId="6" xfId="1" applyBorder="1"/>
    <xf numFmtId="164" fontId="6" fillId="0" borderId="6" xfId="1" applyNumberFormat="1" applyBorder="1" applyAlignment="1">
      <alignment horizontal="center"/>
    </xf>
    <xf numFmtId="2" fontId="0" fillId="4" borderId="6" xfId="0" applyNumberFormat="1" applyFill="1" applyBorder="1"/>
    <xf numFmtId="0" fontId="0" fillId="4" borderId="6" xfId="0" applyFill="1" applyBorder="1"/>
    <xf numFmtId="0" fontId="6" fillId="0" borderId="6" xfId="1" applyBorder="1" applyAlignment="1">
      <alignment horizontal="center" vertical="center" textRotation="90"/>
    </xf>
    <xf numFmtId="2" fontId="0" fillId="2" borderId="6" xfId="0" applyNumberFormat="1" applyFill="1" applyBorder="1"/>
    <xf numFmtId="164" fontId="0" fillId="3" borderId="6" xfId="0" applyNumberFormat="1" applyFill="1" applyBorder="1"/>
    <xf numFmtId="0" fontId="3" fillId="0" borderId="7" xfId="1" applyFont="1" applyFill="1" applyBorder="1"/>
    <xf numFmtId="0" fontId="3" fillId="0" borderId="3" xfId="1" applyFont="1" applyFill="1" applyBorder="1"/>
    <xf numFmtId="0" fontId="3" fillId="0" borderId="3" xfId="1" applyFont="1" applyFill="1" applyBorder="1" applyAlignment="1">
      <alignment horizontal="center" wrapText="1"/>
    </xf>
    <xf numFmtId="2" fontId="3" fillId="0" borderId="3" xfId="1" applyNumberFormat="1" applyFont="1" applyFill="1" applyBorder="1" applyAlignment="1">
      <alignment horizontal="center" wrapText="1"/>
    </xf>
    <xf numFmtId="0" fontId="7" fillId="0" borderId="3" xfId="0" applyFont="1" applyFill="1" applyBorder="1" applyAlignment="1">
      <alignment horizontal="center"/>
    </xf>
    <xf numFmtId="0" fontId="7" fillId="0" borderId="8" xfId="0" applyFont="1" applyFill="1" applyBorder="1" applyAlignment="1">
      <alignment horizontal="center"/>
    </xf>
    <xf numFmtId="0" fontId="6" fillId="0" borderId="5" xfId="1" applyFill="1" applyBorder="1" applyAlignment="1">
      <alignment horizontal="center" vertical="center" textRotation="90"/>
    </xf>
    <xf numFmtId="0" fontId="6" fillId="0" borderId="6" xfId="1" applyFill="1" applyBorder="1"/>
    <xf numFmtId="164" fontId="6" fillId="0" borderId="6" xfId="1" applyNumberFormat="1" applyFill="1" applyBorder="1" applyAlignment="1">
      <alignment horizontal="center"/>
    </xf>
    <xf numFmtId="2" fontId="6" fillId="0" borderId="6" xfId="1" applyNumberFormat="1" applyFill="1" applyBorder="1"/>
    <xf numFmtId="164" fontId="0" fillId="0" borderId="6" xfId="0" applyNumberFormat="1" applyFill="1" applyBorder="1"/>
    <xf numFmtId="0" fontId="0" fillId="0" borderId="6" xfId="0" applyFill="1" applyBorder="1"/>
    <xf numFmtId="0" fontId="0" fillId="0" borderId="4" xfId="0" applyFill="1" applyBorder="1"/>
    <xf numFmtId="2" fontId="1" fillId="0" borderId="6" xfId="2" applyNumberFormat="1" applyFill="1" applyBorder="1"/>
    <xf numFmtId="9" fontId="0" fillId="0" borderId="6" xfId="0" applyNumberFormat="1" applyFill="1" applyBorder="1"/>
    <xf numFmtId="2" fontId="0" fillId="0" borderId="6" xfId="0" applyNumberFormat="1" applyFill="1" applyBorder="1"/>
    <xf numFmtId="0" fontId="6" fillId="0" borderId="9" xfId="1" applyFill="1" applyBorder="1" applyAlignment="1">
      <alignment horizontal="center" vertical="center" textRotation="90"/>
    </xf>
    <xf numFmtId="0" fontId="6" fillId="0" borderId="1" xfId="1" applyFill="1" applyBorder="1"/>
    <xf numFmtId="164" fontId="6" fillId="0" borderId="1" xfId="1" applyNumberFormat="1" applyFill="1" applyBorder="1" applyAlignment="1">
      <alignment horizontal="center"/>
    </xf>
    <xf numFmtId="2" fontId="1" fillId="0" borderId="1" xfId="2" applyNumberFormat="1" applyFill="1" applyBorder="1"/>
    <xf numFmtId="164" fontId="0" fillId="0" borderId="1" xfId="0" applyNumberFormat="1" applyFill="1" applyBorder="1"/>
    <xf numFmtId="0" fontId="0" fillId="0" borderId="1" xfId="0" applyFill="1" applyBorder="1"/>
    <xf numFmtId="9" fontId="0" fillId="0" borderId="1" xfId="0" applyNumberFormat="1" applyFill="1" applyBorder="1"/>
    <xf numFmtId="2" fontId="0" fillId="0" borderId="1" xfId="0" applyNumberFormat="1" applyFill="1" applyBorder="1"/>
    <xf numFmtId="0" fontId="0" fillId="0" borderId="10" xfId="0" applyFill="1" applyBorder="1"/>
    <xf numFmtId="2" fontId="0" fillId="0" borderId="3" xfId="0" applyNumberFormat="1" applyFill="1" applyBorder="1"/>
    <xf numFmtId="0" fontId="8" fillId="3" borderId="6" xfId="2" applyFont="1" applyFill="1" applyBorder="1"/>
    <xf numFmtId="0" fontId="7" fillId="0" borderId="6" xfId="0" applyFont="1" applyBorder="1"/>
    <xf numFmtId="9" fontId="7" fillId="0" borderId="6" xfId="0" applyNumberFormat="1" applyFont="1" applyBorder="1"/>
    <xf numFmtId="0" fontId="8" fillId="3" borderId="6" xfId="0" applyFont="1" applyFill="1" applyBorder="1"/>
    <xf numFmtId="1" fontId="8" fillId="3" borderId="6" xfId="0" applyNumberFormat="1" applyFont="1" applyFill="1" applyBorder="1"/>
    <xf numFmtId="9" fontId="8" fillId="3" borderId="6" xfId="0" applyNumberFormat="1" applyFont="1" applyFill="1" applyBorder="1"/>
    <xf numFmtId="10" fontId="10" fillId="3" borderId="6" xfId="0" applyNumberFormat="1" applyFont="1" applyFill="1" applyBorder="1"/>
    <xf numFmtId="0" fontId="8" fillId="3" borderId="5" xfId="0" applyFont="1" applyFill="1" applyBorder="1"/>
    <xf numFmtId="0" fontId="0" fillId="7" borderId="6" xfId="0" applyFill="1" applyBorder="1"/>
    <xf numFmtId="2" fontId="0" fillId="7" borderId="6" xfId="0" applyNumberFormat="1" applyFill="1" applyBorder="1"/>
    <xf numFmtId="1" fontId="0" fillId="7" borderId="6" xfId="0" applyNumberFormat="1" applyFill="1" applyBorder="1"/>
    <xf numFmtId="9" fontId="0" fillId="7" borderId="6" xfId="3" applyFont="1" applyFill="1" applyBorder="1"/>
    <xf numFmtId="2" fontId="0" fillId="5" borderId="6" xfId="0" applyNumberFormat="1" applyFill="1" applyBorder="1"/>
    <xf numFmtId="1" fontId="0" fillId="2" borderId="6" xfId="0" applyNumberFormat="1" applyFill="1" applyBorder="1"/>
    <xf numFmtId="1" fontId="0" fillId="4" borderId="6" xfId="0" applyNumberFormat="1" applyFill="1" applyBorder="1"/>
    <xf numFmtId="9" fontId="0" fillId="4" borderId="6" xfId="3" applyFont="1" applyFill="1" applyBorder="1"/>
    <xf numFmtId="10" fontId="0" fillId="0" borderId="6" xfId="0" applyNumberFormat="1" applyBorder="1"/>
    <xf numFmtId="1" fontId="0" fillId="5" borderId="6" xfId="0" applyNumberFormat="1" applyFill="1" applyBorder="1"/>
    <xf numFmtId="0" fontId="6" fillId="0" borderId="6" xfId="0" applyFont="1" applyBorder="1"/>
    <xf numFmtId="1" fontId="9" fillId="7" borderId="6" xfId="0" applyNumberFormat="1" applyFont="1" applyFill="1" applyBorder="1"/>
    <xf numFmtId="2" fontId="9" fillId="7" borderId="6" xfId="0" applyNumberFormat="1" applyFont="1" applyFill="1" applyBorder="1"/>
    <xf numFmtId="0" fontId="9" fillId="7" borderId="6" xfId="0" applyFont="1" applyFill="1" applyBorder="1"/>
    <xf numFmtId="2" fontId="0" fillId="10" borderId="6" xfId="0" applyNumberFormat="1" applyFill="1" applyBorder="1"/>
    <xf numFmtId="167" fontId="0" fillId="10" borderId="6" xfId="0" applyNumberFormat="1" applyFill="1" applyBorder="1"/>
    <xf numFmtId="1" fontId="0" fillId="10" borderId="6" xfId="0" applyNumberFormat="1" applyFill="1" applyBorder="1"/>
    <xf numFmtId="2" fontId="8" fillId="3" borderId="6" xfId="0" applyNumberFormat="1" applyFont="1" applyFill="1" applyBorder="1"/>
    <xf numFmtId="9" fontId="10" fillId="3" borderId="6" xfId="0" applyNumberFormat="1" applyFont="1" applyFill="1" applyBorder="1"/>
    <xf numFmtId="0" fontId="8" fillId="6" borderId="6" xfId="0" applyFont="1" applyFill="1" applyBorder="1"/>
    <xf numFmtId="166" fontId="8" fillId="6" borderId="6" xfId="0" applyNumberFormat="1" applyFont="1" applyFill="1" applyBorder="1"/>
    <xf numFmtId="0" fontId="6" fillId="9" borderId="0" xfId="1" applyFill="1" applyBorder="1" applyAlignment="1">
      <alignment horizontal="center" vertical="center" textRotation="90"/>
    </xf>
    <xf numFmtId="0" fontId="6" fillId="9" borderId="0" xfId="1" applyFill="1" applyBorder="1"/>
    <xf numFmtId="164" fontId="6" fillId="9" borderId="0" xfId="1" applyNumberFormat="1" applyFill="1" applyBorder="1" applyAlignment="1">
      <alignment horizontal="center"/>
    </xf>
    <xf numFmtId="1" fontId="0" fillId="9" borderId="0" xfId="0" applyNumberFormat="1" applyFill="1"/>
    <xf numFmtId="2" fontId="0" fillId="9" borderId="0" xfId="0" applyNumberFormat="1" applyFill="1"/>
    <xf numFmtId="0" fontId="0" fillId="9" borderId="0" xfId="0" applyFill="1"/>
    <xf numFmtId="9" fontId="0" fillId="9" borderId="0" xfId="3" applyFont="1" applyFill="1"/>
    <xf numFmtId="0" fontId="6" fillId="0" borderId="0" xfId="0" applyFont="1" applyAlignment="1">
      <alignment wrapText="1"/>
    </xf>
    <xf numFmtId="0" fontId="0" fillId="0" borderId="0" xfId="0" applyAlignment="1">
      <alignment wrapText="1"/>
    </xf>
    <xf numFmtId="0" fontId="6"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6" fillId="0" borderId="0" xfId="0" applyFont="1" applyAlignment="1">
      <alignment horizontal="center"/>
    </xf>
    <xf numFmtId="0" fontId="6" fillId="0" borderId="1" xfId="1" applyBorder="1" applyAlignment="1">
      <alignment horizontal="center" vertical="center" textRotation="90"/>
    </xf>
    <xf numFmtId="0" fontId="6" fillId="0" borderId="2" xfId="1" applyBorder="1" applyAlignment="1">
      <alignment horizontal="center" vertical="center" textRotation="90"/>
    </xf>
    <xf numFmtId="0" fontId="6" fillId="0" borderId="3" xfId="1" applyBorder="1" applyAlignment="1">
      <alignment horizontal="center" vertical="center" textRotation="90"/>
    </xf>
    <xf numFmtId="9" fontId="0" fillId="0" borderId="0" xfId="0" applyNumberFormat="1" applyAlignment="1">
      <alignment horizontal="center"/>
    </xf>
    <xf numFmtId="0" fontId="6" fillId="0" borderId="6" xfId="1" applyBorder="1" applyAlignment="1">
      <alignment horizontal="center" vertical="center" textRotation="90"/>
    </xf>
    <xf numFmtId="10" fontId="0" fillId="0" borderId="0" xfId="0" applyNumberFormat="1" applyAlignment="1">
      <alignment horizontal="center"/>
    </xf>
  </cellXfs>
  <cellStyles count="4">
    <cellStyle name="Normal" xfId="0" builtinId="0"/>
    <cellStyle name="Normal 2" xfId="1"/>
    <cellStyle name="Normal 3" xfId="2"/>
    <cellStyle name="Percent 2" xfId="3"/>
  </cellStyles>
  <dxfs count="59">
    <dxf>
      <fill>
        <patternFill patternType="none">
          <fgColor indexed="64"/>
          <bgColor auto="1"/>
        </patternFill>
      </fill>
      <border diagonalUp="0" diagonalDown="0" outline="0">
        <left style="thin">
          <color indexed="64"/>
        </left>
        <right/>
        <top style="thin">
          <color indexed="64"/>
        </top>
        <bottom style="thin">
          <color indexed="64"/>
        </bottom>
      </border>
    </dxf>
    <dxf>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border>
    </dxf>
    <dxf>
      <numFmt numFmtId="13"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64" formatCode="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9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rgb="FF92D05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rgb="FF92D05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92D05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3371262708069"/>
          <c:y val="5.4838720817792515E-2"/>
          <c:w val="0.809525520675901"/>
          <c:h val="0.67096879877897997"/>
        </c:manualLayout>
      </c:layout>
      <c:lineChart>
        <c:grouping val="standard"/>
        <c:varyColors val="0"/>
        <c:ser>
          <c:idx val="1"/>
          <c:order val="0"/>
          <c:tx>
            <c:v>Demand</c:v>
          </c:tx>
          <c:spPr>
            <a:ln w="34925" cap="rnd">
              <a:solidFill>
                <a:schemeClr val="accent2"/>
              </a:solidFill>
              <a:round/>
            </a:ln>
            <a:effectLst>
              <a:outerShdw blurRad="40000" dist="23000" dir="5400000" rotWithShape="0">
                <a:srgbClr val="000000">
                  <a:alpha val="35000"/>
                </a:srgbClr>
              </a:outerShdw>
            </a:effectLst>
          </c:spPr>
          <c:marker>
            <c:symbol val="none"/>
          </c:marker>
          <c:val>
            <c:numRef>
              <c:f>Naive!$B$4:$B$24</c:f>
              <c:numCache>
                <c:formatCode>General</c:formatCode>
                <c:ptCount val="21"/>
                <c:pt idx="0">
                  <c:v>82</c:v>
                </c:pt>
                <c:pt idx="1">
                  <c:v>63</c:v>
                </c:pt>
                <c:pt idx="2">
                  <c:v>81</c:v>
                </c:pt>
                <c:pt idx="3">
                  <c:v>82</c:v>
                </c:pt>
                <c:pt idx="4">
                  <c:v>77</c:v>
                </c:pt>
                <c:pt idx="5">
                  <c:v>92</c:v>
                </c:pt>
                <c:pt idx="6">
                  <c:v>90</c:v>
                </c:pt>
                <c:pt idx="7">
                  <c:v>61</c:v>
                </c:pt>
                <c:pt idx="8">
                  <c:v>62</c:v>
                </c:pt>
                <c:pt idx="9">
                  <c:v>53</c:v>
                </c:pt>
                <c:pt idx="10">
                  <c:v>53</c:v>
                </c:pt>
                <c:pt idx="11">
                  <c:v>69</c:v>
                </c:pt>
                <c:pt idx="12">
                  <c:v>79</c:v>
                </c:pt>
                <c:pt idx="13">
                  <c:v>56</c:v>
                </c:pt>
                <c:pt idx="14">
                  <c:v>60</c:v>
                </c:pt>
                <c:pt idx="15">
                  <c:v>93</c:v>
                </c:pt>
                <c:pt idx="16">
                  <c:v>99</c:v>
                </c:pt>
                <c:pt idx="17">
                  <c:v>82</c:v>
                </c:pt>
                <c:pt idx="18">
                  <c:v>56</c:v>
                </c:pt>
                <c:pt idx="19">
                  <c:v>94</c:v>
                </c:pt>
              </c:numCache>
            </c:numRef>
          </c:val>
          <c:smooth val="0"/>
        </c:ser>
        <c:ser>
          <c:idx val="2"/>
          <c:order val="1"/>
          <c:tx>
            <c:v>Forecast</c:v>
          </c:tx>
          <c:spPr>
            <a:ln w="34925" cap="rnd">
              <a:solidFill>
                <a:schemeClr val="accent3"/>
              </a:solidFill>
              <a:round/>
            </a:ln>
            <a:effectLst>
              <a:outerShdw blurRad="40000" dist="23000" dir="5400000" rotWithShape="0">
                <a:srgbClr val="000000">
                  <a:alpha val="35000"/>
                </a:srgbClr>
              </a:outerShdw>
            </a:effectLst>
          </c:spPr>
          <c:marker>
            <c:symbol val="none"/>
          </c:marker>
          <c:val>
            <c:numRef>
              <c:f>Naive!$C$4:$C$24</c:f>
              <c:numCache>
                <c:formatCode>General</c:formatCode>
                <c:ptCount val="21"/>
                <c:pt idx="1">
                  <c:v>82</c:v>
                </c:pt>
                <c:pt idx="2">
                  <c:v>63</c:v>
                </c:pt>
                <c:pt idx="3">
                  <c:v>81</c:v>
                </c:pt>
                <c:pt idx="4">
                  <c:v>82</c:v>
                </c:pt>
                <c:pt idx="5">
                  <c:v>77</c:v>
                </c:pt>
                <c:pt idx="6">
                  <c:v>92</c:v>
                </c:pt>
                <c:pt idx="7">
                  <c:v>90</c:v>
                </c:pt>
                <c:pt idx="8">
                  <c:v>61</c:v>
                </c:pt>
                <c:pt idx="9">
                  <c:v>62</c:v>
                </c:pt>
                <c:pt idx="10">
                  <c:v>53</c:v>
                </c:pt>
                <c:pt idx="11">
                  <c:v>53</c:v>
                </c:pt>
                <c:pt idx="12">
                  <c:v>69</c:v>
                </c:pt>
                <c:pt idx="13">
                  <c:v>79</c:v>
                </c:pt>
                <c:pt idx="14">
                  <c:v>56</c:v>
                </c:pt>
                <c:pt idx="15">
                  <c:v>60</c:v>
                </c:pt>
                <c:pt idx="16">
                  <c:v>93</c:v>
                </c:pt>
                <c:pt idx="17">
                  <c:v>99</c:v>
                </c:pt>
                <c:pt idx="18">
                  <c:v>82</c:v>
                </c:pt>
                <c:pt idx="19">
                  <c:v>56</c:v>
                </c:pt>
              </c:numCache>
            </c:numRef>
          </c:val>
          <c:smooth val="0"/>
        </c:ser>
        <c:dLbls>
          <c:showLegendKey val="0"/>
          <c:showVal val="0"/>
          <c:showCatName val="0"/>
          <c:showSerName val="0"/>
          <c:showPercent val="0"/>
          <c:showBubbleSize val="0"/>
        </c:dLbls>
        <c:smooth val="0"/>
        <c:axId val="-2070352832"/>
        <c:axId val="-2070347936"/>
      </c:lineChart>
      <c:catAx>
        <c:axId val="-2070352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layout>
            <c:manualLayout>
              <c:xMode val="edge"/>
              <c:yMode val="edge"/>
              <c:x val="0.52381066003113252"/>
              <c:y val="0.822581999830666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47936"/>
        <c:crosses val="autoZero"/>
        <c:auto val="1"/>
        <c:lblAlgn val="ctr"/>
        <c:lblOffset val="100"/>
        <c:tickLblSkip val="2"/>
        <c:tickMarkSkip val="1"/>
        <c:noMultiLvlLbl val="0"/>
      </c:catAx>
      <c:valAx>
        <c:axId val="-2070347936"/>
        <c:scaling>
          <c:orientation val="minMax"/>
          <c:max val="150"/>
          <c:min val="2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Demand</a:t>
                </a:r>
              </a:p>
            </c:rich>
          </c:tx>
          <c:layout>
            <c:manualLayout>
              <c:xMode val="edge"/>
              <c:yMode val="edge"/>
              <c:x val="3.4632034632034632E-2"/>
              <c:y val="0.3096777580221826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52832"/>
        <c:crosses val="autoZero"/>
        <c:crossBetween val="between"/>
        <c:majorUnit val="25"/>
        <c:minorUnit val="1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Moving Average Forecasting Model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272462817147857"/>
          <c:y val="0.19949074074074077"/>
          <c:w val="0.89019685039370078"/>
          <c:h val="0.61498432487605714"/>
        </c:manualLayout>
      </c:layout>
      <c:lineChart>
        <c:grouping val="standard"/>
        <c:varyColors val="0"/>
        <c:ser>
          <c:idx val="0"/>
          <c:order val="0"/>
          <c:tx>
            <c:strRef>
              <c:f>'Mov. Avg.'!$B$3</c:f>
              <c:strCache>
                <c:ptCount val="1"/>
                <c:pt idx="0">
                  <c:v>Demand</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'Mov. Avg.'!$A$4:$A$23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'Mov. Avg.'!$B$4:$B$23</c:f>
              <c:numCache>
                <c:formatCode>General</c:formatCode>
                <c:ptCount val="20"/>
                <c:pt idx="0">
                  <c:v>82</c:v>
                </c:pt>
                <c:pt idx="1">
                  <c:v>63</c:v>
                </c:pt>
                <c:pt idx="2">
                  <c:v>81</c:v>
                </c:pt>
                <c:pt idx="3">
                  <c:v>82</c:v>
                </c:pt>
                <c:pt idx="4">
                  <c:v>77</c:v>
                </c:pt>
                <c:pt idx="5">
                  <c:v>92</c:v>
                </c:pt>
                <c:pt idx="6">
                  <c:v>90</c:v>
                </c:pt>
                <c:pt idx="7">
                  <c:v>61</c:v>
                </c:pt>
                <c:pt idx="8">
                  <c:v>62</c:v>
                </c:pt>
                <c:pt idx="9">
                  <c:v>53</c:v>
                </c:pt>
                <c:pt idx="10">
                  <c:v>53</c:v>
                </c:pt>
                <c:pt idx="11">
                  <c:v>69</c:v>
                </c:pt>
                <c:pt idx="12">
                  <c:v>79</c:v>
                </c:pt>
                <c:pt idx="13">
                  <c:v>56</c:v>
                </c:pt>
                <c:pt idx="14">
                  <c:v>60</c:v>
                </c:pt>
                <c:pt idx="15">
                  <c:v>93</c:v>
                </c:pt>
                <c:pt idx="16">
                  <c:v>99</c:v>
                </c:pt>
                <c:pt idx="17">
                  <c:v>82</c:v>
                </c:pt>
                <c:pt idx="18">
                  <c:v>56</c:v>
                </c:pt>
                <c:pt idx="19">
                  <c:v>94</c:v>
                </c:pt>
              </c:numCache>
            </c:numRef>
          </c:val>
          <c:smooth val="0"/>
        </c:ser>
        <c:ser>
          <c:idx val="1"/>
          <c:order val="1"/>
          <c:tx>
            <c:strRef>
              <c:f>'Mov. Avg.'!$C$3</c:f>
              <c:strCache>
                <c:ptCount val="1"/>
                <c:pt idx="0">
                  <c:v>Forecast(n=1)</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'Mov. Avg.'!$A$4:$A$23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'Mov. Avg.'!$C$4:$C$23</c:f>
              <c:numCache>
                <c:formatCode>General</c:formatCode>
                <c:ptCount val="20"/>
                <c:pt idx="1">
                  <c:v>82</c:v>
                </c:pt>
                <c:pt idx="2">
                  <c:v>63</c:v>
                </c:pt>
                <c:pt idx="3">
                  <c:v>81</c:v>
                </c:pt>
                <c:pt idx="4">
                  <c:v>82</c:v>
                </c:pt>
                <c:pt idx="5">
                  <c:v>77</c:v>
                </c:pt>
                <c:pt idx="6">
                  <c:v>92</c:v>
                </c:pt>
                <c:pt idx="7">
                  <c:v>90</c:v>
                </c:pt>
                <c:pt idx="8">
                  <c:v>61</c:v>
                </c:pt>
                <c:pt idx="9">
                  <c:v>62</c:v>
                </c:pt>
                <c:pt idx="10">
                  <c:v>53</c:v>
                </c:pt>
                <c:pt idx="11">
                  <c:v>53</c:v>
                </c:pt>
                <c:pt idx="12">
                  <c:v>69</c:v>
                </c:pt>
                <c:pt idx="13">
                  <c:v>79</c:v>
                </c:pt>
                <c:pt idx="14">
                  <c:v>56</c:v>
                </c:pt>
                <c:pt idx="15">
                  <c:v>60</c:v>
                </c:pt>
                <c:pt idx="16">
                  <c:v>93</c:v>
                </c:pt>
                <c:pt idx="17">
                  <c:v>99</c:v>
                </c:pt>
                <c:pt idx="18">
                  <c:v>82</c:v>
                </c:pt>
                <c:pt idx="19">
                  <c:v>56</c:v>
                </c:pt>
              </c:numCache>
            </c:numRef>
          </c:val>
          <c:smooth val="0"/>
        </c:ser>
        <c:ser>
          <c:idx val="2"/>
          <c:order val="2"/>
          <c:tx>
            <c:strRef>
              <c:f>'Mov. Avg.'!$I$3</c:f>
              <c:strCache>
                <c:ptCount val="1"/>
                <c:pt idx="0">
                  <c:v>Forecast(n=3)</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'Mov. Avg.'!$A$4:$A$23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'Mov. Avg.'!$I$4:$I$23</c:f>
              <c:numCache>
                <c:formatCode>General</c:formatCode>
                <c:ptCount val="20"/>
                <c:pt idx="3" formatCode="0">
                  <c:v>75</c:v>
                </c:pt>
                <c:pt idx="4" formatCode="0">
                  <c:v>75</c:v>
                </c:pt>
                <c:pt idx="5" formatCode="0">
                  <c:v>80</c:v>
                </c:pt>
                <c:pt idx="6" formatCode="0">
                  <c:v>83</c:v>
                </c:pt>
                <c:pt idx="7" formatCode="0">
                  <c:v>86</c:v>
                </c:pt>
                <c:pt idx="8" formatCode="0">
                  <c:v>81</c:v>
                </c:pt>
                <c:pt idx="9" formatCode="0">
                  <c:v>71</c:v>
                </c:pt>
                <c:pt idx="10" formatCode="0">
                  <c:v>58</c:v>
                </c:pt>
                <c:pt idx="11" formatCode="0">
                  <c:v>56</c:v>
                </c:pt>
                <c:pt idx="12" formatCode="0">
                  <c:v>58</c:v>
                </c:pt>
                <c:pt idx="13" formatCode="0">
                  <c:v>67</c:v>
                </c:pt>
                <c:pt idx="14" formatCode="0">
                  <c:v>68</c:v>
                </c:pt>
                <c:pt idx="15" formatCode="0">
                  <c:v>65</c:v>
                </c:pt>
                <c:pt idx="16" formatCode="0">
                  <c:v>69</c:v>
                </c:pt>
                <c:pt idx="17" formatCode="0">
                  <c:v>84</c:v>
                </c:pt>
                <c:pt idx="18" formatCode="0">
                  <c:v>91</c:v>
                </c:pt>
                <c:pt idx="19" formatCode="0">
                  <c:v>79</c:v>
                </c:pt>
              </c:numCache>
            </c:numRef>
          </c:val>
          <c:smooth val="0"/>
        </c:ser>
        <c:ser>
          <c:idx val="3"/>
          <c:order val="3"/>
          <c:tx>
            <c:strRef>
              <c:f>'Mov. Avg.'!$O$3</c:f>
              <c:strCache>
                <c:ptCount val="1"/>
                <c:pt idx="0">
                  <c:v>Forecast(n=5)</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numRef>
              <c:f>'Mov. Avg.'!$A$4:$A$23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'Mov. Avg.'!$O$4:$O$23</c:f>
              <c:numCache>
                <c:formatCode>General</c:formatCode>
                <c:ptCount val="20"/>
                <c:pt idx="5" formatCode="0">
                  <c:v>77</c:v>
                </c:pt>
                <c:pt idx="6" formatCode="0">
                  <c:v>79</c:v>
                </c:pt>
                <c:pt idx="7" formatCode="0">
                  <c:v>84.4</c:v>
                </c:pt>
                <c:pt idx="8" formatCode="0">
                  <c:v>80.400000000000006</c:v>
                </c:pt>
                <c:pt idx="9" formatCode="0">
                  <c:v>76.400000000000006</c:v>
                </c:pt>
                <c:pt idx="10" formatCode="0">
                  <c:v>71.599999999999994</c:v>
                </c:pt>
                <c:pt idx="11" formatCode="0">
                  <c:v>63.8</c:v>
                </c:pt>
                <c:pt idx="12" formatCode="0">
                  <c:v>59.6</c:v>
                </c:pt>
                <c:pt idx="13" formatCode="0">
                  <c:v>63.2</c:v>
                </c:pt>
                <c:pt idx="14" formatCode="0">
                  <c:v>62</c:v>
                </c:pt>
                <c:pt idx="15" formatCode="0">
                  <c:v>63.4</c:v>
                </c:pt>
                <c:pt idx="16" formatCode="0">
                  <c:v>71.400000000000006</c:v>
                </c:pt>
                <c:pt idx="17" formatCode="0">
                  <c:v>77.400000000000006</c:v>
                </c:pt>
                <c:pt idx="18" formatCode="0">
                  <c:v>78</c:v>
                </c:pt>
                <c:pt idx="19" formatCode="0">
                  <c:v>78</c:v>
                </c:pt>
              </c:numCache>
            </c:numRef>
          </c:val>
          <c:smooth val="0"/>
        </c:ser>
        <c:dLbls>
          <c:dLblPos val="ctr"/>
          <c:showLegendKey val="0"/>
          <c:showVal val="1"/>
          <c:showCatName val="0"/>
          <c:showSerName val="0"/>
          <c:showPercent val="0"/>
          <c:showBubbleSize val="0"/>
        </c:dLbls>
        <c:smooth val="0"/>
        <c:axId val="-2070353920"/>
        <c:axId val="-2070354464"/>
      </c:lineChart>
      <c:catAx>
        <c:axId val="-20703539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54464"/>
        <c:crossesAt val="0"/>
        <c:auto val="0"/>
        <c:lblAlgn val="ctr"/>
        <c:lblOffset val="100"/>
        <c:noMultiLvlLbl val="0"/>
      </c:catAx>
      <c:valAx>
        <c:axId val="-207035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53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Cumulative Mean Method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'Cum. Mean'!$B$3</c:f>
              <c:strCache>
                <c:ptCount val="1"/>
                <c:pt idx="0">
                  <c:v>Demand</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'Cum. Mean'!$A$4:$A$23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'Cum. Mean'!$B$4:$B$23</c:f>
              <c:numCache>
                <c:formatCode>General</c:formatCode>
                <c:ptCount val="20"/>
                <c:pt idx="0">
                  <c:v>82</c:v>
                </c:pt>
                <c:pt idx="1">
                  <c:v>63</c:v>
                </c:pt>
                <c:pt idx="2">
                  <c:v>81</c:v>
                </c:pt>
                <c:pt idx="3">
                  <c:v>82</c:v>
                </c:pt>
                <c:pt idx="4">
                  <c:v>77</c:v>
                </c:pt>
                <c:pt idx="5">
                  <c:v>92</c:v>
                </c:pt>
                <c:pt idx="6">
                  <c:v>90</c:v>
                </c:pt>
                <c:pt idx="7">
                  <c:v>61</c:v>
                </c:pt>
                <c:pt idx="8">
                  <c:v>62</c:v>
                </c:pt>
                <c:pt idx="9">
                  <c:v>53</c:v>
                </c:pt>
                <c:pt idx="10">
                  <c:v>53</c:v>
                </c:pt>
                <c:pt idx="11">
                  <c:v>69</c:v>
                </c:pt>
                <c:pt idx="12">
                  <c:v>79</c:v>
                </c:pt>
                <c:pt idx="13">
                  <c:v>56</c:v>
                </c:pt>
                <c:pt idx="14">
                  <c:v>60</c:v>
                </c:pt>
                <c:pt idx="15">
                  <c:v>93</c:v>
                </c:pt>
                <c:pt idx="16">
                  <c:v>99</c:v>
                </c:pt>
                <c:pt idx="17">
                  <c:v>82</c:v>
                </c:pt>
                <c:pt idx="18">
                  <c:v>56</c:v>
                </c:pt>
                <c:pt idx="19">
                  <c:v>94</c:v>
                </c:pt>
              </c:numCache>
            </c:numRef>
          </c:val>
          <c:smooth val="0"/>
        </c:ser>
        <c:ser>
          <c:idx val="1"/>
          <c:order val="1"/>
          <c:tx>
            <c:strRef>
              <c:f>'Cum. Mean'!$C$3</c:f>
              <c:strCache>
                <c:ptCount val="1"/>
                <c:pt idx="0">
                  <c:v>Forecast</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'Cum. Mean'!$A$4:$A$23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'Cum. Mean'!$C$4:$C$23</c:f>
              <c:numCache>
                <c:formatCode>0</c:formatCode>
                <c:ptCount val="20"/>
                <c:pt idx="1">
                  <c:v>72</c:v>
                </c:pt>
                <c:pt idx="2">
                  <c:v>75</c:v>
                </c:pt>
                <c:pt idx="3">
                  <c:v>77</c:v>
                </c:pt>
                <c:pt idx="4">
                  <c:v>77</c:v>
                </c:pt>
                <c:pt idx="5">
                  <c:v>79</c:v>
                </c:pt>
                <c:pt idx="6">
                  <c:v>81</c:v>
                </c:pt>
                <c:pt idx="7">
                  <c:v>78</c:v>
                </c:pt>
                <c:pt idx="8">
                  <c:v>76</c:v>
                </c:pt>
                <c:pt idx="9">
                  <c:v>74</c:v>
                </c:pt>
                <c:pt idx="10">
                  <c:v>72</c:v>
                </c:pt>
                <c:pt idx="11">
                  <c:v>72</c:v>
                </c:pt>
                <c:pt idx="12">
                  <c:v>72</c:v>
                </c:pt>
                <c:pt idx="13">
                  <c:v>71</c:v>
                </c:pt>
                <c:pt idx="14">
                  <c:v>70</c:v>
                </c:pt>
                <c:pt idx="15">
                  <c:v>72</c:v>
                </c:pt>
                <c:pt idx="16">
                  <c:v>73</c:v>
                </c:pt>
                <c:pt idx="17">
                  <c:v>74</c:v>
                </c:pt>
                <c:pt idx="18">
                  <c:v>73</c:v>
                </c:pt>
                <c:pt idx="19">
                  <c:v>74</c:v>
                </c:pt>
              </c:numCache>
            </c:numRef>
          </c:val>
          <c:smooth val="0"/>
        </c:ser>
        <c:dLbls>
          <c:showLegendKey val="0"/>
          <c:showVal val="0"/>
          <c:showCatName val="0"/>
          <c:showSerName val="0"/>
          <c:showPercent val="0"/>
          <c:showBubbleSize val="0"/>
        </c:dLbls>
        <c:smooth val="0"/>
        <c:axId val="-2070353376"/>
        <c:axId val="-2070345216"/>
      </c:lineChart>
      <c:catAx>
        <c:axId val="-20703533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45216"/>
        <c:crosses val="autoZero"/>
        <c:auto val="1"/>
        <c:lblAlgn val="ctr"/>
        <c:lblOffset val="100"/>
        <c:noMultiLvlLbl val="0"/>
      </c:catAx>
      <c:valAx>
        <c:axId val="-2070345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53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Exponential Smoothening</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'Exp. Smooth.'!$C$3</c:f>
              <c:strCache>
                <c:ptCount val="1"/>
                <c:pt idx="0">
                  <c:v>Ship-ments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'Exp. Smooth.'!$B$4:$B$27</c:f>
              <c:strCache>
                <c:ptCount val="24"/>
                <c:pt idx="0">
                  <c:v>Sept</c:v>
                </c:pt>
                <c:pt idx="1">
                  <c:v>Oct</c:v>
                </c:pt>
                <c:pt idx="2">
                  <c:v>Nov</c:v>
                </c:pt>
                <c:pt idx="3">
                  <c:v>Dec</c:v>
                </c:pt>
                <c:pt idx="4">
                  <c:v>Jan</c:v>
                </c:pt>
                <c:pt idx="5">
                  <c:v>Feb</c:v>
                </c:pt>
                <c:pt idx="6">
                  <c:v>Mar</c:v>
                </c:pt>
                <c:pt idx="7">
                  <c:v>Apr</c:v>
                </c:pt>
                <c:pt idx="8">
                  <c:v>May</c:v>
                </c:pt>
                <c:pt idx="9">
                  <c:v>Jun</c:v>
                </c:pt>
                <c:pt idx="10">
                  <c:v>Jul</c:v>
                </c:pt>
                <c:pt idx="11">
                  <c:v>Aug</c:v>
                </c:pt>
                <c:pt idx="12">
                  <c:v>Sept</c:v>
                </c:pt>
                <c:pt idx="13">
                  <c:v>Oct</c:v>
                </c:pt>
                <c:pt idx="14">
                  <c:v>Nov</c:v>
                </c:pt>
                <c:pt idx="15">
                  <c:v>Dec</c:v>
                </c:pt>
                <c:pt idx="16">
                  <c:v>Jan</c:v>
                </c:pt>
                <c:pt idx="17">
                  <c:v>Feb</c:v>
                </c:pt>
                <c:pt idx="18">
                  <c:v>Mar</c:v>
                </c:pt>
                <c:pt idx="19">
                  <c:v>Apr</c:v>
                </c:pt>
                <c:pt idx="20">
                  <c:v>May</c:v>
                </c:pt>
                <c:pt idx="21">
                  <c:v>Jun</c:v>
                </c:pt>
                <c:pt idx="22">
                  <c:v>Jul</c:v>
                </c:pt>
                <c:pt idx="23">
                  <c:v>Aug</c:v>
                </c:pt>
              </c:strCache>
            </c:strRef>
          </c:cat>
          <c:val>
            <c:numRef>
              <c:f>'Exp. Smooth.'!$C$4:$C$27</c:f>
              <c:numCache>
                <c:formatCode>0.0</c:formatCode>
                <c:ptCount val="24"/>
                <c:pt idx="0">
                  <c:v>6.7</c:v>
                </c:pt>
                <c:pt idx="1">
                  <c:v>5.6</c:v>
                </c:pt>
                <c:pt idx="2">
                  <c:v>6</c:v>
                </c:pt>
                <c:pt idx="3">
                  <c:v>8</c:v>
                </c:pt>
                <c:pt idx="4">
                  <c:v>5.5</c:v>
                </c:pt>
                <c:pt idx="5">
                  <c:v>5.0999999999999996</c:v>
                </c:pt>
                <c:pt idx="6">
                  <c:v>6.9</c:v>
                </c:pt>
                <c:pt idx="7">
                  <c:v>5.5</c:v>
                </c:pt>
                <c:pt idx="8">
                  <c:v>5.5</c:v>
                </c:pt>
                <c:pt idx="9">
                  <c:v>7.6</c:v>
                </c:pt>
                <c:pt idx="10">
                  <c:v>5.9</c:v>
                </c:pt>
                <c:pt idx="11">
                  <c:v>6</c:v>
                </c:pt>
                <c:pt idx="12">
                  <c:v>7.9</c:v>
                </c:pt>
                <c:pt idx="13">
                  <c:v>7.2</c:v>
                </c:pt>
                <c:pt idx="14">
                  <c:v>7.1</c:v>
                </c:pt>
                <c:pt idx="15">
                  <c:v>9.1</c:v>
                </c:pt>
                <c:pt idx="16">
                  <c:v>6.8</c:v>
                </c:pt>
                <c:pt idx="17">
                  <c:v>6.7</c:v>
                </c:pt>
                <c:pt idx="18">
                  <c:v>8.5</c:v>
                </c:pt>
                <c:pt idx="19">
                  <c:v>6.9</c:v>
                </c:pt>
                <c:pt idx="20">
                  <c:v>7</c:v>
                </c:pt>
                <c:pt idx="21">
                  <c:v>8.6</c:v>
                </c:pt>
                <c:pt idx="22">
                  <c:v>7</c:v>
                </c:pt>
                <c:pt idx="23">
                  <c:v>7.2</c:v>
                </c:pt>
              </c:numCache>
            </c:numRef>
          </c:val>
          <c:smooth val="0"/>
        </c:ser>
        <c:ser>
          <c:idx val="1"/>
          <c:order val="1"/>
          <c:tx>
            <c:strRef>
              <c:f>'Exp. Smooth.'!$D$3</c:f>
              <c:strCache>
                <c:ptCount val="1"/>
                <c:pt idx="0">
                  <c:v>Forecast</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'Exp. Smooth.'!$B$4:$B$27</c:f>
              <c:strCache>
                <c:ptCount val="24"/>
                <c:pt idx="0">
                  <c:v>Sept</c:v>
                </c:pt>
                <c:pt idx="1">
                  <c:v>Oct</c:v>
                </c:pt>
                <c:pt idx="2">
                  <c:v>Nov</c:v>
                </c:pt>
                <c:pt idx="3">
                  <c:v>Dec</c:v>
                </c:pt>
                <c:pt idx="4">
                  <c:v>Jan</c:v>
                </c:pt>
                <c:pt idx="5">
                  <c:v>Feb</c:v>
                </c:pt>
                <c:pt idx="6">
                  <c:v>Mar</c:v>
                </c:pt>
                <c:pt idx="7">
                  <c:v>Apr</c:v>
                </c:pt>
                <c:pt idx="8">
                  <c:v>May</c:v>
                </c:pt>
                <c:pt idx="9">
                  <c:v>Jun</c:v>
                </c:pt>
                <c:pt idx="10">
                  <c:v>Jul</c:v>
                </c:pt>
                <c:pt idx="11">
                  <c:v>Aug</c:v>
                </c:pt>
                <c:pt idx="12">
                  <c:v>Sept</c:v>
                </c:pt>
                <c:pt idx="13">
                  <c:v>Oct</c:v>
                </c:pt>
                <c:pt idx="14">
                  <c:v>Nov</c:v>
                </c:pt>
                <c:pt idx="15">
                  <c:v>Dec</c:v>
                </c:pt>
                <c:pt idx="16">
                  <c:v>Jan</c:v>
                </c:pt>
                <c:pt idx="17">
                  <c:v>Feb</c:v>
                </c:pt>
                <c:pt idx="18">
                  <c:v>Mar</c:v>
                </c:pt>
                <c:pt idx="19">
                  <c:v>Apr</c:v>
                </c:pt>
                <c:pt idx="20">
                  <c:v>May</c:v>
                </c:pt>
                <c:pt idx="21">
                  <c:v>Jun</c:v>
                </c:pt>
                <c:pt idx="22">
                  <c:v>Jul</c:v>
                </c:pt>
                <c:pt idx="23">
                  <c:v>Aug</c:v>
                </c:pt>
              </c:strCache>
            </c:strRef>
          </c:cat>
          <c:val>
            <c:numRef>
              <c:f>'Exp. Smooth.'!$D$4:$D$27</c:f>
              <c:numCache>
                <c:formatCode>0.00</c:formatCode>
                <c:ptCount val="24"/>
                <c:pt idx="0">
                  <c:v>6.7</c:v>
                </c:pt>
                <c:pt idx="1">
                  <c:v>6.6999999999999993</c:v>
                </c:pt>
                <c:pt idx="2">
                  <c:v>6.4966007761469378</c:v>
                </c:pt>
                <c:pt idx="3">
                  <c:v>6.4047751284804697</c:v>
                </c:pt>
                <c:pt idx="4">
                  <c:v>6.6997455836969895</c:v>
                </c:pt>
                <c:pt idx="5">
                  <c:v>6.4779025650196198</c:v>
                </c:pt>
                <c:pt idx="6">
                  <c:v>6.223116826592225</c:v>
                </c:pt>
                <c:pt idx="7">
                  <c:v>6.3482782012379877</c:v>
                </c:pt>
                <c:pt idx="8">
                  <c:v>6.1914244487440984</c:v>
                </c:pt>
                <c:pt idx="9">
                  <c:v>6.0635742703553879</c:v>
                </c:pt>
                <c:pt idx="10">
                  <c:v>6.347672271189559</c:v>
                </c:pt>
                <c:pt idx="11">
                  <c:v>6.2648939143709281</c:v>
                </c:pt>
                <c:pt idx="12">
                  <c:v>6.2159128083832496</c:v>
                </c:pt>
                <c:pt idx="13">
                  <c:v>6.5273146517248222</c:v>
                </c:pt>
                <c:pt idx="14">
                  <c:v>6.6516998133034555</c:v>
                </c:pt>
                <c:pt idx="15">
                  <c:v>6.7345942769646001</c:v>
                </c:pt>
                <c:pt idx="16">
                  <c:v>7.1719776298400459</c:v>
                </c:pt>
                <c:pt idx="17">
                  <c:v>7.1031958469308023</c:v>
                </c:pt>
                <c:pt idx="18">
                  <c:v>7.0286415539067084</c:v>
                </c:pt>
                <c:pt idx="19">
                  <c:v>7.3007080684021837</c:v>
                </c:pt>
                <c:pt idx="20">
                  <c:v>7.2266137864888522</c:v>
                </c:pt>
                <c:pt idx="21">
                  <c:v>7.1847109971377279</c:v>
                </c:pt>
                <c:pt idx="22">
                  <c:v>7.4464098014195095</c:v>
                </c:pt>
                <c:pt idx="23">
                  <c:v>7.3638648858475744</c:v>
                </c:pt>
              </c:numCache>
            </c:numRef>
          </c:val>
          <c:smooth val="0"/>
        </c:ser>
        <c:dLbls>
          <c:showLegendKey val="0"/>
          <c:showVal val="0"/>
          <c:showCatName val="0"/>
          <c:showSerName val="0"/>
          <c:showPercent val="0"/>
          <c:showBubbleSize val="0"/>
        </c:dLbls>
        <c:smooth val="0"/>
        <c:axId val="-2070346304"/>
        <c:axId val="-2070351744"/>
      </c:lineChart>
      <c:catAx>
        <c:axId val="-2070346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51744"/>
        <c:crosses val="autoZero"/>
        <c:auto val="1"/>
        <c:lblAlgn val="ctr"/>
        <c:lblOffset val="100"/>
        <c:noMultiLvlLbl val="0"/>
      </c:catAx>
      <c:valAx>
        <c:axId val="-207035174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4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Holts method with M=2</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Holt!$C$3</c:f>
              <c:strCache>
                <c:ptCount val="1"/>
                <c:pt idx="0">
                  <c:v>Ship-ments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1"/>
            <c:trendlineLbl>
              <c:layout>
                <c:manualLayout>
                  <c:x val="-1.3248619572992611E-2"/>
                  <c:y val="0.143243116115861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trendline>
            <c:spPr>
              <a:ln w="19050" cap="rnd">
                <a:solidFill>
                  <a:schemeClr val="accent1"/>
                </a:solidFill>
              </a:ln>
              <a:effectLst/>
            </c:spPr>
            <c:trendlineType val="linear"/>
            <c:dispRSqr val="0"/>
            <c:dispEq val="0"/>
          </c:trendline>
          <c:cat>
            <c:strRef>
              <c:f>Holt!$B$4:$B$27</c:f>
              <c:strCache>
                <c:ptCount val="24"/>
                <c:pt idx="0">
                  <c:v>Sept</c:v>
                </c:pt>
                <c:pt idx="1">
                  <c:v>Oct</c:v>
                </c:pt>
                <c:pt idx="2">
                  <c:v>Nov</c:v>
                </c:pt>
                <c:pt idx="3">
                  <c:v>Dec</c:v>
                </c:pt>
                <c:pt idx="4">
                  <c:v>Jan</c:v>
                </c:pt>
                <c:pt idx="5">
                  <c:v>Feb</c:v>
                </c:pt>
                <c:pt idx="6">
                  <c:v>Mar</c:v>
                </c:pt>
                <c:pt idx="7">
                  <c:v>Apr</c:v>
                </c:pt>
                <c:pt idx="8">
                  <c:v>May</c:v>
                </c:pt>
                <c:pt idx="9">
                  <c:v>Jun</c:v>
                </c:pt>
                <c:pt idx="10">
                  <c:v>Jul</c:v>
                </c:pt>
                <c:pt idx="11">
                  <c:v>Aug</c:v>
                </c:pt>
                <c:pt idx="12">
                  <c:v>Sept</c:v>
                </c:pt>
                <c:pt idx="13">
                  <c:v>Oct</c:v>
                </c:pt>
                <c:pt idx="14">
                  <c:v>Nov</c:v>
                </c:pt>
                <c:pt idx="15">
                  <c:v>Dec</c:v>
                </c:pt>
                <c:pt idx="16">
                  <c:v>Jan</c:v>
                </c:pt>
                <c:pt idx="17">
                  <c:v>Feb</c:v>
                </c:pt>
                <c:pt idx="18">
                  <c:v>Mar</c:v>
                </c:pt>
                <c:pt idx="19">
                  <c:v>Apr</c:v>
                </c:pt>
                <c:pt idx="20">
                  <c:v>May</c:v>
                </c:pt>
                <c:pt idx="21">
                  <c:v>Jun</c:v>
                </c:pt>
                <c:pt idx="22">
                  <c:v>Jul</c:v>
                </c:pt>
                <c:pt idx="23">
                  <c:v>Aug</c:v>
                </c:pt>
              </c:strCache>
            </c:strRef>
          </c:cat>
          <c:val>
            <c:numRef>
              <c:f>Holt!$C$4:$C$27</c:f>
              <c:numCache>
                <c:formatCode>0.0</c:formatCode>
                <c:ptCount val="24"/>
                <c:pt idx="0">
                  <c:v>6.7</c:v>
                </c:pt>
                <c:pt idx="1">
                  <c:v>5.6</c:v>
                </c:pt>
                <c:pt idx="2">
                  <c:v>6</c:v>
                </c:pt>
                <c:pt idx="3">
                  <c:v>8</c:v>
                </c:pt>
                <c:pt idx="4">
                  <c:v>5.5</c:v>
                </c:pt>
                <c:pt idx="5">
                  <c:v>5.0999999999999996</c:v>
                </c:pt>
                <c:pt idx="6">
                  <c:v>6.9</c:v>
                </c:pt>
                <c:pt idx="7">
                  <c:v>5.5</c:v>
                </c:pt>
                <c:pt idx="8">
                  <c:v>5.5</c:v>
                </c:pt>
                <c:pt idx="9">
                  <c:v>7.6</c:v>
                </c:pt>
                <c:pt idx="10">
                  <c:v>5.9</c:v>
                </c:pt>
                <c:pt idx="11">
                  <c:v>6</c:v>
                </c:pt>
                <c:pt idx="12">
                  <c:v>7.9</c:v>
                </c:pt>
                <c:pt idx="13">
                  <c:v>7.2</c:v>
                </c:pt>
                <c:pt idx="14">
                  <c:v>7.1</c:v>
                </c:pt>
                <c:pt idx="15">
                  <c:v>9.1</c:v>
                </c:pt>
                <c:pt idx="16">
                  <c:v>6.8</c:v>
                </c:pt>
                <c:pt idx="17">
                  <c:v>6.7</c:v>
                </c:pt>
                <c:pt idx="18">
                  <c:v>8.5</c:v>
                </c:pt>
                <c:pt idx="19">
                  <c:v>6.9</c:v>
                </c:pt>
                <c:pt idx="20">
                  <c:v>7</c:v>
                </c:pt>
                <c:pt idx="21">
                  <c:v>8.6</c:v>
                </c:pt>
                <c:pt idx="22">
                  <c:v>7</c:v>
                </c:pt>
                <c:pt idx="23">
                  <c:v>7.2</c:v>
                </c:pt>
              </c:numCache>
            </c:numRef>
          </c:val>
          <c:smooth val="0"/>
        </c:ser>
        <c:ser>
          <c:idx val="1"/>
          <c:order val="1"/>
          <c:tx>
            <c:strRef>
              <c:f>Holt!$F$3</c:f>
              <c:strCache>
                <c:ptCount val="1"/>
                <c:pt idx="0">
                  <c:v>Forecast</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Holt!$B$4:$B$27</c:f>
              <c:strCache>
                <c:ptCount val="24"/>
                <c:pt idx="0">
                  <c:v>Sept</c:v>
                </c:pt>
                <c:pt idx="1">
                  <c:v>Oct</c:v>
                </c:pt>
                <c:pt idx="2">
                  <c:v>Nov</c:v>
                </c:pt>
                <c:pt idx="3">
                  <c:v>Dec</c:v>
                </c:pt>
                <c:pt idx="4">
                  <c:v>Jan</c:v>
                </c:pt>
                <c:pt idx="5">
                  <c:v>Feb</c:v>
                </c:pt>
                <c:pt idx="6">
                  <c:v>Mar</c:v>
                </c:pt>
                <c:pt idx="7">
                  <c:v>Apr</c:v>
                </c:pt>
                <c:pt idx="8">
                  <c:v>May</c:v>
                </c:pt>
                <c:pt idx="9">
                  <c:v>Jun</c:v>
                </c:pt>
                <c:pt idx="10">
                  <c:v>Jul</c:v>
                </c:pt>
                <c:pt idx="11">
                  <c:v>Aug</c:v>
                </c:pt>
                <c:pt idx="12">
                  <c:v>Sept</c:v>
                </c:pt>
                <c:pt idx="13">
                  <c:v>Oct</c:v>
                </c:pt>
                <c:pt idx="14">
                  <c:v>Nov</c:v>
                </c:pt>
                <c:pt idx="15">
                  <c:v>Dec</c:v>
                </c:pt>
                <c:pt idx="16">
                  <c:v>Jan</c:v>
                </c:pt>
                <c:pt idx="17">
                  <c:v>Feb</c:v>
                </c:pt>
                <c:pt idx="18">
                  <c:v>Mar</c:v>
                </c:pt>
                <c:pt idx="19">
                  <c:v>Apr</c:v>
                </c:pt>
                <c:pt idx="20">
                  <c:v>May</c:v>
                </c:pt>
                <c:pt idx="21">
                  <c:v>Jun</c:v>
                </c:pt>
                <c:pt idx="22">
                  <c:v>Jul</c:v>
                </c:pt>
                <c:pt idx="23">
                  <c:v>Aug</c:v>
                </c:pt>
              </c:strCache>
            </c:strRef>
          </c:cat>
          <c:val>
            <c:numRef>
              <c:f>Holt!$F$4:$F$27</c:f>
              <c:numCache>
                <c:formatCode>0.00</c:formatCode>
                <c:ptCount val="24"/>
                <c:pt idx="2">
                  <c:v>6.05</c:v>
                </c:pt>
                <c:pt idx="3">
                  <c:v>6.0946809839999991</c:v>
                </c:pt>
                <c:pt idx="4">
                  <c:v>6.162040736443255</c:v>
                </c:pt>
                <c:pt idx="5">
                  <c:v>6.4131265684323866</c:v>
                </c:pt>
                <c:pt idx="6">
                  <c:v>6.4595284284018311</c:v>
                </c:pt>
                <c:pt idx="7">
                  <c:v>6.439285305898399</c:v>
                </c:pt>
                <c:pt idx="8">
                  <c:v>6.5545379096190315</c:v>
                </c:pt>
                <c:pt idx="9">
                  <c:v>6.5411200002177594</c:v>
                </c:pt>
                <c:pt idx="10">
                  <c:v>6.499370215378498</c:v>
                </c:pt>
                <c:pt idx="11">
                  <c:v>6.6320387648527079</c:v>
                </c:pt>
                <c:pt idx="12">
                  <c:v>6.6239640286606054</c:v>
                </c:pt>
                <c:pt idx="13">
                  <c:v>6.6056835977438766</c:v>
                </c:pt>
                <c:pt idx="14">
                  <c:v>6.7527076669921353</c:v>
                </c:pt>
                <c:pt idx="15">
                  <c:v>6.8588435941970385</c:v>
                </c:pt>
                <c:pt idx="16">
                  <c:v>6.9606481255964123</c:v>
                </c:pt>
                <c:pt idx="17">
                  <c:v>7.253158080254023</c:v>
                </c:pt>
                <c:pt idx="18">
                  <c:v>7.3656269682128155</c:v>
                </c:pt>
                <c:pt idx="19">
                  <c:v>7.4483674898278629</c:v>
                </c:pt>
                <c:pt idx="20">
                  <c:v>7.6788695974733647</c:v>
                </c:pt>
                <c:pt idx="21">
                  <c:v>7.770189373066466</c:v>
                </c:pt>
                <c:pt idx="22">
                  <c:v>7.8432730786237066</c:v>
                </c:pt>
                <c:pt idx="23">
                  <c:v>8.0427817027253496</c:v>
                </c:pt>
              </c:numCache>
            </c:numRef>
          </c:val>
          <c:smooth val="0"/>
        </c:ser>
        <c:dLbls>
          <c:showLegendKey val="0"/>
          <c:showVal val="0"/>
          <c:showCatName val="0"/>
          <c:showSerName val="0"/>
          <c:showPercent val="0"/>
          <c:showBubbleSize val="0"/>
        </c:dLbls>
        <c:smooth val="0"/>
        <c:axId val="-2070350112"/>
        <c:axId val="-2070347392"/>
      </c:lineChart>
      <c:catAx>
        <c:axId val="-20703501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47392"/>
        <c:crosses val="autoZero"/>
        <c:auto val="1"/>
        <c:lblAlgn val="ctr"/>
        <c:lblOffset val="100"/>
        <c:noMultiLvlLbl val="0"/>
      </c:catAx>
      <c:valAx>
        <c:axId val="-2070347392"/>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5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Winter Method</a:t>
            </a:r>
          </a:p>
        </c:rich>
      </c:tx>
      <c:layout>
        <c:manualLayout>
          <c:xMode val="edge"/>
          <c:yMode val="edge"/>
          <c:x val="0.42615966754155732"/>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Winter!$C$1</c:f>
              <c:strCache>
                <c:ptCount val="1"/>
                <c:pt idx="0">
                  <c:v>Ship-ments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trendline>
            <c:spPr>
              <a:ln w="19050" cap="rnd">
                <a:solidFill>
                  <a:schemeClr val="accent1"/>
                </a:solidFill>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Winter!$B$2:$B$25</c:f>
              <c:strCache>
                <c:ptCount val="24"/>
                <c:pt idx="0">
                  <c:v>Sept</c:v>
                </c:pt>
                <c:pt idx="1">
                  <c:v>Oct</c:v>
                </c:pt>
                <c:pt idx="2">
                  <c:v>Nov</c:v>
                </c:pt>
                <c:pt idx="3">
                  <c:v>Dec</c:v>
                </c:pt>
                <c:pt idx="4">
                  <c:v>Jan</c:v>
                </c:pt>
                <c:pt idx="5">
                  <c:v>Feb</c:v>
                </c:pt>
                <c:pt idx="6">
                  <c:v>Mar</c:v>
                </c:pt>
                <c:pt idx="7">
                  <c:v>Apr</c:v>
                </c:pt>
                <c:pt idx="8">
                  <c:v>May</c:v>
                </c:pt>
                <c:pt idx="9">
                  <c:v>Jun</c:v>
                </c:pt>
                <c:pt idx="10">
                  <c:v>Jul</c:v>
                </c:pt>
                <c:pt idx="11">
                  <c:v>Aug</c:v>
                </c:pt>
                <c:pt idx="12">
                  <c:v>Sept</c:v>
                </c:pt>
                <c:pt idx="13">
                  <c:v>Oct</c:v>
                </c:pt>
                <c:pt idx="14">
                  <c:v>Nov</c:v>
                </c:pt>
                <c:pt idx="15">
                  <c:v>Dec</c:v>
                </c:pt>
                <c:pt idx="16">
                  <c:v>Jan</c:v>
                </c:pt>
                <c:pt idx="17">
                  <c:v>Feb</c:v>
                </c:pt>
                <c:pt idx="18">
                  <c:v>Mar</c:v>
                </c:pt>
                <c:pt idx="19">
                  <c:v>Apr</c:v>
                </c:pt>
                <c:pt idx="20">
                  <c:v>May</c:v>
                </c:pt>
                <c:pt idx="21">
                  <c:v>Jun</c:v>
                </c:pt>
                <c:pt idx="22">
                  <c:v>Jul</c:v>
                </c:pt>
                <c:pt idx="23">
                  <c:v>Aug</c:v>
                </c:pt>
              </c:strCache>
            </c:strRef>
          </c:cat>
          <c:val>
            <c:numRef>
              <c:f>Winter!$C$2:$C$25</c:f>
              <c:numCache>
                <c:formatCode>0.0</c:formatCode>
                <c:ptCount val="24"/>
                <c:pt idx="0">
                  <c:v>6.7</c:v>
                </c:pt>
                <c:pt idx="1">
                  <c:v>5.6</c:v>
                </c:pt>
                <c:pt idx="2">
                  <c:v>6</c:v>
                </c:pt>
                <c:pt idx="3">
                  <c:v>8</c:v>
                </c:pt>
                <c:pt idx="4">
                  <c:v>5.5</c:v>
                </c:pt>
                <c:pt idx="5">
                  <c:v>5.0999999999999996</c:v>
                </c:pt>
                <c:pt idx="6">
                  <c:v>6.9</c:v>
                </c:pt>
                <c:pt idx="7">
                  <c:v>5.5</c:v>
                </c:pt>
                <c:pt idx="8">
                  <c:v>5.5</c:v>
                </c:pt>
                <c:pt idx="9">
                  <c:v>7.6</c:v>
                </c:pt>
                <c:pt idx="10">
                  <c:v>5.9</c:v>
                </c:pt>
                <c:pt idx="11">
                  <c:v>6</c:v>
                </c:pt>
                <c:pt idx="12">
                  <c:v>7.9</c:v>
                </c:pt>
                <c:pt idx="13">
                  <c:v>7.2</c:v>
                </c:pt>
                <c:pt idx="14">
                  <c:v>7.1</c:v>
                </c:pt>
                <c:pt idx="15">
                  <c:v>9.1</c:v>
                </c:pt>
                <c:pt idx="16">
                  <c:v>6.8</c:v>
                </c:pt>
                <c:pt idx="17">
                  <c:v>6.7</c:v>
                </c:pt>
                <c:pt idx="18">
                  <c:v>8.5</c:v>
                </c:pt>
                <c:pt idx="19">
                  <c:v>6.9</c:v>
                </c:pt>
                <c:pt idx="20">
                  <c:v>7</c:v>
                </c:pt>
                <c:pt idx="21">
                  <c:v>8.6</c:v>
                </c:pt>
                <c:pt idx="22">
                  <c:v>7</c:v>
                </c:pt>
                <c:pt idx="23">
                  <c:v>7.2</c:v>
                </c:pt>
              </c:numCache>
            </c:numRef>
          </c:val>
          <c:smooth val="0"/>
        </c:ser>
        <c:ser>
          <c:idx val="1"/>
          <c:order val="1"/>
          <c:tx>
            <c:strRef>
              <c:f>Winter!$F$1</c:f>
              <c:strCache>
                <c:ptCount val="1"/>
                <c:pt idx="0">
                  <c:v>Forecast</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Winter!$B$2:$B$25</c:f>
              <c:strCache>
                <c:ptCount val="24"/>
                <c:pt idx="0">
                  <c:v>Sept</c:v>
                </c:pt>
                <c:pt idx="1">
                  <c:v>Oct</c:v>
                </c:pt>
                <c:pt idx="2">
                  <c:v>Nov</c:v>
                </c:pt>
                <c:pt idx="3">
                  <c:v>Dec</c:v>
                </c:pt>
                <c:pt idx="4">
                  <c:v>Jan</c:v>
                </c:pt>
                <c:pt idx="5">
                  <c:v>Feb</c:v>
                </c:pt>
                <c:pt idx="6">
                  <c:v>Mar</c:v>
                </c:pt>
                <c:pt idx="7">
                  <c:v>Apr</c:v>
                </c:pt>
                <c:pt idx="8">
                  <c:v>May</c:v>
                </c:pt>
                <c:pt idx="9">
                  <c:v>Jun</c:v>
                </c:pt>
                <c:pt idx="10">
                  <c:v>Jul</c:v>
                </c:pt>
                <c:pt idx="11">
                  <c:v>Aug</c:v>
                </c:pt>
                <c:pt idx="12">
                  <c:v>Sept</c:v>
                </c:pt>
                <c:pt idx="13">
                  <c:v>Oct</c:v>
                </c:pt>
                <c:pt idx="14">
                  <c:v>Nov</c:v>
                </c:pt>
                <c:pt idx="15">
                  <c:v>Dec</c:v>
                </c:pt>
                <c:pt idx="16">
                  <c:v>Jan</c:v>
                </c:pt>
                <c:pt idx="17">
                  <c:v>Feb</c:v>
                </c:pt>
                <c:pt idx="18">
                  <c:v>Mar</c:v>
                </c:pt>
                <c:pt idx="19">
                  <c:v>Apr</c:v>
                </c:pt>
                <c:pt idx="20">
                  <c:v>May</c:v>
                </c:pt>
                <c:pt idx="21">
                  <c:v>Jun</c:v>
                </c:pt>
                <c:pt idx="22">
                  <c:v>Jul</c:v>
                </c:pt>
                <c:pt idx="23">
                  <c:v>Aug</c:v>
                </c:pt>
              </c:strCache>
            </c:strRef>
          </c:cat>
          <c:val>
            <c:numRef>
              <c:f>Winter!$F$2:$F$25</c:f>
              <c:numCache>
                <c:formatCode>0</c:formatCode>
                <c:ptCount val="24"/>
                <c:pt idx="5" formatCode="0.00">
                  <c:v>6.1140684410646395</c:v>
                </c:pt>
                <c:pt idx="6" formatCode="0.00">
                  <c:v>7.9337356983810441</c:v>
                </c:pt>
                <c:pt idx="7" formatCode="0.00">
                  <c:v>5.4183534500481354</c:v>
                </c:pt>
                <c:pt idx="8" formatCode="0.00">
                  <c:v>5.1022679041170154</c:v>
                </c:pt>
                <c:pt idx="9" formatCode="0.00">
                  <c:v>7.1096780608295189</c:v>
                </c:pt>
                <c:pt idx="10" formatCode="0.00">
                  <c:v>5.6779769331552643</c:v>
                </c:pt>
                <c:pt idx="11" formatCode="0.00">
                  <c:v>5.5918013890164904</c:v>
                </c:pt>
                <c:pt idx="12" formatCode="0.00">
                  <c:v>7.6600994421495665</c:v>
                </c:pt>
                <c:pt idx="13" formatCode="0.00">
                  <c:v>6.1521735475830113</c:v>
                </c:pt>
                <c:pt idx="14" formatCode="0.00">
                  <c:v>5.8995731983066566</c:v>
                </c:pt>
                <c:pt idx="15" formatCode="0.00">
                  <c:v>8.9770765736861406</c:v>
                </c:pt>
                <c:pt idx="16" formatCode="0.00">
                  <c:v>7.3775184851874638</c:v>
                </c:pt>
                <c:pt idx="17" formatCode="0.00">
                  <c:v>6.891787249370207</c:v>
                </c:pt>
                <c:pt idx="18" formatCode="0.00">
                  <c:v>8.7478667177593525</c:v>
                </c:pt>
                <c:pt idx="19" formatCode="0.00">
                  <c:v>6.9299933811307826</c:v>
                </c:pt>
                <c:pt idx="20" formatCode="0.00">
                  <c:v>6.4931438177230554</c:v>
                </c:pt>
                <c:pt idx="21" formatCode="0.00">
                  <c:v>8.7048663477437138</c:v>
                </c:pt>
                <c:pt idx="22" formatCode="0.00">
                  <c:v>7.1743346288207981</c:v>
                </c:pt>
                <c:pt idx="23" formatCode="0.00">
                  <c:v>6.6793917873482362</c:v>
                </c:pt>
              </c:numCache>
            </c:numRef>
          </c:val>
          <c:smooth val="0"/>
        </c:ser>
        <c:dLbls>
          <c:showLegendKey val="0"/>
          <c:showVal val="0"/>
          <c:showCatName val="0"/>
          <c:showSerName val="0"/>
          <c:showPercent val="0"/>
          <c:showBubbleSize val="0"/>
        </c:dLbls>
        <c:smooth val="0"/>
        <c:axId val="-2070349024"/>
        <c:axId val="-2070344672"/>
      </c:lineChart>
      <c:catAx>
        <c:axId val="-2070349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44672"/>
        <c:crosses val="autoZero"/>
        <c:auto val="1"/>
        <c:lblAlgn val="ctr"/>
        <c:lblOffset val="100"/>
        <c:noMultiLvlLbl val="0"/>
      </c:catAx>
      <c:valAx>
        <c:axId val="-2070344672"/>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34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Holt's Winter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'Holt-Win'!$B$8:$B$25</c:f>
              <c:strCache>
                <c:ptCount val="18"/>
                <c:pt idx="0">
                  <c:v>Mar</c:v>
                </c:pt>
                <c:pt idx="1">
                  <c:v>Apr</c:v>
                </c:pt>
                <c:pt idx="2">
                  <c:v>May</c:v>
                </c:pt>
                <c:pt idx="3">
                  <c:v>Jun</c:v>
                </c:pt>
                <c:pt idx="4">
                  <c:v>Jul</c:v>
                </c:pt>
                <c:pt idx="5">
                  <c:v>Aug</c:v>
                </c:pt>
                <c:pt idx="6">
                  <c:v>Sept</c:v>
                </c:pt>
                <c:pt idx="7">
                  <c:v>Oct</c:v>
                </c:pt>
                <c:pt idx="8">
                  <c:v>Nov</c:v>
                </c:pt>
                <c:pt idx="9">
                  <c:v>Dec</c:v>
                </c:pt>
                <c:pt idx="10">
                  <c:v>Jan</c:v>
                </c:pt>
                <c:pt idx="11">
                  <c:v>Feb</c:v>
                </c:pt>
                <c:pt idx="12">
                  <c:v>Mar</c:v>
                </c:pt>
                <c:pt idx="13">
                  <c:v>Apr</c:v>
                </c:pt>
                <c:pt idx="14">
                  <c:v>May</c:v>
                </c:pt>
                <c:pt idx="15">
                  <c:v>Jun</c:v>
                </c:pt>
                <c:pt idx="16">
                  <c:v>Jul</c:v>
                </c:pt>
                <c:pt idx="17">
                  <c:v>Aug</c:v>
                </c:pt>
              </c:strCache>
            </c:strRef>
          </c:cat>
          <c:val>
            <c:numRef>
              <c:f>'Holt-Win'!$C$8:$C$25</c:f>
              <c:numCache>
                <c:formatCode>0.0</c:formatCode>
                <c:ptCount val="18"/>
                <c:pt idx="0">
                  <c:v>6.9</c:v>
                </c:pt>
                <c:pt idx="1">
                  <c:v>5.5</c:v>
                </c:pt>
                <c:pt idx="2">
                  <c:v>5.5</c:v>
                </c:pt>
                <c:pt idx="3">
                  <c:v>7.6</c:v>
                </c:pt>
                <c:pt idx="4">
                  <c:v>5.9</c:v>
                </c:pt>
                <c:pt idx="5">
                  <c:v>6</c:v>
                </c:pt>
                <c:pt idx="6">
                  <c:v>7.9</c:v>
                </c:pt>
                <c:pt idx="7">
                  <c:v>7.2</c:v>
                </c:pt>
                <c:pt idx="8">
                  <c:v>7.1</c:v>
                </c:pt>
                <c:pt idx="9">
                  <c:v>9.1</c:v>
                </c:pt>
                <c:pt idx="10">
                  <c:v>6.8</c:v>
                </c:pt>
                <c:pt idx="11">
                  <c:v>6.7</c:v>
                </c:pt>
                <c:pt idx="12">
                  <c:v>8.5</c:v>
                </c:pt>
                <c:pt idx="13">
                  <c:v>6.9</c:v>
                </c:pt>
                <c:pt idx="14">
                  <c:v>7</c:v>
                </c:pt>
                <c:pt idx="15">
                  <c:v>8.6</c:v>
                </c:pt>
                <c:pt idx="16">
                  <c:v>7</c:v>
                </c:pt>
                <c:pt idx="17">
                  <c:v>7.2</c:v>
                </c:pt>
              </c:numCache>
            </c:numRef>
          </c:val>
          <c:smooth val="0"/>
        </c:ser>
        <c:ser>
          <c:idx val="1"/>
          <c:order val="1"/>
          <c:spPr>
            <a:ln w="28575" cap="rnd">
              <a:solidFill>
                <a:schemeClr val="accent2"/>
              </a:solidFill>
              <a:round/>
            </a:ln>
            <a:effectLst/>
          </c:spPr>
          <c:marker>
            <c:symbol val="none"/>
          </c:marker>
          <c:cat>
            <c:strRef>
              <c:f>'Holt-Win'!$B$8:$B$25</c:f>
              <c:strCache>
                <c:ptCount val="18"/>
                <c:pt idx="0">
                  <c:v>Mar</c:v>
                </c:pt>
                <c:pt idx="1">
                  <c:v>Apr</c:v>
                </c:pt>
                <c:pt idx="2">
                  <c:v>May</c:v>
                </c:pt>
                <c:pt idx="3">
                  <c:v>Jun</c:v>
                </c:pt>
                <c:pt idx="4">
                  <c:v>Jul</c:v>
                </c:pt>
                <c:pt idx="5">
                  <c:v>Aug</c:v>
                </c:pt>
                <c:pt idx="6">
                  <c:v>Sept</c:v>
                </c:pt>
                <c:pt idx="7">
                  <c:v>Oct</c:v>
                </c:pt>
                <c:pt idx="8">
                  <c:v>Nov</c:v>
                </c:pt>
                <c:pt idx="9">
                  <c:v>Dec</c:v>
                </c:pt>
                <c:pt idx="10">
                  <c:v>Jan</c:v>
                </c:pt>
                <c:pt idx="11">
                  <c:v>Feb</c:v>
                </c:pt>
                <c:pt idx="12">
                  <c:v>Mar</c:v>
                </c:pt>
                <c:pt idx="13">
                  <c:v>Apr</c:v>
                </c:pt>
                <c:pt idx="14">
                  <c:v>May</c:v>
                </c:pt>
                <c:pt idx="15">
                  <c:v>Jun</c:v>
                </c:pt>
                <c:pt idx="16">
                  <c:v>Jul</c:v>
                </c:pt>
                <c:pt idx="17">
                  <c:v>Aug</c:v>
                </c:pt>
              </c:strCache>
            </c:strRef>
          </c:cat>
          <c:val>
            <c:numRef>
              <c:f>'Holt-Win'!$G$8:$G$25</c:f>
              <c:numCache>
                <c:formatCode>0.00</c:formatCode>
                <c:ptCount val="18"/>
                <c:pt idx="0">
                  <c:v>7.19898384250543</c:v>
                </c:pt>
                <c:pt idx="1">
                  <c:v>5.7462434207053876</c:v>
                </c:pt>
                <c:pt idx="2">
                  <c:v>5.9966373466218386</c:v>
                </c:pt>
                <c:pt idx="3">
                  <c:v>7.3852426922551988</c:v>
                </c:pt>
                <c:pt idx="4">
                  <c:v>5.8902774593142526</c:v>
                </c:pt>
                <c:pt idx="5">
                  <c:v>6.0794043861789477</c:v>
                </c:pt>
                <c:pt idx="6">
                  <c:v>7.7077998185787617</c:v>
                </c:pt>
                <c:pt idx="7">
                  <c:v>6.1013091818535523</c:v>
                </c:pt>
                <c:pt idx="8">
                  <c:v>6.2705075065999951</c:v>
                </c:pt>
                <c:pt idx="9">
                  <c:v>8.0261972104778341</c:v>
                </c:pt>
                <c:pt idx="10">
                  <c:v>6.6068035312504794</c:v>
                </c:pt>
                <c:pt idx="11">
                  <c:v>6.7065158408034575</c:v>
                </c:pt>
                <c:pt idx="12">
                  <c:v>8.5844173099636834</c:v>
                </c:pt>
                <c:pt idx="13">
                  <c:v>6.8772764376777129</c:v>
                </c:pt>
                <c:pt idx="14">
                  <c:v>6.9239415965742781</c:v>
                </c:pt>
                <c:pt idx="15">
                  <c:v>8.8391731229508874</c:v>
                </c:pt>
                <c:pt idx="16">
                  <c:v>7.1033788680420873</c:v>
                </c:pt>
                <c:pt idx="17">
                  <c:v>7.1635808991013512</c:v>
                </c:pt>
              </c:numCache>
            </c:numRef>
          </c:val>
          <c:smooth val="0"/>
        </c:ser>
        <c:dLbls>
          <c:showLegendKey val="0"/>
          <c:showVal val="0"/>
          <c:showCatName val="0"/>
          <c:showSerName val="0"/>
          <c:showPercent val="0"/>
          <c:showBubbleSize val="0"/>
        </c:dLbls>
        <c:smooth val="0"/>
        <c:axId val="-2070343040"/>
        <c:axId val="-2070342496"/>
      </c:lineChart>
      <c:catAx>
        <c:axId val="-20703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42496"/>
        <c:crosses val="autoZero"/>
        <c:auto val="1"/>
        <c:lblAlgn val="ctr"/>
        <c:lblOffset val="100"/>
        <c:noMultiLvlLbl val="0"/>
      </c:catAx>
      <c:valAx>
        <c:axId val="-2070342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43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339537</xdr:colOff>
      <xdr:row>2</xdr:row>
      <xdr:rowOff>103654</xdr:rowOff>
    </xdr:from>
    <xdr:to>
      <xdr:col>19</xdr:col>
      <xdr:colOff>472887</xdr:colOff>
      <xdr:row>20</xdr:row>
      <xdr:rowOff>141754</xdr:rowOff>
    </xdr:to>
    <xdr:graphicFrame macro="">
      <xdr:nvGraphicFramePr>
        <xdr:cNvPr id="20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89647</xdr:colOff>
      <xdr:row>31</xdr:row>
      <xdr:rowOff>68356</xdr:rowOff>
    </xdr:from>
    <xdr:to>
      <xdr:col>14</xdr:col>
      <xdr:colOff>11206</xdr:colOff>
      <xdr:row>46</xdr:row>
      <xdr:rowOff>22412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151279</xdr:colOff>
      <xdr:row>10</xdr:row>
      <xdr:rowOff>101973</xdr:rowOff>
    </xdr:from>
    <xdr:to>
      <xdr:col>17</xdr:col>
      <xdr:colOff>16809</xdr:colOff>
      <xdr:row>28</xdr:row>
      <xdr:rowOff>21291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219075</xdr:colOff>
      <xdr:row>10</xdr:row>
      <xdr:rowOff>109537</xdr:rowOff>
    </xdr:from>
    <xdr:to>
      <xdr:col>16</xdr:col>
      <xdr:colOff>523875</xdr:colOff>
      <xdr:row>24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100853</xdr:colOff>
      <xdr:row>9</xdr:row>
      <xdr:rowOff>33618</xdr:rowOff>
    </xdr:from>
    <xdr:to>
      <xdr:col>21</xdr:col>
      <xdr:colOff>504825</xdr:colOff>
      <xdr:row>26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285750</xdr:colOff>
      <xdr:row>7</xdr:row>
      <xdr:rowOff>147637</xdr:rowOff>
    </xdr:from>
    <xdr:to>
      <xdr:col>19</xdr:col>
      <xdr:colOff>590550</xdr:colOff>
      <xdr:row>24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238125</xdr:colOff>
      <xdr:row>7</xdr:row>
      <xdr:rowOff>52387</xdr:rowOff>
    </xdr:from>
    <xdr:to>
      <xdr:col>21</xdr:col>
      <xdr:colOff>542925</xdr:colOff>
      <xdr:row>24</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A3:H23" totalsRowShown="0" headerRowDxfId="58" headerRowBorderDxfId="57" tableBorderDxfId="56" totalsRowBorderDxfId="55">
  <autoFilter ref="A3:H23"/>
  <tableColumns count="8">
    <tableColumn id="1" name="Period" dataDxfId="54"/>
    <tableColumn id="2" name="Demand" dataDxfId="53"/>
    <tableColumn id="3" name="Forecast" dataDxfId="52">
      <calculatedColumnFormula>B3</calculatedColumnFormula>
    </tableColumn>
    <tableColumn id="4" name="Error" dataDxfId="51">
      <calculatedColumnFormula>B4-C4</calculatedColumnFormula>
    </tableColumn>
    <tableColumn id="5" name="ABS Error" dataDxfId="50">
      <calculatedColumnFormula>ABS(D4)</calculatedColumnFormula>
    </tableColumn>
    <tableColumn id="6" name="% Error" dataDxfId="49">
      <calculatedColumnFormula>(E4/B4)</calculatedColumnFormula>
    </tableColumn>
    <tableColumn id="7" name="Sq. Error" dataDxfId="48">
      <calculatedColumnFormula>D4*D4</calculatedColumnFormula>
    </tableColumn>
    <tableColumn id="8" name="U-Stat" dataDxfId="47">
      <calculatedColumnFormula>(B4-B3)^2</calculatedColumnFormula>
    </tableColumn>
  </tableColumns>
  <tableStyleInfo name="TableStyleMedium25" showFirstColumn="0" showLastColumn="0" showRowStripes="1" showColumnStripes="0"/>
</table>
</file>

<file path=xl/tables/table2.xml><?xml version="1.0" encoding="utf-8"?>
<table xmlns="http://schemas.openxmlformats.org/spreadsheetml/2006/main" id="3" name="Table3" displayName="Table3" ref="A3:T23" totalsRowShown="0" headerRowDxfId="46">
  <autoFilter ref="A3:T23"/>
  <tableColumns count="20">
    <tableColumn id="1" name="Period" dataDxfId="45"/>
    <tableColumn id="2" name="Demand" dataDxfId="44"/>
    <tableColumn id="3" name="Forecast(n=1)" dataDxfId="43">
      <calculatedColumnFormula>B3</calculatedColumnFormula>
    </tableColumn>
    <tableColumn id="4" name="Error" dataDxfId="42">
      <calculatedColumnFormula>B4-C4</calculatedColumnFormula>
    </tableColumn>
    <tableColumn id="5" name="ABS Error" dataDxfId="41">
      <calculatedColumnFormula>ABS(D4)</calculatedColumnFormula>
    </tableColumn>
    <tableColumn id="6" name="% Error" dataDxfId="40">
      <calculatedColumnFormula>E4/B4</calculatedColumnFormula>
    </tableColumn>
    <tableColumn id="7" name="Sq. Error" dataDxfId="39">
      <calculatedColumnFormula>D4*D4</calculatedColumnFormula>
    </tableColumn>
    <tableColumn id="8" name="U-Stat" dataDxfId="38">
      <calculatedColumnFormula>(B4-B3)^2</calculatedColumnFormula>
    </tableColumn>
    <tableColumn id="9" name="Forecast(n=3)" dataDxfId="37">
      <calculatedColumnFormula>AVERAGE(B1:B3)</calculatedColumnFormula>
    </tableColumn>
    <tableColumn id="10" name="Error2" dataDxfId="36">
      <calculatedColumnFormula>B4-I4</calculatedColumnFormula>
    </tableColumn>
    <tableColumn id="11" name="ABS Error3" dataDxfId="35">
      <calculatedColumnFormula>ABS(J4)</calculatedColumnFormula>
    </tableColumn>
    <tableColumn id="12" name="% Error4" dataDxfId="34">
      <calculatedColumnFormula>K4/B4</calculatedColumnFormula>
    </tableColumn>
    <tableColumn id="13" name="Sq. Error5" dataDxfId="33">
      <calculatedColumnFormula>J4*J4</calculatedColumnFormula>
    </tableColumn>
    <tableColumn id="14" name="U-Stat6" dataDxfId="32">
      <calculatedColumnFormula>(B4-B3)^2</calculatedColumnFormula>
    </tableColumn>
    <tableColumn id="15" name="Forecast(n=5)" dataDxfId="31"/>
    <tableColumn id="16" name="Error7" dataDxfId="30">
      <calculatedColumnFormula>B4-O4</calculatedColumnFormula>
    </tableColumn>
    <tableColumn id="17" name="ABS Error8" dataDxfId="29">
      <calculatedColumnFormula>ABS(P4)</calculatedColumnFormula>
    </tableColumn>
    <tableColumn id="18" name="% Error9" dataDxfId="28">
      <calculatedColumnFormula>Q4/B4</calculatedColumnFormula>
    </tableColumn>
    <tableColumn id="19" name="Sq. Error10" dataDxfId="27">
      <calculatedColumnFormula>P4*P4</calculatedColumnFormula>
    </tableColumn>
    <tableColumn id="20" name="U-Stat11" dataDxfId="26">
      <calculatedColumnFormula>(B4-B3)^2</calculatedColumnFormula>
    </tableColumn>
  </tableColumns>
  <tableStyleInfo name="TableStyleLight18" showFirstColumn="0" showLastColumn="0" showRowStripes="1" showColumnStripes="0"/>
</table>
</file>

<file path=xl/tables/table3.xml><?xml version="1.0" encoding="utf-8"?>
<table xmlns="http://schemas.openxmlformats.org/spreadsheetml/2006/main" id="4" name="Table4" displayName="Table4" ref="A3:H23" totalsRowShown="0" headerRowDxfId="25" headerRowBorderDxfId="24" tableBorderDxfId="23" totalsRowBorderDxfId="22">
  <autoFilter ref="A3:H23"/>
  <tableColumns count="8">
    <tableColumn id="1" name="Period" dataDxfId="21"/>
    <tableColumn id="2" name="Demand" dataDxfId="20"/>
    <tableColumn id="3" name="Forecast" dataDxfId="19"/>
    <tableColumn id="4" name="Error" dataDxfId="18">
      <calculatedColumnFormula>B4-C4</calculatedColumnFormula>
    </tableColumn>
    <tableColumn id="5" name="ABS Error" dataDxfId="17">
      <calculatedColumnFormula>ABS(D4)</calculatedColumnFormula>
    </tableColumn>
    <tableColumn id="6" name="% Error" dataDxfId="16">
      <calculatedColumnFormula>E4/B4</calculatedColumnFormula>
    </tableColumn>
    <tableColumn id="7" name="Sq. Error" dataDxfId="15">
      <calculatedColumnFormula>D4*D4</calculatedColumnFormula>
    </tableColumn>
    <tableColumn id="8" name="U-Stat" dataDxfId="14">
      <calculatedColumnFormula>(B4-B3)^2</calculatedColumnFormula>
    </tableColumn>
  </tableColumns>
  <tableStyleInfo name="TableStyleLight18" showFirstColumn="0" showLastColumn="0" showRowStripes="1" showColumnStripes="0"/>
</table>
</file>

<file path=xl/tables/table4.xml><?xml version="1.0" encoding="utf-8"?>
<table xmlns="http://schemas.openxmlformats.org/spreadsheetml/2006/main" id="5" name="Table5" displayName="Table5" ref="A3:I27" totalsRowShown="0" headerRowDxfId="13" dataDxfId="11" headerRowBorderDxfId="12" tableBorderDxfId="10" totalsRowBorderDxfId="9">
  <autoFilter ref="A3:I27"/>
  <tableColumns count="9">
    <tableColumn id="1" name="Column1" dataDxfId="8" dataCellStyle="Normal 2"/>
    <tableColumn id="2" name="Date" dataDxfId="7" dataCellStyle="Normal 2"/>
    <tableColumn id="3" name="Ship-ments" dataDxfId="6" dataCellStyle="Normal 2"/>
    <tableColumn id="4" name="Forecast" dataDxfId="5" dataCellStyle="Normal 3">
      <calculatedColumnFormula>$P$2*C3+(1-$P$2)*D3</calculatedColumnFormula>
    </tableColumn>
    <tableColumn id="5" name="Error" dataDxfId="4">
      <calculatedColumnFormula>C4-D4</calculatedColumnFormula>
    </tableColumn>
    <tableColumn id="6" name="ABS Error" dataDxfId="3">
      <calculatedColumnFormula>ABS(E4)</calculatedColumnFormula>
    </tableColumn>
    <tableColumn id="7" name="% Error" dataDxfId="2">
      <calculatedColumnFormula>F4/C4</calculatedColumnFormula>
    </tableColumn>
    <tableColumn id="8" name="Sq.Error" dataDxfId="1">
      <calculatedColumnFormula>E4*E4</calculatedColumnFormula>
    </tableColumn>
    <tableColumn id="9" name="U-Stat" dataDxfId="0">
      <calculatedColumnFormula>(C4-C3)^2</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zoomScale="85" zoomScaleNormal="85" workbookViewId="0">
      <selection activeCell="H3" sqref="A3:H17"/>
    </sheetView>
  </sheetViews>
  <sheetFormatPr defaultRowHeight="12.75" x14ac:dyDescent="0.2"/>
  <cols>
    <col min="1" max="1" width="9.28515625" customWidth="1"/>
    <col min="2" max="2" width="10.7109375" customWidth="1"/>
    <col min="3" max="3" width="11.28515625" customWidth="1"/>
    <col min="5" max="5" width="11.140625" customWidth="1"/>
    <col min="6" max="6" width="9.28515625" customWidth="1"/>
    <col min="7" max="7" width="10.28515625" customWidth="1"/>
  </cols>
  <sheetData>
    <row r="1" spans="1:8" ht="15.75" x14ac:dyDescent="0.25">
      <c r="A1" s="2" t="s">
        <v>7</v>
      </c>
    </row>
    <row r="3" spans="1:8" ht="15" x14ac:dyDescent="0.25">
      <c r="A3" s="30" t="s">
        <v>0</v>
      </c>
      <c r="B3" s="31" t="s">
        <v>1</v>
      </c>
      <c r="C3" s="31" t="s">
        <v>2</v>
      </c>
      <c r="D3" s="32" t="s">
        <v>50</v>
      </c>
      <c r="E3" s="32" t="s">
        <v>51</v>
      </c>
      <c r="F3" s="32" t="s">
        <v>52</v>
      </c>
      <c r="G3" s="32" t="s">
        <v>53</v>
      </c>
      <c r="H3" s="33" t="s">
        <v>54</v>
      </c>
    </row>
    <row r="4" spans="1:8" x14ac:dyDescent="0.2">
      <c r="A4" s="34">
        <v>1</v>
      </c>
      <c r="B4" s="35">
        <v>82</v>
      </c>
      <c r="C4" s="35"/>
      <c r="D4" s="36"/>
      <c r="E4" s="36"/>
      <c r="F4" s="36"/>
      <c r="G4" s="36"/>
      <c r="H4" s="37"/>
    </row>
    <row r="5" spans="1:8" x14ac:dyDescent="0.2">
      <c r="A5" s="34">
        <v>2</v>
      </c>
      <c r="B5" s="35">
        <v>63</v>
      </c>
      <c r="C5" s="35">
        <f>B4</f>
        <v>82</v>
      </c>
      <c r="D5" s="36">
        <f>B5-C5</f>
        <v>-19</v>
      </c>
      <c r="E5" s="36">
        <f>ABS(D5)</f>
        <v>19</v>
      </c>
      <c r="F5" s="38">
        <f>(E5/B5)</f>
        <v>0.30158730158730157</v>
      </c>
      <c r="G5" s="36">
        <f>D5*D5</f>
        <v>361</v>
      </c>
      <c r="H5" s="37">
        <f>(B5-B4)^2</f>
        <v>361</v>
      </c>
    </row>
    <row r="6" spans="1:8" x14ac:dyDescent="0.2">
      <c r="A6" s="34">
        <v>3</v>
      </c>
      <c r="B6" s="35">
        <v>81</v>
      </c>
      <c r="C6" s="35">
        <f t="shared" ref="C6:C23" si="0">B5</f>
        <v>63</v>
      </c>
      <c r="D6" s="36">
        <f t="shared" ref="D6:D23" si="1">B6-C6</f>
        <v>18</v>
      </c>
      <c r="E6" s="36">
        <f t="shared" ref="E6:E23" si="2">ABS(D6)</f>
        <v>18</v>
      </c>
      <c r="F6" s="38">
        <f t="shared" ref="F6:F23" si="3">(E6/B6)</f>
        <v>0.22222222222222221</v>
      </c>
      <c r="G6" s="36">
        <f t="shared" ref="G6:G23" si="4">D6*D6</f>
        <v>324</v>
      </c>
      <c r="H6" s="37">
        <f t="shared" ref="H6:H23" si="5">(B6-B5)^2</f>
        <v>324</v>
      </c>
    </row>
    <row r="7" spans="1:8" x14ac:dyDescent="0.2">
      <c r="A7" s="34">
        <v>4</v>
      </c>
      <c r="B7" s="35">
        <v>82</v>
      </c>
      <c r="C7" s="35">
        <f t="shared" si="0"/>
        <v>81</v>
      </c>
      <c r="D7" s="36">
        <f t="shared" si="1"/>
        <v>1</v>
      </c>
      <c r="E7" s="36">
        <f t="shared" si="2"/>
        <v>1</v>
      </c>
      <c r="F7" s="38">
        <f t="shared" si="3"/>
        <v>1.2195121951219513E-2</v>
      </c>
      <c r="G7" s="36">
        <f t="shared" si="4"/>
        <v>1</v>
      </c>
      <c r="H7" s="37">
        <f t="shared" si="5"/>
        <v>1</v>
      </c>
    </row>
    <row r="8" spans="1:8" x14ac:dyDescent="0.2">
      <c r="A8" s="34">
        <v>5</v>
      </c>
      <c r="B8" s="35">
        <v>77</v>
      </c>
      <c r="C8" s="35">
        <f t="shared" si="0"/>
        <v>82</v>
      </c>
      <c r="D8" s="36">
        <f t="shared" si="1"/>
        <v>-5</v>
      </c>
      <c r="E8" s="36">
        <f t="shared" si="2"/>
        <v>5</v>
      </c>
      <c r="F8" s="38">
        <f t="shared" si="3"/>
        <v>6.4935064935064929E-2</v>
      </c>
      <c r="G8" s="36">
        <f t="shared" si="4"/>
        <v>25</v>
      </c>
      <c r="H8" s="37">
        <f t="shared" si="5"/>
        <v>25</v>
      </c>
    </row>
    <row r="9" spans="1:8" x14ac:dyDescent="0.2">
      <c r="A9" s="34">
        <v>6</v>
      </c>
      <c r="B9" s="35">
        <v>92</v>
      </c>
      <c r="C9" s="35">
        <f t="shared" si="0"/>
        <v>77</v>
      </c>
      <c r="D9" s="36">
        <f t="shared" si="1"/>
        <v>15</v>
      </c>
      <c r="E9" s="36">
        <f t="shared" si="2"/>
        <v>15</v>
      </c>
      <c r="F9" s="38">
        <f t="shared" si="3"/>
        <v>0.16304347826086957</v>
      </c>
      <c r="G9" s="36">
        <f t="shared" si="4"/>
        <v>225</v>
      </c>
      <c r="H9" s="37">
        <f t="shared" si="5"/>
        <v>225</v>
      </c>
    </row>
    <row r="10" spans="1:8" x14ac:dyDescent="0.2">
      <c r="A10" s="34">
        <v>7</v>
      </c>
      <c r="B10" s="35">
        <v>90</v>
      </c>
      <c r="C10" s="35">
        <f t="shared" si="0"/>
        <v>92</v>
      </c>
      <c r="D10" s="36">
        <f t="shared" si="1"/>
        <v>-2</v>
      </c>
      <c r="E10" s="36">
        <f t="shared" si="2"/>
        <v>2</v>
      </c>
      <c r="F10" s="38">
        <f t="shared" si="3"/>
        <v>2.2222222222222223E-2</v>
      </c>
      <c r="G10" s="36">
        <f t="shared" si="4"/>
        <v>4</v>
      </c>
      <c r="H10" s="37">
        <f t="shared" si="5"/>
        <v>4</v>
      </c>
    </row>
    <row r="11" spans="1:8" x14ac:dyDescent="0.2">
      <c r="A11" s="34">
        <v>8</v>
      </c>
      <c r="B11" s="35">
        <v>61</v>
      </c>
      <c r="C11" s="35">
        <f t="shared" si="0"/>
        <v>90</v>
      </c>
      <c r="D11" s="36">
        <f t="shared" si="1"/>
        <v>-29</v>
      </c>
      <c r="E11" s="36">
        <f t="shared" si="2"/>
        <v>29</v>
      </c>
      <c r="F11" s="38">
        <f t="shared" si="3"/>
        <v>0.47540983606557374</v>
      </c>
      <c r="G11" s="36">
        <f t="shared" si="4"/>
        <v>841</v>
      </c>
      <c r="H11" s="37">
        <f t="shared" si="5"/>
        <v>841</v>
      </c>
    </row>
    <row r="12" spans="1:8" x14ac:dyDescent="0.2">
      <c r="A12" s="34">
        <v>9</v>
      </c>
      <c r="B12" s="35">
        <v>62</v>
      </c>
      <c r="C12" s="35">
        <f t="shared" si="0"/>
        <v>61</v>
      </c>
      <c r="D12" s="36">
        <f t="shared" si="1"/>
        <v>1</v>
      </c>
      <c r="E12" s="36">
        <f t="shared" si="2"/>
        <v>1</v>
      </c>
      <c r="F12" s="38">
        <f t="shared" si="3"/>
        <v>1.6129032258064516E-2</v>
      </c>
      <c r="G12" s="36">
        <f t="shared" si="4"/>
        <v>1</v>
      </c>
      <c r="H12" s="37">
        <f t="shared" si="5"/>
        <v>1</v>
      </c>
    </row>
    <row r="13" spans="1:8" x14ac:dyDescent="0.2">
      <c r="A13" s="34">
        <v>10</v>
      </c>
      <c r="B13" s="35">
        <v>53</v>
      </c>
      <c r="C13" s="35">
        <f t="shared" si="0"/>
        <v>62</v>
      </c>
      <c r="D13" s="36">
        <f t="shared" si="1"/>
        <v>-9</v>
      </c>
      <c r="E13" s="36">
        <f t="shared" si="2"/>
        <v>9</v>
      </c>
      <c r="F13" s="38">
        <f t="shared" si="3"/>
        <v>0.16981132075471697</v>
      </c>
      <c r="G13" s="36">
        <f t="shared" si="4"/>
        <v>81</v>
      </c>
      <c r="H13" s="37">
        <f t="shared" si="5"/>
        <v>81</v>
      </c>
    </row>
    <row r="14" spans="1:8" x14ac:dyDescent="0.2">
      <c r="A14" s="34">
        <v>11</v>
      </c>
      <c r="B14" s="35">
        <v>53</v>
      </c>
      <c r="C14" s="35">
        <f t="shared" si="0"/>
        <v>53</v>
      </c>
      <c r="D14" s="36">
        <f t="shared" si="1"/>
        <v>0</v>
      </c>
      <c r="E14" s="36">
        <f t="shared" si="2"/>
        <v>0</v>
      </c>
      <c r="F14" s="38">
        <f t="shared" si="3"/>
        <v>0</v>
      </c>
      <c r="G14" s="36">
        <f t="shared" si="4"/>
        <v>0</v>
      </c>
      <c r="H14" s="37">
        <f t="shared" si="5"/>
        <v>0</v>
      </c>
    </row>
    <row r="15" spans="1:8" x14ac:dyDescent="0.2">
      <c r="A15" s="34">
        <v>12</v>
      </c>
      <c r="B15" s="35">
        <v>69</v>
      </c>
      <c r="C15" s="35">
        <f t="shared" si="0"/>
        <v>53</v>
      </c>
      <c r="D15" s="36">
        <f t="shared" si="1"/>
        <v>16</v>
      </c>
      <c r="E15" s="36">
        <f t="shared" si="2"/>
        <v>16</v>
      </c>
      <c r="F15" s="38">
        <f t="shared" si="3"/>
        <v>0.2318840579710145</v>
      </c>
      <c r="G15" s="36">
        <f t="shared" si="4"/>
        <v>256</v>
      </c>
      <c r="H15" s="37">
        <f t="shared" si="5"/>
        <v>256</v>
      </c>
    </row>
    <row r="16" spans="1:8" x14ac:dyDescent="0.2">
      <c r="A16" s="34">
        <v>13</v>
      </c>
      <c r="B16" s="35">
        <v>79</v>
      </c>
      <c r="C16" s="35">
        <f t="shared" si="0"/>
        <v>69</v>
      </c>
      <c r="D16" s="36">
        <f t="shared" si="1"/>
        <v>10</v>
      </c>
      <c r="E16" s="36">
        <f t="shared" si="2"/>
        <v>10</v>
      </c>
      <c r="F16" s="38">
        <f t="shared" si="3"/>
        <v>0.12658227848101267</v>
      </c>
      <c r="G16" s="36">
        <f t="shared" si="4"/>
        <v>100</v>
      </c>
      <c r="H16" s="37">
        <f t="shared" si="5"/>
        <v>100</v>
      </c>
    </row>
    <row r="17" spans="1:8" x14ac:dyDescent="0.2">
      <c r="A17" s="34">
        <v>14</v>
      </c>
      <c r="B17" s="35">
        <v>56</v>
      </c>
      <c r="C17" s="35">
        <f t="shared" si="0"/>
        <v>79</v>
      </c>
      <c r="D17" s="36">
        <f t="shared" si="1"/>
        <v>-23</v>
      </c>
      <c r="E17" s="36">
        <f t="shared" si="2"/>
        <v>23</v>
      </c>
      <c r="F17" s="38">
        <f t="shared" si="3"/>
        <v>0.4107142857142857</v>
      </c>
      <c r="G17" s="36">
        <f t="shared" si="4"/>
        <v>529</v>
      </c>
      <c r="H17" s="37">
        <f t="shared" si="5"/>
        <v>529</v>
      </c>
    </row>
    <row r="18" spans="1:8" x14ac:dyDescent="0.2">
      <c r="A18" s="34">
        <v>15</v>
      </c>
      <c r="B18" s="35">
        <v>60</v>
      </c>
      <c r="C18" s="35">
        <f t="shared" si="0"/>
        <v>56</v>
      </c>
      <c r="D18" s="36">
        <f t="shared" si="1"/>
        <v>4</v>
      </c>
      <c r="E18" s="36">
        <f t="shared" si="2"/>
        <v>4</v>
      </c>
      <c r="F18" s="38">
        <f t="shared" si="3"/>
        <v>6.6666666666666666E-2</v>
      </c>
      <c r="G18" s="36">
        <f t="shared" si="4"/>
        <v>16</v>
      </c>
      <c r="H18" s="37">
        <f t="shared" si="5"/>
        <v>16</v>
      </c>
    </row>
    <row r="19" spans="1:8" x14ac:dyDescent="0.2">
      <c r="A19" s="34">
        <v>16</v>
      </c>
      <c r="B19" s="35">
        <v>93</v>
      </c>
      <c r="C19" s="35">
        <f t="shared" si="0"/>
        <v>60</v>
      </c>
      <c r="D19" s="36">
        <f t="shared" si="1"/>
        <v>33</v>
      </c>
      <c r="E19" s="36">
        <f t="shared" si="2"/>
        <v>33</v>
      </c>
      <c r="F19" s="38">
        <f t="shared" si="3"/>
        <v>0.35483870967741937</v>
      </c>
      <c r="G19" s="36">
        <f t="shared" si="4"/>
        <v>1089</v>
      </c>
      <c r="H19" s="37">
        <f t="shared" si="5"/>
        <v>1089</v>
      </c>
    </row>
    <row r="20" spans="1:8" x14ac:dyDescent="0.2">
      <c r="A20" s="34">
        <v>17</v>
      </c>
      <c r="B20" s="35">
        <v>99</v>
      </c>
      <c r="C20" s="35">
        <f t="shared" si="0"/>
        <v>93</v>
      </c>
      <c r="D20" s="36">
        <f t="shared" si="1"/>
        <v>6</v>
      </c>
      <c r="E20" s="36">
        <f t="shared" si="2"/>
        <v>6</v>
      </c>
      <c r="F20" s="38">
        <f t="shared" si="3"/>
        <v>6.0606060606060608E-2</v>
      </c>
      <c r="G20" s="36">
        <f t="shared" si="4"/>
        <v>36</v>
      </c>
      <c r="H20" s="37">
        <f t="shared" si="5"/>
        <v>36</v>
      </c>
    </row>
    <row r="21" spans="1:8" x14ac:dyDescent="0.2">
      <c r="A21" s="34">
        <v>18</v>
      </c>
      <c r="B21" s="35">
        <v>82</v>
      </c>
      <c r="C21" s="35">
        <f t="shared" si="0"/>
        <v>99</v>
      </c>
      <c r="D21" s="36">
        <f t="shared" si="1"/>
        <v>-17</v>
      </c>
      <c r="E21" s="36">
        <f t="shared" si="2"/>
        <v>17</v>
      </c>
      <c r="F21" s="38">
        <f t="shared" si="3"/>
        <v>0.2073170731707317</v>
      </c>
      <c r="G21" s="36">
        <f t="shared" si="4"/>
        <v>289</v>
      </c>
      <c r="H21" s="37">
        <f t="shared" si="5"/>
        <v>289</v>
      </c>
    </row>
    <row r="22" spans="1:8" x14ac:dyDescent="0.2">
      <c r="A22" s="34">
        <v>19</v>
      </c>
      <c r="B22" s="35">
        <v>56</v>
      </c>
      <c r="C22" s="35">
        <f t="shared" si="0"/>
        <v>82</v>
      </c>
      <c r="D22" s="36">
        <f t="shared" si="1"/>
        <v>-26</v>
      </c>
      <c r="E22" s="36">
        <f t="shared" si="2"/>
        <v>26</v>
      </c>
      <c r="F22" s="38">
        <f t="shared" si="3"/>
        <v>0.4642857142857143</v>
      </c>
      <c r="G22" s="36">
        <f t="shared" si="4"/>
        <v>676</v>
      </c>
      <c r="H22" s="37">
        <f t="shared" si="5"/>
        <v>676</v>
      </c>
    </row>
    <row r="23" spans="1:8" x14ac:dyDescent="0.2">
      <c r="A23" s="39">
        <v>20</v>
      </c>
      <c r="B23" s="40">
        <v>94</v>
      </c>
      <c r="C23" s="40">
        <f t="shared" si="0"/>
        <v>56</v>
      </c>
      <c r="D23" s="41">
        <f t="shared" si="1"/>
        <v>38</v>
      </c>
      <c r="E23" s="41">
        <f t="shared" si="2"/>
        <v>38</v>
      </c>
      <c r="F23" s="42">
        <f t="shared" si="3"/>
        <v>0.40425531914893614</v>
      </c>
      <c r="G23" s="41">
        <f t="shared" si="4"/>
        <v>1444</v>
      </c>
      <c r="H23" s="43">
        <f t="shared" si="5"/>
        <v>1444</v>
      </c>
    </row>
    <row r="24" spans="1:8" x14ac:dyDescent="0.2">
      <c r="A24" s="1"/>
      <c r="B24" s="1"/>
      <c r="C24" s="1"/>
    </row>
    <row r="25" spans="1:8" x14ac:dyDescent="0.2">
      <c r="A25" s="5"/>
    </row>
    <row r="26" spans="1:8" x14ac:dyDescent="0.2">
      <c r="F26" s="6"/>
    </row>
    <row r="27" spans="1:8" x14ac:dyDescent="0.2">
      <c r="A27" s="44" t="s">
        <v>18</v>
      </c>
      <c r="B27" s="45">
        <f>AVERAGE(D5:D23)</f>
        <v>0.63157894736842102</v>
      </c>
      <c r="F27" s="6"/>
    </row>
    <row r="28" spans="1:8" x14ac:dyDescent="0.2">
      <c r="A28" s="44" t="s">
        <v>6</v>
      </c>
      <c r="B28" s="45">
        <f>AVERAGE(G5:G23)</f>
        <v>331.4736842105263</v>
      </c>
      <c r="F28" s="6"/>
    </row>
    <row r="29" spans="1:8" x14ac:dyDescent="0.2">
      <c r="A29" s="44" t="s">
        <v>5</v>
      </c>
      <c r="B29" s="46">
        <f>AVERAGE(F5:F23)</f>
        <v>0.19866872452521567</v>
      </c>
    </row>
    <row r="30" spans="1:8" x14ac:dyDescent="0.2">
      <c r="A30" s="44" t="s">
        <v>4</v>
      </c>
      <c r="B30" s="45">
        <f>SQRT(SUM(G5:G23)/SUM(H5:H23))</f>
        <v>1</v>
      </c>
      <c r="F30" s="6"/>
    </row>
    <row r="31" spans="1:8" x14ac:dyDescent="0.2">
      <c r="F31" s="6"/>
    </row>
    <row r="32" spans="1:8" x14ac:dyDescent="0.2">
      <c r="F32" s="6"/>
    </row>
    <row r="34" spans="1:14" x14ac:dyDescent="0.2">
      <c r="A34" s="4" t="s">
        <v>12</v>
      </c>
    </row>
    <row r="35" spans="1:14" ht="12.75" customHeight="1" x14ac:dyDescent="0.2">
      <c r="A35" s="134" t="s">
        <v>74</v>
      </c>
      <c r="B35" s="134"/>
      <c r="C35" s="134"/>
      <c r="D35" s="134"/>
      <c r="E35" s="134"/>
      <c r="F35" s="134"/>
      <c r="G35" s="134"/>
      <c r="H35" s="134"/>
      <c r="I35" s="134"/>
      <c r="J35" s="134"/>
      <c r="K35" s="134"/>
      <c r="L35" s="134"/>
      <c r="M35" s="134"/>
      <c r="N35" s="134"/>
    </row>
    <row r="36" spans="1:14" x14ac:dyDescent="0.2">
      <c r="A36" s="134"/>
      <c r="B36" s="134"/>
      <c r="C36" s="134"/>
      <c r="D36" s="134"/>
      <c r="E36" s="134"/>
      <c r="F36" s="134"/>
      <c r="G36" s="134"/>
      <c r="H36" s="134"/>
      <c r="I36" s="134"/>
      <c r="J36" s="134"/>
      <c r="K36" s="134"/>
      <c r="L36" s="134"/>
      <c r="M36" s="134"/>
      <c r="N36" s="134"/>
    </row>
    <row r="38" spans="1:14" x14ac:dyDescent="0.2">
      <c r="A38" s="4" t="s">
        <v>17</v>
      </c>
    </row>
    <row r="39" spans="1:14" x14ac:dyDescent="0.2">
      <c r="A39" s="134" t="s">
        <v>75</v>
      </c>
      <c r="B39" s="135"/>
      <c r="C39" s="135"/>
      <c r="D39" s="135"/>
      <c r="E39" s="135"/>
      <c r="F39" s="135"/>
      <c r="G39" s="135"/>
      <c r="H39" s="135"/>
      <c r="I39" s="135"/>
      <c r="J39" s="135"/>
      <c r="K39" s="135"/>
      <c r="L39" s="135"/>
      <c r="M39" s="135"/>
      <c r="N39" s="135"/>
    </row>
    <row r="40" spans="1:14" ht="27.75" customHeight="1" x14ac:dyDescent="0.2">
      <c r="A40" s="135"/>
      <c r="B40" s="135"/>
      <c r="C40" s="135"/>
      <c r="D40" s="135"/>
      <c r="E40" s="135"/>
      <c r="F40" s="135"/>
      <c r="G40" s="135"/>
      <c r="H40" s="135"/>
      <c r="I40" s="135"/>
      <c r="J40" s="135"/>
      <c r="K40" s="135"/>
      <c r="L40" s="135"/>
      <c r="M40" s="135"/>
      <c r="N40" s="135"/>
    </row>
    <row r="42" spans="1:14" x14ac:dyDescent="0.2">
      <c r="A42" s="4" t="s">
        <v>19</v>
      </c>
    </row>
    <row r="43" spans="1:14" x14ac:dyDescent="0.2">
      <c r="A43" s="134" t="s">
        <v>55</v>
      </c>
      <c r="B43" s="135"/>
      <c r="C43" s="135"/>
      <c r="D43" s="135"/>
      <c r="E43" s="135"/>
      <c r="F43" s="135"/>
      <c r="G43" s="135"/>
      <c r="H43" s="135"/>
      <c r="I43" s="135"/>
      <c r="J43" s="135"/>
      <c r="K43" s="135"/>
      <c r="L43" s="135"/>
      <c r="M43" s="135"/>
      <c r="N43" s="135"/>
    </row>
    <row r="44" spans="1:14" ht="57.75" customHeight="1" x14ac:dyDescent="0.2">
      <c r="A44" s="135"/>
      <c r="B44" s="135"/>
      <c r="C44" s="135"/>
      <c r="D44" s="135"/>
      <c r="E44" s="135"/>
      <c r="F44" s="135"/>
      <c r="G44" s="135"/>
      <c r="H44" s="135"/>
      <c r="I44" s="135"/>
      <c r="J44" s="135"/>
      <c r="K44" s="135"/>
      <c r="L44" s="135"/>
      <c r="M44" s="135"/>
      <c r="N44" s="135"/>
    </row>
  </sheetData>
  <mergeCells count="3">
    <mergeCell ref="A35:N36"/>
    <mergeCell ref="A39:N40"/>
    <mergeCell ref="A43:N44"/>
  </mergeCells>
  <phoneticPr fontId="0" type="noConversion"/>
  <pageMargins left="0.25" right="0.25" top="0.25" bottom="0.25" header="0.5" footer="0.5"/>
  <pageSetup orientation="landscape" horizontalDpi="4294967292" r:id="rId1"/>
  <headerFooter alignWithMargins="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zoomScale="85" zoomScaleNormal="85" workbookViewId="0">
      <selection activeCell="D26" sqref="D26"/>
    </sheetView>
  </sheetViews>
  <sheetFormatPr defaultRowHeight="12.75" x14ac:dyDescent="0.2"/>
  <cols>
    <col min="1" max="1" width="9.28515625" customWidth="1"/>
    <col min="2" max="2" width="10.7109375" customWidth="1"/>
    <col min="3" max="3" width="19.28515625" bestFit="1" customWidth="1"/>
    <col min="4" max="5" width="13.85546875" bestFit="1" customWidth="1"/>
    <col min="6" max="6" width="9.28515625" customWidth="1"/>
    <col min="7" max="7" width="10.28515625" customWidth="1"/>
    <col min="9" max="9" width="19.28515625" bestFit="1" customWidth="1"/>
    <col min="11" max="11" width="12.140625" customWidth="1"/>
    <col min="12" max="12" width="10.28515625" customWidth="1"/>
    <col min="13" max="13" width="11.28515625" customWidth="1"/>
    <col min="14" max="14" width="9.5703125" customWidth="1"/>
    <col min="15" max="15" width="19.28515625" bestFit="1" customWidth="1"/>
    <col min="17" max="17" width="12.140625" customWidth="1"/>
    <col min="18" max="18" width="10.28515625" customWidth="1"/>
    <col min="19" max="19" width="12.28515625" customWidth="1"/>
    <col min="20" max="20" width="10.5703125" customWidth="1"/>
  </cols>
  <sheetData>
    <row r="1" spans="1:20" ht="15.75" x14ac:dyDescent="0.25">
      <c r="A1" s="2" t="s">
        <v>11</v>
      </c>
    </row>
    <row r="2" spans="1:20" x14ac:dyDescent="0.2">
      <c r="F2" s="25"/>
    </row>
    <row r="3" spans="1:20" s="36" customFormat="1" ht="15" x14ac:dyDescent="0.25">
      <c r="A3" s="47" t="s">
        <v>0</v>
      </c>
      <c r="B3" s="47" t="s">
        <v>1</v>
      </c>
      <c r="C3" s="47" t="s">
        <v>56</v>
      </c>
      <c r="D3" s="48" t="s">
        <v>50</v>
      </c>
      <c r="E3" s="48" t="s">
        <v>51</v>
      </c>
      <c r="F3" s="49" t="s">
        <v>52</v>
      </c>
      <c r="G3" s="48" t="s">
        <v>53</v>
      </c>
      <c r="H3" s="48" t="s">
        <v>54</v>
      </c>
      <c r="I3" s="50" t="s">
        <v>57</v>
      </c>
      <c r="J3" s="48" t="s">
        <v>87</v>
      </c>
      <c r="K3" s="48" t="s">
        <v>88</v>
      </c>
      <c r="L3" s="49" t="s">
        <v>89</v>
      </c>
      <c r="M3" s="48" t="s">
        <v>90</v>
      </c>
      <c r="N3" s="48" t="s">
        <v>91</v>
      </c>
      <c r="O3" s="50" t="s">
        <v>58</v>
      </c>
      <c r="P3" s="48" t="s">
        <v>92</v>
      </c>
      <c r="Q3" s="48" t="s">
        <v>93</v>
      </c>
      <c r="R3" s="49" t="s">
        <v>94</v>
      </c>
      <c r="S3" s="48" t="s">
        <v>95</v>
      </c>
      <c r="T3" s="48" t="s">
        <v>96</v>
      </c>
    </row>
    <row r="4" spans="1:20" s="36" customFormat="1" x14ac:dyDescent="0.2">
      <c r="A4" s="35">
        <v>1</v>
      </c>
      <c r="B4" s="35">
        <v>82</v>
      </c>
      <c r="C4" s="51"/>
      <c r="F4" s="38"/>
      <c r="I4" s="52"/>
      <c r="L4" s="38"/>
      <c r="O4" s="52"/>
      <c r="R4" s="38"/>
    </row>
    <row r="5" spans="1:20" s="36" customFormat="1" x14ac:dyDescent="0.2">
      <c r="A5" s="35">
        <v>2</v>
      </c>
      <c r="B5" s="35">
        <v>63</v>
      </c>
      <c r="C5" s="51">
        <f>B4</f>
        <v>82</v>
      </c>
      <c r="D5" s="36">
        <f>B5-C5</f>
        <v>-19</v>
      </c>
      <c r="E5" s="36">
        <f>ABS(D5)</f>
        <v>19</v>
      </c>
      <c r="F5" s="38">
        <f>E5/B5</f>
        <v>0.30158730158730157</v>
      </c>
      <c r="G5" s="36">
        <f>D5*D5</f>
        <v>361</v>
      </c>
      <c r="H5" s="36">
        <f>(B5-B4)^2</f>
        <v>361</v>
      </c>
      <c r="I5" s="52"/>
      <c r="J5" s="53"/>
      <c r="L5" s="38"/>
      <c r="O5" s="52"/>
      <c r="P5" s="53"/>
      <c r="R5" s="38"/>
    </row>
    <row r="6" spans="1:20" s="36" customFormat="1" x14ac:dyDescent="0.2">
      <c r="A6" s="35">
        <v>3</v>
      </c>
      <c r="B6" s="35">
        <v>81</v>
      </c>
      <c r="C6" s="51">
        <f t="shared" ref="C6:C23" si="0">B5</f>
        <v>63</v>
      </c>
      <c r="D6" s="36">
        <f t="shared" ref="D6:D23" si="1">B6-C6</f>
        <v>18</v>
      </c>
      <c r="E6" s="36">
        <f t="shared" ref="E6:E23" si="2">ABS(D6)</f>
        <v>18</v>
      </c>
      <c r="F6" s="38">
        <f t="shared" ref="F6:F23" si="3">E6/B6</f>
        <v>0.22222222222222221</v>
      </c>
      <c r="G6" s="36">
        <f t="shared" ref="G6:G23" si="4">D6*D6</f>
        <v>324</v>
      </c>
      <c r="H6" s="36">
        <f t="shared" ref="H6:H23" si="5">(B6-B5)^2</f>
        <v>324</v>
      </c>
      <c r="I6" s="54"/>
      <c r="J6" s="53"/>
      <c r="L6" s="38"/>
      <c r="O6" s="54"/>
      <c r="P6" s="53"/>
      <c r="R6" s="38"/>
    </row>
    <row r="7" spans="1:20" s="36" customFormat="1" x14ac:dyDescent="0.2">
      <c r="A7" s="35">
        <v>4</v>
      </c>
      <c r="B7" s="35">
        <v>82</v>
      </c>
      <c r="C7" s="51">
        <f t="shared" si="0"/>
        <v>81</v>
      </c>
      <c r="D7" s="36">
        <f t="shared" si="1"/>
        <v>1</v>
      </c>
      <c r="E7" s="36">
        <f t="shared" si="2"/>
        <v>1</v>
      </c>
      <c r="F7" s="38">
        <f t="shared" si="3"/>
        <v>1.2195121951219513E-2</v>
      </c>
      <c r="G7" s="36">
        <f t="shared" si="4"/>
        <v>1</v>
      </c>
      <c r="H7" s="36">
        <f t="shared" si="5"/>
        <v>1</v>
      </c>
      <c r="I7" s="54">
        <f>ROUNDDOWN(AVERAGE(B4:B6),0)</f>
        <v>75</v>
      </c>
      <c r="J7" s="53">
        <f t="shared" ref="J7:J23" si="6">B7-I7</f>
        <v>7</v>
      </c>
      <c r="K7" s="36">
        <f t="shared" ref="K7:K23" si="7">ABS(J7)</f>
        <v>7</v>
      </c>
      <c r="L7" s="38">
        <f t="shared" ref="L7:L23" si="8">K7/B7</f>
        <v>8.5365853658536592E-2</v>
      </c>
      <c r="M7" s="36">
        <f t="shared" ref="M7:M23" si="9">J7*J7</f>
        <v>49</v>
      </c>
      <c r="N7" s="36">
        <f t="shared" ref="N7:N23" si="10">(B7-B6)^2</f>
        <v>1</v>
      </c>
      <c r="O7" s="54"/>
      <c r="P7" s="53"/>
      <c r="R7" s="38"/>
    </row>
    <row r="8" spans="1:20" s="36" customFormat="1" x14ac:dyDescent="0.2">
      <c r="A8" s="35">
        <v>5</v>
      </c>
      <c r="B8" s="35">
        <v>77</v>
      </c>
      <c r="C8" s="51">
        <f t="shared" si="0"/>
        <v>82</v>
      </c>
      <c r="D8" s="36">
        <f t="shared" si="1"/>
        <v>-5</v>
      </c>
      <c r="E8" s="36">
        <f t="shared" si="2"/>
        <v>5</v>
      </c>
      <c r="F8" s="38">
        <f t="shared" si="3"/>
        <v>6.4935064935064929E-2</v>
      </c>
      <c r="G8" s="36">
        <f t="shared" si="4"/>
        <v>25</v>
      </c>
      <c r="H8" s="36">
        <f t="shared" si="5"/>
        <v>25</v>
      </c>
      <c r="I8" s="54">
        <f t="shared" ref="I8:I23" si="11">ROUNDDOWN(AVERAGE(B5:B7),0)</f>
        <v>75</v>
      </c>
      <c r="J8" s="53">
        <f t="shared" si="6"/>
        <v>2</v>
      </c>
      <c r="K8" s="36">
        <f t="shared" si="7"/>
        <v>2</v>
      </c>
      <c r="L8" s="38">
        <f t="shared" si="8"/>
        <v>2.5974025974025976E-2</v>
      </c>
      <c r="M8" s="36">
        <f t="shared" si="9"/>
        <v>4</v>
      </c>
      <c r="N8" s="36">
        <f t="shared" si="10"/>
        <v>25</v>
      </c>
      <c r="O8" s="54"/>
      <c r="P8" s="53"/>
      <c r="R8" s="38"/>
    </row>
    <row r="9" spans="1:20" s="36" customFormat="1" x14ac:dyDescent="0.2">
      <c r="A9" s="35">
        <v>6</v>
      </c>
      <c r="B9" s="35">
        <v>92</v>
      </c>
      <c r="C9" s="51">
        <f t="shared" si="0"/>
        <v>77</v>
      </c>
      <c r="D9" s="36">
        <f t="shared" si="1"/>
        <v>15</v>
      </c>
      <c r="E9" s="36">
        <f t="shared" si="2"/>
        <v>15</v>
      </c>
      <c r="F9" s="38">
        <f t="shared" si="3"/>
        <v>0.16304347826086957</v>
      </c>
      <c r="G9" s="36">
        <f t="shared" si="4"/>
        <v>225</v>
      </c>
      <c r="H9" s="36">
        <f t="shared" si="5"/>
        <v>225</v>
      </c>
      <c r="I9" s="54">
        <f t="shared" si="11"/>
        <v>80</v>
      </c>
      <c r="J9" s="53">
        <f t="shared" si="6"/>
        <v>12</v>
      </c>
      <c r="K9" s="36">
        <f t="shared" si="7"/>
        <v>12</v>
      </c>
      <c r="L9" s="38">
        <f t="shared" si="8"/>
        <v>0.13043478260869565</v>
      </c>
      <c r="M9" s="36">
        <f t="shared" si="9"/>
        <v>144</v>
      </c>
      <c r="N9" s="36">
        <f t="shared" si="10"/>
        <v>225</v>
      </c>
      <c r="O9" s="54">
        <f>AVERAGE(B4:B8)</f>
        <v>77</v>
      </c>
      <c r="P9" s="53">
        <f t="shared" ref="P9:P23" si="12">B9-O9</f>
        <v>15</v>
      </c>
      <c r="Q9" s="36">
        <f t="shared" ref="Q9:Q23" si="13">ABS(P9)</f>
        <v>15</v>
      </c>
      <c r="R9" s="38">
        <f t="shared" ref="R9:R23" si="14">Q9/B9</f>
        <v>0.16304347826086957</v>
      </c>
      <c r="S9" s="36">
        <f t="shared" ref="S9:S23" si="15">P9*P9</f>
        <v>225</v>
      </c>
      <c r="T9" s="36">
        <f t="shared" ref="T9:T23" si="16">(B9-B8)^2</f>
        <v>225</v>
      </c>
    </row>
    <row r="10" spans="1:20" s="36" customFormat="1" x14ac:dyDescent="0.2">
      <c r="A10" s="35">
        <v>7</v>
      </c>
      <c r="B10" s="35">
        <v>90</v>
      </c>
      <c r="C10" s="51">
        <f t="shared" si="0"/>
        <v>92</v>
      </c>
      <c r="D10" s="36">
        <f t="shared" si="1"/>
        <v>-2</v>
      </c>
      <c r="E10" s="36">
        <f t="shared" si="2"/>
        <v>2</v>
      </c>
      <c r="F10" s="38">
        <f t="shared" si="3"/>
        <v>2.2222222222222223E-2</v>
      </c>
      <c r="G10" s="36">
        <f t="shared" si="4"/>
        <v>4</v>
      </c>
      <c r="H10" s="36">
        <f t="shared" si="5"/>
        <v>4</v>
      </c>
      <c r="I10" s="54">
        <f t="shared" si="11"/>
        <v>83</v>
      </c>
      <c r="J10" s="53">
        <f t="shared" si="6"/>
        <v>7</v>
      </c>
      <c r="K10" s="36">
        <f t="shared" si="7"/>
        <v>7</v>
      </c>
      <c r="L10" s="38">
        <f t="shared" si="8"/>
        <v>7.7777777777777779E-2</v>
      </c>
      <c r="M10" s="36">
        <f t="shared" si="9"/>
        <v>49</v>
      </c>
      <c r="N10" s="36">
        <f t="shared" si="10"/>
        <v>4</v>
      </c>
      <c r="O10" s="54">
        <f t="shared" ref="O10:O23" si="17">AVERAGE(B5:B9)</f>
        <v>79</v>
      </c>
      <c r="P10" s="53">
        <f t="shared" si="12"/>
        <v>11</v>
      </c>
      <c r="Q10" s="36">
        <f t="shared" si="13"/>
        <v>11</v>
      </c>
      <c r="R10" s="38">
        <f t="shared" si="14"/>
        <v>0.12222222222222222</v>
      </c>
      <c r="S10" s="36">
        <f t="shared" si="15"/>
        <v>121</v>
      </c>
      <c r="T10" s="36">
        <f t="shared" si="16"/>
        <v>4</v>
      </c>
    </row>
    <row r="11" spans="1:20" s="36" customFormat="1" x14ac:dyDescent="0.2">
      <c r="A11" s="35">
        <v>8</v>
      </c>
      <c r="B11" s="35">
        <v>61</v>
      </c>
      <c r="C11" s="51">
        <f t="shared" si="0"/>
        <v>90</v>
      </c>
      <c r="D11" s="36">
        <f t="shared" si="1"/>
        <v>-29</v>
      </c>
      <c r="E11" s="36">
        <f t="shared" si="2"/>
        <v>29</v>
      </c>
      <c r="F11" s="38">
        <f t="shared" si="3"/>
        <v>0.47540983606557374</v>
      </c>
      <c r="G11" s="36">
        <f t="shared" si="4"/>
        <v>841</v>
      </c>
      <c r="H11" s="36">
        <f t="shared" si="5"/>
        <v>841</v>
      </c>
      <c r="I11" s="54">
        <f t="shared" si="11"/>
        <v>86</v>
      </c>
      <c r="J11" s="53">
        <f t="shared" si="6"/>
        <v>-25</v>
      </c>
      <c r="K11" s="36">
        <f t="shared" si="7"/>
        <v>25</v>
      </c>
      <c r="L11" s="38">
        <f t="shared" si="8"/>
        <v>0.4098360655737705</v>
      </c>
      <c r="M11" s="36">
        <f t="shared" si="9"/>
        <v>625</v>
      </c>
      <c r="N11" s="36">
        <f t="shared" si="10"/>
        <v>841</v>
      </c>
      <c r="O11" s="54">
        <f t="shared" si="17"/>
        <v>84.4</v>
      </c>
      <c r="P11" s="53">
        <f t="shared" si="12"/>
        <v>-23.400000000000006</v>
      </c>
      <c r="Q11" s="36">
        <f t="shared" si="13"/>
        <v>23.400000000000006</v>
      </c>
      <c r="R11" s="38">
        <f t="shared" si="14"/>
        <v>0.3836065573770493</v>
      </c>
      <c r="S11" s="36">
        <f t="shared" si="15"/>
        <v>547.56000000000029</v>
      </c>
      <c r="T11" s="36">
        <f t="shared" si="16"/>
        <v>841</v>
      </c>
    </row>
    <row r="12" spans="1:20" s="36" customFormat="1" x14ac:dyDescent="0.2">
      <c r="A12" s="35">
        <v>9</v>
      </c>
      <c r="B12" s="35">
        <v>62</v>
      </c>
      <c r="C12" s="51">
        <f t="shared" si="0"/>
        <v>61</v>
      </c>
      <c r="D12" s="36">
        <f t="shared" si="1"/>
        <v>1</v>
      </c>
      <c r="E12" s="36">
        <f t="shared" si="2"/>
        <v>1</v>
      </c>
      <c r="F12" s="38">
        <f t="shared" si="3"/>
        <v>1.6129032258064516E-2</v>
      </c>
      <c r="G12" s="36">
        <f t="shared" si="4"/>
        <v>1</v>
      </c>
      <c r="H12" s="36">
        <f t="shared" si="5"/>
        <v>1</v>
      </c>
      <c r="I12" s="54">
        <f t="shared" si="11"/>
        <v>81</v>
      </c>
      <c r="J12" s="53">
        <f t="shared" si="6"/>
        <v>-19</v>
      </c>
      <c r="K12" s="36">
        <f t="shared" si="7"/>
        <v>19</v>
      </c>
      <c r="L12" s="38">
        <f t="shared" si="8"/>
        <v>0.30645161290322581</v>
      </c>
      <c r="M12" s="36">
        <f t="shared" si="9"/>
        <v>361</v>
      </c>
      <c r="N12" s="36">
        <f t="shared" si="10"/>
        <v>1</v>
      </c>
      <c r="O12" s="54">
        <f t="shared" si="17"/>
        <v>80.400000000000006</v>
      </c>
      <c r="P12" s="53">
        <f t="shared" si="12"/>
        <v>-18.400000000000006</v>
      </c>
      <c r="Q12" s="36">
        <f t="shared" si="13"/>
        <v>18.400000000000006</v>
      </c>
      <c r="R12" s="38">
        <f t="shared" si="14"/>
        <v>0.29677419354838719</v>
      </c>
      <c r="S12" s="36">
        <f t="shared" si="15"/>
        <v>338.56000000000023</v>
      </c>
      <c r="T12" s="36">
        <f t="shared" si="16"/>
        <v>1</v>
      </c>
    </row>
    <row r="13" spans="1:20" s="36" customFormat="1" x14ac:dyDescent="0.2">
      <c r="A13" s="35">
        <v>10</v>
      </c>
      <c r="B13" s="35">
        <v>53</v>
      </c>
      <c r="C13" s="51">
        <f t="shared" si="0"/>
        <v>62</v>
      </c>
      <c r="D13" s="36">
        <f t="shared" si="1"/>
        <v>-9</v>
      </c>
      <c r="E13" s="36">
        <f t="shared" si="2"/>
        <v>9</v>
      </c>
      <c r="F13" s="38">
        <f t="shared" si="3"/>
        <v>0.16981132075471697</v>
      </c>
      <c r="G13" s="36">
        <f t="shared" si="4"/>
        <v>81</v>
      </c>
      <c r="H13" s="36">
        <f t="shared" si="5"/>
        <v>81</v>
      </c>
      <c r="I13" s="54">
        <f t="shared" si="11"/>
        <v>71</v>
      </c>
      <c r="J13" s="53">
        <f t="shared" si="6"/>
        <v>-18</v>
      </c>
      <c r="K13" s="36">
        <f t="shared" si="7"/>
        <v>18</v>
      </c>
      <c r="L13" s="38">
        <f t="shared" si="8"/>
        <v>0.33962264150943394</v>
      </c>
      <c r="M13" s="36">
        <f t="shared" si="9"/>
        <v>324</v>
      </c>
      <c r="N13" s="36">
        <f t="shared" si="10"/>
        <v>81</v>
      </c>
      <c r="O13" s="54">
        <f t="shared" si="17"/>
        <v>76.400000000000006</v>
      </c>
      <c r="P13" s="53">
        <f t="shared" si="12"/>
        <v>-23.400000000000006</v>
      </c>
      <c r="Q13" s="36">
        <f t="shared" si="13"/>
        <v>23.400000000000006</v>
      </c>
      <c r="R13" s="38">
        <f t="shared" si="14"/>
        <v>0.44150943396226427</v>
      </c>
      <c r="S13" s="36">
        <f t="shared" si="15"/>
        <v>547.56000000000029</v>
      </c>
      <c r="T13" s="36">
        <f t="shared" si="16"/>
        <v>81</v>
      </c>
    </row>
    <row r="14" spans="1:20" s="36" customFormat="1" x14ac:dyDescent="0.2">
      <c r="A14" s="35">
        <v>11</v>
      </c>
      <c r="B14" s="35">
        <v>53</v>
      </c>
      <c r="C14" s="51">
        <f t="shared" si="0"/>
        <v>53</v>
      </c>
      <c r="D14" s="36">
        <f t="shared" si="1"/>
        <v>0</v>
      </c>
      <c r="E14" s="36">
        <f t="shared" si="2"/>
        <v>0</v>
      </c>
      <c r="F14" s="38">
        <f t="shared" si="3"/>
        <v>0</v>
      </c>
      <c r="G14" s="36">
        <f t="shared" si="4"/>
        <v>0</v>
      </c>
      <c r="H14" s="36">
        <f t="shared" si="5"/>
        <v>0</v>
      </c>
      <c r="I14" s="54">
        <f t="shared" si="11"/>
        <v>58</v>
      </c>
      <c r="J14" s="53">
        <f t="shared" si="6"/>
        <v>-5</v>
      </c>
      <c r="K14" s="36">
        <f t="shared" si="7"/>
        <v>5</v>
      </c>
      <c r="L14" s="38">
        <f t="shared" si="8"/>
        <v>9.4339622641509441E-2</v>
      </c>
      <c r="M14" s="36">
        <f t="shared" si="9"/>
        <v>25</v>
      </c>
      <c r="N14" s="36">
        <f t="shared" si="10"/>
        <v>0</v>
      </c>
      <c r="O14" s="54">
        <f t="shared" si="17"/>
        <v>71.599999999999994</v>
      </c>
      <c r="P14" s="53">
        <f t="shared" si="12"/>
        <v>-18.599999999999994</v>
      </c>
      <c r="Q14" s="36">
        <f t="shared" si="13"/>
        <v>18.599999999999994</v>
      </c>
      <c r="R14" s="38">
        <f t="shared" si="14"/>
        <v>0.35094339622641496</v>
      </c>
      <c r="S14" s="36">
        <f t="shared" si="15"/>
        <v>345.95999999999981</v>
      </c>
      <c r="T14" s="36">
        <f t="shared" si="16"/>
        <v>0</v>
      </c>
    </row>
    <row r="15" spans="1:20" s="36" customFormat="1" x14ac:dyDescent="0.2">
      <c r="A15" s="35">
        <v>12</v>
      </c>
      <c r="B15" s="35">
        <v>69</v>
      </c>
      <c r="C15" s="51">
        <f t="shared" si="0"/>
        <v>53</v>
      </c>
      <c r="D15" s="36">
        <f t="shared" si="1"/>
        <v>16</v>
      </c>
      <c r="E15" s="36">
        <f t="shared" si="2"/>
        <v>16</v>
      </c>
      <c r="F15" s="38">
        <f t="shared" si="3"/>
        <v>0.2318840579710145</v>
      </c>
      <c r="G15" s="36">
        <f t="shared" si="4"/>
        <v>256</v>
      </c>
      <c r="H15" s="36">
        <f t="shared" si="5"/>
        <v>256</v>
      </c>
      <c r="I15" s="54">
        <f t="shared" si="11"/>
        <v>56</v>
      </c>
      <c r="J15" s="53">
        <f t="shared" si="6"/>
        <v>13</v>
      </c>
      <c r="K15" s="36">
        <f t="shared" si="7"/>
        <v>13</v>
      </c>
      <c r="L15" s="38">
        <f t="shared" si="8"/>
        <v>0.18840579710144928</v>
      </c>
      <c r="M15" s="36">
        <f t="shared" si="9"/>
        <v>169</v>
      </c>
      <c r="N15" s="36">
        <f t="shared" si="10"/>
        <v>256</v>
      </c>
      <c r="O15" s="54">
        <f t="shared" si="17"/>
        <v>63.8</v>
      </c>
      <c r="P15" s="53">
        <f t="shared" si="12"/>
        <v>5.2000000000000028</v>
      </c>
      <c r="Q15" s="36">
        <f t="shared" si="13"/>
        <v>5.2000000000000028</v>
      </c>
      <c r="R15" s="38">
        <f t="shared" si="14"/>
        <v>7.5362318840579756E-2</v>
      </c>
      <c r="S15" s="36">
        <f t="shared" si="15"/>
        <v>27.040000000000031</v>
      </c>
      <c r="T15" s="36">
        <f t="shared" si="16"/>
        <v>256</v>
      </c>
    </row>
    <row r="16" spans="1:20" s="36" customFormat="1" x14ac:dyDescent="0.2">
      <c r="A16" s="35">
        <v>13</v>
      </c>
      <c r="B16" s="35">
        <v>79</v>
      </c>
      <c r="C16" s="51">
        <f t="shared" si="0"/>
        <v>69</v>
      </c>
      <c r="D16" s="36">
        <f t="shared" si="1"/>
        <v>10</v>
      </c>
      <c r="E16" s="36">
        <f t="shared" si="2"/>
        <v>10</v>
      </c>
      <c r="F16" s="38">
        <f t="shared" si="3"/>
        <v>0.12658227848101267</v>
      </c>
      <c r="G16" s="36">
        <f t="shared" si="4"/>
        <v>100</v>
      </c>
      <c r="H16" s="36">
        <f t="shared" si="5"/>
        <v>100</v>
      </c>
      <c r="I16" s="54">
        <f t="shared" si="11"/>
        <v>58</v>
      </c>
      <c r="J16" s="53">
        <f t="shared" si="6"/>
        <v>21</v>
      </c>
      <c r="K16" s="36">
        <f t="shared" si="7"/>
        <v>21</v>
      </c>
      <c r="L16" s="38">
        <f t="shared" si="8"/>
        <v>0.26582278481012656</v>
      </c>
      <c r="M16" s="36">
        <f t="shared" si="9"/>
        <v>441</v>
      </c>
      <c r="N16" s="36">
        <f t="shared" si="10"/>
        <v>100</v>
      </c>
      <c r="O16" s="54">
        <f t="shared" si="17"/>
        <v>59.6</v>
      </c>
      <c r="P16" s="53">
        <f t="shared" si="12"/>
        <v>19.399999999999999</v>
      </c>
      <c r="Q16" s="36">
        <f t="shared" si="13"/>
        <v>19.399999999999999</v>
      </c>
      <c r="R16" s="38">
        <f t="shared" si="14"/>
        <v>0.24556962025316453</v>
      </c>
      <c r="S16" s="36">
        <f t="shared" si="15"/>
        <v>376.35999999999996</v>
      </c>
      <c r="T16" s="36">
        <f t="shared" si="16"/>
        <v>100</v>
      </c>
    </row>
    <row r="17" spans="1:20" s="36" customFormat="1" x14ac:dyDescent="0.2">
      <c r="A17" s="35">
        <v>14</v>
      </c>
      <c r="B17" s="35">
        <v>56</v>
      </c>
      <c r="C17" s="51">
        <f t="shared" si="0"/>
        <v>79</v>
      </c>
      <c r="D17" s="36">
        <f t="shared" si="1"/>
        <v>-23</v>
      </c>
      <c r="E17" s="36">
        <f t="shared" si="2"/>
        <v>23</v>
      </c>
      <c r="F17" s="38">
        <f t="shared" si="3"/>
        <v>0.4107142857142857</v>
      </c>
      <c r="G17" s="36">
        <f t="shared" si="4"/>
        <v>529</v>
      </c>
      <c r="H17" s="36">
        <f t="shared" si="5"/>
        <v>529</v>
      </c>
      <c r="I17" s="54">
        <f t="shared" si="11"/>
        <v>67</v>
      </c>
      <c r="J17" s="53">
        <f t="shared" si="6"/>
        <v>-11</v>
      </c>
      <c r="K17" s="36">
        <f t="shared" si="7"/>
        <v>11</v>
      </c>
      <c r="L17" s="38">
        <f t="shared" si="8"/>
        <v>0.19642857142857142</v>
      </c>
      <c r="M17" s="36">
        <f t="shared" si="9"/>
        <v>121</v>
      </c>
      <c r="N17" s="36">
        <f t="shared" si="10"/>
        <v>529</v>
      </c>
      <c r="O17" s="54">
        <f t="shared" si="17"/>
        <v>63.2</v>
      </c>
      <c r="P17" s="53">
        <f t="shared" si="12"/>
        <v>-7.2000000000000028</v>
      </c>
      <c r="Q17" s="36">
        <f t="shared" si="13"/>
        <v>7.2000000000000028</v>
      </c>
      <c r="R17" s="38">
        <f t="shared" si="14"/>
        <v>0.12857142857142861</v>
      </c>
      <c r="S17" s="36">
        <f t="shared" si="15"/>
        <v>51.840000000000039</v>
      </c>
      <c r="T17" s="36">
        <f t="shared" si="16"/>
        <v>529</v>
      </c>
    </row>
    <row r="18" spans="1:20" s="36" customFormat="1" x14ac:dyDescent="0.2">
      <c r="A18" s="35">
        <v>15</v>
      </c>
      <c r="B18" s="35">
        <v>60</v>
      </c>
      <c r="C18" s="51">
        <f t="shared" si="0"/>
        <v>56</v>
      </c>
      <c r="D18" s="36">
        <f t="shared" si="1"/>
        <v>4</v>
      </c>
      <c r="E18" s="36">
        <f t="shared" si="2"/>
        <v>4</v>
      </c>
      <c r="F18" s="38">
        <f t="shared" si="3"/>
        <v>6.6666666666666666E-2</v>
      </c>
      <c r="G18" s="36">
        <f t="shared" si="4"/>
        <v>16</v>
      </c>
      <c r="H18" s="36">
        <f t="shared" si="5"/>
        <v>16</v>
      </c>
      <c r="I18" s="54">
        <f t="shared" si="11"/>
        <v>68</v>
      </c>
      <c r="J18" s="53">
        <f t="shared" si="6"/>
        <v>-8</v>
      </c>
      <c r="K18" s="36">
        <f t="shared" si="7"/>
        <v>8</v>
      </c>
      <c r="L18" s="38">
        <f t="shared" si="8"/>
        <v>0.13333333333333333</v>
      </c>
      <c r="M18" s="36">
        <f t="shared" si="9"/>
        <v>64</v>
      </c>
      <c r="N18" s="36">
        <f t="shared" si="10"/>
        <v>16</v>
      </c>
      <c r="O18" s="54">
        <f t="shared" si="17"/>
        <v>62</v>
      </c>
      <c r="P18" s="53">
        <f t="shared" si="12"/>
        <v>-2</v>
      </c>
      <c r="Q18" s="36">
        <f t="shared" si="13"/>
        <v>2</v>
      </c>
      <c r="R18" s="38">
        <f t="shared" si="14"/>
        <v>3.3333333333333333E-2</v>
      </c>
      <c r="S18" s="36">
        <f t="shared" si="15"/>
        <v>4</v>
      </c>
      <c r="T18" s="36">
        <f t="shared" si="16"/>
        <v>16</v>
      </c>
    </row>
    <row r="19" spans="1:20" s="36" customFormat="1" x14ac:dyDescent="0.2">
      <c r="A19" s="35">
        <v>16</v>
      </c>
      <c r="B19" s="35">
        <v>93</v>
      </c>
      <c r="C19" s="51">
        <f t="shared" si="0"/>
        <v>60</v>
      </c>
      <c r="D19" s="36">
        <f t="shared" si="1"/>
        <v>33</v>
      </c>
      <c r="E19" s="36">
        <f t="shared" si="2"/>
        <v>33</v>
      </c>
      <c r="F19" s="38">
        <f t="shared" si="3"/>
        <v>0.35483870967741937</v>
      </c>
      <c r="G19" s="36">
        <f t="shared" si="4"/>
        <v>1089</v>
      </c>
      <c r="H19" s="36">
        <f t="shared" si="5"/>
        <v>1089</v>
      </c>
      <c r="I19" s="54">
        <f t="shared" si="11"/>
        <v>65</v>
      </c>
      <c r="J19" s="53">
        <f t="shared" si="6"/>
        <v>28</v>
      </c>
      <c r="K19" s="36">
        <f t="shared" si="7"/>
        <v>28</v>
      </c>
      <c r="L19" s="38">
        <f t="shared" si="8"/>
        <v>0.30107526881720431</v>
      </c>
      <c r="M19" s="36">
        <f t="shared" si="9"/>
        <v>784</v>
      </c>
      <c r="N19" s="36">
        <f t="shared" si="10"/>
        <v>1089</v>
      </c>
      <c r="O19" s="54">
        <f t="shared" si="17"/>
        <v>63.4</v>
      </c>
      <c r="P19" s="53">
        <f t="shared" si="12"/>
        <v>29.6</v>
      </c>
      <c r="Q19" s="36">
        <f t="shared" si="13"/>
        <v>29.6</v>
      </c>
      <c r="R19" s="38">
        <f t="shared" si="14"/>
        <v>0.31827956989247314</v>
      </c>
      <c r="S19" s="36">
        <f t="shared" si="15"/>
        <v>876.16000000000008</v>
      </c>
      <c r="T19" s="36">
        <f t="shared" si="16"/>
        <v>1089</v>
      </c>
    </row>
    <row r="20" spans="1:20" s="36" customFormat="1" x14ac:dyDescent="0.2">
      <c r="A20" s="35">
        <v>17</v>
      </c>
      <c r="B20" s="35">
        <v>99</v>
      </c>
      <c r="C20" s="51">
        <f t="shared" si="0"/>
        <v>93</v>
      </c>
      <c r="D20" s="36">
        <f t="shared" si="1"/>
        <v>6</v>
      </c>
      <c r="E20" s="36">
        <f t="shared" si="2"/>
        <v>6</v>
      </c>
      <c r="F20" s="38">
        <f t="shared" si="3"/>
        <v>6.0606060606060608E-2</v>
      </c>
      <c r="G20" s="36">
        <f t="shared" si="4"/>
        <v>36</v>
      </c>
      <c r="H20" s="36">
        <f t="shared" si="5"/>
        <v>36</v>
      </c>
      <c r="I20" s="54">
        <f t="shared" si="11"/>
        <v>69</v>
      </c>
      <c r="J20" s="53">
        <f t="shared" si="6"/>
        <v>30</v>
      </c>
      <c r="K20" s="36">
        <f t="shared" si="7"/>
        <v>30</v>
      </c>
      <c r="L20" s="38">
        <f t="shared" si="8"/>
        <v>0.30303030303030304</v>
      </c>
      <c r="M20" s="36">
        <f t="shared" si="9"/>
        <v>900</v>
      </c>
      <c r="N20" s="36">
        <f t="shared" si="10"/>
        <v>36</v>
      </c>
      <c r="O20" s="54">
        <f t="shared" si="17"/>
        <v>71.400000000000006</v>
      </c>
      <c r="P20" s="53">
        <f t="shared" si="12"/>
        <v>27.599999999999994</v>
      </c>
      <c r="Q20" s="36">
        <f t="shared" si="13"/>
        <v>27.599999999999994</v>
      </c>
      <c r="R20" s="38">
        <f t="shared" si="14"/>
        <v>0.27878787878787875</v>
      </c>
      <c r="S20" s="36">
        <f t="shared" si="15"/>
        <v>761.75999999999965</v>
      </c>
      <c r="T20" s="36">
        <f t="shared" si="16"/>
        <v>36</v>
      </c>
    </row>
    <row r="21" spans="1:20" s="36" customFormat="1" x14ac:dyDescent="0.2">
      <c r="A21" s="35">
        <v>18</v>
      </c>
      <c r="B21" s="35">
        <v>82</v>
      </c>
      <c r="C21" s="51">
        <f t="shared" si="0"/>
        <v>99</v>
      </c>
      <c r="D21" s="36">
        <f t="shared" si="1"/>
        <v>-17</v>
      </c>
      <c r="E21" s="36">
        <f t="shared" si="2"/>
        <v>17</v>
      </c>
      <c r="F21" s="38">
        <f t="shared" si="3"/>
        <v>0.2073170731707317</v>
      </c>
      <c r="G21" s="36">
        <f t="shared" si="4"/>
        <v>289</v>
      </c>
      <c r="H21" s="36">
        <f t="shared" si="5"/>
        <v>289</v>
      </c>
      <c r="I21" s="54">
        <f t="shared" si="11"/>
        <v>84</v>
      </c>
      <c r="J21" s="53">
        <f t="shared" si="6"/>
        <v>-2</v>
      </c>
      <c r="K21" s="36">
        <f t="shared" si="7"/>
        <v>2</v>
      </c>
      <c r="L21" s="38">
        <f t="shared" si="8"/>
        <v>2.4390243902439025E-2</v>
      </c>
      <c r="M21" s="36">
        <f t="shared" si="9"/>
        <v>4</v>
      </c>
      <c r="N21" s="36">
        <f t="shared" si="10"/>
        <v>289</v>
      </c>
      <c r="O21" s="54">
        <f t="shared" si="17"/>
        <v>77.400000000000006</v>
      </c>
      <c r="P21" s="53">
        <f t="shared" si="12"/>
        <v>4.5999999999999943</v>
      </c>
      <c r="Q21" s="36">
        <f t="shared" si="13"/>
        <v>4.5999999999999943</v>
      </c>
      <c r="R21" s="38">
        <f t="shared" si="14"/>
        <v>5.6097560975609688E-2</v>
      </c>
      <c r="S21" s="36">
        <f t="shared" si="15"/>
        <v>21.159999999999947</v>
      </c>
      <c r="T21" s="36">
        <f t="shared" si="16"/>
        <v>289</v>
      </c>
    </row>
    <row r="22" spans="1:20" s="36" customFormat="1" x14ac:dyDescent="0.2">
      <c r="A22" s="35">
        <v>19</v>
      </c>
      <c r="B22" s="35">
        <v>56</v>
      </c>
      <c r="C22" s="51">
        <f t="shared" si="0"/>
        <v>82</v>
      </c>
      <c r="D22" s="36">
        <f t="shared" si="1"/>
        <v>-26</v>
      </c>
      <c r="E22" s="36">
        <f t="shared" si="2"/>
        <v>26</v>
      </c>
      <c r="F22" s="38">
        <f t="shared" si="3"/>
        <v>0.4642857142857143</v>
      </c>
      <c r="G22" s="36">
        <f t="shared" si="4"/>
        <v>676</v>
      </c>
      <c r="H22" s="36">
        <f t="shared" si="5"/>
        <v>676</v>
      </c>
      <c r="I22" s="54">
        <f t="shared" si="11"/>
        <v>91</v>
      </c>
      <c r="J22" s="53">
        <f t="shared" si="6"/>
        <v>-35</v>
      </c>
      <c r="K22" s="36">
        <f t="shared" si="7"/>
        <v>35</v>
      </c>
      <c r="L22" s="38">
        <f t="shared" si="8"/>
        <v>0.625</v>
      </c>
      <c r="M22" s="36">
        <f t="shared" si="9"/>
        <v>1225</v>
      </c>
      <c r="N22" s="36">
        <f t="shared" si="10"/>
        <v>676</v>
      </c>
      <c r="O22" s="54">
        <f t="shared" si="17"/>
        <v>78</v>
      </c>
      <c r="P22" s="53">
        <f t="shared" si="12"/>
        <v>-22</v>
      </c>
      <c r="Q22" s="36">
        <f t="shared" si="13"/>
        <v>22</v>
      </c>
      <c r="R22" s="38">
        <f t="shared" si="14"/>
        <v>0.39285714285714285</v>
      </c>
      <c r="S22" s="36">
        <f t="shared" si="15"/>
        <v>484</v>
      </c>
      <c r="T22" s="36">
        <f t="shared" si="16"/>
        <v>676</v>
      </c>
    </row>
    <row r="23" spans="1:20" s="36" customFormat="1" x14ac:dyDescent="0.2">
      <c r="A23" s="35">
        <v>20</v>
      </c>
      <c r="B23" s="35">
        <v>94</v>
      </c>
      <c r="C23" s="51">
        <f t="shared" si="0"/>
        <v>56</v>
      </c>
      <c r="D23" s="36">
        <f t="shared" si="1"/>
        <v>38</v>
      </c>
      <c r="E23" s="36">
        <f t="shared" si="2"/>
        <v>38</v>
      </c>
      <c r="F23" s="38">
        <f t="shared" si="3"/>
        <v>0.40425531914893614</v>
      </c>
      <c r="G23" s="36">
        <f t="shared" si="4"/>
        <v>1444</v>
      </c>
      <c r="H23" s="36">
        <f t="shared" si="5"/>
        <v>1444</v>
      </c>
      <c r="I23" s="54">
        <f t="shared" si="11"/>
        <v>79</v>
      </c>
      <c r="J23" s="53">
        <f t="shared" si="6"/>
        <v>15</v>
      </c>
      <c r="K23" s="36">
        <f t="shared" si="7"/>
        <v>15</v>
      </c>
      <c r="L23" s="38">
        <f t="shared" si="8"/>
        <v>0.15957446808510639</v>
      </c>
      <c r="M23" s="36">
        <f t="shared" si="9"/>
        <v>225</v>
      </c>
      <c r="N23" s="36">
        <f t="shared" si="10"/>
        <v>1444</v>
      </c>
      <c r="O23" s="54">
        <f t="shared" si="17"/>
        <v>78</v>
      </c>
      <c r="P23" s="53">
        <f t="shared" si="12"/>
        <v>16</v>
      </c>
      <c r="Q23" s="36">
        <f t="shared" si="13"/>
        <v>16</v>
      </c>
      <c r="R23" s="38">
        <f t="shared" si="14"/>
        <v>0.1702127659574468</v>
      </c>
      <c r="S23" s="36">
        <f t="shared" si="15"/>
        <v>256</v>
      </c>
      <c r="T23" s="36">
        <f t="shared" si="16"/>
        <v>1444</v>
      </c>
    </row>
    <row r="24" spans="1:20" x14ac:dyDescent="0.2">
      <c r="A24" s="1"/>
      <c r="B24" s="1"/>
      <c r="C24" s="1"/>
    </row>
    <row r="26" spans="1:20" x14ac:dyDescent="0.2">
      <c r="A26" s="45"/>
      <c r="B26" s="55" t="s">
        <v>13</v>
      </c>
      <c r="C26" s="55" t="s">
        <v>14</v>
      </c>
      <c r="D26" s="55" t="s">
        <v>15</v>
      </c>
      <c r="E26" s="3"/>
    </row>
    <row r="27" spans="1:20" x14ac:dyDescent="0.2">
      <c r="A27" s="44" t="s">
        <v>18</v>
      </c>
      <c r="B27" s="45">
        <f>AVERAGE(D5:D23)</f>
        <v>0.63157894736842102</v>
      </c>
      <c r="C27" s="56">
        <f>AVERAGE(J7:J23)</f>
        <v>0.70588235294117652</v>
      </c>
      <c r="D27" s="57">
        <f>AVERAGE(P7:P23)</f>
        <v>0.89333333333333187</v>
      </c>
    </row>
    <row r="28" spans="1:20" x14ac:dyDescent="0.2">
      <c r="A28" s="44" t="s">
        <v>6</v>
      </c>
      <c r="B28" s="45">
        <f>AVERAGE(G5:G23)</f>
        <v>331.4736842105263</v>
      </c>
      <c r="C28" s="45">
        <f>AVERAGE(M7:M23)</f>
        <v>324.35294117647061</v>
      </c>
      <c r="D28" s="45">
        <f>AVERAGE(S9:S23)</f>
        <v>332.26400000000001</v>
      </c>
      <c r="F28" s="5"/>
    </row>
    <row r="29" spans="1:20" x14ac:dyDescent="0.2">
      <c r="A29" s="44" t="s">
        <v>5</v>
      </c>
      <c r="B29" s="46">
        <f>AVERAGE(F5:F23)</f>
        <v>0.19866872452521567</v>
      </c>
      <c r="C29" s="46">
        <f>AVERAGE(L7:L23)</f>
        <v>0.21569783253855937</v>
      </c>
      <c r="D29" s="46">
        <f>AVERAGE(R9:R23)</f>
        <v>0.23047806007108432</v>
      </c>
      <c r="F29" s="6"/>
    </row>
    <row r="30" spans="1:20" x14ac:dyDescent="0.2">
      <c r="A30" s="44" t="s">
        <v>4</v>
      </c>
      <c r="B30" s="45">
        <f>SQRT(SUM(G5:G23)/SUM(H5:H23))</f>
        <v>1</v>
      </c>
      <c r="C30" s="45">
        <f>SQRT(SUM(M7:M23)/SUM(N7:N23))</f>
        <v>0.9911419540421712</v>
      </c>
      <c r="D30" s="45">
        <f>SQRT(SUM(S9:S23)/SUM(T9:T23))</f>
        <v>0.94449124895283576</v>
      </c>
      <c r="G30" s="6"/>
    </row>
    <row r="31" spans="1:20" x14ac:dyDescent="0.2">
      <c r="A31" s="4" t="s">
        <v>22</v>
      </c>
      <c r="G31" s="7"/>
    </row>
    <row r="32" spans="1:20" x14ac:dyDescent="0.2">
      <c r="A32" s="4"/>
      <c r="G32" s="7"/>
    </row>
    <row r="33" spans="1:7" x14ac:dyDescent="0.2">
      <c r="A33" s="4"/>
      <c r="G33" s="7"/>
    </row>
    <row r="34" spans="1:7" ht="141.75" customHeight="1" x14ac:dyDescent="0.2">
      <c r="A34" s="4"/>
      <c r="G34" s="7"/>
    </row>
    <row r="35" spans="1:7" x14ac:dyDescent="0.2">
      <c r="A35" s="4"/>
      <c r="G35" s="7"/>
    </row>
    <row r="36" spans="1:7" x14ac:dyDescent="0.2">
      <c r="A36" s="4"/>
      <c r="G36" s="7"/>
    </row>
    <row r="37" spans="1:7" x14ac:dyDescent="0.2">
      <c r="A37" s="4"/>
      <c r="G37" s="7"/>
    </row>
    <row r="38" spans="1:7" x14ac:dyDescent="0.2">
      <c r="A38" s="4"/>
      <c r="G38" s="7"/>
    </row>
    <row r="39" spans="1:7" x14ac:dyDescent="0.2">
      <c r="A39" s="4"/>
      <c r="G39" s="7"/>
    </row>
    <row r="40" spans="1:7" x14ac:dyDescent="0.2">
      <c r="A40" s="4"/>
      <c r="G40" s="7"/>
    </row>
    <row r="41" spans="1:7" x14ac:dyDescent="0.2">
      <c r="A41" s="4"/>
      <c r="G41" s="7"/>
    </row>
    <row r="42" spans="1:7" x14ac:dyDescent="0.2">
      <c r="A42" s="4"/>
      <c r="G42" s="7"/>
    </row>
    <row r="43" spans="1:7" x14ac:dyDescent="0.2">
      <c r="A43" s="4"/>
      <c r="G43" s="7"/>
    </row>
    <row r="44" spans="1:7" x14ac:dyDescent="0.2">
      <c r="A44" s="4"/>
      <c r="G44" s="7"/>
    </row>
    <row r="45" spans="1:7" x14ac:dyDescent="0.2">
      <c r="A45" s="4"/>
      <c r="G45" s="7"/>
    </row>
    <row r="46" spans="1:7" x14ac:dyDescent="0.2">
      <c r="A46" s="4"/>
      <c r="G46" s="7"/>
    </row>
    <row r="47" spans="1:7" x14ac:dyDescent="0.2">
      <c r="A47" s="4"/>
      <c r="G47" s="7"/>
    </row>
    <row r="48" spans="1:7" x14ac:dyDescent="0.2">
      <c r="G48" s="6"/>
    </row>
    <row r="50" spans="1:14" x14ac:dyDescent="0.2">
      <c r="A50" s="4" t="s">
        <v>9</v>
      </c>
    </row>
    <row r="51" spans="1:14" x14ac:dyDescent="0.2">
      <c r="A51" s="134" t="s">
        <v>76</v>
      </c>
      <c r="B51" s="135"/>
      <c r="C51" s="135"/>
      <c r="D51" s="135"/>
      <c r="E51" s="135"/>
      <c r="F51" s="135"/>
      <c r="G51" s="135"/>
      <c r="H51" s="135"/>
      <c r="I51" s="135"/>
      <c r="J51" s="135"/>
      <c r="K51" s="135"/>
      <c r="L51" s="135"/>
      <c r="M51" s="135"/>
      <c r="N51" s="135"/>
    </row>
    <row r="52" spans="1:14" x14ac:dyDescent="0.2">
      <c r="A52" s="135"/>
      <c r="B52" s="135"/>
      <c r="C52" s="135"/>
      <c r="D52" s="135"/>
      <c r="E52" s="135"/>
      <c r="F52" s="135"/>
      <c r="G52" s="135"/>
      <c r="H52" s="135"/>
      <c r="I52" s="135"/>
      <c r="J52" s="135"/>
      <c r="K52" s="135"/>
      <c r="L52" s="135"/>
      <c r="M52" s="135"/>
      <c r="N52" s="135"/>
    </row>
    <row r="54" spans="1:14" x14ac:dyDescent="0.2">
      <c r="A54" s="4" t="s">
        <v>8</v>
      </c>
    </row>
    <row r="55" spans="1:14" x14ac:dyDescent="0.2">
      <c r="A55" s="134" t="s">
        <v>59</v>
      </c>
      <c r="B55" s="135"/>
      <c r="C55" s="135"/>
      <c r="D55" s="135"/>
      <c r="E55" s="135"/>
      <c r="F55" s="135"/>
      <c r="G55" s="135"/>
      <c r="H55" s="135"/>
      <c r="I55" s="135"/>
      <c r="J55" s="135"/>
      <c r="K55" s="135"/>
      <c r="L55" s="135"/>
      <c r="M55" s="135"/>
      <c r="N55" s="135"/>
    </row>
    <row r="56" spans="1:14" ht="27" customHeight="1" x14ac:dyDescent="0.2">
      <c r="A56" s="135"/>
      <c r="B56" s="135"/>
      <c r="C56" s="135"/>
      <c r="D56" s="135"/>
      <c r="E56" s="135"/>
      <c r="F56" s="135"/>
      <c r="G56" s="135"/>
      <c r="H56" s="135"/>
      <c r="I56" s="135"/>
      <c r="J56" s="135"/>
      <c r="K56" s="135"/>
      <c r="L56" s="135"/>
      <c r="M56" s="135"/>
      <c r="N56" s="135"/>
    </row>
  </sheetData>
  <mergeCells count="2">
    <mergeCell ref="A51:N52"/>
    <mergeCell ref="A55:N56"/>
  </mergeCells>
  <phoneticPr fontId="0" type="noConversion"/>
  <pageMargins left="0.25" right="0.25" top="0.25" bottom="0.25" header="0.5" footer="0.5"/>
  <pageSetup orientation="landscape" horizontalDpi="4294967292"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zoomScale="85" zoomScaleNormal="85" workbookViewId="0">
      <selection activeCell="Q42" sqref="Q41:Q42"/>
    </sheetView>
  </sheetViews>
  <sheetFormatPr defaultRowHeight="12.75" x14ac:dyDescent="0.2"/>
  <cols>
    <col min="1" max="1" width="9.28515625" customWidth="1"/>
    <col min="2" max="2" width="10.7109375" customWidth="1"/>
    <col min="3" max="3" width="11.28515625" customWidth="1"/>
    <col min="5" max="5" width="11.140625" customWidth="1"/>
    <col min="6" max="6" width="9.28515625" customWidth="1"/>
    <col min="7" max="7" width="10.28515625" customWidth="1"/>
    <col min="15" max="15" width="7" customWidth="1"/>
  </cols>
  <sheetData>
    <row r="1" spans="1:8" ht="15.75" x14ac:dyDescent="0.25">
      <c r="A1" s="2" t="s">
        <v>3</v>
      </c>
    </row>
    <row r="3" spans="1:8" ht="15" x14ac:dyDescent="0.25">
      <c r="A3" s="30" t="s">
        <v>0</v>
      </c>
      <c r="B3" s="31" t="s">
        <v>1</v>
      </c>
      <c r="C3" s="31" t="s">
        <v>2</v>
      </c>
      <c r="D3" s="32" t="s">
        <v>50</v>
      </c>
      <c r="E3" s="32" t="s">
        <v>51</v>
      </c>
      <c r="F3" s="60" t="s">
        <v>52</v>
      </c>
      <c r="G3" s="32" t="s">
        <v>53</v>
      </c>
      <c r="H3" s="33" t="s">
        <v>54</v>
      </c>
    </row>
    <row r="4" spans="1:8" x14ac:dyDescent="0.2">
      <c r="A4" s="34">
        <v>1</v>
      </c>
      <c r="B4" s="35">
        <v>82</v>
      </c>
      <c r="C4" s="58"/>
      <c r="D4" s="36"/>
      <c r="E4" s="36"/>
      <c r="F4" s="38"/>
      <c r="G4" s="36"/>
      <c r="H4" s="37"/>
    </row>
    <row r="5" spans="1:8" x14ac:dyDescent="0.2">
      <c r="A5" s="34">
        <v>2</v>
      </c>
      <c r="B5" s="35">
        <v>63</v>
      </c>
      <c r="C5" s="58">
        <f>ROUNDDOWN(AVERAGE($B$4:B5),0)</f>
        <v>72</v>
      </c>
      <c r="D5" s="53">
        <f>B5-C5</f>
        <v>-9</v>
      </c>
      <c r="E5" s="59">
        <f>ABS(D5)</f>
        <v>9</v>
      </c>
      <c r="F5" s="38">
        <f>E5/B5</f>
        <v>0.14285714285714285</v>
      </c>
      <c r="G5" s="36">
        <f>D5*D5</f>
        <v>81</v>
      </c>
      <c r="H5" s="37">
        <f>(B5-B4)^2</f>
        <v>361</v>
      </c>
    </row>
    <row r="6" spans="1:8" x14ac:dyDescent="0.2">
      <c r="A6" s="34">
        <v>3</v>
      </c>
      <c r="B6" s="35">
        <v>81</v>
      </c>
      <c r="C6" s="58">
        <f>ROUNDDOWN(AVERAGE($B$4:B6),0)</f>
        <v>75</v>
      </c>
      <c r="D6" s="53">
        <f t="shared" ref="D6:D23" si="0">B6-C6</f>
        <v>6</v>
      </c>
      <c r="E6" s="59">
        <f t="shared" ref="E6:E23" si="1">ABS(D6)</f>
        <v>6</v>
      </c>
      <c r="F6" s="38">
        <f t="shared" ref="F6:F23" si="2">E6/B6</f>
        <v>7.407407407407407E-2</v>
      </c>
      <c r="G6" s="36">
        <f t="shared" ref="G6:G23" si="3">D6*D6</f>
        <v>36</v>
      </c>
      <c r="H6" s="37">
        <f t="shared" ref="H6:H23" si="4">(B6-B5)^2</f>
        <v>324</v>
      </c>
    </row>
    <row r="7" spans="1:8" x14ac:dyDescent="0.2">
      <c r="A7" s="34">
        <v>4</v>
      </c>
      <c r="B7" s="35">
        <v>82</v>
      </c>
      <c r="C7" s="58">
        <f>ROUNDDOWN(AVERAGE($B$4:B7),0)</f>
        <v>77</v>
      </c>
      <c r="D7" s="53">
        <f t="shared" si="0"/>
        <v>5</v>
      </c>
      <c r="E7" s="59">
        <f t="shared" si="1"/>
        <v>5</v>
      </c>
      <c r="F7" s="38">
        <f t="shared" si="2"/>
        <v>6.097560975609756E-2</v>
      </c>
      <c r="G7" s="36">
        <f t="shared" si="3"/>
        <v>25</v>
      </c>
      <c r="H7" s="37">
        <f t="shared" si="4"/>
        <v>1</v>
      </c>
    </row>
    <row r="8" spans="1:8" x14ac:dyDescent="0.2">
      <c r="A8" s="34">
        <v>5</v>
      </c>
      <c r="B8" s="35">
        <v>77</v>
      </c>
      <c r="C8" s="58">
        <f>ROUNDDOWN(AVERAGE($B$4:B8),0)</f>
        <v>77</v>
      </c>
      <c r="D8" s="53">
        <f t="shared" si="0"/>
        <v>0</v>
      </c>
      <c r="E8" s="59">
        <f t="shared" si="1"/>
        <v>0</v>
      </c>
      <c r="F8" s="38">
        <f t="shared" si="2"/>
        <v>0</v>
      </c>
      <c r="G8" s="36">
        <f t="shared" si="3"/>
        <v>0</v>
      </c>
      <c r="H8" s="37">
        <f t="shared" si="4"/>
        <v>25</v>
      </c>
    </row>
    <row r="9" spans="1:8" x14ac:dyDescent="0.2">
      <c r="A9" s="34">
        <v>6</v>
      </c>
      <c r="B9" s="35">
        <v>92</v>
      </c>
      <c r="C9" s="58">
        <f>ROUNDDOWN(AVERAGE($B$4:B9),0)</f>
        <v>79</v>
      </c>
      <c r="D9" s="53">
        <f t="shared" si="0"/>
        <v>13</v>
      </c>
      <c r="E9" s="59">
        <f t="shared" si="1"/>
        <v>13</v>
      </c>
      <c r="F9" s="38">
        <f t="shared" si="2"/>
        <v>0.14130434782608695</v>
      </c>
      <c r="G9" s="36">
        <f t="shared" si="3"/>
        <v>169</v>
      </c>
      <c r="H9" s="37">
        <f t="shared" si="4"/>
        <v>225</v>
      </c>
    </row>
    <row r="10" spans="1:8" x14ac:dyDescent="0.2">
      <c r="A10" s="34">
        <v>7</v>
      </c>
      <c r="B10" s="35">
        <v>90</v>
      </c>
      <c r="C10" s="58">
        <f>ROUNDDOWN(AVERAGE($B$4:B10),0)</f>
        <v>81</v>
      </c>
      <c r="D10" s="53">
        <f t="shared" si="0"/>
        <v>9</v>
      </c>
      <c r="E10" s="59">
        <f t="shared" si="1"/>
        <v>9</v>
      </c>
      <c r="F10" s="38">
        <f t="shared" si="2"/>
        <v>0.1</v>
      </c>
      <c r="G10" s="36">
        <f t="shared" si="3"/>
        <v>81</v>
      </c>
      <c r="H10" s="37">
        <f t="shared" si="4"/>
        <v>4</v>
      </c>
    </row>
    <row r="11" spans="1:8" x14ac:dyDescent="0.2">
      <c r="A11" s="34">
        <v>8</v>
      </c>
      <c r="B11" s="35">
        <v>61</v>
      </c>
      <c r="C11" s="58">
        <f>ROUNDDOWN(AVERAGE($B$4:B11),0)</f>
        <v>78</v>
      </c>
      <c r="D11" s="53">
        <f t="shared" si="0"/>
        <v>-17</v>
      </c>
      <c r="E11" s="59">
        <f t="shared" si="1"/>
        <v>17</v>
      </c>
      <c r="F11" s="38">
        <f t="shared" si="2"/>
        <v>0.27868852459016391</v>
      </c>
      <c r="G11" s="36">
        <f t="shared" si="3"/>
        <v>289</v>
      </c>
      <c r="H11" s="37">
        <f t="shared" si="4"/>
        <v>841</v>
      </c>
    </row>
    <row r="12" spans="1:8" x14ac:dyDescent="0.2">
      <c r="A12" s="34">
        <v>9</v>
      </c>
      <c r="B12" s="35">
        <v>62</v>
      </c>
      <c r="C12" s="58">
        <f>ROUNDDOWN(AVERAGE($B$4:B12),0)</f>
        <v>76</v>
      </c>
      <c r="D12" s="53">
        <f t="shared" si="0"/>
        <v>-14</v>
      </c>
      <c r="E12" s="59">
        <f t="shared" si="1"/>
        <v>14</v>
      </c>
      <c r="F12" s="38">
        <f t="shared" si="2"/>
        <v>0.22580645161290322</v>
      </c>
      <c r="G12" s="36">
        <f t="shared" si="3"/>
        <v>196</v>
      </c>
      <c r="H12" s="37">
        <f t="shared" si="4"/>
        <v>1</v>
      </c>
    </row>
    <row r="13" spans="1:8" x14ac:dyDescent="0.2">
      <c r="A13" s="34">
        <v>10</v>
      </c>
      <c r="B13" s="35">
        <v>53</v>
      </c>
      <c r="C13" s="58">
        <f>ROUNDDOWN(AVERAGE($B$4:B13),0)</f>
        <v>74</v>
      </c>
      <c r="D13" s="53">
        <f t="shared" si="0"/>
        <v>-21</v>
      </c>
      <c r="E13" s="59">
        <f t="shared" si="1"/>
        <v>21</v>
      </c>
      <c r="F13" s="38">
        <f t="shared" si="2"/>
        <v>0.39622641509433965</v>
      </c>
      <c r="G13" s="36">
        <f t="shared" si="3"/>
        <v>441</v>
      </c>
      <c r="H13" s="37">
        <f t="shared" si="4"/>
        <v>81</v>
      </c>
    </row>
    <row r="14" spans="1:8" x14ac:dyDescent="0.2">
      <c r="A14" s="34">
        <v>11</v>
      </c>
      <c r="B14" s="35">
        <v>53</v>
      </c>
      <c r="C14" s="58">
        <f>ROUNDDOWN(AVERAGE($B$4:B14),0)</f>
        <v>72</v>
      </c>
      <c r="D14" s="53">
        <f t="shared" si="0"/>
        <v>-19</v>
      </c>
      <c r="E14" s="59">
        <f t="shared" si="1"/>
        <v>19</v>
      </c>
      <c r="F14" s="38">
        <f t="shared" si="2"/>
        <v>0.35849056603773582</v>
      </c>
      <c r="G14" s="36">
        <f t="shared" si="3"/>
        <v>361</v>
      </c>
      <c r="H14" s="37">
        <f t="shared" si="4"/>
        <v>0</v>
      </c>
    </row>
    <row r="15" spans="1:8" x14ac:dyDescent="0.2">
      <c r="A15" s="34">
        <v>12</v>
      </c>
      <c r="B15" s="35">
        <v>69</v>
      </c>
      <c r="C15" s="58">
        <f>ROUNDDOWN(AVERAGE($B$4:B15),0)</f>
        <v>72</v>
      </c>
      <c r="D15" s="53">
        <f t="shared" si="0"/>
        <v>-3</v>
      </c>
      <c r="E15" s="59">
        <f t="shared" si="1"/>
        <v>3</v>
      </c>
      <c r="F15" s="38">
        <f t="shared" si="2"/>
        <v>4.3478260869565216E-2</v>
      </c>
      <c r="G15" s="36">
        <f t="shared" si="3"/>
        <v>9</v>
      </c>
      <c r="H15" s="37">
        <f t="shared" si="4"/>
        <v>256</v>
      </c>
    </row>
    <row r="16" spans="1:8" x14ac:dyDescent="0.2">
      <c r="A16" s="34">
        <v>13</v>
      </c>
      <c r="B16" s="35">
        <v>79</v>
      </c>
      <c r="C16" s="58">
        <f>ROUNDDOWN(AVERAGE($B$4:B16),0)</f>
        <v>72</v>
      </c>
      <c r="D16" s="53">
        <f t="shared" si="0"/>
        <v>7</v>
      </c>
      <c r="E16" s="59">
        <f t="shared" si="1"/>
        <v>7</v>
      </c>
      <c r="F16" s="38">
        <f t="shared" si="2"/>
        <v>8.8607594936708861E-2</v>
      </c>
      <c r="G16" s="36">
        <f t="shared" si="3"/>
        <v>49</v>
      </c>
      <c r="H16" s="37">
        <f t="shared" si="4"/>
        <v>100</v>
      </c>
    </row>
    <row r="17" spans="1:8" x14ac:dyDescent="0.2">
      <c r="A17" s="34">
        <v>14</v>
      </c>
      <c r="B17" s="35">
        <v>56</v>
      </c>
      <c r="C17" s="58">
        <f>ROUNDDOWN(AVERAGE($B$4:B17),0)</f>
        <v>71</v>
      </c>
      <c r="D17" s="53">
        <f t="shared" si="0"/>
        <v>-15</v>
      </c>
      <c r="E17" s="59">
        <f t="shared" si="1"/>
        <v>15</v>
      </c>
      <c r="F17" s="38">
        <f t="shared" si="2"/>
        <v>0.26785714285714285</v>
      </c>
      <c r="G17" s="36">
        <f t="shared" si="3"/>
        <v>225</v>
      </c>
      <c r="H17" s="37">
        <f t="shared" si="4"/>
        <v>529</v>
      </c>
    </row>
    <row r="18" spans="1:8" x14ac:dyDescent="0.2">
      <c r="A18" s="34">
        <v>15</v>
      </c>
      <c r="B18" s="35">
        <v>60</v>
      </c>
      <c r="C18" s="58">
        <f>ROUNDDOWN(AVERAGE($B$4:B18),0)</f>
        <v>70</v>
      </c>
      <c r="D18" s="53">
        <f t="shared" si="0"/>
        <v>-10</v>
      </c>
      <c r="E18" s="59">
        <f t="shared" si="1"/>
        <v>10</v>
      </c>
      <c r="F18" s="38">
        <f t="shared" si="2"/>
        <v>0.16666666666666666</v>
      </c>
      <c r="G18" s="36">
        <f t="shared" si="3"/>
        <v>100</v>
      </c>
      <c r="H18" s="37">
        <f t="shared" si="4"/>
        <v>16</v>
      </c>
    </row>
    <row r="19" spans="1:8" x14ac:dyDescent="0.2">
      <c r="A19" s="34">
        <v>16</v>
      </c>
      <c r="B19" s="35">
        <v>93</v>
      </c>
      <c r="C19" s="58">
        <f>ROUNDDOWN(AVERAGE($B$4:B19),0)</f>
        <v>72</v>
      </c>
      <c r="D19" s="53">
        <f t="shared" si="0"/>
        <v>21</v>
      </c>
      <c r="E19" s="59">
        <f t="shared" si="1"/>
        <v>21</v>
      </c>
      <c r="F19" s="38">
        <f t="shared" si="2"/>
        <v>0.22580645161290322</v>
      </c>
      <c r="G19" s="36">
        <f t="shared" si="3"/>
        <v>441</v>
      </c>
      <c r="H19" s="37">
        <f t="shared" si="4"/>
        <v>1089</v>
      </c>
    </row>
    <row r="20" spans="1:8" x14ac:dyDescent="0.2">
      <c r="A20" s="34">
        <v>17</v>
      </c>
      <c r="B20" s="35">
        <v>99</v>
      </c>
      <c r="C20" s="58">
        <f>ROUNDDOWN(AVERAGE($B$4:B20),0)</f>
        <v>73</v>
      </c>
      <c r="D20" s="53">
        <f t="shared" si="0"/>
        <v>26</v>
      </c>
      <c r="E20" s="59">
        <f t="shared" si="1"/>
        <v>26</v>
      </c>
      <c r="F20" s="38">
        <f t="shared" si="2"/>
        <v>0.26262626262626265</v>
      </c>
      <c r="G20" s="36">
        <f t="shared" si="3"/>
        <v>676</v>
      </c>
      <c r="H20" s="37">
        <f t="shared" si="4"/>
        <v>36</v>
      </c>
    </row>
    <row r="21" spans="1:8" x14ac:dyDescent="0.2">
      <c r="A21" s="34">
        <v>18</v>
      </c>
      <c r="B21" s="35">
        <v>82</v>
      </c>
      <c r="C21" s="58">
        <f>ROUNDDOWN(AVERAGE($B$4:B21),0)</f>
        <v>74</v>
      </c>
      <c r="D21" s="53">
        <f t="shared" si="0"/>
        <v>8</v>
      </c>
      <c r="E21" s="59">
        <f t="shared" si="1"/>
        <v>8</v>
      </c>
      <c r="F21" s="38">
        <f t="shared" si="2"/>
        <v>9.7560975609756101E-2</v>
      </c>
      <c r="G21" s="36">
        <f t="shared" si="3"/>
        <v>64</v>
      </c>
      <c r="H21" s="37">
        <f t="shared" si="4"/>
        <v>289</v>
      </c>
    </row>
    <row r="22" spans="1:8" x14ac:dyDescent="0.2">
      <c r="A22" s="34">
        <v>19</v>
      </c>
      <c r="B22" s="35">
        <v>56</v>
      </c>
      <c r="C22" s="58">
        <f>ROUNDDOWN(AVERAGE($B$4:B22),0)</f>
        <v>73</v>
      </c>
      <c r="D22" s="53">
        <f t="shared" si="0"/>
        <v>-17</v>
      </c>
      <c r="E22" s="59">
        <f t="shared" si="1"/>
        <v>17</v>
      </c>
      <c r="F22" s="38">
        <f t="shared" si="2"/>
        <v>0.30357142857142855</v>
      </c>
      <c r="G22" s="36">
        <f t="shared" si="3"/>
        <v>289</v>
      </c>
      <c r="H22" s="37">
        <f t="shared" si="4"/>
        <v>676</v>
      </c>
    </row>
    <row r="23" spans="1:8" x14ac:dyDescent="0.2">
      <c r="A23" s="39">
        <v>20</v>
      </c>
      <c r="B23" s="40">
        <v>94</v>
      </c>
      <c r="C23" s="58">
        <f>ROUNDDOWN(AVERAGE($B$4:B23),0)</f>
        <v>74</v>
      </c>
      <c r="D23" s="61">
        <f t="shared" si="0"/>
        <v>20</v>
      </c>
      <c r="E23" s="62">
        <f t="shared" si="1"/>
        <v>20</v>
      </c>
      <c r="F23" s="42">
        <f t="shared" si="2"/>
        <v>0.21276595744680851</v>
      </c>
      <c r="G23" s="41">
        <f t="shared" si="3"/>
        <v>400</v>
      </c>
      <c r="H23" s="43">
        <f t="shared" si="4"/>
        <v>1444</v>
      </c>
    </row>
    <row r="24" spans="1:8" x14ac:dyDescent="0.2">
      <c r="A24" s="1"/>
      <c r="B24" s="1"/>
      <c r="C24" s="1"/>
      <c r="D24" s="1"/>
    </row>
    <row r="25" spans="1:8" x14ac:dyDescent="0.2">
      <c r="A25" s="5"/>
    </row>
    <row r="27" spans="1:8" x14ac:dyDescent="0.2">
      <c r="A27" s="44" t="s">
        <v>18</v>
      </c>
      <c r="B27" s="56">
        <f>AVERAGE(D5:D23)</f>
        <v>-0.52631578947368418</v>
      </c>
      <c r="G27" s="5"/>
    </row>
    <row r="28" spans="1:8" x14ac:dyDescent="0.2">
      <c r="A28" s="44" t="s">
        <v>6</v>
      </c>
      <c r="B28" s="56">
        <f>AVERAGE(G5:G23)</f>
        <v>206.94736842105263</v>
      </c>
      <c r="G28" s="6"/>
    </row>
    <row r="29" spans="1:8" x14ac:dyDescent="0.2">
      <c r="A29" s="44" t="s">
        <v>5</v>
      </c>
      <c r="B29" s="63">
        <f>AVERAGE(F5:F23)</f>
        <v>0.18144020384451506</v>
      </c>
      <c r="G29" s="6"/>
    </row>
    <row r="30" spans="1:8" x14ac:dyDescent="0.2">
      <c r="A30" s="44" t="s">
        <v>4</v>
      </c>
      <c r="B30" s="56">
        <f>SQRT(SUM(G5:G23)/SUM(H5:H23))</f>
        <v>0.79014250777796402</v>
      </c>
      <c r="G30" s="7"/>
    </row>
    <row r="31" spans="1:8" x14ac:dyDescent="0.2">
      <c r="G31" s="6"/>
    </row>
    <row r="34" spans="1:15" x14ac:dyDescent="0.2">
      <c r="A34" s="4" t="s">
        <v>10</v>
      </c>
    </row>
    <row r="35" spans="1:15" x14ac:dyDescent="0.2">
      <c r="A35" s="134" t="s">
        <v>77</v>
      </c>
      <c r="B35" s="135"/>
      <c r="C35" s="135"/>
      <c r="D35" s="135"/>
      <c r="E35" s="135"/>
      <c r="F35" s="135"/>
      <c r="G35" s="135"/>
      <c r="H35" s="135"/>
      <c r="I35" s="135"/>
      <c r="J35" s="135"/>
      <c r="K35" s="135"/>
      <c r="L35" s="135"/>
      <c r="M35" s="135"/>
      <c r="N35" s="135"/>
      <c r="O35" s="135"/>
    </row>
    <row r="36" spans="1:15" ht="27" customHeight="1" x14ac:dyDescent="0.2">
      <c r="A36" s="135"/>
      <c r="B36" s="135"/>
      <c r="C36" s="135"/>
      <c r="D36" s="135"/>
      <c r="E36" s="135"/>
      <c r="F36" s="135"/>
      <c r="G36" s="135"/>
      <c r="H36" s="135"/>
      <c r="I36" s="135"/>
      <c r="J36" s="135"/>
      <c r="K36" s="135"/>
      <c r="L36" s="135"/>
      <c r="M36" s="135"/>
      <c r="N36" s="135"/>
      <c r="O36" s="135"/>
    </row>
    <row r="38" spans="1:15" x14ac:dyDescent="0.2">
      <c r="A38" s="4" t="s">
        <v>16</v>
      </c>
    </row>
    <row r="39" spans="1:15" x14ac:dyDescent="0.2">
      <c r="A39" s="136" t="s">
        <v>104</v>
      </c>
      <c r="B39" s="137"/>
      <c r="C39" s="137"/>
      <c r="D39" s="137"/>
      <c r="E39" s="137"/>
      <c r="F39" s="137"/>
      <c r="G39" s="137"/>
      <c r="H39" s="137"/>
      <c r="I39" s="137"/>
      <c r="J39" s="137"/>
      <c r="K39" s="137"/>
      <c r="L39" s="137"/>
      <c r="M39" s="137"/>
      <c r="N39" s="137"/>
      <c r="O39" s="137"/>
    </row>
    <row r="40" spans="1:15" ht="38.25" customHeight="1" x14ac:dyDescent="0.2">
      <c r="A40" s="137"/>
      <c r="B40" s="137"/>
      <c r="C40" s="137"/>
      <c r="D40" s="137"/>
      <c r="E40" s="137"/>
      <c r="F40" s="137"/>
      <c r="G40" s="137"/>
      <c r="H40" s="137"/>
      <c r="I40" s="137"/>
      <c r="J40" s="137"/>
      <c r="K40" s="137"/>
      <c r="L40" s="137"/>
      <c r="M40" s="137"/>
      <c r="N40" s="137"/>
      <c r="O40" s="137"/>
    </row>
    <row r="42" spans="1:15" x14ac:dyDescent="0.2">
      <c r="A42" s="4" t="s">
        <v>20</v>
      </c>
    </row>
    <row r="43" spans="1:15" x14ac:dyDescent="0.2">
      <c r="A43" s="136" t="s">
        <v>78</v>
      </c>
      <c r="B43" s="138"/>
      <c r="C43" s="138"/>
      <c r="D43" s="138"/>
      <c r="E43" s="138"/>
      <c r="F43" s="138"/>
      <c r="G43" s="138"/>
      <c r="H43" s="138"/>
      <c r="I43" s="138"/>
      <c r="J43" s="138"/>
      <c r="K43" s="138"/>
      <c r="L43" s="138"/>
      <c r="M43" s="138"/>
      <c r="N43" s="138"/>
      <c r="O43" s="138"/>
    </row>
    <row r="44" spans="1:15" ht="29.25" customHeight="1" x14ac:dyDescent="0.2">
      <c r="A44" s="138"/>
      <c r="B44" s="138"/>
      <c r="C44" s="138"/>
      <c r="D44" s="138"/>
      <c r="E44" s="138"/>
      <c r="F44" s="138"/>
      <c r="G44" s="138"/>
      <c r="H44" s="138"/>
      <c r="I44" s="138"/>
      <c r="J44" s="138"/>
      <c r="K44" s="138"/>
      <c r="L44" s="138"/>
      <c r="M44" s="138"/>
      <c r="N44" s="138"/>
      <c r="O44" s="138"/>
    </row>
  </sheetData>
  <mergeCells count="3">
    <mergeCell ref="A35:O36"/>
    <mergeCell ref="A39:O40"/>
    <mergeCell ref="A43:O44"/>
  </mergeCells>
  <phoneticPr fontId="0" type="noConversion"/>
  <pageMargins left="0.25" right="0.25" top="0.25" bottom="0.25" header="0.5" footer="0.5"/>
  <pageSetup orientation="landscape" horizontalDpi="4294967292" r:id="rId1"/>
  <headerFooter alignWithMargins="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zoomScale="85" zoomScaleNormal="85" workbookViewId="0">
      <selection activeCell="A42" sqref="A42:I42"/>
    </sheetView>
  </sheetViews>
  <sheetFormatPr defaultRowHeight="12.75" x14ac:dyDescent="0.2"/>
  <cols>
    <col min="1" max="1" width="11.140625" customWidth="1"/>
    <col min="3" max="3" width="13.28515625" customWidth="1"/>
    <col min="4" max="4" width="10.85546875" customWidth="1"/>
    <col min="6" max="6" width="11.28515625" customWidth="1"/>
    <col min="7" max="7" width="9.42578125" customWidth="1"/>
    <col min="8" max="8" width="10.5703125" customWidth="1"/>
  </cols>
  <sheetData>
    <row r="1" spans="1:16" x14ac:dyDescent="0.2">
      <c r="A1" s="10" t="s">
        <v>21</v>
      </c>
      <c r="B1" s="15"/>
      <c r="C1" s="15"/>
      <c r="D1" s="15"/>
    </row>
    <row r="2" spans="1:16" ht="15" x14ac:dyDescent="0.25">
      <c r="L2" s="98" t="s">
        <v>18</v>
      </c>
      <c r="M2" s="71">
        <f>AVERAGE(E5:E27)</f>
        <v>0.14897269103548982</v>
      </c>
      <c r="O2" s="8" t="s">
        <v>60</v>
      </c>
      <c r="P2">
        <v>0.18490838532096537</v>
      </c>
    </row>
    <row r="3" spans="1:16" ht="15" x14ac:dyDescent="0.25">
      <c r="A3" s="72" t="s">
        <v>97</v>
      </c>
      <c r="B3" s="73" t="s">
        <v>26</v>
      </c>
      <c r="C3" s="74" t="s">
        <v>27</v>
      </c>
      <c r="D3" s="75" t="s">
        <v>2</v>
      </c>
      <c r="E3" s="76" t="s">
        <v>50</v>
      </c>
      <c r="F3" s="76" t="s">
        <v>51</v>
      </c>
      <c r="G3" s="76" t="s">
        <v>52</v>
      </c>
      <c r="H3" s="76" t="s">
        <v>98</v>
      </c>
      <c r="I3" s="77" t="s">
        <v>54</v>
      </c>
      <c r="L3" s="98" t="s">
        <v>61</v>
      </c>
      <c r="M3" s="45">
        <f>AVERAGE(F5:F27)</f>
        <v>0.88282380228201884</v>
      </c>
    </row>
    <row r="4" spans="1:16" ht="26.25" x14ac:dyDescent="0.25">
      <c r="A4" s="78">
        <v>2004</v>
      </c>
      <c r="B4" s="79" t="s">
        <v>28</v>
      </c>
      <c r="C4" s="80">
        <v>6.7</v>
      </c>
      <c r="D4" s="81">
        <v>6.7</v>
      </c>
      <c r="E4" s="82"/>
      <c r="F4" s="83"/>
      <c r="G4" s="83"/>
      <c r="H4" s="97"/>
      <c r="I4" s="84"/>
      <c r="L4" s="98" t="s">
        <v>5</v>
      </c>
      <c r="M4" s="46">
        <f>AVERAGE(G5:G27)</f>
        <v>0.1272326952966317</v>
      </c>
    </row>
    <row r="5" spans="1:16" ht="15" x14ac:dyDescent="0.25">
      <c r="A5" s="78"/>
      <c r="B5" s="79" t="s">
        <v>29</v>
      </c>
      <c r="C5" s="80">
        <v>5.6</v>
      </c>
      <c r="D5" s="85">
        <f>$P$2*C4+(1-$P$2)*D4</f>
        <v>6.6999999999999993</v>
      </c>
      <c r="E5" s="82">
        <f t="shared" ref="E5:E27" si="0">C5-D5</f>
        <v>-1.0999999999999996</v>
      </c>
      <c r="F5" s="83">
        <f t="shared" ref="F5:F27" si="1">ABS(E5)</f>
        <v>1.0999999999999996</v>
      </c>
      <c r="G5" s="86">
        <f>F5/C5</f>
        <v>0.19642857142857137</v>
      </c>
      <c r="H5" s="87">
        <f t="shared" ref="H5:H27" si="2">E5*E5</f>
        <v>1.2099999999999993</v>
      </c>
      <c r="I5" s="84">
        <f>(C5-C4)^2</f>
        <v>1.2100000000000011</v>
      </c>
      <c r="L5" s="98" t="s">
        <v>6</v>
      </c>
      <c r="M5" s="56">
        <f>AVERAGE(H5:H27)</f>
        <v>1.1138285671106103</v>
      </c>
    </row>
    <row r="6" spans="1:16" ht="15" x14ac:dyDescent="0.25">
      <c r="A6" s="78"/>
      <c r="B6" s="79" t="s">
        <v>30</v>
      </c>
      <c r="C6" s="80">
        <v>6</v>
      </c>
      <c r="D6" s="85">
        <f t="shared" ref="D6:D27" si="3">$P$2*C5+(1-$P$2)*D5</f>
        <v>6.4966007761469378</v>
      </c>
      <c r="E6" s="82">
        <f t="shared" si="0"/>
        <v>-0.49660077614693776</v>
      </c>
      <c r="F6" s="83">
        <f t="shared" si="1"/>
        <v>0.49660077614693776</v>
      </c>
      <c r="G6" s="86">
        <f t="shared" ref="G6:G27" si="4">F6/C6</f>
        <v>8.2766796024489622E-2</v>
      </c>
      <c r="H6" s="87">
        <f t="shared" si="2"/>
        <v>0.24661233086974099</v>
      </c>
      <c r="I6" s="84">
        <f t="shared" ref="I6:I27" si="5">(C6-C5)^2</f>
        <v>0.16000000000000028</v>
      </c>
      <c r="L6" s="98" t="s">
        <v>62</v>
      </c>
      <c r="M6" s="45">
        <f>SQRT(SUM(H5:H27)/SUM(I5:I27))</f>
        <v>0.72550835983038064</v>
      </c>
    </row>
    <row r="7" spans="1:16" ht="15" x14ac:dyDescent="0.25">
      <c r="A7" s="78"/>
      <c r="B7" s="79" t="s">
        <v>31</v>
      </c>
      <c r="C7" s="80">
        <v>8</v>
      </c>
      <c r="D7" s="85">
        <f t="shared" si="3"/>
        <v>6.4047751284804697</v>
      </c>
      <c r="E7" s="82">
        <f t="shared" si="0"/>
        <v>1.5952248715195303</v>
      </c>
      <c r="F7" s="83">
        <f t="shared" si="1"/>
        <v>1.5952248715195303</v>
      </c>
      <c r="G7" s="86">
        <f t="shared" si="4"/>
        <v>0.19940310893994129</v>
      </c>
      <c r="H7" s="87">
        <f t="shared" si="2"/>
        <v>2.5447423907145019</v>
      </c>
      <c r="I7" s="84">
        <f t="shared" si="5"/>
        <v>4</v>
      </c>
    </row>
    <row r="8" spans="1:16" ht="26.25" x14ac:dyDescent="0.25">
      <c r="A8" s="78">
        <v>2005</v>
      </c>
      <c r="B8" s="79" t="s">
        <v>32</v>
      </c>
      <c r="C8" s="80">
        <v>5.5</v>
      </c>
      <c r="D8" s="85">
        <f t="shared" si="3"/>
        <v>6.6997455836969895</v>
      </c>
      <c r="E8" s="82">
        <f t="shared" si="0"/>
        <v>-1.1997455836969895</v>
      </c>
      <c r="F8" s="83">
        <f t="shared" si="1"/>
        <v>1.1997455836969895</v>
      </c>
      <c r="G8" s="86">
        <f t="shared" si="4"/>
        <v>0.2181355606721799</v>
      </c>
      <c r="H8" s="87">
        <f t="shared" si="2"/>
        <v>1.43938946560043</v>
      </c>
      <c r="I8" s="84">
        <f t="shared" si="5"/>
        <v>6.25</v>
      </c>
    </row>
    <row r="9" spans="1:16" ht="15" x14ac:dyDescent="0.25">
      <c r="A9" s="78"/>
      <c r="B9" s="79" t="s">
        <v>33</v>
      </c>
      <c r="C9" s="80">
        <v>5.0999999999999996</v>
      </c>
      <c r="D9" s="85">
        <f t="shared" si="3"/>
        <v>6.4779025650196198</v>
      </c>
      <c r="E9" s="82">
        <f t="shared" si="0"/>
        <v>-1.3779025650196202</v>
      </c>
      <c r="F9" s="83">
        <f t="shared" si="1"/>
        <v>1.3779025650196202</v>
      </c>
      <c r="G9" s="86">
        <f t="shared" si="4"/>
        <v>0.27017697353325887</v>
      </c>
      <c r="H9" s="87">
        <f t="shared" si="2"/>
        <v>1.8986154786876486</v>
      </c>
      <c r="I9" s="84">
        <f t="shared" si="5"/>
        <v>0.16000000000000028</v>
      </c>
    </row>
    <row r="10" spans="1:16" ht="15" x14ac:dyDescent="0.25">
      <c r="A10" s="78"/>
      <c r="B10" s="79" t="s">
        <v>34</v>
      </c>
      <c r="C10" s="80">
        <v>6.9</v>
      </c>
      <c r="D10" s="85">
        <f t="shared" si="3"/>
        <v>6.223116826592225</v>
      </c>
      <c r="E10" s="82">
        <f t="shared" si="0"/>
        <v>0.67688317340777537</v>
      </c>
      <c r="F10" s="83">
        <f t="shared" si="1"/>
        <v>0.67688317340777537</v>
      </c>
      <c r="G10" s="86">
        <f t="shared" si="4"/>
        <v>9.8099010638808021E-2</v>
      </c>
      <c r="H10" s="87">
        <f t="shared" si="2"/>
        <v>0.4581708304425805</v>
      </c>
      <c r="I10" s="84">
        <f t="shared" si="5"/>
        <v>3.2400000000000024</v>
      </c>
    </row>
    <row r="11" spans="1:16" ht="15" x14ac:dyDescent="0.25">
      <c r="A11" s="78"/>
      <c r="B11" s="79" t="s">
        <v>35</v>
      </c>
      <c r="C11" s="80">
        <v>5.5</v>
      </c>
      <c r="D11" s="85">
        <f t="shared" si="3"/>
        <v>6.3482782012379877</v>
      </c>
      <c r="E11" s="82">
        <f t="shared" si="0"/>
        <v>-0.84827820123798769</v>
      </c>
      <c r="F11" s="83">
        <f t="shared" si="1"/>
        <v>0.84827820123798769</v>
      </c>
      <c r="G11" s="86">
        <f t="shared" si="4"/>
        <v>0.15423240022508866</v>
      </c>
      <c r="H11" s="87">
        <f t="shared" si="2"/>
        <v>0.71957590669555593</v>
      </c>
      <c r="I11" s="84">
        <f t="shared" si="5"/>
        <v>1.9600000000000011</v>
      </c>
    </row>
    <row r="12" spans="1:16" ht="15" x14ac:dyDescent="0.25">
      <c r="A12" s="78"/>
      <c r="B12" s="79" t="s">
        <v>36</v>
      </c>
      <c r="C12" s="80">
        <v>5.5</v>
      </c>
      <c r="D12" s="85">
        <f t="shared" si="3"/>
        <v>6.1914244487440984</v>
      </c>
      <c r="E12" s="82">
        <f t="shared" si="0"/>
        <v>-0.69142444874409836</v>
      </c>
      <c r="F12" s="83">
        <f t="shared" si="1"/>
        <v>0.69142444874409836</v>
      </c>
      <c r="G12" s="86">
        <f t="shared" si="4"/>
        <v>0.1257135361352906</v>
      </c>
      <c r="H12" s="87">
        <f t="shared" si="2"/>
        <v>0.47806776832108028</v>
      </c>
      <c r="I12" s="84">
        <f t="shared" si="5"/>
        <v>0</v>
      </c>
    </row>
    <row r="13" spans="1:16" ht="15" x14ac:dyDescent="0.25">
      <c r="A13" s="78"/>
      <c r="B13" s="79" t="s">
        <v>37</v>
      </c>
      <c r="C13" s="80">
        <v>7.6</v>
      </c>
      <c r="D13" s="85">
        <f t="shared" si="3"/>
        <v>6.0635742703553879</v>
      </c>
      <c r="E13" s="82">
        <f t="shared" si="0"/>
        <v>1.5364257296446118</v>
      </c>
      <c r="F13" s="83">
        <f t="shared" si="1"/>
        <v>1.5364257296446118</v>
      </c>
      <c r="G13" s="86">
        <f t="shared" si="4"/>
        <v>0.20216128021639629</v>
      </c>
      <c r="H13" s="87">
        <f t="shared" si="2"/>
        <v>2.3606040227139777</v>
      </c>
      <c r="I13" s="84">
        <f t="shared" si="5"/>
        <v>4.4099999999999984</v>
      </c>
    </row>
    <row r="14" spans="1:16" ht="15" x14ac:dyDescent="0.25">
      <c r="A14" s="78"/>
      <c r="B14" s="79" t="s">
        <v>38</v>
      </c>
      <c r="C14" s="80">
        <v>5.9</v>
      </c>
      <c r="D14" s="85">
        <f t="shared" si="3"/>
        <v>6.347672271189559</v>
      </c>
      <c r="E14" s="82">
        <f t="shared" si="0"/>
        <v>-0.44767227118955866</v>
      </c>
      <c r="F14" s="83">
        <f t="shared" si="1"/>
        <v>0.44767227118955866</v>
      </c>
      <c r="G14" s="86">
        <f t="shared" si="4"/>
        <v>7.5876656133823495E-2</v>
      </c>
      <c r="H14" s="87">
        <f t="shared" si="2"/>
        <v>0.20041046239201776</v>
      </c>
      <c r="I14" s="84">
        <f t="shared" si="5"/>
        <v>2.8899999999999975</v>
      </c>
    </row>
    <row r="15" spans="1:16" ht="15" x14ac:dyDescent="0.25">
      <c r="A15" s="78"/>
      <c r="B15" s="79" t="s">
        <v>39</v>
      </c>
      <c r="C15" s="80">
        <v>6</v>
      </c>
      <c r="D15" s="85">
        <f t="shared" si="3"/>
        <v>6.2648939143709281</v>
      </c>
      <c r="E15" s="82">
        <f t="shared" si="0"/>
        <v>-0.26489391437092813</v>
      </c>
      <c r="F15" s="83">
        <f t="shared" si="1"/>
        <v>0.26489391437092813</v>
      </c>
      <c r="G15" s="86">
        <f t="shared" si="4"/>
        <v>4.4148985728488022E-2</v>
      </c>
      <c r="H15" s="87">
        <f t="shared" si="2"/>
        <v>7.0168785870752606E-2</v>
      </c>
      <c r="I15" s="84">
        <f t="shared" si="5"/>
        <v>9.9999999999999291E-3</v>
      </c>
    </row>
    <row r="16" spans="1:16" ht="15" x14ac:dyDescent="0.25">
      <c r="A16" s="78"/>
      <c r="B16" s="79" t="s">
        <v>28</v>
      </c>
      <c r="C16" s="80">
        <v>7.9</v>
      </c>
      <c r="D16" s="85">
        <f t="shared" si="3"/>
        <v>6.2159128083832496</v>
      </c>
      <c r="E16" s="82">
        <f t="shared" si="0"/>
        <v>1.6840871916167508</v>
      </c>
      <c r="F16" s="83">
        <f t="shared" si="1"/>
        <v>1.6840871916167508</v>
      </c>
      <c r="G16" s="86">
        <f t="shared" si="4"/>
        <v>0.21317559387553806</v>
      </c>
      <c r="H16" s="87">
        <f t="shared" si="2"/>
        <v>2.8361496689675949</v>
      </c>
      <c r="I16" s="84">
        <f t="shared" si="5"/>
        <v>3.6100000000000012</v>
      </c>
    </row>
    <row r="17" spans="1:9" ht="15" x14ac:dyDescent="0.25">
      <c r="A17" s="78"/>
      <c r="B17" s="79" t="s">
        <v>29</v>
      </c>
      <c r="C17" s="80">
        <v>7.2</v>
      </c>
      <c r="D17" s="85">
        <f t="shared" si="3"/>
        <v>6.5273146517248222</v>
      </c>
      <c r="E17" s="82">
        <f t="shared" si="0"/>
        <v>0.67268534827517801</v>
      </c>
      <c r="F17" s="83">
        <f t="shared" si="1"/>
        <v>0.67268534827517801</v>
      </c>
      <c r="G17" s="86">
        <f t="shared" si="4"/>
        <v>9.3428520593774725E-2</v>
      </c>
      <c r="H17" s="87">
        <f t="shared" si="2"/>
        <v>0.45250557778409756</v>
      </c>
      <c r="I17" s="84">
        <f t="shared" si="5"/>
        <v>0.49000000000000027</v>
      </c>
    </row>
    <row r="18" spans="1:9" ht="15" x14ac:dyDescent="0.25">
      <c r="A18" s="78"/>
      <c r="B18" s="79" t="s">
        <v>30</v>
      </c>
      <c r="C18" s="80">
        <v>7.1</v>
      </c>
      <c r="D18" s="85">
        <f t="shared" si="3"/>
        <v>6.6516998133034555</v>
      </c>
      <c r="E18" s="82">
        <f t="shared" si="0"/>
        <v>0.44830018669654415</v>
      </c>
      <c r="F18" s="83">
        <f t="shared" si="1"/>
        <v>0.44830018669654415</v>
      </c>
      <c r="G18" s="86">
        <f t="shared" si="4"/>
        <v>6.3140871365710449E-2</v>
      </c>
      <c r="H18" s="87">
        <f t="shared" si="2"/>
        <v>0.20097305739215635</v>
      </c>
      <c r="I18" s="84">
        <f t="shared" si="5"/>
        <v>1.0000000000000106E-2</v>
      </c>
    </row>
    <row r="19" spans="1:9" ht="15" x14ac:dyDescent="0.25">
      <c r="A19" s="78"/>
      <c r="B19" s="79" t="s">
        <v>31</v>
      </c>
      <c r="C19" s="80">
        <v>9.1</v>
      </c>
      <c r="D19" s="85">
        <f t="shared" si="3"/>
        <v>6.7345942769646001</v>
      </c>
      <c r="E19" s="82">
        <f t="shared" si="0"/>
        <v>2.3654057230353995</v>
      </c>
      <c r="F19" s="83">
        <f t="shared" si="1"/>
        <v>2.3654057230353995</v>
      </c>
      <c r="G19" s="86">
        <f t="shared" si="4"/>
        <v>0.2599346948390549</v>
      </c>
      <c r="H19" s="87">
        <f t="shared" si="2"/>
        <v>5.5951442345686209</v>
      </c>
      <c r="I19" s="84">
        <f>(C19-C18)^2</f>
        <v>4</v>
      </c>
    </row>
    <row r="20" spans="1:9" ht="26.25" x14ac:dyDescent="0.25">
      <c r="A20" s="78">
        <v>2006</v>
      </c>
      <c r="B20" s="79" t="s">
        <v>32</v>
      </c>
      <c r="C20" s="80">
        <v>6.8</v>
      </c>
      <c r="D20" s="85">
        <f t="shared" si="3"/>
        <v>7.1719776298400459</v>
      </c>
      <c r="E20" s="82">
        <f t="shared" si="0"/>
        <v>-0.37197762984004612</v>
      </c>
      <c r="F20" s="83">
        <f t="shared" si="1"/>
        <v>0.37197762984004612</v>
      </c>
      <c r="G20" s="86">
        <f t="shared" si="4"/>
        <v>5.4702592623536196E-2</v>
      </c>
      <c r="H20" s="87">
        <f t="shared" si="2"/>
        <v>0.13836735710141837</v>
      </c>
      <c r="I20" s="84">
        <f t="shared" si="5"/>
        <v>5.2899999999999991</v>
      </c>
    </row>
    <row r="21" spans="1:9" ht="15" x14ac:dyDescent="0.25">
      <c r="A21" s="78"/>
      <c r="B21" s="79" t="s">
        <v>33</v>
      </c>
      <c r="C21" s="80">
        <v>6.7</v>
      </c>
      <c r="D21" s="85">
        <f t="shared" si="3"/>
        <v>7.1031958469308023</v>
      </c>
      <c r="E21" s="82">
        <f t="shared" si="0"/>
        <v>-0.40319584693080213</v>
      </c>
      <c r="F21" s="83">
        <f t="shared" si="1"/>
        <v>0.40319584693080213</v>
      </c>
      <c r="G21" s="86">
        <f t="shared" si="4"/>
        <v>6.0178484616537631E-2</v>
      </c>
      <c r="H21" s="87">
        <f t="shared" si="2"/>
        <v>0.16256689098224683</v>
      </c>
      <c r="I21" s="84">
        <f t="shared" si="5"/>
        <v>9.9999999999999291E-3</v>
      </c>
    </row>
    <row r="22" spans="1:9" ht="15" x14ac:dyDescent="0.25">
      <c r="A22" s="78"/>
      <c r="B22" s="79" t="s">
        <v>34</v>
      </c>
      <c r="C22" s="80">
        <v>8.5</v>
      </c>
      <c r="D22" s="85">
        <f t="shared" si="3"/>
        <v>7.0286415539067084</v>
      </c>
      <c r="E22" s="82">
        <f t="shared" si="0"/>
        <v>1.4713584460932916</v>
      </c>
      <c r="F22" s="83">
        <f t="shared" si="1"/>
        <v>1.4713584460932916</v>
      </c>
      <c r="G22" s="86">
        <f t="shared" si="4"/>
        <v>0.1731009936580343</v>
      </c>
      <c r="H22" s="87">
        <f t="shared" si="2"/>
        <v>2.1648956768900658</v>
      </c>
      <c r="I22" s="84">
        <f t="shared" si="5"/>
        <v>3.2399999999999993</v>
      </c>
    </row>
    <row r="23" spans="1:9" ht="15" x14ac:dyDescent="0.25">
      <c r="A23" s="78"/>
      <c r="B23" s="79" t="s">
        <v>35</v>
      </c>
      <c r="C23" s="80">
        <v>6.9</v>
      </c>
      <c r="D23" s="85">
        <f t="shared" si="3"/>
        <v>7.3007080684021837</v>
      </c>
      <c r="E23" s="82">
        <f t="shared" si="0"/>
        <v>-0.40070806840218332</v>
      </c>
      <c r="F23" s="83">
        <f t="shared" si="1"/>
        <v>0.40070806840218332</v>
      </c>
      <c r="G23" s="86">
        <f t="shared" si="4"/>
        <v>5.8073633101765693E-2</v>
      </c>
      <c r="H23" s="87">
        <f t="shared" si="2"/>
        <v>0.16056695608260882</v>
      </c>
      <c r="I23" s="84">
        <f t="shared" si="5"/>
        <v>2.5599999999999987</v>
      </c>
    </row>
    <row r="24" spans="1:9" ht="15" x14ac:dyDescent="0.25">
      <c r="A24" s="78"/>
      <c r="B24" s="79" t="s">
        <v>36</v>
      </c>
      <c r="C24" s="80">
        <v>7</v>
      </c>
      <c r="D24" s="85">
        <f t="shared" si="3"/>
        <v>7.2266137864888522</v>
      </c>
      <c r="E24" s="82">
        <f t="shared" si="0"/>
        <v>-0.22661378648885222</v>
      </c>
      <c r="F24" s="83">
        <f t="shared" si="1"/>
        <v>0.22661378648885222</v>
      </c>
      <c r="G24" s="86">
        <f t="shared" si="4"/>
        <v>3.237339806983603E-2</v>
      </c>
      <c r="H24" s="87">
        <f t="shared" si="2"/>
        <v>5.1353808226815102E-2</v>
      </c>
      <c r="I24" s="84">
        <f t="shared" si="5"/>
        <v>9.9999999999999291E-3</v>
      </c>
    </row>
    <row r="25" spans="1:9" ht="15" x14ac:dyDescent="0.25">
      <c r="A25" s="78"/>
      <c r="B25" s="79" t="s">
        <v>37</v>
      </c>
      <c r="C25" s="80">
        <v>8.6</v>
      </c>
      <c r="D25" s="85">
        <f t="shared" si="3"/>
        <v>7.1847109971377279</v>
      </c>
      <c r="E25" s="82">
        <f t="shared" si="0"/>
        <v>1.4152890028622718</v>
      </c>
      <c r="F25" s="83">
        <f t="shared" si="1"/>
        <v>1.4152890028622718</v>
      </c>
      <c r="G25" s="86">
        <f t="shared" si="4"/>
        <v>0.16456848870491533</v>
      </c>
      <c r="H25" s="87">
        <f t="shared" si="2"/>
        <v>2.0030429616228833</v>
      </c>
      <c r="I25" s="84">
        <f t="shared" si="5"/>
        <v>2.5599999999999987</v>
      </c>
    </row>
    <row r="26" spans="1:9" ht="15" x14ac:dyDescent="0.25">
      <c r="A26" s="78"/>
      <c r="B26" s="79" t="s">
        <v>38</v>
      </c>
      <c r="C26" s="80">
        <v>7</v>
      </c>
      <c r="D26" s="85">
        <f t="shared" si="3"/>
        <v>7.4464098014195095</v>
      </c>
      <c r="E26" s="82">
        <f t="shared" si="0"/>
        <v>-0.44640980141950948</v>
      </c>
      <c r="F26" s="83">
        <f t="shared" si="1"/>
        <v>0.44640980141950948</v>
      </c>
      <c r="G26" s="86">
        <f t="shared" si="4"/>
        <v>6.377282877421564E-2</v>
      </c>
      <c r="H26" s="87">
        <f t="shared" si="2"/>
        <v>0.1992817108034059</v>
      </c>
      <c r="I26" s="84">
        <f t="shared" si="5"/>
        <v>2.5599999999999987</v>
      </c>
    </row>
    <row r="27" spans="1:9" ht="15" x14ac:dyDescent="0.25">
      <c r="A27" s="88"/>
      <c r="B27" s="89" t="s">
        <v>39</v>
      </c>
      <c r="C27" s="90">
        <v>7.2</v>
      </c>
      <c r="D27" s="91">
        <f t="shared" si="3"/>
        <v>7.3638648858475744</v>
      </c>
      <c r="E27" s="92">
        <f t="shared" si="0"/>
        <v>-0.16386488584757419</v>
      </c>
      <c r="F27" s="93">
        <f t="shared" si="1"/>
        <v>0.16386488584757419</v>
      </c>
      <c r="G27" s="94">
        <f t="shared" si="4"/>
        <v>2.2759011923274192E-2</v>
      </c>
      <c r="H27" s="95">
        <f t="shared" si="2"/>
        <v>2.685170081383852E-2</v>
      </c>
      <c r="I27" s="96">
        <f t="shared" si="5"/>
        <v>4.000000000000007E-2</v>
      </c>
    </row>
    <row r="28" spans="1:9" x14ac:dyDescent="0.2">
      <c r="A28" s="22"/>
      <c r="B28" s="23"/>
      <c r="C28" s="24"/>
      <c r="D28" s="23"/>
    </row>
    <row r="29" spans="1:9" x14ac:dyDescent="0.2">
      <c r="A29" s="20">
        <v>1</v>
      </c>
      <c r="B29" s="21" t="s">
        <v>40</v>
      </c>
      <c r="C29" s="15"/>
      <c r="D29" s="15"/>
    </row>
    <row r="30" spans="1:9" ht="52.9" customHeight="1" x14ac:dyDescent="0.2">
      <c r="A30" s="139" t="s">
        <v>63</v>
      </c>
      <c r="B30" s="138"/>
      <c r="C30" s="138"/>
      <c r="D30" s="138"/>
      <c r="E30" s="138"/>
      <c r="F30" s="138"/>
      <c r="G30" s="138"/>
      <c r="H30" s="138"/>
      <c r="I30" s="138"/>
    </row>
    <row r="31" spans="1:9" x14ac:dyDescent="0.2">
      <c r="C31" s="19"/>
      <c r="D31" s="15"/>
    </row>
    <row r="32" spans="1:9" x14ac:dyDescent="0.2">
      <c r="A32" s="20">
        <v>2</v>
      </c>
      <c r="B32" s="21" t="s">
        <v>41</v>
      </c>
      <c r="C32" s="19"/>
      <c r="D32" s="15"/>
    </row>
    <row r="33" spans="1:9" ht="52.9" customHeight="1" x14ac:dyDescent="0.2">
      <c r="A33" s="139" t="s">
        <v>64</v>
      </c>
      <c r="B33" s="138"/>
      <c r="C33" s="138"/>
      <c r="D33" s="138"/>
      <c r="E33" s="138"/>
      <c r="F33" s="138"/>
      <c r="G33" s="138"/>
      <c r="H33" s="138"/>
      <c r="I33" s="138"/>
    </row>
    <row r="34" spans="1:9" x14ac:dyDescent="0.2">
      <c r="C34" s="15"/>
    </row>
    <row r="35" spans="1:9" x14ac:dyDescent="0.2">
      <c r="A35" s="20">
        <v>3</v>
      </c>
      <c r="B35" s="21" t="s">
        <v>42</v>
      </c>
      <c r="C35" s="15"/>
    </row>
    <row r="36" spans="1:9" ht="52.9" customHeight="1" x14ac:dyDescent="0.2">
      <c r="A36" s="139" t="s">
        <v>65</v>
      </c>
      <c r="B36" s="138"/>
      <c r="C36" s="138"/>
      <c r="D36" s="138"/>
      <c r="E36" s="138"/>
      <c r="F36" s="138"/>
      <c r="G36" s="138"/>
      <c r="H36" s="138"/>
      <c r="I36" s="138"/>
    </row>
    <row r="38" spans="1:9" x14ac:dyDescent="0.2">
      <c r="A38" s="20">
        <v>4</v>
      </c>
      <c r="B38" s="21" t="s">
        <v>48</v>
      </c>
      <c r="C38" s="19"/>
    </row>
    <row r="39" spans="1:9" ht="52.9" customHeight="1" x14ac:dyDescent="0.2">
      <c r="A39" s="136" t="s">
        <v>79</v>
      </c>
      <c r="B39" s="137"/>
      <c r="C39" s="137"/>
      <c r="D39" s="137"/>
      <c r="E39" s="137"/>
      <c r="F39" s="137"/>
      <c r="G39" s="137"/>
      <c r="H39" s="137"/>
      <c r="I39" s="137"/>
    </row>
    <row r="40" spans="1:9" x14ac:dyDescent="0.2">
      <c r="C40" s="19"/>
    </row>
    <row r="41" spans="1:9" x14ac:dyDescent="0.2">
      <c r="A41" s="20">
        <v>5</v>
      </c>
      <c r="B41" s="21" t="s">
        <v>44</v>
      </c>
      <c r="C41" s="19"/>
    </row>
    <row r="42" spans="1:9" ht="52.9" customHeight="1" x14ac:dyDescent="0.2">
      <c r="A42" s="139" t="s">
        <v>103</v>
      </c>
      <c r="B42" s="138"/>
      <c r="C42" s="138"/>
      <c r="D42" s="138"/>
      <c r="E42" s="138"/>
      <c r="F42" s="138"/>
      <c r="G42" s="138"/>
      <c r="H42" s="138"/>
      <c r="I42" s="138"/>
    </row>
    <row r="43" spans="1:9" x14ac:dyDescent="0.2">
      <c r="C43" s="19"/>
    </row>
    <row r="44" spans="1:9" x14ac:dyDescent="0.2">
      <c r="A44" s="20">
        <v>6</v>
      </c>
      <c r="B44" s="21" t="s">
        <v>49</v>
      </c>
      <c r="C44" s="19"/>
    </row>
    <row r="45" spans="1:9" ht="52.9" customHeight="1" x14ac:dyDescent="0.2">
      <c r="A45" s="136" t="s">
        <v>80</v>
      </c>
      <c r="B45" s="137"/>
      <c r="C45" s="137"/>
      <c r="D45" s="137"/>
      <c r="E45" s="137"/>
      <c r="F45" s="137"/>
      <c r="G45" s="137"/>
      <c r="H45" s="137"/>
      <c r="I45" s="137"/>
    </row>
    <row r="47" spans="1:9" x14ac:dyDescent="0.2">
      <c r="A47" s="9" t="s">
        <v>23</v>
      </c>
    </row>
    <row r="48" spans="1:9" x14ac:dyDescent="0.2">
      <c r="A48" s="9" t="s">
        <v>24</v>
      </c>
      <c r="B48" s="15"/>
    </row>
  </sheetData>
  <mergeCells count="6">
    <mergeCell ref="A39:I39"/>
    <mergeCell ref="A42:I42"/>
    <mergeCell ref="A45:I45"/>
    <mergeCell ref="A30:I30"/>
    <mergeCell ref="A33:I33"/>
    <mergeCell ref="A36:I36"/>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zoomScale="85" zoomScaleNormal="85" workbookViewId="0">
      <selection sqref="A1:XFD2"/>
    </sheetView>
  </sheetViews>
  <sheetFormatPr defaultRowHeight="12.75" x14ac:dyDescent="0.2"/>
  <cols>
    <col min="7" max="7" width="10.5703125" customWidth="1"/>
  </cols>
  <sheetData>
    <row r="1" spans="1:18" x14ac:dyDescent="0.2">
      <c r="A1" s="17" t="s">
        <v>25</v>
      </c>
      <c r="B1" s="15"/>
      <c r="C1" s="15"/>
    </row>
    <row r="2" spans="1:18" x14ac:dyDescent="0.2">
      <c r="I2" s="25"/>
      <c r="Q2" s="8" t="s">
        <v>60</v>
      </c>
      <c r="R2" s="26">
        <v>0.04</v>
      </c>
    </row>
    <row r="3" spans="1:18" ht="26.25" x14ac:dyDescent="0.25">
      <c r="A3" s="64" t="s">
        <v>99</v>
      </c>
      <c r="B3" s="64" t="s">
        <v>26</v>
      </c>
      <c r="C3" s="18" t="s">
        <v>27</v>
      </c>
      <c r="D3" s="99" t="s">
        <v>66</v>
      </c>
      <c r="E3" s="99" t="s">
        <v>67</v>
      </c>
      <c r="F3" s="99" t="s">
        <v>2</v>
      </c>
      <c r="G3" s="99" t="s">
        <v>50</v>
      </c>
      <c r="H3" s="99" t="s">
        <v>51</v>
      </c>
      <c r="I3" s="100" t="s">
        <v>52</v>
      </c>
      <c r="J3" s="99" t="s">
        <v>53</v>
      </c>
      <c r="K3" s="99" t="s">
        <v>54</v>
      </c>
      <c r="L3" s="99" t="s">
        <v>81</v>
      </c>
      <c r="M3" s="98" t="s">
        <v>18</v>
      </c>
      <c r="N3" s="71">
        <f>AVERAGE(G6:G27)</f>
        <v>4.3188990153748913E-2</v>
      </c>
      <c r="Q3" s="8" t="s">
        <v>68</v>
      </c>
      <c r="R3" s="26">
        <v>0.69320999999999999</v>
      </c>
    </row>
    <row r="4" spans="1:18" ht="15" customHeight="1" x14ac:dyDescent="0.25">
      <c r="A4" s="140">
        <v>2004</v>
      </c>
      <c r="B4" s="65" t="s">
        <v>28</v>
      </c>
      <c r="C4" s="66">
        <v>6.7</v>
      </c>
      <c r="D4" s="59">
        <v>5.89</v>
      </c>
      <c r="E4" s="59">
        <v>0.08</v>
      </c>
      <c r="F4" s="59"/>
      <c r="G4" s="59"/>
      <c r="H4" s="59"/>
      <c r="I4" s="38"/>
      <c r="J4" s="59"/>
      <c r="K4" s="59"/>
      <c r="L4" s="59"/>
      <c r="M4" s="98" t="s">
        <v>61</v>
      </c>
      <c r="N4" s="45">
        <f>AVERAGE(H6:H27)</f>
        <v>0.85023422425602135</v>
      </c>
    </row>
    <row r="5" spans="1:18" ht="15" x14ac:dyDescent="0.25">
      <c r="A5" s="141"/>
      <c r="B5" s="65" t="s">
        <v>29</v>
      </c>
      <c r="C5" s="66">
        <v>5.6</v>
      </c>
      <c r="D5" s="59">
        <f>($R$2*C5)+(1-$R$2)*(D4+E4)</f>
        <v>5.9551999999999996</v>
      </c>
      <c r="E5" s="59">
        <f>$R$3*(D5-D4)+(1-$R$3)*E4</f>
        <v>6.9740491999999946E-2</v>
      </c>
      <c r="F5" s="59"/>
      <c r="G5" s="59"/>
      <c r="H5" s="59"/>
      <c r="I5" s="38"/>
      <c r="J5" s="59"/>
      <c r="K5" s="59"/>
      <c r="L5" s="59"/>
      <c r="M5" s="98" t="s">
        <v>5</v>
      </c>
      <c r="N5" s="46">
        <f>AVERAGE(I6:I27)</f>
        <v>0.12210537884311122</v>
      </c>
    </row>
    <row r="6" spans="1:18" ht="15" x14ac:dyDescent="0.25">
      <c r="A6" s="141"/>
      <c r="B6" s="65" t="s">
        <v>30</v>
      </c>
      <c r="C6" s="66">
        <v>6</v>
      </c>
      <c r="D6" s="59">
        <f>($R$2*C6)+(1-$R$2)*(D5+E5)</f>
        <v>6.0239428723200001</v>
      </c>
      <c r="E6" s="59">
        <f t="shared" ref="E6:E27" si="0">$R$3*(D6-D5)+(1-$R$3)*E5</f>
        <v>6.9048932061627558E-2</v>
      </c>
      <c r="F6" s="59">
        <f>2*E4+D4</f>
        <v>6.05</v>
      </c>
      <c r="G6" s="59">
        <f>C6-F6</f>
        <v>-4.9999999999999822E-2</v>
      </c>
      <c r="H6" s="59">
        <f>ABS(G6)</f>
        <v>4.9999999999999822E-2</v>
      </c>
      <c r="I6" s="38">
        <f>H6/C6</f>
        <v>8.3333333333333037E-3</v>
      </c>
      <c r="J6" s="59">
        <f>G6*G6</f>
        <v>2.4999999999999823E-3</v>
      </c>
      <c r="K6" s="59">
        <f>(C7-C6)^2</f>
        <v>4</v>
      </c>
      <c r="L6" s="38">
        <f>G6/C6</f>
        <v>-8.3333333333333037E-3</v>
      </c>
      <c r="M6" s="98" t="s">
        <v>6</v>
      </c>
      <c r="N6" s="56">
        <f>AVERAGE(J6:J27)</f>
        <v>0.97630096887315654</v>
      </c>
    </row>
    <row r="7" spans="1:18" ht="15" x14ac:dyDescent="0.25">
      <c r="A7" s="142"/>
      <c r="B7" s="65" t="s">
        <v>31</v>
      </c>
      <c r="C7" s="66">
        <v>8</v>
      </c>
      <c r="D7" s="59">
        <f t="shared" ref="D7:D27" si="1">($R$2*C7)+(1-$R$2)*(D6+E6)</f>
        <v>6.1692721322063626</v>
      </c>
      <c r="E7" s="59">
        <f t="shared" si="0"/>
        <v>0.12192721811301205</v>
      </c>
      <c r="F7" s="59">
        <f t="shared" ref="F7:F27" si="2">2*E5+D5</f>
        <v>6.0946809839999991</v>
      </c>
      <c r="G7" s="59">
        <f t="shared" ref="G7:G27" si="3">C7-F7</f>
        <v>1.9053190160000009</v>
      </c>
      <c r="H7" s="59">
        <f t="shared" ref="H7:H27" si="4">ABS(G7)</f>
        <v>1.9053190160000009</v>
      </c>
      <c r="I7" s="38">
        <f t="shared" ref="I7:I27" si="5">H7/C7</f>
        <v>0.23816487700000011</v>
      </c>
      <c r="J7" s="59">
        <f t="shared" ref="J7:J27" si="6">G7*G7</f>
        <v>3.6302405527312116</v>
      </c>
      <c r="K7" s="59">
        <f t="shared" ref="K7:K27" si="7">(C8-C7)^2</f>
        <v>6.25</v>
      </c>
      <c r="L7" s="38">
        <f t="shared" ref="L7:L27" si="8">G7/C7</f>
        <v>0.23816487700000011</v>
      </c>
      <c r="M7" s="98" t="s">
        <v>62</v>
      </c>
      <c r="N7" s="45">
        <f>SQRT(SUM(J6:J27)/SUM(K6:K27))</f>
        <v>0.46545611820522526</v>
      </c>
    </row>
    <row r="8" spans="1:18" ht="12.75" customHeight="1" x14ac:dyDescent="0.25">
      <c r="A8" s="140">
        <v>2005</v>
      </c>
      <c r="B8" s="65" t="s">
        <v>32</v>
      </c>
      <c r="C8" s="66">
        <v>5.5</v>
      </c>
      <c r="D8" s="59">
        <f t="shared" si="1"/>
        <v>6.2595513763065993</v>
      </c>
      <c r="E8" s="59">
        <f t="shared" si="0"/>
        <v>9.9988526047616044E-2</v>
      </c>
      <c r="F8" s="59">
        <f t="shared" si="2"/>
        <v>6.162040736443255</v>
      </c>
      <c r="G8" s="59">
        <f t="shared" si="3"/>
        <v>-0.66204073644325501</v>
      </c>
      <c r="H8" s="59">
        <f t="shared" si="4"/>
        <v>0.66204073644325501</v>
      </c>
      <c r="I8" s="38">
        <f t="shared" si="5"/>
        <v>0.12037104298968272</v>
      </c>
      <c r="J8" s="59">
        <f t="shared" si="6"/>
        <v>0.43829793671032746</v>
      </c>
      <c r="K8" s="59">
        <f t="shared" si="7"/>
        <v>0.16000000000000028</v>
      </c>
      <c r="L8" s="38">
        <f t="shared" si="8"/>
        <v>-0.12037104298968272</v>
      </c>
      <c r="M8" s="98" t="s">
        <v>82</v>
      </c>
      <c r="N8" s="46">
        <f>AVERAGE(L6:L27)</f>
        <v>-1.2056675821095791E-2</v>
      </c>
    </row>
    <row r="9" spans="1:18" x14ac:dyDescent="0.2">
      <c r="A9" s="141"/>
      <c r="B9" s="65" t="s">
        <v>33</v>
      </c>
      <c r="C9" s="66">
        <v>5.0999999999999996</v>
      </c>
      <c r="D9" s="59">
        <f t="shared" si="1"/>
        <v>6.3091583062600458</v>
      </c>
      <c r="E9" s="59">
        <f t="shared" si="0"/>
        <v>6.5063499819176779E-2</v>
      </c>
      <c r="F9" s="59">
        <f t="shared" si="2"/>
        <v>6.4131265684323866</v>
      </c>
      <c r="G9" s="59">
        <f t="shared" si="3"/>
        <v>-1.313126568432387</v>
      </c>
      <c r="H9" s="59">
        <f t="shared" si="4"/>
        <v>1.313126568432387</v>
      </c>
      <c r="I9" s="38">
        <f t="shared" si="5"/>
        <v>0.25747579773184059</v>
      </c>
      <c r="J9" s="59">
        <f t="shared" si="6"/>
        <v>1.7243013847230162</v>
      </c>
      <c r="K9" s="59">
        <f t="shared" si="7"/>
        <v>3.2400000000000024</v>
      </c>
      <c r="L9" s="38">
        <f t="shared" si="8"/>
        <v>-0.25747579773184059</v>
      </c>
    </row>
    <row r="10" spans="1:18" x14ac:dyDescent="0.2">
      <c r="A10" s="141"/>
      <c r="B10" s="65" t="s">
        <v>34</v>
      </c>
      <c r="C10" s="66">
        <v>6.9</v>
      </c>
      <c r="D10" s="59">
        <f t="shared" si="1"/>
        <v>6.3952529338360531</v>
      </c>
      <c r="E10" s="59">
        <f t="shared" si="0"/>
        <v>7.9642487891489255E-2</v>
      </c>
      <c r="F10" s="59">
        <f t="shared" si="2"/>
        <v>6.4595284284018311</v>
      </c>
      <c r="G10" s="59">
        <f t="shared" si="3"/>
        <v>0.4404715715981693</v>
      </c>
      <c r="H10" s="59">
        <f t="shared" si="4"/>
        <v>0.4404715715981693</v>
      </c>
      <c r="I10" s="38">
        <f t="shared" si="5"/>
        <v>6.3836459651908595E-2</v>
      </c>
      <c r="J10" s="59">
        <f t="shared" si="6"/>
        <v>0.19401520538616118</v>
      </c>
      <c r="K10" s="59">
        <f t="shared" si="7"/>
        <v>1.9600000000000011</v>
      </c>
      <c r="L10" s="38">
        <f t="shared" si="8"/>
        <v>6.3836459651908595E-2</v>
      </c>
    </row>
    <row r="11" spans="1:18" x14ac:dyDescent="0.2">
      <c r="A11" s="141"/>
      <c r="B11" s="65" t="s">
        <v>35</v>
      </c>
      <c r="C11" s="66">
        <v>5.5</v>
      </c>
      <c r="D11" s="59">
        <f t="shared" si="1"/>
        <v>6.4358996048584407</v>
      </c>
      <c r="E11" s="59">
        <f t="shared" si="0"/>
        <v>5.2610197679659312E-2</v>
      </c>
      <c r="F11" s="59">
        <f t="shared" si="2"/>
        <v>6.439285305898399</v>
      </c>
      <c r="G11" s="59">
        <f t="shared" si="3"/>
        <v>-0.93928530589839898</v>
      </c>
      <c r="H11" s="59">
        <f t="shared" si="4"/>
        <v>0.93928530589839898</v>
      </c>
      <c r="I11" s="38">
        <f t="shared" si="5"/>
        <v>0.17077914652698165</v>
      </c>
      <c r="J11" s="59">
        <f t="shared" si="6"/>
        <v>0.88225688587664897</v>
      </c>
      <c r="K11" s="59">
        <f t="shared" si="7"/>
        <v>0</v>
      </c>
      <c r="L11" s="38">
        <f t="shared" si="8"/>
        <v>-0.17077914652698165</v>
      </c>
    </row>
    <row r="12" spans="1:18" x14ac:dyDescent="0.2">
      <c r="A12" s="141"/>
      <c r="B12" s="65" t="s">
        <v>36</v>
      </c>
      <c r="C12" s="66">
        <v>5.5</v>
      </c>
      <c r="D12" s="59">
        <f t="shared" si="1"/>
        <v>6.4489694104365753</v>
      </c>
      <c r="E12" s="59">
        <f t="shared" si="0"/>
        <v>2.5200402470961399E-2</v>
      </c>
      <c r="F12" s="59">
        <f t="shared" si="2"/>
        <v>6.5545379096190315</v>
      </c>
      <c r="G12" s="59">
        <f t="shared" si="3"/>
        <v>-1.0545379096190315</v>
      </c>
      <c r="H12" s="59">
        <f t="shared" si="4"/>
        <v>1.0545379096190315</v>
      </c>
      <c r="I12" s="38">
        <f t="shared" si="5"/>
        <v>0.19173416538527846</v>
      </c>
      <c r="J12" s="59">
        <f t="shared" si="6"/>
        <v>1.1120502028236767</v>
      </c>
      <c r="K12" s="59">
        <f t="shared" si="7"/>
        <v>4.4099999999999984</v>
      </c>
      <c r="L12" s="38">
        <f t="shared" si="8"/>
        <v>-0.19173416538527846</v>
      </c>
    </row>
    <row r="13" spans="1:18" x14ac:dyDescent="0.2">
      <c r="A13" s="141"/>
      <c r="B13" s="65" t="s">
        <v>37</v>
      </c>
      <c r="C13" s="66">
        <v>7.6</v>
      </c>
      <c r="D13" s="59">
        <f t="shared" si="1"/>
        <v>6.5192030203912354</v>
      </c>
      <c r="E13" s="59">
        <f t="shared" si="0"/>
        <v>5.6417872230736181E-2</v>
      </c>
      <c r="F13" s="59">
        <f t="shared" si="2"/>
        <v>6.5411200002177594</v>
      </c>
      <c r="G13" s="59">
        <f t="shared" si="3"/>
        <v>1.0588799997822402</v>
      </c>
      <c r="H13" s="59">
        <f t="shared" si="4"/>
        <v>1.0588799997822402</v>
      </c>
      <c r="I13" s="38">
        <f t="shared" si="5"/>
        <v>0.13932631576082108</v>
      </c>
      <c r="J13" s="59">
        <f t="shared" si="6"/>
        <v>1.121226853938837</v>
      </c>
      <c r="K13" s="59">
        <f t="shared" si="7"/>
        <v>2.8899999999999975</v>
      </c>
      <c r="L13" s="38">
        <f t="shared" si="8"/>
        <v>0.13932631576082108</v>
      </c>
    </row>
    <row r="14" spans="1:18" x14ac:dyDescent="0.2">
      <c r="A14" s="141"/>
      <c r="B14" s="65" t="s">
        <v>38</v>
      </c>
      <c r="C14" s="66">
        <v>5.9</v>
      </c>
      <c r="D14" s="59">
        <f t="shared" si="1"/>
        <v>6.5485960569170922</v>
      </c>
      <c r="E14" s="59">
        <f t="shared" si="0"/>
        <v>3.7683985871756739E-2</v>
      </c>
      <c r="F14" s="59">
        <f t="shared" si="2"/>
        <v>6.499370215378498</v>
      </c>
      <c r="G14" s="59">
        <f t="shared" si="3"/>
        <v>-0.59937021537849766</v>
      </c>
      <c r="H14" s="59">
        <f t="shared" si="4"/>
        <v>0.59937021537849766</v>
      </c>
      <c r="I14" s="38">
        <f t="shared" si="5"/>
        <v>0.10158817209805045</v>
      </c>
      <c r="J14" s="59">
        <f t="shared" si="6"/>
        <v>0.35924465508286668</v>
      </c>
      <c r="K14" s="59">
        <f t="shared" si="7"/>
        <v>9.9999999999999291E-3</v>
      </c>
      <c r="L14" s="38">
        <f t="shared" si="8"/>
        <v>-0.10158817209805045</v>
      </c>
    </row>
    <row r="15" spans="1:18" x14ac:dyDescent="0.2">
      <c r="A15" s="141"/>
      <c r="B15" s="65" t="s">
        <v>39</v>
      </c>
      <c r="C15" s="66">
        <v>6</v>
      </c>
      <c r="D15" s="59">
        <f t="shared" si="1"/>
        <v>6.5628288410772955</v>
      </c>
      <c r="E15" s="59">
        <f t="shared" si="0"/>
        <v>2.1427378333290739E-2</v>
      </c>
      <c r="F15" s="59">
        <f t="shared" si="2"/>
        <v>6.6320387648527079</v>
      </c>
      <c r="G15" s="59">
        <f t="shared" si="3"/>
        <v>-0.63203876485270793</v>
      </c>
      <c r="H15" s="59">
        <f t="shared" si="4"/>
        <v>0.63203876485270793</v>
      </c>
      <c r="I15" s="38">
        <f t="shared" si="5"/>
        <v>0.10533979414211798</v>
      </c>
      <c r="J15" s="59">
        <f t="shared" si="6"/>
        <v>0.39947300027653665</v>
      </c>
      <c r="K15" s="59">
        <f t="shared" si="7"/>
        <v>3.6100000000000012</v>
      </c>
      <c r="L15" s="38">
        <f t="shared" si="8"/>
        <v>-0.10533979414211798</v>
      </c>
    </row>
    <row r="16" spans="1:18" x14ac:dyDescent="0.2">
      <c r="A16" s="141"/>
      <c r="B16" s="65" t="s">
        <v>28</v>
      </c>
      <c r="C16" s="66">
        <v>7.9</v>
      </c>
      <c r="D16" s="59">
        <f t="shared" si="1"/>
        <v>6.6368859706341627</v>
      </c>
      <c r="E16" s="59">
        <f t="shared" si="0"/>
        <v>5.7910848178986229E-2</v>
      </c>
      <c r="F16" s="59">
        <f t="shared" si="2"/>
        <v>6.6239640286606054</v>
      </c>
      <c r="G16" s="59">
        <f t="shared" si="3"/>
        <v>1.2760359713393949</v>
      </c>
      <c r="H16" s="59">
        <f t="shared" si="4"/>
        <v>1.2760359713393949</v>
      </c>
      <c r="I16" s="38">
        <f t="shared" si="5"/>
        <v>0.16152354067587277</v>
      </c>
      <c r="J16" s="59">
        <f t="shared" si="6"/>
        <v>1.6282678001520732</v>
      </c>
      <c r="K16" s="59">
        <f t="shared" si="7"/>
        <v>0.49000000000000027</v>
      </c>
      <c r="L16" s="38">
        <f t="shared" si="8"/>
        <v>0.16152354067587277</v>
      </c>
    </row>
    <row r="17" spans="1:12" x14ac:dyDescent="0.2">
      <c r="A17" s="141"/>
      <c r="B17" s="65" t="s">
        <v>29</v>
      </c>
      <c r="C17" s="66">
        <v>7.2</v>
      </c>
      <c r="D17" s="59">
        <f t="shared" si="1"/>
        <v>6.7150049460606231</v>
      </c>
      <c r="E17" s="59">
        <f t="shared" si="0"/>
        <v>7.1919324068207793E-2</v>
      </c>
      <c r="F17" s="59">
        <f t="shared" si="2"/>
        <v>6.6056835977438766</v>
      </c>
      <c r="G17" s="59">
        <f t="shared" si="3"/>
        <v>0.59431640225612359</v>
      </c>
      <c r="H17" s="59">
        <f t="shared" si="4"/>
        <v>0.59431640225612359</v>
      </c>
      <c r="I17" s="38">
        <f t="shared" si="5"/>
        <v>8.2543944757794946E-2</v>
      </c>
      <c r="J17" s="59">
        <f t="shared" si="6"/>
        <v>0.3532119859906625</v>
      </c>
      <c r="K17" s="59">
        <f t="shared" si="7"/>
        <v>1.0000000000000106E-2</v>
      </c>
      <c r="L17" s="38">
        <f t="shared" si="8"/>
        <v>8.2543944757794946E-2</v>
      </c>
    </row>
    <row r="18" spans="1:12" x14ac:dyDescent="0.2">
      <c r="A18" s="141"/>
      <c r="B18" s="65" t="s">
        <v>30</v>
      </c>
      <c r="C18" s="66">
        <v>7.1</v>
      </c>
      <c r="D18" s="59">
        <f t="shared" si="1"/>
        <v>6.7994472993236776</v>
      </c>
      <c r="E18" s="59">
        <f t="shared" si="0"/>
        <v>8.0600413136367483E-2</v>
      </c>
      <c r="F18" s="59">
        <f t="shared" si="2"/>
        <v>6.7527076669921353</v>
      </c>
      <c r="G18" s="59">
        <f t="shared" si="3"/>
        <v>0.34729233300786433</v>
      </c>
      <c r="H18" s="59">
        <f t="shared" si="4"/>
        <v>0.34729233300786433</v>
      </c>
      <c r="I18" s="38">
        <f t="shared" si="5"/>
        <v>4.8914413099699204E-2</v>
      </c>
      <c r="J18" s="59">
        <f t="shared" si="6"/>
        <v>0.12061196456604534</v>
      </c>
      <c r="K18" s="59">
        <f t="shared" si="7"/>
        <v>4</v>
      </c>
      <c r="L18" s="38">
        <f t="shared" si="8"/>
        <v>4.8914413099699204E-2</v>
      </c>
    </row>
    <row r="19" spans="1:12" x14ac:dyDescent="0.2">
      <c r="A19" s="142"/>
      <c r="B19" s="65" t="s">
        <v>31</v>
      </c>
      <c r="C19" s="66">
        <v>9.1</v>
      </c>
      <c r="D19" s="59">
        <f t="shared" si="1"/>
        <v>6.968845803961643</v>
      </c>
      <c r="E19" s="59">
        <f t="shared" si="0"/>
        <v>0.14215613814619013</v>
      </c>
      <c r="F19" s="59">
        <f t="shared" si="2"/>
        <v>6.8588435941970385</v>
      </c>
      <c r="G19" s="59">
        <f t="shared" si="3"/>
        <v>2.2411564058029612</v>
      </c>
      <c r="H19" s="59">
        <f t="shared" si="4"/>
        <v>2.2411564058029612</v>
      </c>
      <c r="I19" s="38">
        <f t="shared" si="5"/>
        <v>0.24628092371461113</v>
      </c>
      <c r="J19" s="59">
        <f t="shared" si="6"/>
        <v>5.0227820352716472</v>
      </c>
      <c r="K19" s="59">
        <f t="shared" si="7"/>
        <v>5.2899999999999991</v>
      </c>
      <c r="L19" s="38">
        <f t="shared" si="8"/>
        <v>0.24628092371461113</v>
      </c>
    </row>
    <row r="20" spans="1:12" ht="12.75" customHeight="1" x14ac:dyDescent="0.2">
      <c r="A20" s="140">
        <v>2006</v>
      </c>
      <c r="B20" s="65" t="s">
        <v>32</v>
      </c>
      <c r="C20" s="66">
        <v>6.8</v>
      </c>
      <c r="D20" s="59">
        <f t="shared" si="1"/>
        <v>7.0985618644235204</v>
      </c>
      <c r="E20" s="59">
        <f t="shared" si="0"/>
        <v>0.13353255189464774</v>
      </c>
      <c r="F20" s="59">
        <f t="shared" si="2"/>
        <v>6.9606481255964123</v>
      </c>
      <c r="G20" s="59">
        <f t="shared" si="3"/>
        <v>-0.16064812559641251</v>
      </c>
      <c r="H20" s="59">
        <f t="shared" si="4"/>
        <v>0.16064812559641251</v>
      </c>
      <c r="I20" s="38">
        <f t="shared" si="5"/>
        <v>2.3624724352413605E-2</v>
      </c>
      <c r="J20" s="59">
        <f t="shared" si="6"/>
        <v>2.5807820257640727E-2</v>
      </c>
      <c r="K20" s="59">
        <f t="shared" si="7"/>
        <v>9.9999999999999291E-3</v>
      </c>
      <c r="L20" s="38">
        <f t="shared" si="8"/>
        <v>-2.3624724352413605E-2</v>
      </c>
    </row>
    <row r="21" spans="1:12" x14ac:dyDescent="0.2">
      <c r="A21" s="141"/>
      <c r="B21" s="65" t="s">
        <v>33</v>
      </c>
      <c r="C21" s="66">
        <v>6.7</v>
      </c>
      <c r="D21" s="59">
        <f t="shared" si="1"/>
        <v>7.210810639665441</v>
      </c>
      <c r="E21" s="59">
        <f t="shared" si="0"/>
        <v>0.11877842508121074</v>
      </c>
      <c r="F21" s="59">
        <f t="shared" si="2"/>
        <v>7.253158080254023</v>
      </c>
      <c r="G21" s="59">
        <f t="shared" si="3"/>
        <v>-0.5531580802540228</v>
      </c>
      <c r="H21" s="59">
        <f t="shared" si="4"/>
        <v>0.5531580802540228</v>
      </c>
      <c r="I21" s="38">
        <f t="shared" si="5"/>
        <v>8.2560907500600411E-2</v>
      </c>
      <c r="J21" s="59">
        <f t="shared" si="6"/>
        <v>0.30598386175031594</v>
      </c>
      <c r="K21" s="59">
        <f t="shared" si="7"/>
        <v>3.2399999999999993</v>
      </c>
      <c r="L21" s="38">
        <f t="shared" si="8"/>
        <v>-8.2560907500600411E-2</v>
      </c>
    </row>
    <row r="22" spans="1:12" x14ac:dyDescent="0.2">
      <c r="A22" s="141"/>
      <c r="B22" s="65" t="s">
        <v>34</v>
      </c>
      <c r="C22" s="66">
        <v>8.5</v>
      </c>
      <c r="D22" s="59">
        <f t="shared" si="1"/>
        <v>7.3764055021567856</v>
      </c>
      <c r="E22" s="59">
        <f t="shared" si="0"/>
        <v>0.15123204765828963</v>
      </c>
      <c r="F22" s="59">
        <f t="shared" si="2"/>
        <v>7.3656269682128155</v>
      </c>
      <c r="G22" s="59">
        <f t="shared" si="3"/>
        <v>1.1343730317871845</v>
      </c>
      <c r="H22" s="59">
        <f t="shared" si="4"/>
        <v>1.1343730317871845</v>
      </c>
      <c r="I22" s="38">
        <f t="shared" si="5"/>
        <v>0.13345565079849231</v>
      </c>
      <c r="J22" s="59">
        <f t="shared" si="6"/>
        <v>1.2868021752460488</v>
      </c>
      <c r="K22" s="59">
        <f t="shared" si="7"/>
        <v>2.5599999999999987</v>
      </c>
      <c r="L22" s="38">
        <f t="shared" si="8"/>
        <v>0.13345565079849231</v>
      </c>
    </row>
    <row r="23" spans="1:12" x14ac:dyDescent="0.2">
      <c r="A23" s="141"/>
      <c r="B23" s="65" t="s">
        <v>35</v>
      </c>
      <c r="C23" s="66">
        <v>6.9</v>
      </c>
      <c r="D23" s="59">
        <f t="shared" si="1"/>
        <v>7.5025320478224717</v>
      </c>
      <c r="E23" s="59">
        <f t="shared" si="0"/>
        <v>0.13382866262199697</v>
      </c>
      <c r="F23" s="59">
        <f t="shared" si="2"/>
        <v>7.4483674898278629</v>
      </c>
      <c r="G23" s="59">
        <f t="shared" si="3"/>
        <v>-0.54836748982786254</v>
      </c>
      <c r="H23" s="59">
        <f t="shared" si="4"/>
        <v>0.54836748982786254</v>
      </c>
      <c r="I23" s="38">
        <f t="shared" si="5"/>
        <v>7.947354925041486E-2</v>
      </c>
      <c r="J23" s="59">
        <f t="shared" si="6"/>
        <v>0.30070690390011096</v>
      </c>
      <c r="K23" s="59">
        <f t="shared" si="7"/>
        <v>9.9999999999999291E-3</v>
      </c>
      <c r="L23" s="38">
        <f t="shared" si="8"/>
        <v>-7.947354925041486E-2</v>
      </c>
    </row>
    <row r="24" spans="1:12" x14ac:dyDescent="0.2">
      <c r="A24" s="141"/>
      <c r="B24" s="65" t="s">
        <v>36</v>
      </c>
      <c r="C24" s="66">
        <v>7</v>
      </c>
      <c r="D24" s="59">
        <f t="shared" si="1"/>
        <v>7.61090628202669</v>
      </c>
      <c r="E24" s="59">
        <f t="shared" si="0"/>
        <v>0.11618339829850854</v>
      </c>
      <c r="F24" s="59">
        <f t="shared" si="2"/>
        <v>7.6788695974733647</v>
      </c>
      <c r="G24" s="59">
        <f t="shared" si="3"/>
        <v>-0.67886959747336473</v>
      </c>
      <c r="H24" s="59">
        <f t="shared" si="4"/>
        <v>0.67886959747336473</v>
      </c>
      <c r="I24" s="38">
        <f t="shared" si="5"/>
        <v>9.6981371067623529E-2</v>
      </c>
      <c r="J24" s="59">
        <f t="shared" si="6"/>
        <v>0.46086393037364826</v>
      </c>
      <c r="K24" s="59">
        <f t="shared" si="7"/>
        <v>2.5599999999999987</v>
      </c>
      <c r="L24" s="38">
        <f t="shared" si="8"/>
        <v>-9.6981371067623529E-2</v>
      </c>
    </row>
    <row r="25" spans="1:12" x14ac:dyDescent="0.2">
      <c r="A25" s="141"/>
      <c r="B25" s="65" t="s">
        <v>37</v>
      </c>
      <c r="C25" s="66">
        <v>8.6</v>
      </c>
      <c r="D25" s="59">
        <f t="shared" si="1"/>
        <v>7.7620060931121904</v>
      </c>
      <c r="E25" s="59">
        <f t="shared" si="0"/>
        <v>0.1403878048065792</v>
      </c>
      <c r="F25" s="59">
        <f t="shared" si="2"/>
        <v>7.770189373066466</v>
      </c>
      <c r="G25" s="59">
        <f t="shared" si="3"/>
        <v>0.82981062693353369</v>
      </c>
      <c r="H25" s="59">
        <f t="shared" si="4"/>
        <v>0.82981062693353369</v>
      </c>
      <c r="I25" s="38">
        <f t="shared" si="5"/>
        <v>9.6489607782969042E-2</v>
      </c>
      <c r="J25" s="59">
        <f t="shared" si="6"/>
        <v>0.68858567657182423</v>
      </c>
      <c r="K25" s="59">
        <f t="shared" si="7"/>
        <v>2.5599999999999987</v>
      </c>
      <c r="L25" s="38">
        <f t="shared" si="8"/>
        <v>9.6489607782969042E-2</v>
      </c>
    </row>
    <row r="26" spans="1:12" x14ac:dyDescent="0.2">
      <c r="A26" s="141"/>
      <c r="B26" s="65" t="s">
        <v>38</v>
      </c>
      <c r="C26" s="66">
        <v>7</v>
      </c>
      <c r="D26" s="59">
        <f t="shared" si="1"/>
        <v>7.8662981420020186</v>
      </c>
      <c r="E26" s="59">
        <f t="shared" si="0"/>
        <v>0.11536586584752827</v>
      </c>
      <c r="F26" s="59">
        <f t="shared" si="2"/>
        <v>7.8432730786237066</v>
      </c>
      <c r="G26" s="59">
        <f t="shared" si="3"/>
        <v>-0.8432730786237066</v>
      </c>
      <c r="H26" s="59">
        <f t="shared" si="4"/>
        <v>0.8432730786237066</v>
      </c>
      <c r="I26" s="38">
        <f t="shared" si="5"/>
        <v>0.12046758266052951</v>
      </c>
      <c r="J26" s="59">
        <f t="shared" si="6"/>
        <v>0.71110948513150407</v>
      </c>
      <c r="K26" s="59">
        <f t="shared" si="7"/>
        <v>4.000000000000007E-2</v>
      </c>
      <c r="L26" s="38">
        <f t="shared" si="8"/>
        <v>-0.12046758266052951</v>
      </c>
    </row>
    <row r="27" spans="1:12" x14ac:dyDescent="0.2">
      <c r="A27" s="142"/>
      <c r="B27" s="65" t="s">
        <v>39</v>
      </c>
      <c r="C27" s="66">
        <v>7.2</v>
      </c>
      <c r="D27" s="59">
        <f t="shared" si="1"/>
        <v>7.9503974475355648</v>
      </c>
      <c r="E27" s="59">
        <f t="shared" si="0"/>
        <v>9.3691573572272729E-2</v>
      </c>
      <c r="F27" s="59">
        <f t="shared" si="2"/>
        <v>8.0427817027253496</v>
      </c>
      <c r="G27" s="59">
        <f t="shared" si="3"/>
        <v>-0.84278170272534947</v>
      </c>
      <c r="H27" s="59">
        <f t="shared" si="4"/>
        <v>0.84278170272534947</v>
      </c>
      <c r="I27" s="38">
        <f t="shared" si="5"/>
        <v>0.11705301426740965</v>
      </c>
      <c r="J27" s="59">
        <f t="shared" si="6"/>
        <v>0.71028099844863934</v>
      </c>
      <c r="K27" s="59">
        <f t="shared" si="7"/>
        <v>51.84</v>
      </c>
      <c r="L27" s="38">
        <f t="shared" si="8"/>
        <v>-0.11705301426740965</v>
      </c>
    </row>
    <row r="28" spans="1:12" x14ac:dyDescent="0.2">
      <c r="A28" s="22"/>
      <c r="B28" s="23"/>
      <c r="C28" s="24"/>
      <c r="D28" s="26"/>
      <c r="E28" s="26"/>
      <c r="F28" s="26"/>
      <c r="G28" s="26"/>
      <c r="H28" s="26"/>
      <c r="I28" s="26"/>
      <c r="J28" s="26"/>
      <c r="K28" s="26"/>
      <c r="L28" s="26"/>
    </row>
    <row r="29" spans="1:12" x14ac:dyDescent="0.2">
      <c r="A29" s="20">
        <v>1</v>
      </c>
      <c r="B29" s="21" t="s">
        <v>40</v>
      </c>
      <c r="C29" s="15"/>
    </row>
    <row r="30" spans="1:12" ht="52.9" customHeight="1" x14ac:dyDescent="0.2">
      <c r="A30" s="143">
        <v>-0.01</v>
      </c>
      <c r="B30" s="143"/>
      <c r="C30" s="143"/>
      <c r="D30" s="143"/>
      <c r="E30" s="143"/>
      <c r="F30" s="143"/>
      <c r="G30" s="143"/>
      <c r="H30" s="143"/>
      <c r="I30" s="143"/>
    </row>
    <row r="31" spans="1:12" x14ac:dyDescent="0.2">
      <c r="C31" s="19"/>
    </row>
    <row r="32" spans="1:12" x14ac:dyDescent="0.2">
      <c r="A32" s="20">
        <v>2</v>
      </c>
      <c r="B32" s="21" t="s">
        <v>41</v>
      </c>
      <c r="C32" s="19"/>
    </row>
    <row r="33" spans="1:9" ht="52.9" customHeight="1" x14ac:dyDescent="0.2">
      <c r="A33" s="138">
        <v>0.85</v>
      </c>
      <c r="B33" s="138"/>
      <c r="C33" s="138"/>
      <c r="D33" s="138"/>
      <c r="E33" s="138"/>
      <c r="F33" s="138"/>
      <c r="G33" s="138"/>
      <c r="H33" s="138"/>
      <c r="I33" s="138"/>
    </row>
    <row r="34" spans="1:9" x14ac:dyDescent="0.2">
      <c r="C34" s="15"/>
    </row>
    <row r="35" spans="1:9" x14ac:dyDescent="0.2">
      <c r="A35" s="20">
        <v>3</v>
      </c>
      <c r="B35" s="21" t="s">
        <v>42</v>
      </c>
      <c r="C35" s="15"/>
    </row>
    <row r="36" spans="1:9" ht="52.9" customHeight="1" x14ac:dyDescent="0.2">
      <c r="A36" s="138">
        <v>0.46500000000000002</v>
      </c>
      <c r="B36" s="138"/>
      <c r="C36" s="138"/>
      <c r="D36" s="138"/>
      <c r="E36" s="138"/>
      <c r="F36" s="138"/>
      <c r="G36" s="138"/>
      <c r="H36" s="138"/>
      <c r="I36" s="138"/>
    </row>
    <row r="38" spans="1:9" x14ac:dyDescent="0.2">
      <c r="A38" s="20">
        <v>4</v>
      </c>
      <c r="B38" s="21" t="s">
        <v>43</v>
      </c>
      <c r="C38" s="19"/>
    </row>
    <row r="39" spans="1:9" ht="52.9" customHeight="1" x14ac:dyDescent="0.2">
      <c r="A39" s="136" t="s">
        <v>83</v>
      </c>
      <c r="B39" s="136"/>
      <c r="C39" s="136"/>
      <c r="D39" s="136"/>
      <c r="E39" s="136"/>
      <c r="F39" s="136"/>
      <c r="G39" s="136"/>
      <c r="H39" s="136"/>
      <c r="I39" s="136"/>
    </row>
    <row r="40" spans="1:9" x14ac:dyDescent="0.2">
      <c r="C40" s="19"/>
    </row>
    <row r="41" spans="1:9" x14ac:dyDescent="0.2">
      <c r="A41" s="20">
        <v>5</v>
      </c>
      <c r="B41" s="21" t="s">
        <v>47</v>
      </c>
      <c r="C41" s="19"/>
    </row>
    <row r="42" spans="1:9" ht="52.9" customHeight="1" x14ac:dyDescent="0.2">
      <c r="A42" s="136" t="s">
        <v>84</v>
      </c>
      <c r="B42" s="137"/>
      <c r="C42" s="137"/>
      <c r="D42" s="137"/>
      <c r="E42" s="137"/>
      <c r="F42" s="137"/>
      <c r="G42" s="137"/>
      <c r="H42" s="137"/>
      <c r="I42" s="137"/>
    </row>
    <row r="43" spans="1:9" x14ac:dyDescent="0.2">
      <c r="C43" s="19"/>
    </row>
    <row r="44" spans="1:9" x14ac:dyDescent="0.2">
      <c r="A44" s="20">
        <v>6</v>
      </c>
      <c r="B44" s="21" t="s">
        <v>44</v>
      </c>
      <c r="C44" s="19"/>
    </row>
    <row r="45" spans="1:9" ht="52.9" customHeight="1" x14ac:dyDescent="0.2">
      <c r="A45" s="136" t="s">
        <v>102</v>
      </c>
      <c r="B45" s="137"/>
      <c r="C45" s="137"/>
      <c r="D45" s="137"/>
      <c r="E45" s="137"/>
      <c r="F45" s="137"/>
      <c r="G45" s="137"/>
      <c r="H45" s="137"/>
      <c r="I45" s="137"/>
    </row>
    <row r="47" spans="1:9" x14ac:dyDescent="0.2">
      <c r="A47" s="20">
        <v>7</v>
      </c>
      <c r="B47" s="21" t="s">
        <v>45</v>
      </c>
    </row>
    <row r="48" spans="1:9" ht="52.9" customHeight="1" x14ac:dyDescent="0.2">
      <c r="A48" s="136" t="s">
        <v>80</v>
      </c>
      <c r="B48" s="137"/>
      <c r="C48" s="137"/>
      <c r="D48" s="137"/>
      <c r="E48" s="137"/>
      <c r="F48" s="137"/>
      <c r="G48" s="137"/>
      <c r="H48" s="137"/>
      <c r="I48" s="137"/>
    </row>
    <row r="49" spans="1:9" x14ac:dyDescent="0.2">
      <c r="A49" s="29"/>
      <c r="B49" s="29"/>
      <c r="C49" s="29"/>
      <c r="D49" s="29"/>
      <c r="E49" s="29"/>
      <c r="F49" s="29"/>
      <c r="G49" s="29"/>
      <c r="H49" s="29"/>
      <c r="I49" s="29"/>
    </row>
    <row r="50" spans="1:9" x14ac:dyDescent="0.2">
      <c r="A50" s="15" t="s">
        <v>23</v>
      </c>
    </row>
    <row r="51" spans="1:9" x14ac:dyDescent="0.2">
      <c r="A51" s="15" t="s">
        <v>24</v>
      </c>
      <c r="B51" s="15"/>
    </row>
  </sheetData>
  <mergeCells count="10">
    <mergeCell ref="A36:I36"/>
    <mergeCell ref="A39:I39"/>
    <mergeCell ref="A42:I42"/>
    <mergeCell ref="A45:I45"/>
    <mergeCell ref="A48:I48"/>
    <mergeCell ref="A4:A7"/>
    <mergeCell ref="A8:A19"/>
    <mergeCell ref="A20:A27"/>
    <mergeCell ref="A30:I30"/>
    <mergeCell ref="A33:I3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G4" sqref="G4"/>
    </sheetView>
  </sheetViews>
  <sheetFormatPr defaultRowHeight="12.75" x14ac:dyDescent="0.2"/>
  <sheetData>
    <row r="1" spans="1:17" ht="26.25" x14ac:dyDescent="0.25">
      <c r="A1" s="64"/>
      <c r="B1" s="64" t="s">
        <v>26</v>
      </c>
      <c r="C1" s="18" t="s">
        <v>27</v>
      </c>
      <c r="D1" s="99" t="s">
        <v>66</v>
      </c>
      <c r="E1" s="99" t="s">
        <v>69</v>
      </c>
      <c r="F1" s="99" t="s">
        <v>2</v>
      </c>
      <c r="G1" s="99" t="s">
        <v>50</v>
      </c>
      <c r="H1" s="99" t="s">
        <v>51</v>
      </c>
      <c r="I1" s="99" t="s">
        <v>52</v>
      </c>
      <c r="J1" s="99" t="s">
        <v>53</v>
      </c>
      <c r="K1" s="99" t="s">
        <v>54</v>
      </c>
      <c r="L1" s="99" t="s">
        <v>82</v>
      </c>
    </row>
    <row r="2" spans="1:17" ht="15" x14ac:dyDescent="0.25">
      <c r="A2" s="144">
        <v>2004</v>
      </c>
      <c r="B2" s="65" t="s">
        <v>28</v>
      </c>
      <c r="C2" s="66">
        <v>6.7</v>
      </c>
      <c r="D2" s="106"/>
      <c r="E2" s="107">
        <f>C2/$E$27</f>
        <v>1.0190114068441065</v>
      </c>
      <c r="F2" s="106"/>
      <c r="G2" s="106"/>
      <c r="H2" s="106"/>
      <c r="I2" s="106"/>
      <c r="J2" s="106"/>
      <c r="K2" s="106"/>
      <c r="L2" s="106"/>
      <c r="M2" s="105" t="s">
        <v>18</v>
      </c>
      <c r="N2" s="102">
        <f>AVERAGE(G7:G25)</f>
        <v>9.8120681398889867E-2</v>
      </c>
      <c r="P2" s="116" t="s">
        <v>60</v>
      </c>
      <c r="Q2" s="36">
        <v>0.74031782556261394</v>
      </c>
    </row>
    <row r="3" spans="1:17" ht="15" x14ac:dyDescent="0.25">
      <c r="A3" s="144"/>
      <c r="B3" s="65" t="s">
        <v>29</v>
      </c>
      <c r="C3" s="66">
        <v>5.6</v>
      </c>
      <c r="D3" s="108"/>
      <c r="E3" s="107">
        <f t="shared" ref="E3:E5" si="0">C3/$E$27</f>
        <v>0.85171102661596954</v>
      </c>
      <c r="F3" s="108"/>
      <c r="G3" s="106"/>
      <c r="H3" s="106"/>
      <c r="I3" s="106"/>
      <c r="J3" s="106"/>
      <c r="K3" s="106"/>
      <c r="L3" s="106"/>
      <c r="M3" s="105" t="s">
        <v>61</v>
      </c>
      <c r="N3" s="101">
        <f>AVERAGE(H7:H25)</f>
        <v>0.45329657081552166</v>
      </c>
      <c r="P3" s="116" t="s">
        <v>68</v>
      </c>
      <c r="Q3" s="36">
        <v>0.51124019388179986</v>
      </c>
    </row>
    <row r="4" spans="1:17" ht="15" x14ac:dyDescent="0.25">
      <c r="A4" s="144"/>
      <c r="B4" s="65" t="s">
        <v>30</v>
      </c>
      <c r="C4" s="66">
        <v>6</v>
      </c>
      <c r="D4" s="108"/>
      <c r="E4" s="107">
        <f t="shared" si="0"/>
        <v>0.9125475285171103</v>
      </c>
      <c r="F4" s="108"/>
      <c r="G4" s="106"/>
      <c r="H4" s="106"/>
      <c r="I4" s="106"/>
      <c r="J4" s="106"/>
      <c r="K4" s="106"/>
      <c r="L4" s="106"/>
      <c r="M4" s="105" t="s">
        <v>5</v>
      </c>
      <c r="N4" s="103">
        <f>AVERAGE(I7:I25)</f>
        <v>6.8071040113440756E-2</v>
      </c>
      <c r="P4" s="8"/>
    </row>
    <row r="5" spans="1:17" ht="15" x14ac:dyDescent="0.25">
      <c r="A5" s="144"/>
      <c r="B5" s="65" t="s">
        <v>31</v>
      </c>
      <c r="C5" s="66">
        <v>8</v>
      </c>
      <c r="D5" s="107">
        <v>6.7</v>
      </c>
      <c r="E5" s="107">
        <f t="shared" si="0"/>
        <v>1.2167300380228137</v>
      </c>
      <c r="F5" s="108"/>
      <c r="G5" s="108"/>
      <c r="H5" s="106"/>
      <c r="I5" s="109"/>
      <c r="J5" s="108"/>
      <c r="K5" s="106"/>
      <c r="L5" s="106"/>
      <c r="M5" s="105" t="s">
        <v>6</v>
      </c>
      <c r="N5" s="123">
        <f>AVERAGE(J7:J25)</f>
        <v>0.33324934381399385</v>
      </c>
    </row>
    <row r="6" spans="1:17" ht="15" x14ac:dyDescent="0.25">
      <c r="A6" s="144">
        <v>2005</v>
      </c>
      <c r="B6" s="65" t="s">
        <v>32</v>
      </c>
      <c r="C6" s="66">
        <v>5.5</v>
      </c>
      <c r="D6" s="110">
        <f t="shared" ref="D6:D25" si="1">$Q$2*(C6/E3)+(1-$Q$2)*D5</f>
        <v>6.5205390271069206</v>
      </c>
      <c r="E6" s="110">
        <f>$Q$3*(C6/D6)+(1-$Q$3)*E2</f>
        <v>0.92927706675967825</v>
      </c>
      <c r="F6" s="111"/>
      <c r="G6" s="112"/>
      <c r="H6" s="68"/>
      <c r="I6" s="113"/>
      <c r="J6" s="112"/>
      <c r="K6" s="68"/>
      <c r="L6" s="36"/>
      <c r="M6" s="105" t="s">
        <v>62</v>
      </c>
      <c r="N6" s="101">
        <f>SQRT(SUM(J7:J25)/SUM(K7:K25))</f>
        <v>0.4133970239271102</v>
      </c>
    </row>
    <row r="7" spans="1:17" ht="15" x14ac:dyDescent="0.25">
      <c r="A7" s="144"/>
      <c r="B7" s="65" t="s">
        <v>33</v>
      </c>
      <c r="C7" s="66">
        <v>5.0999999999999996</v>
      </c>
      <c r="D7" s="110">
        <f t="shared" si="1"/>
        <v>5.8307190006760212</v>
      </c>
      <c r="E7" s="110">
        <f t="shared" ref="E7:E25" si="2">$Q$3*(C7/D7)+(1-$Q$3)*E4</f>
        <v>0.89318696013949217</v>
      </c>
      <c r="F7" s="70">
        <f>D5*E4</f>
        <v>6.1140684410646395</v>
      </c>
      <c r="G7" s="112">
        <f>C7-F7</f>
        <v>-1.0140684410646399</v>
      </c>
      <c r="H7" s="67">
        <f>ABS(G7)</f>
        <v>1.0140684410646399</v>
      </c>
      <c r="I7" s="113">
        <f>H7/C7</f>
        <v>0.19883694922836079</v>
      </c>
      <c r="J7" s="112">
        <f>G7*G7</f>
        <v>1.0283348031632691</v>
      </c>
      <c r="K7" s="68">
        <f>(C7-C6)^2</f>
        <v>0.16000000000000028</v>
      </c>
      <c r="L7" s="114">
        <f>G7/C7</f>
        <v>-0.19883694922836079</v>
      </c>
      <c r="M7" s="105" t="s">
        <v>82</v>
      </c>
      <c r="N7" s="104">
        <f>AVERAGE(L7:L25)</f>
        <v>1.1985331250754244E-2</v>
      </c>
    </row>
    <row r="8" spans="1:17" x14ac:dyDescent="0.2">
      <c r="A8" s="144"/>
      <c r="B8" s="65" t="s">
        <v>34</v>
      </c>
      <c r="C8" s="66">
        <v>6.9</v>
      </c>
      <c r="D8" s="110">
        <f t="shared" si="1"/>
        <v>5.712429907530419</v>
      </c>
      <c r="E8" s="110">
        <f t="shared" si="2"/>
        <v>1.2122118222091269</v>
      </c>
      <c r="F8" s="70">
        <f t="shared" ref="F8:F25" si="3">D6*E5</f>
        <v>7.9337356983810441</v>
      </c>
      <c r="G8" s="112">
        <f t="shared" ref="G8:G25" si="4">(C8-F8)</f>
        <v>-1.0337356983810437</v>
      </c>
      <c r="H8" s="67">
        <f t="shared" ref="H8:H25" si="5">ABS(G8)</f>
        <v>1.0337356983810437</v>
      </c>
      <c r="I8" s="113">
        <f t="shared" ref="I8:I25" si="6">H8/C8</f>
        <v>0.14981676788131068</v>
      </c>
      <c r="J8" s="112">
        <f t="shared" ref="J8:J25" si="7">G8*G8</f>
        <v>1.0686094941073443</v>
      </c>
      <c r="K8" s="68">
        <f t="shared" ref="K8:K25" si="8">(C8-C7)^2</f>
        <v>3.2400000000000024</v>
      </c>
      <c r="L8" s="114">
        <f t="shared" ref="L8:L25" si="9">G8/C8</f>
        <v>-0.14981676788131068</v>
      </c>
    </row>
    <row r="9" spans="1:17" x14ac:dyDescent="0.2">
      <c r="A9" s="144"/>
      <c r="B9" s="65" t="s">
        <v>35</v>
      </c>
      <c r="C9" s="66">
        <v>5.5</v>
      </c>
      <c r="D9" s="110">
        <f t="shared" si="1"/>
        <v>5.8650459685114171</v>
      </c>
      <c r="E9" s="110">
        <f t="shared" si="2"/>
        <v>0.93361340312625918</v>
      </c>
      <c r="F9" s="70">
        <f t="shared" si="3"/>
        <v>5.4183534500481354</v>
      </c>
      <c r="G9" s="112">
        <f t="shared" si="4"/>
        <v>8.16465499518646E-2</v>
      </c>
      <c r="H9" s="67">
        <f t="shared" si="5"/>
        <v>8.16465499518646E-2</v>
      </c>
      <c r="I9" s="113">
        <f t="shared" si="6"/>
        <v>1.4844827263975381E-2</v>
      </c>
      <c r="J9" s="112">
        <f t="shared" si="7"/>
        <v>6.6661591190423216E-3</v>
      </c>
      <c r="K9" s="68">
        <f t="shared" si="8"/>
        <v>1.9600000000000011</v>
      </c>
      <c r="L9" s="114">
        <f t="shared" si="9"/>
        <v>1.4844827263975381E-2</v>
      </c>
    </row>
    <row r="10" spans="1:17" x14ac:dyDescent="0.2">
      <c r="A10" s="144"/>
      <c r="B10" s="65" t="s">
        <v>36</v>
      </c>
      <c r="C10" s="66">
        <v>5.5</v>
      </c>
      <c r="D10" s="110">
        <f t="shared" si="1"/>
        <v>6.0817217427922801</v>
      </c>
      <c r="E10" s="110">
        <f t="shared" si="2"/>
        <v>0.89889352960982083</v>
      </c>
      <c r="F10" s="70">
        <f t="shared" si="3"/>
        <v>5.1022679041170154</v>
      </c>
      <c r="G10" s="112">
        <f t="shared" si="4"/>
        <v>0.39773209588298464</v>
      </c>
      <c r="H10" s="67">
        <f t="shared" si="5"/>
        <v>0.39773209588298464</v>
      </c>
      <c r="I10" s="113">
        <f t="shared" si="6"/>
        <v>7.2314926524179021E-2</v>
      </c>
      <c r="J10" s="112">
        <f t="shared" si="7"/>
        <v>0.1581908200954717</v>
      </c>
      <c r="K10" s="68">
        <f t="shared" si="8"/>
        <v>0</v>
      </c>
      <c r="L10" s="114">
        <f t="shared" si="9"/>
        <v>7.2314926524179021E-2</v>
      </c>
    </row>
    <row r="11" spans="1:17" x14ac:dyDescent="0.2">
      <c r="A11" s="144"/>
      <c r="B11" s="65" t="s">
        <v>37</v>
      </c>
      <c r="C11" s="66">
        <v>7.6</v>
      </c>
      <c r="D11" s="110">
        <f t="shared" si="1"/>
        <v>6.2207605292739192</v>
      </c>
      <c r="E11" s="110">
        <f t="shared" si="2"/>
        <v>1.2170705204129528</v>
      </c>
      <c r="F11" s="70">
        <f t="shared" si="3"/>
        <v>7.1096780608295189</v>
      </c>
      <c r="G11" s="112">
        <f t="shared" si="4"/>
        <v>0.49032193917048073</v>
      </c>
      <c r="H11" s="67">
        <f t="shared" si="5"/>
        <v>0.49032193917048073</v>
      </c>
      <c r="I11" s="113">
        <f t="shared" si="6"/>
        <v>6.4516044627694835E-2</v>
      </c>
      <c r="J11" s="112">
        <f t="shared" si="7"/>
        <v>0.2404156040319006</v>
      </c>
      <c r="K11" s="68">
        <f t="shared" si="8"/>
        <v>4.4099999999999984</v>
      </c>
      <c r="L11" s="114">
        <f t="shared" si="9"/>
        <v>6.4516044627694835E-2</v>
      </c>
    </row>
    <row r="12" spans="1:17" x14ac:dyDescent="0.2">
      <c r="A12" s="144"/>
      <c r="B12" s="65" t="s">
        <v>38</v>
      </c>
      <c r="C12" s="66">
        <v>5.9</v>
      </c>
      <c r="D12" s="110">
        <f t="shared" si="1"/>
        <v>6.2938829867890398</v>
      </c>
      <c r="E12" s="110">
        <f t="shared" si="2"/>
        <v>0.93555853081323281</v>
      </c>
      <c r="F12" s="70">
        <f t="shared" si="3"/>
        <v>5.6779769331552643</v>
      </c>
      <c r="G12" s="112">
        <f t="shared" si="4"/>
        <v>0.22202306684473605</v>
      </c>
      <c r="H12" s="67">
        <f t="shared" si="5"/>
        <v>0.22202306684473605</v>
      </c>
      <c r="I12" s="113">
        <f t="shared" si="6"/>
        <v>3.7631028278768817E-2</v>
      </c>
      <c r="J12" s="112">
        <f t="shared" si="7"/>
        <v>4.9294242211142134E-2</v>
      </c>
      <c r="K12" s="68">
        <f t="shared" si="8"/>
        <v>2.8899999999999975</v>
      </c>
      <c r="L12" s="114">
        <f t="shared" si="9"/>
        <v>3.7631028278768817E-2</v>
      </c>
    </row>
    <row r="13" spans="1:17" x14ac:dyDescent="0.2">
      <c r="A13" s="144"/>
      <c r="B13" s="65" t="s">
        <v>39</v>
      </c>
      <c r="C13" s="66">
        <v>6</v>
      </c>
      <c r="D13" s="110">
        <f t="shared" si="1"/>
        <v>6.575936560842691</v>
      </c>
      <c r="E13" s="110">
        <f t="shared" si="2"/>
        <v>0.90580755818480663</v>
      </c>
      <c r="F13" s="70">
        <f t="shared" si="3"/>
        <v>5.5918013890164904</v>
      </c>
      <c r="G13" s="112">
        <f t="shared" si="4"/>
        <v>0.40819861098350962</v>
      </c>
      <c r="H13" s="67">
        <f t="shared" si="5"/>
        <v>0.40819861098350962</v>
      </c>
      <c r="I13" s="113">
        <f t="shared" si="6"/>
        <v>6.8033101830584933E-2</v>
      </c>
      <c r="J13" s="112">
        <f t="shared" si="7"/>
        <v>0.16662610600886663</v>
      </c>
      <c r="K13" s="68">
        <f t="shared" si="8"/>
        <v>9.9999999999999291E-3</v>
      </c>
      <c r="L13" s="114">
        <f t="shared" si="9"/>
        <v>6.8033101830584933E-2</v>
      </c>
    </row>
    <row r="14" spans="1:17" x14ac:dyDescent="0.2">
      <c r="A14" s="144"/>
      <c r="B14" s="65" t="s">
        <v>28</v>
      </c>
      <c r="C14" s="66">
        <v>7.9</v>
      </c>
      <c r="D14" s="110">
        <f t="shared" si="1"/>
        <v>6.5130536227022748</v>
      </c>
      <c r="E14" s="110">
        <f t="shared" si="2"/>
        <v>1.214963286057559</v>
      </c>
      <c r="F14" s="70">
        <f t="shared" si="3"/>
        <v>7.6600994421495665</v>
      </c>
      <c r="G14" s="112">
        <f t="shared" si="4"/>
        <v>0.23990055785043385</v>
      </c>
      <c r="H14" s="67">
        <f t="shared" si="5"/>
        <v>0.23990055785043385</v>
      </c>
      <c r="I14" s="113">
        <f t="shared" si="6"/>
        <v>3.0367159221573903E-2</v>
      </c>
      <c r="J14" s="112">
        <f t="shared" si="7"/>
        <v>5.7552277656949355E-2</v>
      </c>
      <c r="K14" s="68">
        <f t="shared" si="8"/>
        <v>3.6100000000000012</v>
      </c>
      <c r="L14" s="114">
        <f t="shared" si="9"/>
        <v>3.0367159221573903E-2</v>
      </c>
    </row>
    <row r="15" spans="1:17" x14ac:dyDescent="0.2">
      <c r="A15" s="144"/>
      <c r="B15" s="65" t="s">
        <v>29</v>
      </c>
      <c r="C15" s="66">
        <v>7.2</v>
      </c>
      <c r="D15" s="110">
        <f t="shared" si="1"/>
        <v>7.3887636578845974</v>
      </c>
      <c r="E15" s="110">
        <f t="shared" si="2"/>
        <v>0.95544274524575523</v>
      </c>
      <c r="F15" s="70">
        <f t="shared" si="3"/>
        <v>6.1521735475830113</v>
      </c>
      <c r="G15" s="112">
        <f t="shared" si="4"/>
        <v>1.0478264524169889</v>
      </c>
      <c r="H15" s="67">
        <f t="shared" si="5"/>
        <v>1.0478264524169889</v>
      </c>
      <c r="I15" s="113">
        <f t="shared" si="6"/>
        <v>0.14553145172458179</v>
      </c>
      <c r="J15" s="112">
        <f t="shared" si="7"/>
        <v>1.0979402743847724</v>
      </c>
      <c r="K15" s="68">
        <f t="shared" si="8"/>
        <v>0.49000000000000027</v>
      </c>
      <c r="L15" s="114">
        <f t="shared" si="9"/>
        <v>0.14553145172458179</v>
      </c>
    </row>
    <row r="16" spans="1:17" x14ac:dyDescent="0.2">
      <c r="A16" s="144"/>
      <c r="B16" s="65" t="s">
        <v>30</v>
      </c>
      <c r="C16" s="66">
        <v>7.1</v>
      </c>
      <c r="D16" s="110">
        <f t="shared" si="1"/>
        <v>7.7215704676158774</v>
      </c>
      <c r="E16" s="110">
        <f t="shared" si="2"/>
        <v>0.91280874116516819</v>
      </c>
      <c r="F16" s="70">
        <f t="shared" si="3"/>
        <v>5.8995731983066566</v>
      </c>
      <c r="G16" s="112">
        <f t="shared" si="4"/>
        <v>1.200426801693343</v>
      </c>
      <c r="H16" s="67">
        <f t="shared" si="5"/>
        <v>1.200426801693343</v>
      </c>
      <c r="I16" s="113">
        <f t="shared" si="6"/>
        <v>0.16907419742159763</v>
      </c>
      <c r="J16" s="112">
        <f t="shared" si="7"/>
        <v>1.4410245062237088</v>
      </c>
      <c r="K16" s="68">
        <f t="shared" si="8"/>
        <v>1.0000000000000106E-2</v>
      </c>
      <c r="L16" s="114">
        <f t="shared" si="9"/>
        <v>0.16907419742159763</v>
      </c>
    </row>
    <row r="17" spans="1:12" x14ac:dyDescent="0.2">
      <c r="A17" s="144"/>
      <c r="B17" s="65" t="s">
        <v>31</v>
      </c>
      <c r="C17" s="66">
        <v>9.1</v>
      </c>
      <c r="D17" s="110">
        <f t="shared" si="1"/>
        <v>7.5500890148938353</v>
      </c>
      <c r="E17" s="110">
        <f t="shared" si="2"/>
        <v>1.2100147452043195</v>
      </c>
      <c r="F17" s="70">
        <f t="shared" si="3"/>
        <v>8.9770765736861406</v>
      </c>
      <c r="G17" s="112">
        <f t="shared" si="4"/>
        <v>0.122923426313859</v>
      </c>
      <c r="H17" s="67">
        <f t="shared" si="5"/>
        <v>0.122923426313859</v>
      </c>
      <c r="I17" s="113">
        <f t="shared" si="6"/>
        <v>1.3508068825698792E-2</v>
      </c>
      <c r="J17" s="112">
        <f t="shared" si="7"/>
        <v>1.5110168736738722E-2</v>
      </c>
      <c r="K17" s="68">
        <f t="shared" si="8"/>
        <v>4</v>
      </c>
      <c r="L17" s="114">
        <f t="shared" si="9"/>
        <v>1.3508068825698792E-2</v>
      </c>
    </row>
    <row r="18" spans="1:12" x14ac:dyDescent="0.2">
      <c r="A18" s="144">
        <v>2006</v>
      </c>
      <c r="B18" s="65" t="s">
        <v>32</v>
      </c>
      <c r="C18" s="66">
        <v>6.8</v>
      </c>
      <c r="D18" s="110">
        <f t="shared" si="1"/>
        <v>7.2295538152985177</v>
      </c>
      <c r="E18" s="110">
        <f t="shared" si="2"/>
        <v>0.94784617034626972</v>
      </c>
      <c r="F18" s="70">
        <f t="shared" si="3"/>
        <v>7.3775184851874638</v>
      </c>
      <c r="G18" s="112">
        <f t="shared" si="4"/>
        <v>-0.57751848518746396</v>
      </c>
      <c r="H18" s="67">
        <f t="shared" si="5"/>
        <v>0.57751848518746396</v>
      </c>
      <c r="I18" s="113">
        <f t="shared" si="6"/>
        <v>8.4929188998156463E-2</v>
      </c>
      <c r="J18" s="112">
        <f t="shared" si="7"/>
        <v>0.33352760073322302</v>
      </c>
      <c r="K18" s="68">
        <f t="shared" si="8"/>
        <v>5.2899999999999991</v>
      </c>
      <c r="L18" s="114">
        <f t="shared" si="9"/>
        <v>-8.4929188998156463E-2</v>
      </c>
    </row>
    <row r="19" spans="1:12" x14ac:dyDescent="0.2">
      <c r="A19" s="144"/>
      <c r="B19" s="65" t="s">
        <v>33</v>
      </c>
      <c r="C19" s="66">
        <v>6.7</v>
      </c>
      <c r="D19" s="110">
        <f t="shared" si="1"/>
        <v>7.3113059881848743</v>
      </c>
      <c r="E19" s="110">
        <f t="shared" si="2"/>
        <v>0.91463908659045356</v>
      </c>
      <c r="F19" s="70">
        <f t="shared" si="3"/>
        <v>6.891787249370207</v>
      </c>
      <c r="G19" s="112">
        <f t="shared" si="4"/>
        <v>-0.19178724937020686</v>
      </c>
      <c r="H19" s="67">
        <f t="shared" si="5"/>
        <v>0.19178724937020686</v>
      </c>
      <c r="I19" s="113">
        <f t="shared" si="6"/>
        <v>2.8624962592568186E-2</v>
      </c>
      <c r="J19" s="112">
        <f t="shared" si="7"/>
        <v>3.678234902098991E-2</v>
      </c>
      <c r="K19" s="68">
        <f t="shared" si="8"/>
        <v>9.9999999999999291E-3</v>
      </c>
      <c r="L19" s="114">
        <f t="shared" si="9"/>
        <v>-2.8624962592568186E-2</v>
      </c>
    </row>
    <row r="20" spans="1:12" x14ac:dyDescent="0.2">
      <c r="A20" s="144"/>
      <c r="B20" s="65" t="s">
        <v>34</v>
      </c>
      <c r="C20" s="66">
        <v>8.5</v>
      </c>
      <c r="D20" s="110">
        <f t="shared" si="1"/>
        <v>7.0991322292248373</v>
      </c>
      <c r="E20" s="110">
        <f t="shared" si="2"/>
        <v>1.2035295061237066</v>
      </c>
      <c r="F20" s="70">
        <f t="shared" si="3"/>
        <v>8.7478667177593525</v>
      </c>
      <c r="G20" s="112">
        <f t="shared" si="4"/>
        <v>-0.24786671775935254</v>
      </c>
      <c r="H20" s="67">
        <f t="shared" si="5"/>
        <v>0.24786671775935254</v>
      </c>
      <c r="I20" s="113">
        <f t="shared" si="6"/>
        <v>2.9160790324629711E-2</v>
      </c>
      <c r="J20" s="112">
        <f t="shared" si="7"/>
        <v>6.1437909772794529E-2</v>
      </c>
      <c r="K20" s="68">
        <f t="shared" si="8"/>
        <v>3.2399999999999993</v>
      </c>
      <c r="L20" s="114">
        <f t="shared" si="9"/>
        <v>-2.9160790324629711E-2</v>
      </c>
    </row>
    <row r="21" spans="1:12" x14ac:dyDescent="0.2">
      <c r="A21" s="144"/>
      <c r="B21" s="65" t="s">
        <v>35</v>
      </c>
      <c r="C21" s="66">
        <v>6.9</v>
      </c>
      <c r="D21" s="110">
        <f t="shared" si="1"/>
        <v>7.2327818333096783</v>
      </c>
      <c r="E21" s="110">
        <f t="shared" si="2"/>
        <v>0.9509870340747042</v>
      </c>
      <c r="F21" s="70">
        <f t="shared" si="3"/>
        <v>6.9299933811307826</v>
      </c>
      <c r="G21" s="112">
        <f t="shared" si="4"/>
        <v>-2.9993381130782204E-2</v>
      </c>
      <c r="H21" s="67">
        <f t="shared" si="5"/>
        <v>2.9993381130782204E-2</v>
      </c>
      <c r="I21" s="113">
        <f t="shared" si="6"/>
        <v>4.3468668305481455E-3</v>
      </c>
      <c r="J21" s="112">
        <f t="shared" si="7"/>
        <v>8.9960291165636194E-4</v>
      </c>
      <c r="K21" s="68">
        <f t="shared" si="8"/>
        <v>2.5599999999999987</v>
      </c>
      <c r="L21" s="114">
        <f t="shared" si="9"/>
        <v>-4.3468668305481455E-3</v>
      </c>
    </row>
    <row r="22" spans="1:12" x14ac:dyDescent="0.2">
      <c r="A22" s="144"/>
      <c r="B22" s="65" t="s">
        <v>36</v>
      </c>
      <c r="C22" s="66">
        <v>7</v>
      </c>
      <c r="D22" s="110">
        <f t="shared" si="1"/>
        <v>7.5440930020684407</v>
      </c>
      <c r="E22" s="110">
        <f t="shared" si="2"/>
        <v>0.9214074917585463</v>
      </c>
      <c r="F22" s="70">
        <f t="shared" si="3"/>
        <v>6.4931438177230554</v>
      </c>
      <c r="G22" s="112">
        <f t="shared" si="4"/>
        <v>0.50685618227694462</v>
      </c>
      <c r="H22" s="67">
        <f t="shared" si="5"/>
        <v>0.50685618227694462</v>
      </c>
      <c r="I22" s="113">
        <f t="shared" si="6"/>
        <v>7.2408026039563519E-2</v>
      </c>
      <c r="J22" s="112">
        <f t="shared" si="7"/>
        <v>0.2569031895123593</v>
      </c>
      <c r="K22" s="68">
        <f t="shared" si="8"/>
        <v>9.9999999999999291E-3</v>
      </c>
      <c r="L22" s="114">
        <f t="shared" si="9"/>
        <v>7.2408026039563519E-2</v>
      </c>
    </row>
    <row r="23" spans="1:12" x14ac:dyDescent="0.2">
      <c r="A23" s="144"/>
      <c r="B23" s="65" t="s">
        <v>37</v>
      </c>
      <c r="C23" s="66">
        <v>8.6</v>
      </c>
      <c r="D23" s="110">
        <f t="shared" si="1"/>
        <v>7.2491181666000202</v>
      </c>
      <c r="E23" s="110">
        <f t="shared" si="2"/>
        <v>1.1947472630394986</v>
      </c>
      <c r="F23" s="70">
        <f t="shared" si="3"/>
        <v>8.7048663477437138</v>
      </c>
      <c r="G23" s="112">
        <f t="shared" si="4"/>
        <v>-0.10486634774371417</v>
      </c>
      <c r="H23" s="67">
        <f t="shared" si="5"/>
        <v>0.10486634774371417</v>
      </c>
      <c r="I23" s="113">
        <f t="shared" si="6"/>
        <v>1.219376136554816E-2</v>
      </c>
      <c r="J23" s="112">
        <f t="shared" si="7"/>
        <v>1.0996950889105586E-2</v>
      </c>
      <c r="K23" s="68">
        <f t="shared" si="8"/>
        <v>2.5599999999999987</v>
      </c>
      <c r="L23" s="114">
        <f t="shared" si="9"/>
        <v>-1.219376136554816E-2</v>
      </c>
    </row>
    <row r="24" spans="1:12" x14ac:dyDescent="0.2">
      <c r="A24" s="144"/>
      <c r="B24" s="65" t="s">
        <v>38</v>
      </c>
      <c r="C24" s="66">
        <v>7</v>
      </c>
      <c r="D24" s="110">
        <f t="shared" si="1"/>
        <v>7.3317784762550069</v>
      </c>
      <c r="E24" s="110">
        <f t="shared" si="2"/>
        <v>0.95290973268464252</v>
      </c>
      <c r="F24" s="70">
        <f t="shared" si="3"/>
        <v>7.1743346288207981</v>
      </c>
      <c r="G24" s="112">
        <f t="shared" si="4"/>
        <v>-0.17433462882079809</v>
      </c>
      <c r="H24" s="67">
        <f t="shared" si="5"/>
        <v>0.17433462882079809</v>
      </c>
      <c r="I24" s="113">
        <f t="shared" si="6"/>
        <v>2.4904946974399728E-2</v>
      </c>
      <c r="J24" s="112">
        <f t="shared" si="7"/>
        <v>3.0392562806085443E-2</v>
      </c>
      <c r="K24" s="68">
        <f t="shared" si="8"/>
        <v>2.5599999999999987</v>
      </c>
      <c r="L24" s="114">
        <f t="shared" si="9"/>
        <v>-2.4904946974399728E-2</v>
      </c>
    </row>
    <row r="25" spans="1:12" x14ac:dyDescent="0.2">
      <c r="A25" s="144"/>
      <c r="B25" s="65" t="s">
        <v>39</v>
      </c>
      <c r="C25" s="66">
        <v>7.2</v>
      </c>
      <c r="D25" s="110">
        <f t="shared" si="1"/>
        <v>7.6888735758034548</v>
      </c>
      <c r="E25" s="110">
        <f t="shared" si="2"/>
        <v>0.92908149242758464</v>
      </c>
      <c r="F25" s="70">
        <f t="shared" si="3"/>
        <v>6.6793917873482362</v>
      </c>
      <c r="G25" s="112">
        <f t="shared" si="4"/>
        <v>0.52060821265176394</v>
      </c>
      <c r="H25" s="67">
        <f t="shared" si="5"/>
        <v>0.52060821265176394</v>
      </c>
      <c r="I25" s="113">
        <f t="shared" si="6"/>
        <v>7.230669620163388E-2</v>
      </c>
      <c r="J25" s="112">
        <f t="shared" si="7"/>
        <v>0.27103291108046423</v>
      </c>
      <c r="K25" s="68">
        <f t="shared" si="8"/>
        <v>4.000000000000007E-2</v>
      </c>
      <c r="L25" s="114">
        <f t="shared" si="9"/>
        <v>7.230669620163388E-2</v>
      </c>
    </row>
    <row r="26" spans="1:12" x14ac:dyDescent="0.2">
      <c r="A26" s="69"/>
      <c r="B26" s="65"/>
      <c r="C26" s="66"/>
      <c r="D26" s="115"/>
      <c r="E26" s="110"/>
      <c r="F26" s="111"/>
      <c r="G26" s="112"/>
      <c r="H26" s="68"/>
      <c r="I26" s="113"/>
      <c r="J26" s="112"/>
      <c r="K26" s="68"/>
      <c r="L26" s="36"/>
    </row>
    <row r="27" spans="1:12" x14ac:dyDescent="0.2">
      <c r="A27" s="11"/>
      <c r="B27" s="11"/>
      <c r="C27" s="11" t="s">
        <v>70</v>
      </c>
      <c r="D27" s="11"/>
      <c r="E27" s="27">
        <f>AVERAGE(C2:C5)</f>
        <v>6.5750000000000002</v>
      </c>
    </row>
    <row r="28" spans="1:12" x14ac:dyDescent="0.2">
      <c r="A28" s="13">
        <v>1</v>
      </c>
      <c r="B28" s="14" t="s">
        <v>40</v>
      </c>
      <c r="C28" s="11"/>
      <c r="D28" s="11"/>
    </row>
    <row r="29" spans="1:12" ht="52.15" customHeight="1" x14ac:dyDescent="0.2">
      <c r="A29" s="145">
        <v>1.2E-2</v>
      </c>
      <c r="B29" s="138"/>
      <c r="C29" s="138"/>
      <c r="D29" s="138"/>
      <c r="E29" s="138"/>
      <c r="F29" s="138"/>
      <c r="G29" s="138"/>
      <c r="H29" s="138"/>
      <c r="I29" s="138"/>
      <c r="J29" s="138"/>
    </row>
    <row r="30" spans="1:12" x14ac:dyDescent="0.2">
      <c r="C30" s="12"/>
      <c r="D30" s="11"/>
    </row>
    <row r="31" spans="1:12" x14ac:dyDescent="0.2">
      <c r="A31" s="13">
        <v>2</v>
      </c>
      <c r="B31" s="14" t="s">
        <v>41</v>
      </c>
      <c r="C31" s="12"/>
      <c r="D31" s="11"/>
    </row>
    <row r="32" spans="1:12" ht="52.15" customHeight="1" x14ac:dyDescent="0.2">
      <c r="A32" s="138">
        <v>0.45300000000000001</v>
      </c>
      <c r="B32" s="138"/>
      <c r="C32" s="138"/>
      <c r="D32" s="138"/>
      <c r="E32" s="138"/>
      <c r="F32" s="138"/>
      <c r="G32" s="138"/>
      <c r="H32" s="138"/>
      <c r="I32" s="138"/>
      <c r="J32" s="138"/>
    </row>
    <row r="33" spans="1:10" x14ac:dyDescent="0.2">
      <c r="C33" s="11"/>
    </row>
    <row r="34" spans="1:10" x14ac:dyDescent="0.2">
      <c r="A34" s="13">
        <v>3</v>
      </c>
      <c r="B34" s="14" t="s">
        <v>46</v>
      </c>
    </row>
    <row r="35" spans="1:10" ht="52.15" customHeight="1" x14ac:dyDescent="0.2">
      <c r="A35" s="136" t="s">
        <v>85</v>
      </c>
      <c r="B35" s="137"/>
      <c r="C35" s="137"/>
      <c r="D35" s="137"/>
      <c r="E35" s="137"/>
      <c r="F35" s="137"/>
      <c r="G35" s="137"/>
      <c r="H35" s="137"/>
      <c r="I35" s="137"/>
      <c r="J35" s="137"/>
    </row>
    <row r="36" spans="1:10" x14ac:dyDescent="0.2">
      <c r="C36" s="12"/>
    </row>
    <row r="37" spans="1:10" x14ac:dyDescent="0.2">
      <c r="A37" s="13">
        <v>4</v>
      </c>
      <c r="B37" s="14" t="s">
        <v>43</v>
      </c>
      <c r="C37" s="12"/>
    </row>
    <row r="38" spans="1:10" ht="52.15" customHeight="1" x14ac:dyDescent="0.2">
      <c r="A38" s="136" t="s">
        <v>86</v>
      </c>
      <c r="B38" s="137"/>
      <c r="C38" s="137"/>
      <c r="D38" s="137"/>
      <c r="E38" s="137"/>
      <c r="F38" s="137"/>
      <c r="G38" s="137"/>
      <c r="H38" s="137"/>
      <c r="I38" s="137"/>
      <c r="J38" s="137"/>
    </row>
    <row r="39" spans="1:10" x14ac:dyDescent="0.2">
      <c r="B39" s="14"/>
      <c r="C39" s="12"/>
    </row>
    <row r="40" spans="1:10" x14ac:dyDescent="0.2">
      <c r="A40" s="15" t="s">
        <v>23</v>
      </c>
      <c r="C40" s="12"/>
    </row>
    <row r="41" spans="1:10" x14ac:dyDescent="0.2">
      <c r="A41" s="15" t="s">
        <v>24</v>
      </c>
      <c r="B41" s="11"/>
      <c r="C41" s="12"/>
    </row>
    <row r="42" spans="1:10" x14ac:dyDescent="0.2">
      <c r="A42" s="11"/>
      <c r="B42" s="11"/>
      <c r="C42" s="12"/>
    </row>
    <row r="43" spans="1:10" x14ac:dyDescent="0.2">
      <c r="A43" s="11"/>
      <c r="B43" s="11"/>
      <c r="C43" s="12"/>
    </row>
  </sheetData>
  <mergeCells count="7">
    <mergeCell ref="A35:J35"/>
    <mergeCell ref="A38:J38"/>
    <mergeCell ref="A2:A5"/>
    <mergeCell ref="A6:A17"/>
    <mergeCell ref="A18:A25"/>
    <mergeCell ref="A29:J29"/>
    <mergeCell ref="A32:J32"/>
  </mergeCells>
  <conditionalFormatting sqref="H5:H26">
    <cfRule type="colorScale" priority="5">
      <colorScale>
        <cfvo type="min"/>
        <cfvo type="max"/>
        <color rgb="FFFCFCFF"/>
        <color rgb="FFF8696B"/>
      </colorScale>
    </cfRule>
  </conditionalFormatting>
  <conditionalFormatting sqref="I5:I26">
    <cfRule type="colorScale" priority="4">
      <colorScale>
        <cfvo type="min"/>
        <cfvo type="max"/>
        <color rgb="FFFCFCFF"/>
        <color rgb="FFF8696B"/>
      </colorScale>
    </cfRule>
  </conditionalFormatting>
  <conditionalFormatting sqref="J5:J26">
    <cfRule type="colorScale" priority="3">
      <colorScale>
        <cfvo type="min"/>
        <cfvo type="max"/>
        <color rgb="FFFCFCFF"/>
        <color rgb="FFF8696B"/>
      </colorScale>
    </cfRule>
  </conditionalFormatting>
  <conditionalFormatting sqref="G5:G26">
    <cfRule type="colorScale" priority="6">
      <colorScale>
        <cfvo type="min"/>
        <cfvo type="percentile" val="50"/>
        <cfvo type="max"/>
        <color rgb="FF63BE7B"/>
        <color rgb="FFFFEB84"/>
        <color rgb="FFF8696B"/>
      </colorScale>
    </cfRule>
  </conditionalFormatting>
  <conditionalFormatting sqref="G7:K26">
    <cfRule type="colorScale" priority="2">
      <colorScale>
        <cfvo type="min"/>
        <cfvo type="max"/>
        <color rgb="FFF8696B"/>
        <color rgb="FFFCFCFF"/>
      </colorScale>
    </cfRule>
  </conditionalFormatting>
  <conditionalFormatting sqref="K6:L25">
    <cfRule type="colorScale" priority="1">
      <colorScale>
        <cfvo type="min"/>
        <cfvo type="max"/>
        <color rgb="FFF8696B"/>
        <color rgb="FFFCFCFF"/>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abSelected="1" workbookViewId="0">
      <selection activeCell="G2" sqref="G2:M5"/>
    </sheetView>
  </sheetViews>
  <sheetFormatPr defaultRowHeight="12.75" x14ac:dyDescent="0.2"/>
  <cols>
    <col min="8" max="8" width="8.42578125" customWidth="1"/>
    <col min="11" max="11" width="9.85546875" customWidth="1"/>
  </cols>
  <sheetData>
    <row r="1" spans="1:18" ht="26.25" x14ac:dyDescent="0.25">
      <c r="A1" s="64"/>
      <c r="B1" s="64" t="s">
        <v>26</v>
      </c>
      <c r="C1" s="18" t="s">
        <v>27</v>
      </c>
      <c r="D1" s="99" t="s">
        <v>66</v>
      </c>
      <c r="E1" s="99" t="s">
        <v>67</v>
      </c>
      <c r="F1" s="99" t="s">
        <v>69</v>
      </c>
      <c r="G1" s="99" t="s">
        <v>2</v>
      </c>
      <c r="H1" s="99" t="s">
        <v>50</v>
      </c>
      <c r="I1" s="99" t="s">
        <v>51</v>
      </c>
      <c r="J1" s="99" t="s">
        <v>52</v>
      </c>
      <c r="K1" s="99" t="s">
        <v>53</v>
      </c>
      <c r="L1" s="99" t="s">
        <v>54</v>
      </c>
      <c r="M1" s="99" t="s">
        <v>82</v>
      </c>
      <c r="N1" s="101" t="s">
        <v>18</v>
      </c>
      <c r="O1" s="123">
        <f>AVERAGE(H6:H25)</f>
        <v>6.1224984623964661E-2</v>
      </c>
      <c r="Q1" s="125" t="s">
        <v>71</v>
      </c>
      <c r="R1" s="126">
        <v>0</v>
      </c>
    </row>
    <row r="2" spans="1:18" ht="15" x14ac:dyDescent="0.25">
      <c r="A2" s="144">
        <v>2004</v>
      </c>
      <c r="B2" s="65" t="s">
        <v>28</v>
      </c>
      <c r="C2" s="66">
        <v>6.7</v>
      </c>
      <c r="D2" s="117"/>
      <c r="E2" s="117"/>
      <c r="F2" s="118">
        <f>C2/$D$27</f>
        <v>1.0983606557377048</v>
      </c>
      <c r="G2" s="119"/>
      <c r="H2" s="106"/>
      <c r="I2" s="106"/>
      <c r="J2" s="106"/>
      <c r="K2" s="106"/>
      <c r="L2" s="106"/>
      <c r="M2" s="106"/>
      <c r="N2" s="101" t="s">
        <v>61</v>
      </c>
      <c r="O2" s="123">
        <f>AVERAGE(I6:I25)</f>
        <v>0.31348138200769371</v>
      </c>
      <c r="Q2" s="125" t="s">
        <v>72</v>
      </c>
      <c r="R2" s="126">
        <v>0.4175583810078885</v>
      </c>
    </row>
    <row r="3" spans="1:18" ht="15" x14ac:dyDescent="0.25">
      <c r="A3" s="144"/>
      <c r="B3" s="65" t="s">
        <v>29</v>
      </c>
      <c r="C3" s="66">
        <v>5.6</v>
      </c>
      <c r="D3" s="117"/>
      <c r="E3" s="117"/>
      <c r="F3" s="118">
        <f t="shared" ref="F3:F4" si="0">C3/$D$27</f>
        <v>0.91803278688524581</v>
      </c>
      <c r="G3" s="117"/>
      <c r="H3" s="106"/>
      <c r="I3" s="106"/>
      <c r="J3" s="106"/>
      <c r="K3" s="106"/>
      <c r="L3" s="106"/>
      <c r="M3" s="106"/>
      <c r="N3" s="101" t="s">
        <v>5</v>
      </c>
      <c r="O3" s="103">
        <f>AVERAGE(J6:J25)</f>
        <v>4.6174401272390447E-2</v>
      </c>
      <c r="Q3" s="125" t="s">
        <v>73</v>
      </c>
      <c r="R3" s="126">
        <v>0.26139322425878447</v>
      </c>
    </row>
    <row r="4" spans="1:18" ht="15" x14ac:dyDescent="0.25">
      <c r="A4" s="144"/>
      <c r="B4" s="65" t="s">
        <v>30</v>
      </c>
      <c r="C4" s="66">
        <v>6</v>
      </c>
      <c r="D4" s="118">
        <v>5.89</v>
      </c>
      <c r="E4" s="118">
        <v>7.6700000000000004E-2</v>
      </c>
      <c r="F4" s="118">
        <f t="shared" si="0"/>
        <v>0.98360655737704905</v>
      </c>
      <c r="G4" s="118"/>
      <c r="H4" s="106"/>
      <c r="I4" s="106"/>
      <c r="J4" s="106"/>
      <c r="K4" s="106"/>
      <c r="L4" s="106"/>
      <c r="M4" s="106"/>
      <c r="N4" s="101" t="s">
        <v>6</v>
      </c>
      <c r="O4" s="123">
        <f>AVERAGE(K6:K25)</f>
        <v>0.22513332330585398</v>
      </c>
    </row>
    <row r="5" spans="1:18" ht="15" x14ac:dyDescent="0.25">
      <c r="A5" s="144"/>
      <c r="B5" s="65" t="s">
        <v>31</v>
      </c>
      <c r="C5" s="66">
        <v>8</v>
      </c>
      <c r="D5" s="120">
        <f t="shared" ref="D5:D25" si="1">$R$1*C5/F2 + (1-$R$1)*(D4+E4)</f>
        <v>5.9666999999999994</v>
      </c>
      <c r="E5" s="121">
        <f t="shared" ref="E5:E25" si="2">$R$3*(D5-D4)+(1-$R$3)*E4</f>
        <v>7.6699999999999949E-2</v>
      </c>
      <c r="F5" s="120">
        <f t="shared" ref="F5:F25" si="3">$R$3*(C5/D5)+(1-$R$3)*F2</f>
        <v>1.1617260267404841</v>
      </c>
      <c r="G5" s="122"/>
      <c r="H5" s="56"/>
      <c r="I5" s="45"/>
      <c r="J5" s="45"/>
      <c r="K5" s="45"/>
      <c r="L5" s="45"/>
      <c r="M5" s="36"/>
      <c r="N5" s="101" t="s">
        <v>62</v>
      </c>
      <c r="O5" s="101">
        <f>SQRT(SUM(K6:K25)/SUM(L6:L25))</f>
        <v>0.32247120522818501</v>
      </c>
    </row>
    <row r="6" spans="1:18" ht="15" x14ac:dyDescent="0.25">
      <c r="A6" s="144">
        <v>2005</v>
      </c>
      <c r="B6" s="65" t="s">
        <v>32</v>
      </c>
      <c r="C6" s="66">
        <v>5.5</v>
      </c>
      <c r="D6" s="120">
        <f t="shared" si="1"/>
        <v>6.0433999999999992</v>
      </c>
      <c r="E6" s="121">
        <f t="shared" si="2"/>
        <v>7.6699999999999907E-2</v>
      </c>
      <c r="F6" s="120">
        <f t="shared" si="3"/>
        <v>0.91595495667576132</v>
      </c>
      <c r="G6" s="120">
        <f t="shared" ref="G6:G25" si="4">(D4+ (2*E4))*F3</f>
        <v>5.5480393442622944</v>
      </c>
      <c r="H6" s="56">
        <f>C6-G6</f>
        <v>-4.8039344262294392E-2</v>
      </c>
      <c r="I6" s="56">
        <f>ABS(H6)</f>
        <v>4.8039344262294392E-2</v>
      </c>
      <c r="J6" s="46">
        <f>I6/C6</f>
        <v>8.7344262295080705E-3</v>
      </c>
      <c r="K6" s="56">
        <f>H6^2</f>
        <v>2.3077785971512372E-3</v>
      </c>
      <c r="L6" s="45">
        <f>(C6-C5)^2</f>
        <v>6.25</v>
      </c>
      <c r="M6" s="38">
        <f>H6/C6</f>
        <v>-8.7344262295080705E-3</v>
      </c>
      <c r="N6" s="101" t="s">
        <v>82</v>
      </c>
      <c r="O6" s="124">
        <f>AVERAGE(M6:M25)</f>
        <v>2.7544945030930509E-3</v>
      </c>
    </row>
    <row r="7" spans="1:18" x14ac:dyDescent="0.2">
      <c r="A7" s="144"/>
      <c r="B7" s="65" t="s">
        <v>33</v>
      </c>
      <c r="C7" s="66">
        <v>5.0999999999999996</v>
      </c>
      <c r="D7" s="120">
        <f t="shared" si="1"/>
        <v>6.120099999999999</v>
      </c>
      <c r="E7" s="121">
        <f t="shared" si="2"/>
        <v>7.6699999999999879E-2</v>
      </c>
      <c r="F7" s="120">
        <f t="shared" si="3"/>
        <v>0.94432259560672738</v>
      </c>
      <c r="G7" s="120">
        <f t="shared" si="4"/>
        <v>6.0197704918032766</v>
      </c>
      <c r="H7" s="71">
        <f t="shared" ref="H7:H25" si="5">(C7-G7)</f>
        <v>-0.91977049180327697</v>
      </c>
      <c r="I7" s="56">
        <f>ABS(H7)</f>
        <v>0.91977049180327697</v>
      </c>
      <c r="J7" s="46">
        <f t="shared" ref="J7:J25" si="6">I7/C7</f>
        <v>0.18034715525554451</v>
      </c>
      <c r="K7" s="56">
        <f>H7^2</f>
        <v>0.84597775759204197</v>
      </c>
      <c r="L7" s="45">
        <f>(C7-C6)^2</f>
        <v>0.16000000000000028</v>
      </c>
      <c r="M7" s="38">
        <f t="shared" ref="M7:M25" si="7">H7/C7</f>
        <v>-0.18034715525554451</v>
      </c>
    </row>
    <row r="8" spans="1:18" x14ac:dyDescent="0.2">
      <c r="A8" s="144"/>
      <c r="B8" s="65" t="s">
        <v>34</v>
      </c>
      <c r="C8" s="66">
        <v>6.9</v>
      </c>
      <c r="D8" s="120">
        <f t="shared" si="1"/>
        <v>6.1967999999999988</v>
      </c>
      <c r="E8" s="121">
        <f t="shared" si="2"/>
        <v>7.6699999999999852E-2</v>
      </c>
      <c r="F8" s="120">
        <f t="shared" si="3"/>
        <v>1.1491142996242669</v>
      </c>
      <c r="G8" s="120">
        <f t="shared" si="4"/>
        <v>7.19898384250543</v>
      </c>
      <c r="H8" s="67">
        <f t="shared" si="5"/>
        <v>-0.29898384250542964</v>
      </c>
      <c r="I8" s="68">
        <f>ABS(H8)</f>
        <v>0.29898384250542964</v>
      </c>
      <c r="J8" s="46">
        <f t="shared" si="6"/>
        <v>4.3330991667453571E-2</v>
      </c>
      <c r="K8" s="112">
        <f>H8*H8</f>
        <v>8.9391338079311558E-2</v>
      </c>
      <c r="L8" s="68">
        <f>(C8-C7)^2</f>
        <v>3.2400000000000024</v>
      </c>
      <c r="M8" s="38">
        <f t="shared" si="7"/>
        <v>-4.3330991667453571E-2</v>
      </c>
    </row>
    <row r="9" spans="1:18" x14ac:dyDescent="0.2">
      <c r="A9" s="144"/>
      <c r="B9" s="65" t="s">
        <v>35</v>
      </c>
      <c r="C9" s="66">
        <v>5.5</v>
      </c>
      <c r="D9" s="120">
        <f t="shared" si="1"/>
        <v>6.2734999999999985</v>
      </c>
      <c r="E9" s="121">
        <f t="shared" si="2"/>
        <v>7.6699999999999838E-2</v>
      </c>
      <c r="F9" s="120">
        <f t="shared" si="3"/>
        <v>0.90569491655610035</v>
      </c>
      <c r="G9" s="120">
        <f t="shared" si="4"/>
        <v>5.7462434207053876</v>
      </c>
      <c r="H9" s="67">
        <f t="shared" si="5"/>
        <v>-0.24624342070538763</v>
      </c>
      <c r="I9" s="68">
        <f t="shared" ref="I9:I25" si="8">ABS(H9)</f>
        <v>0.24624342070538763</v>
      </c>
      <c r="J9" s="46">
        <f t="shared" si="6"/>
        <v>4.4771531037343208E-2</v>
      </c>
      <c r="K9" s="112">
        <f t="shared" ref="K9:K25" si="9">H9*H9</f>
        <v>6.0635822240690522E-2</v>
      </c>
      <c r="L9" s="68">
        <f t="shared" ref="L9:L25" si="10">(C9-C8)^2</f>
        <v>1.9600000000000011</v>
      </c>
      <c r="M9" s="38">
        <f t="shared" si="7"/>
        <v>-4.4771531037343208E-2</v>
      </c>
    </row>
    <row r="10" spans="1:18" x14ac:dyDescent="0.2">
      <c r="A10" s="144"/>
      <c r="B10" s="65" t="s">
        <v>36</v>
      </c>
      <c r="C10" s="66">
        <v>5.5</v>
      </c>
      <c r="D10" s="120">
        <f t="shared" si="1"/>
        <v>6.3501999999999983</v>
      </c>
      <c r="E10" s="121">
        <f t="shared" si="2"/>
        <v>7.6699999999999824E-2</v>
      </c>
      <c r="F10" s="120">
        <f t="shared" si="3"/>
        <v>0.92387951707049076</v>
      </c>
      <c r="G10" s="120">
        <f t="shared" si="4"/>
        <v>5.9966373466218386</v>
      </c>
      <c r="H10" s="67">
        <f t="shared" si="5"/>
        <v>-0.49663734662183856</v>
      </c>
      <c r="I10" s="68">
        <f t="shared" si="8"/>
        <v>0.49663734662183856</v>
      </c>
      <c r="J10" s="46">
        <f t="shared" si="6"/>
        <v>9.0297699385788827E-2</v>
      </c>
      <c r="K10" s="112">
        <f t="shared" si="9"/>
        <v>0.24664865405958022</v>
      </c>
      <c r="L10" s="68">
        <f t="shared" si="10"/>
        <v>0</v>
      </c>
      <c r="M10" s="38">
        <f t="shared" si="7"/>
        <v>-9.0297699385788827E-2</v>
      </c>
    </row>
    <row r="11" spans="1:18" x14ac:dyDescent="0.2">
      <c r="A11" s="144"/>
      <c r="B11" s="65" t="s">
        <v>37</v>
      </c>
      <c r="C11" s="66">
        <v>7.6</v>
      </c>
      <c r="D11" s="120">
        <f t="shared" si="1"/>
        <v>6.4268999999999981</v>
      </c>
      <c r="E11" s="121">
        <f t="shared" si="2"/>
        <v>7.6699999999999824E-2</v>
      </c>
      <c r="F11" s="120">
        <f t="shared" si="3"/>
        <v>1.1578488536245704</v>
      </c>
      <c r="G11" s="120">
        <f t="shared" si="4"/>
        <v>7.3852426922551988</v>
      </c>
      <c r="H11" s="67">
        <f t="shared" si="5"/>
        <v>0.21475730774480084</v>
      </c>
      <c r="I11" s="68">
        <f t="shared" si="8"/>
        <v>0.21475730774480084</v>
      </c>
      <c r="J11" s="46">
        <f t="shared" si="6"/>
        <v>2.8257540492736953E-2</v>
      </c>
      <c r="K11" s="112">
        <f t="shared" si="9"/>
        <v>4.6120701229795093E-2</v>
      </c>
      <c r="L11" s="68">
        <f t="shared" si="10"/>
        <v>4.4099999999999984</v>
      </c>
      <c r="M11" s="38">
        <f t="shared" si="7"/>
        <v>2.8257540492736953E-2</v>
      </c>
    </row>
    <row r="12" spans="1:18" x14ac:dyDescent="0.2">
      <c r="A12" s="144"/>
      <c r="B12" s="65" t="s">
        <v>38</v>
      </c>
      <c r="C12" s="66">
        <v>5.9</v>
      </c>
      <c r="D12" s="120">
        <f t="shared" si="1"/>
        <v>6.5035999999999978</v>
      </c>
      <c r="E12" s="121">
        <f t="shared" si="2"/>
        <v>7.6699999999999824E-2</v>
      </c>
      <c r="F12" s="120">
        <f t="shared" si="3"/>
        <v>0.90608568570823689</v>
      </c>
      <c r="G12" s="120">
        <f t="shared" si="4"/>
        <v>5.8902774593142526</v>
      </c>
      <c r="H12" s="67">
        <f t="shared" si="5"/>
        <v>9.7225406857477381E-3</v>
      </c>
      <c r="I12" s="68">
        <f t="shared" si="8"/>
        <v>9.7225406857477381E-3</v>
      </c>
      <c r="J12" s="46">
        <f t="shared" si="6"/>
        <v>1.6478882518216505E-3</v>
      </c>
      <c r="K12" s="112">
        <f t="shared" si="9"/>
        <v>9.4527797386020099E-5</v>
      </c>
      <c r="L12" s="68">
        <f t="shared" si="10"/>
        <v>2.8899999999999975</v>
      </c>
      <c r="M12" s="38">
        <f t="shared" si="7"/>
        <v>1.6478882518216505E-3</v>
      </c>
    </row>
    <row r="13" spans="1:18" x14ac:dyDescent="0.2">
      <c r="A13" s="144"/>
      <c r="B13" s="65" t="s">
        <v>39</v>
      </c>
      <c r="C13" s="66">
        <v>6</v>
      </c>
      <c r="D13" s="120">
        <f t="shared" si="1"/>
        <v>6.5802999999999976</v>
      </c>
      <c r="E13" s="121">
        <f t="shared" si="2"/>
        <v>7.6699999999999824E-2</v>
      </c>
      <c r="F13" s="120">
        <f t="shared" si="3"/>
        <v>0.92072528876424264</v>
      </c>
      <c r="G13" s="120">
        <f t="shared" si="4"/>
        <v>6.0794043861789477</v>
      </c>
      <c r="H13" s="67">
        <f t="shared" si="5"/>
        <v>-7.9404386178947739E-2</v>
      </c>
      <c r="I13" s="68">
        <f t="shared" si="8"/>
        <v>7.9404386178947739E-2</v>
      </c>
      <c r="J13" s="46">
        <f t="shared" si="6"/>
        <v>1.3234064363157957E-2</v>
      </c>
      <c r="K13" s="112">
        <f t="shared" si="9"/>
        <v>6.3050565444554667E-3</v>
      </c>
      <c r="L13" s="68">
        <f t="shared" si="10"/>
        <v>9.9999999999999291E-3</v>
      </c>
      <c r="M13" s="38">
        <f t="shared" si="7"/>
        <v>-1.3234064363157957E-2</v>
      </c>
    </row>
    <row r="14" spans="1:18" x14ac:dyDescent="0.2">
      <c r="A14" s="144"/>
      <c r="B14" s="65" t="s">
        <v>28</v>
      </c>
      <c r="C14" s="66">
        <v>7.9</v>
      </c>
      <c r="D14" s="120">
        <f t="shared" si="1"/>
        <v>6.6569999999999974</v>
      </c>
      <c r="E14" s="121">
        <f t="shared" si="2"/>
        <v>7.6699999999999824E-2</v>
      </c>
      <c r="F14" s="120">
        <f t="shared" si="3"/>
        <v>1.1653957704226507</v>
      </c>
      <c r="G14" s="120">
        <f t="shared" si="4"/>
        <v>7.7077998185787617</v>
      </c>
      <c r="H14" s="67">
        <f t="shared" si="5"/>
        <v>0.19220018142123863</v>
      </c>
      <c r="I14" s="68">
        <f t="shared" si="8"/>
        <v>0.19220018142123863</v>
      </c>
      <c r="J14" s="46">
        <f t="shared" si="6"/>
        <v>2.4329136888764383E-2</v>
      </c>
      <c r="K14" s="112">
        <f t="shared" si="9"/>
        <v>3.6940909738357043E-2</v>
      </c>
      <c r="L14" s="68">
        <f t="shared" si="10"/>
        <v>3.6100000000000012</v>
      </c>
      <c r="M14" s="38">
        <f t="shared" si="7"/>
        <v>2.4329136888764383E-2</v>
      </c>
    </row>
    <row r="15" spans="1:18" x14ac:dyDescent="0.2">
      <c r="A15" s="144"/>
      <c r="B15" s="65" t="s">
        <v>29</v>
      </c>
      <c r="C15" s="66">
        <v>7.2</v>
      </c>
      <c r="D15" s="120">
        <f t="shared" si="1"/>
        <v>6.7336999999999971</v>
      </c>
      <c r="E15" s="121">
        <f t="shared" si="2"/>
        <v>7.6699999999999824E-2</v>
      </c>
      <c r="F15" s="120">
        <f t="shared" si="3"/>
        <v>0.94873539321210876</v>
      </c>
      <c r="G15" s="120">
        <f t="shared" si="4"/>
        <v>6.1013091818535523</v>
      </c>
      <c r="H15" s="67">
        <f t="shared" si="5"/>
        <v>1.0986908181464479</v>
      </c>
      <c r="I15" s="68">
        <f t="shared" si="8"/>
        <v>1.0986908181464479</v>
      </c>
      <c r="J15" s="46">
        <f t="shared" si="6"/>
        <v>0.15259594696478443</v>
      </c>
      <c r="K15" s="112">
        <f t="shared" si="9"/>
        <v>1.207121513879311</v>
      </c>
      <c r="L15" s="68">
        <f t="shared" si="10"/>
        <v>0.49000000000000027</v>
      </c>
      <c r="M15" s="38">
        <f t="shared" si="7"/>
        <v>0.15259594696478443</v>
      </c>
    </row>
    <row r="16" spans="1:18" x14ac:dyDescent="0.2">
      <c r="A16" s="144"/>
      <c r="B16" s="65" t="s">
        <v>30</v>
      </c>
      <c r="C16" s="66">
        <v>7.1</v>
      </c>
      <c r="D16" s="120">
        <f t="shared" si="1"/>
        <v>6.8103999999999969</v>
      </c>
      <c r="E16" s="121">
        <f t="shared" si="2"/>
        <v>7.6699999999999824E-2</v>
      </c>
      <c r="F16" s="120">
        <f t="shared" si="3"/>
        <v>0.95256243744101432</v>
      </c>
      <c r="G16" s="120">
        <f t="shared" si="4"/>
        <v>6.2705075065999951</v>
      </c>
      <c r="H16" s="67">
        <f t="shared" si="5"/>
        <v>0.82949249340000453</v>
      </c>
      <c r="I16" s="68">
        <f t="shared" si="8"/>
        <v>0.82949249340000453</v>
      </c>
      <c r="J16" s="46">
        <f t="shared" si="6"/>
        <v>0.11682992864788797</v>
      </c>
      <c r="K16" s="112">
        <f t="shared" si="9"/>
        <v>0.68805779660695654</v>
      </c>
      <c r="L16" s="68">
        <f t="shared" si="10"/>
        <v>1.0000000000000106E-2</v>
      </c>
      <c r="M16" s="38">
        <f t="shared" si="7"/>
        <v>0.11682992864788797</v>
      </c>
    </row>
    <row r="17" spans="1:13" x14ac:dyDescent="0.2">
      <c r="A17" s="144"/>
      <c r="B17" s="65" t="s">
        <v>31</v>
      </c>
      <c r="C17" s="66">
        <v>9.1</v>
      </c>
      <c r="D17" s="120">
        <f t="shared" si="1"/>
        <v>6.8870999999999967</v>
      </c>
      <c r="E17" s="121">
        <f t="shared" si="2"/>
        <v>7.6699999999999824E-2</v>
      </c>
      <c r="F17" s="120">
        <f t="shared" si="3"/>
        <v>1.2061509174905423</v>
      </c>
      <c r="G17" s="120">
        <f t="shared" si="4"/>
        <v>8.0261972104778341</v>
      </c>
      <c r="H17" s="67">
        <f t="shared" si="5"/>
        <v>1.0738027895221656</v>
      </c>
      <c r="I17" s="68">
        <f t="shared" si="8"/>
        <v>1.0738027895221656</v>
      </c>
      <c r="J17" s="46">
        <f t="shared" si="6"/>
        <v>0.11800030654089733</v>
      </c>
      <c r="K17" s="112">
        <f t="shared" si="9"/>
        <v>1.1530524307855843</v>
      </c>
      <c r="L17" s="68">
        <f t="shared" si="10"/>
        <v>4</v>
      </c>
      <c r="M17" s="38">
        <f t="shared" si="7"/>
        <v>0.11800030654089733</v>
      </c>
    </row>
    <row r="18" spans="1:13" x14ac:dyDescent="0.2">
      <c r="A18" s="144">
        <v>2006</v>
      </c>
      <c r="B18" s="65" t="s">
        <v>32</v>
      </c>
      <c r="C18" s="66">
        <v>6.8</v>
      </c>
      <c r="D18" s="120">
        <f t="shared" si="1"/>
        <v>6.9637999999999964</v>
      </c>
      <c r="E18" s="121">
        <f t="shared" si="2"/>
        <v>7.6699999999999824E-2</v>
      </c>
      <c r="F18" s="120">
        <f t="shared" si="3"/>
        <v>0.95598721662487895</v>
      </c>
      <c r="G18" s="120">
        <f t="shared" si="4"/>
        <v>6.6068035312504794</v>
      </c>
      <c r="H18" s="67">
        <f t="shared" si="5"/>
        <v>0.19319646874952046</v>
      </c>
      <c r="I18" s="68">
        <f t="shared" si="8"/>
        <v>0.19319646874952046</v>
      </c>
      <c r="J18" s="46">
        <f t="shared" si="6"/>
        <v>2.8411245404341243E-2</v>
      </c>
      <c r="K18" s="112">
        <f t="shared" si="9"/>
        <v>3.7324875537284433E-2</v>
      </c>
      <c r="L18" s="68">
        <f t="shared" si="10"/>
        <v>5.2899999999999991</v>
      </c>
      <c r="M18" s="38">
        <f t="shared" si="7"/>
        <v>2.8411245404341243E-2</v>
      </c>
    </row>
    <row r="19" spans="1:13" x14ac:dyDescent="0.2">
      <c r="A19" s="144"/>
      <c r="B19" s="65" t="s">
        <v>33</v>
      </c>
      <c r="C19" s="66">
        <v>6.7</v>
      </c>
      <c r="D19" s="120">
        <f t="shared" si="1"/>
        <v>7.0404999999999962</v>
      </c>
      <c r="E19" s="121">
        <f t="shared" si="2"/>
        <v>7.6699999999999824E-2</v>
      </c>
      <c r="F19" s="120">
        <f t="shared" si="3"/>
        <v>0.95232052328202388</v>
      </c>
      <c r="G19" s="120">
        <f t="shared" si="4"/>
        <v>6.7065158408034575</v>
      </c>
      <c r="H19" s="67">
        <f t="shared" si="5"/>
        <v>-6.5158408034573512E-3</v>
      </c>
      <c r="I19" s="68">
        <f t="shared" si="8"/>
        <v>6.5158408034573512E-3</v>
      </c>
      <c r="J19" s="46">
        <f t="shared" si="6"/>
        <v>9.725135527548285E-4</v>
      </c>
      <c r="K19" s="112">
        <f t="shared" si="9"/>
        <v>4.2456181375999738E-5</v>
      </c>
      <c r="L19" s="68">
        <f t="shared" si="10"/>
        <v>9.9999999999999291E-3</v>
      </c>
      <c r="M19" s="38">
        <f t="shared" si="7"/>
        <v>-9.725135527548285E-4</v>
      </c>
    </row>
    <row r="20" spans="1:13" x14ac:dyDescent="0.2">
      <c r="A20" s="144"/>
      <c r="B20" s="65" t="s">
        <v>34</v>
      </c>
      <c r="C20" s="66">
        <v>8.5</v>
      </c>
      <c r="D20" s="120">
        <f t="shared" si="1"/>
        <v>7.117199999999996</v>
      </c>
      <c r="E20" s="121">
        <f t="shared" si="2"/>
        <v>7.6699999999999824E-2</v>
      </c>
      <c r="F20" s="120">
        <f t="shared" si="3"/>
        <v>1.2030505250841661</v>
      </c>
      <c r="G20" s="120">
        <f t="shared" si="4"/>
        <v>8.5844173099636834</v>
      </c>
      <c r="H20" s="67">
        <f t="shared" si="5"/>
        <v>-8.4417309963683351E-2</v>
      </c>
      <c r="I20" s="68">
        <f t="shared" si="8"/>
        <v>8.4417309963683351E-2</v>
      </c>
      <c r="J20" s="46">
        <f t="shared" si="6"/>
        <v>9.9314482310215706E-3</v>
      </c>
      <c r="K20" s="112">
        <f t="shared" si="9"/>
        <v>7.1262822215045927E-3</v>
      </c>
      <c r="L20" s="68">
        <f t="shared" si="10"/>
        <v>3.2399999999999993</v>
      </c>
      <c r="M20" s="38">
        <f t="shared" si="7"/>
        <v>-9.9314482310215706E-3</v>
      </c>
    </row>
    <row r="21" spans="1:13" x14ac:dyDescent="0.2">
      <c r="A21" s="144"/>
      <c r="B21" s="65" t="s">
        <v>35</v>
      </c>
      <c r="C21" s="66">
        <v>6.9</v>
      </c>
      <c r="D21" s="120">
        <f t="shared" si="1"/>
        <v>7.1938999999999957</v>
      </c>
      <c r="E21" s="121">
        <f t="shared" si="2"/>
        <v>7.6699999999999824E-2</v>
      </c>
      <c r="F21" s="120">
        <f t="shared" si="3"/>
        <v>0.95681288632032491</v>
      </c>
      <c r="G21" s="120">
        <f t="shared" si="4"/>
        <v>6.8772764376777129</v>
      </c>
      <c r="H21" s="67">
        <f t="shared" si="5"/>
        <v>2.2723562322287449E-2</v>
      </c>
      <c r="I21" s="68">
        <f t="shared" si="8"/>
        <v>2.2723562322287449E-2</v>
      </c>
      <c r="J21" s="46">
        <f t="shared" si="6"/>
        <v>3.2932699017807895E-3</v>
      </c>
      <c r="K21" s="112">
        <f t="shared" si="9"/>
        <v>5.1636028461488179E-4</v>
      </c>
      <c r="L21" s="68">
        <f t="shared" si="10"/>
        <v>2.5599999999999987</v>
      </c>
      <c r="M21" s="38">
        <f t="shared" si="7"/>
        <v>3.2932699017807895E-3</v>
      </c>
    </row>
    <row r="22" spans="1:13" x14ac:dyDescent="0.2">
      <c r="A22" s="144"/>
      <c r="B22" s="65" t="s">
        <v>36</v>
      </c>
      <c r="C22" s="66">
        <v>7</v>
      </c>
      <c r="D22" s="120">
        <f t="shared" si="1"/>
        <v>7.2705999999999955</v>
      </c>
      <c r="E22" s="121">
        <f t="shared" si="2"/>
        <v>7.6699999999999824E-2</v>
      </c>
      <c r="F22" s="120">
        <f t="shared" si="3"/>
        <v>0.95505498141524869</v>
      </c>
      <c r="G22" s="120">
        <f t="shared" si="4"/>
        <v>6.9239415965742781</v>
      </c>
      <c r="H22" s="67">
        <f t="shared" si="5"/>
        <v>7.6058403425721899E-2</v>
      </c>
      <c r="I22" s="68">
        <f t="shared" si="8"/>
        <v>7.6058403425721899E-2</v>
      </c>
      <c r="J22" s="46">
        <f t="shared" si="6"/>
        <v>1.0865486203674557E-2</v>
      </c>
      <c r="K22" s="112">
        <f t="shared" si="9"/>
        <v>5.7848807316698645E-3</v>
      </c>
      <c r="L22" s="68">
        <f t="shared" si="10"/>
        <v>9.9999999999999291E-3</v>
      </c>
      <c r="M22" s="38">
        <f t="shared" si="7"/>
        <v>1.0865486203674557E-2</v>
      </c>
    </row>
    <row r="23" spans="1:13" x14ac:dyDescent="0.2">
      <c r="A23" s="144"/>
      <c r="B23" s="65" t="s">
        <v>37</v>
      </c>
      <c r="C23" s="66">
        <v>8.6</v>
      </c>
      <c r="D23" s="120">
        <f t="shared" si="1"/>
        <v>7.3472999999999953</v>
      </c>
      <c r="E23" s="121">
        <f t="shared" si="2"/>
        <v>7.6699999999999824E-2</v>
      </c>
      <c r="F23" s="120">
        <f t="shared" si="3"/>
        <v>1.1945415171813754</v>
      </c>
      <c r="G23" s="120">
        <f t="shared" si="4"/>
        <v>8.8391731229508874</v>
      </c>
      <c r="H23" s="67">
        <f t="shared" si="5"/>
        <v>-0.23917312295088777</v>
      </c>
      <c r="I23" s="68">
        <f t="shared" si="8"/>
        <v>0.23917312295088777</v>
      </c>
      <c r="J23" s="46">
        <f t="shared" si="6"/>
        <v>2.7810828250103229E-2</v>
      </c>
      <c r="K23" s="112">
        <f t="shared" si="9"/>
        <v>5.7203782742080482E-2</v>
      </c>
      <c r="L23" s="68">
        <f t="shared" si="10"/>
        <v>2.5599999999999987</v>
      </c>
      <c r="M23" s="38">
        <f t="shared" si="7"/>
        <v>-2.7810828250103229E-2</v>
      </c>
    </row>
    <row r="24" spans="1:13" x14ac:dyDescent="0.2">
      <c r="A24" s="144"/>
      <c r="B24" s="65" t="s">
        <v>38</v>
      </c>
      <c r="C24" s="66">
        <v>7</v>
      </c>
      <c r="D24" s="120">
        <f t="shared" si="1"/>
        <v>7.423999999999995</v>
      </c>
      <c r="E24" s="121">
        <f t="shared" si="2"/>
        <v>7.6699999999999824E-2</v>
      </c>
      <c r="F24" s="120">
        <f t="shared" si="3"/>
        <v>0.95317299736049943</v>
      </c>
      <c r="G24" s="120">
        <f t="shared" si="4"/>
        <v>7.1033788680420873</v>
      </c>
      <c r="H24" s="67">
        <f t="shared" si="5"/>
        <v>-0.10337886804208729</v>
      </c>
      <c r="I24" s="68">
        <f t="shared" si="8"/>
        <v>0.10337886804208729</v>
      </c>
      <c r="J24" s="46">
        <f t="shared" si="6"/>
        <v>1.4768409720298184E-2</v>
      </c>
      <c r="K24" s="112">
        <f t="shared" si="9"/>
        <v>1.0687190357663297E-2</v>
      </c>
      <c r="L24" s="68">
        <f t="shared" si="10"/>
        <v>2.5599999999999987</v>
      </c>
      <c r="M24" s="38">
        <f t="shared" si="7"/>
        <v>-1.4768409720298184E-2</v>
      </c>
    </row>
    <row r="25" spans="1:13" x14ac:dyDescent="0.2">
      <c r="A25" s="144"/>
      <c r="B25" s="65" t="s">
        <v>39</v>
      </c>
      <c r="C25" s="66">
        <v>7.2</v>
      </c>
      <c r="D25" s="120">
        <f t="shared" si="1"/>
        <v>7.5006999999999948</v>
      </c>
      <c r="E25" s="121">
        <f t="shared" si="2"/>
        <v>7.6699999999999824E-2</v>
      </c>
      <c r="F25" s="120">
        <f t="shared" si="3"/>
        <v>0.95632415711998353</v>
      </c>
      <c r="G25" s="120">
        <f t="shared" si="4"/>
        <v>7.1635808991013512</v>
      </c>
      <c r="H25" s="67">
        <f t="shared" si="5"/>
        <v>3.6419100898648971E-2</v>
      </c>
      <c r="I25" s="68">
        <f t="shared" si="8"/>
        <v>3.6419100898648971E-2</v>
      </c>
      <c r="J25" s="46">
        <f t="shared" si="6"/>
        <v>5.0582084581456905E-3</v>
      </c>
      <c r="K25" s="112">
        <f t="shared" si="9"/>
        <v>1.3263509102659742E-3</v>
      </c>
      <c r="L25" s="68">
        <f t="shared" si="10"/>
        <v>4.000000000000007E-2</v>
      </c>
      <c r="M25" s="38">
        <f t="shared" si="7"/>
        <v>5.0582084581456905E-3</v>
      </c>
    </row>
    <row r="26" spans="1:13" s="132" customFormat="1" x14ac:dyDescent="0.2">
      <c r="A26" s="127"/>
      <c r="B26" s="128"/>
      <c r="C26" s="129"/>
      <c r="D26" s="130"/>
      <c r="E26" s="130"/>
      <c r="F26" s="131"/>
      <c r="G26" s="130"/>
      <c r="H26" s="130"/>
      <c r="J26" s="133"/>
      <c r="K26" s="130"/>
    </row>
    <row r="27" spans="1:13" x14ac:dyDescent="0.2">
      <c r="A27" s="15"/>
      <c r="B27" s="15"/>
      <c r="C27" s="16" t="s">
        <v>70</v>
      </c>
      <c r="D27" s="28">
        <f>AVERAGE(C2:C4)</f>
        <v>6.1000000000000005</v>
      </c>
    </row>
    <row r="28" spans="1:13" x14ac:dyDescent="0.2">
      <c r="A28" s="20">
        <v>1</v>
      </c>
      <c r="B28" s="21" t="s">
        <v>40</v>
      </c>
      <c r="C28" s="15"/>
      <c r="D28" s="15"/>
    </row>
    <row r="29" spans="1:13" x14ac:dyDescent="0.2">
      <c r="A29" s="143">
        <v>0</v>
      </c>
      <c r="B29" s="138"/>
      <c r="C29" s="138"/>
      <c r="D29" s="138"/>
      <c r="E29" s="138"/>
      <c r="F29" s="138"/>
      <c r="G29" s="138"/>
      <c r="H29" s="138"/>
      <c r="I29" s="138"/>
      <c r="J29" s="138"/>
    </row>
    <row r="30" spans="1:13" ht="52.15" customHeight="1" x14ac:dyDescent="0.2">
      <c r="C30" s="19"/>
      <c r="D30" s="15"/>
    </row>
    <row r="31" spans="1:13" x14ac:dyDescent="0.2">
      <c r="A31" s="20">
        <v>2</v>
      </c>
      <c r="B31" s="21" t="s">
        <v>41</v>
      </c>
      <c r="C31" s="19"/>
      <c r="D31" s="15"/>
    </row>
    <row r="32" spans="1:13" x14ac:dyDescent="0.2">
      <c r="A32" s="138">
        <v>0.31</v>
      </c>
      <c r="B32" s="138"/>
      <c r="C32" s="138"/>
      <c r="D32" s="138"/>
      <c r="E32" s="138"/>
      <c r="F32" s="138"/>
      <c r="G32" s="138"/>
      <c r="H32" s="138"/>
      <c r="I32" s="138"/>
      <c r="J32" s="138"/>
    </row>
    <row r="33" spans="1:10" ht="52.15" customHeight="1" x14ac:dyDescent="0.2">
      <c r="C33" s="15"/>
    </row>
    <row r="34" spans="1:10" x14ac:dyDescent="0.2">
      <c r="A34" s="20">
        <v>3</v>
      </c>
      <c r="B34" s="21" t="s">
        <v>46</v>
      </c>
    </row>
    <row r="35" spans="1:10" ht="62.25" customHeight="1" x14ac:dyDescent="0.2">
      <c r="A35" s="136" t="s">
        <v>101</v>
      </c>
      <c r="B35" s="137"/>
      <c r="C35" s="137"/>
      <c r="D35" s="137"/>
      <c r="E35" s="137"/>
      <c r="F35" s="137"/>
      <c r="G35" s="137"/>
      <c r="H35" s="137"/>
      <c r="I35" s="137"/>
      <c r="J35" s="137"/>
    </row>
    <row r="36" spans="1:10" ht="52.15" customHeight="1" x14ac:dyDescent="0.2">
      <c r="C36" s="19"/>
    </row>
    <row r="37" spans="1:10" x14ac:dyDescent="0.2">
      <c r="A37" s="20">
        <v>4</v>
      </c>
      <c r="B37" s="21" t="s">
        <v>43</v>
      </c>
      <c r="C37" s="19"/>
    </row>
    <row r="38" spans="1:10" ht="69" customHeight="1" x14ac:dyDescent="0.2">
      <c r="A38" s="136" t="s">
        <v>100</v>
      </c>
      <c r="B38" s="137"/>
      <c r="C38" s="137"/>
      <c r="D38" s="137"/>
      <c r="E38" s="137"/>
      <c r="F38" s="137"/>
      <c r="G38" s="137"/>
      <c r="H38" s="137"/>
      <c r="I38" s="137"/>
      <c r="J38" s="137"/>
    </row>
    <row r="39" spans="1:10" ht="52.15" customHeight="1" x14ac:dyDescent="0.2">
      <c r="B39" s="21"/>
      <c r="C39" s="19"/>
    </row>
    <row r="40" spans="1:10" x14ac:dyDescent="0.2">
      <c r="A40" s="15" t="s">
        <v>23</v>
      </c>
    </row>
    <row r="41" spans="1:10" x14ac:dyDescent="0.2">
      <c r="A41" s="15" t="s">
        <v>24</v>
      </c>
    </row>
  </sheetData>
  <mergeCells count="7">
    <mergeCell ref="A35:J35"/>
    <mergeCell ref="A38:J38"/>
    <mergeCell ref="A2:A5"/>
    <mergeCell ref="A6:A17"/>
    <mergeCell ref="A18:A25"/>
    <mergeCell ref="A29:J29"/>
    <mergeCell ref="A32:J32"/>
  </mergeCells>
  <conditionalFormatting sqref="I8">
    <cfRule type="colorScale" priority="7">
      <colorScale>
        <cfvo type="min"/>
        <cfvo type="max"/>
        <color rgb="FFFCFCFF"/>
        <color rgb="FFF8696B"/>
      </colorScale>
    </cfRule>
  </conditionalFormatting>
  <conditionalFormatting sqref="K8">
    <cfRule type="colorScale" priority="5">
      <colorScale>
        <cfvo type="min"/>
        <cfvo type="max"/>
        <color rgb="FFFCFCFF"/>
        <color rgb="FFF8696B"/>
      </colorScale>
    </cfRule>
  </conditionalFormatting>
  <conditionalFormatting sqref="H8">
    <cfRule type="colorScale" priority="8">
      <colorScale>
        <cfvo type="min"/>
        <cfvo type="percentile" val="50"/>
        <cfvo type="max"/>
        <color rgb="FF63BE7B"/>
        <color rgb="FFFFEB84"/>
        <color rgb="FFF8696B"/>
      </colorScale>
    </cfRule>
  </conditionalFormatting>
  <conditionalFormatting sqref="I9:I26">
    <cfRule type="colorScale" priority="3">
      <colorScale>
        <cfvo type="min"/>
        <cfvo type="max"/>
        <color rgb="FFFCFCFF"/>
        <color rgb="FFF8696B"/>
      </colorScale>
    </cfRule>
  </conditionalFormatting>
  <conditionalFormatting sqref="J26">
    <cfRule type="colorScale" priority="2">
      <colorScale>
        <cfvo type="min"/>
        <cfvo type="max"/>
        <color rgb="FFFCFCFF"/>
        <color rgb="FFF8696B"/>
      </colorScale>
    </cfRule>
  </conditionalFormatting>
  <conditionalFormatting sqref="K9:K26">
    <cfRule type="colorScale" priority="1">
      <colorScale>
        <cfvo type="min"/>
        <cfvo type="max"/>
        <color rgb="FFFCFCFF"/>
        <color rgb="FFF8696B"/>
      </colorScale>
    </cfRule>
  </conditionalFormatting>
  <conditionalFormatting sqref="H9:H26">
    <cfRule type="colorScale" priority="4">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Naive</vt:lpstr>
      <vt:lpstr>Mov. Avg.</vt:lpstr>
      <vt:lpstr>Cum. Mean</vt:lpstr>
      <vt:lpstr>Exp. Smooth.</vt:lpstr>
      <vt:lpstr>Holt</vt:lpstr>
      <vt:lpstr>Winter</vt:lpstr>
      <vt:lpstr>Holt-Win</vt:lpstr>
    </vt:vector>
  </TitlesOfParts>
  <Company>The Ohio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Homework 1</dc:title>
  <dc:creator>Rudi</dc:creator>
  <cp:lastModifiedBy>NICSI</cp:lastModifiedBy>
  <cp:lastPrinted>2011-09-14T16:56:09Z</cp:lastPrinted>
  <dcterms:created xsi:type="dcterms:W3CDTF">1999-12-22T13:32:20Z</dcterms:created>
  <dcterms:modified xsi:type="dcterms:W3CDTF">2018-03-15T22:50:32Z</dcterms:modified>
</cp:coreProperties>
</file>