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C:\Users\hellb\Desktop\"/>
    </mc:Choice>
  </mc:AlternateContent>
  <xr:revisionPtr revIDLastSave="0" documentId="8_{58E70D1E-45D1-4AFE-8651-3D827C66A9E7}" xr6:coauthVersionLast="47" xr6:coauthVersionMax="47" xr10:uidLastSave="{00000000-0000-0000-0000-000000000000}"/>
  <bookViews>
    <workbookView xWindow="12315" yWindow="6525" windowWidth="15375" windowHeight="7875" tabRatio="500" xr2:uid="{00000000-000D-0000-FFFF-FFFF00000000}"/>
  </bookViews>
  <sheets>
    <sheet name="Valentines" sheetId="1" r:id="rId1"/>
    <sheet name="VAL_CALC" sheetId="2" r:id="rId2"/>
    <sheet name="Mothers day" sheetId="3" r:id="rId3"/>
    <sheet name="MD_CALC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smNativeData">
      <pm:revision xmlns:pm="smNativeData" day="1642516511" val="1042" rev="124" revOS="4" revMin="124" revMax="0"/>
      <pm:docPrefs xmlns:pm="smNativeData" id="1642516511" fixedDigits="0" showNotice="1" showFrameBounds="1" autoChart="1" recalcOnPrint="1" recalcOnCopy="1" finalRounding="1" compatTextArt="1" tab="567" useDefinedPrintRange="1" printArea="currentSheet"/>
      <pm:compatibility xmlns:pm="smNativeData" id="1642516511" overlapCells="1"/>
      <pm:defCurrency xmlns:pm="smNativeData" id="1642516511"/>
    </ext>
  </extLst>
</workbook>
</file>

<file path=xl/calcChain.xml><?xml version="1.0" encoding="utf-8"?>
<calcChain xmlns="http://schemas.openxmlformats.org/spreadsheetml/2006/main">
  <c r="Q30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L30" i="1"/>
  <c r="P30" i="1"/>
  <c r="J12" i="1"/>
  <c r="C19" i="1"/>
  <c r="J19" i="1"/>
  <c r="B38" i="1"/>
  <c r="C18" i="1"/>
  <c r="J17" i="1"/>
  <c r="C17" i="1"/>
  <c r="C16" i="1"/>
  <c r="J15" i="1"/>
  <c r="J5" i="1"/>
  <c r="C4" i="1"/>
  <c r="C3" i="1"/>
  <c r="C14" i="1"/>
  <c r="C13" i="1"/>
  <c r="C12" i="1"/>
  <c r="C11" i="1"/>
  <c r="C10" i="1"/>
  <c r="C9" i="1"/>
  <c r="C8" i="1"/>
  <c r="I15" i="1"/>
  <c r="I30" i="1" s="1"/>
  <c r="C15" i="1"/>
  <c r="K14" i="3"/>
  <c r="J14" i="3"/>
  <c r="I14" i="3"/>
  <c r="H14" i="3"/>
  <c r="E14" i="3"/>
  <c r="B14" i="3"/>
  <c r="D14" i="3"/>
  <c r="E30" i="1"/>
  <c r="K30" i="1"/>
  <c r="B9" i="2"/>
  <c r="B29" i="2"/>
  <c r="B19" i="2"/>
  <c r="I16" i="2"/>
  <c r="J16" i="2"/>
  <c r="G16" i="2"/>
  <c r="F4" i="2"/>
  <c r="F5" i="2"/>
  <c r="F6" i="2"/>
  <c r="F7" i="2"/>
  <c r="F8" i="2"/>
  <c r="F9" i="2"/>
  <c r="F10" i="2"/>
  <c r="F11" i="2"/>
  <c r="F12" i="2"/>
  <c r="F13" i="2"/>
  <c r="F14" i="2"/>
  <c r="F3" i="2"/>
  <c r="H12" i="2"/>
  <c r="K12" i="2" s="1"/>
  <c r="L12" i="2" s="1"/>
  <c r="H13" i="2"/>
  <c r="K13" i="2" s="1"/>
  <c r="L13" i="2" s="1"/>
  <c r="H14" i="2"/>
  <c r="K14" i="2" s="1"/>
  <c r="L14" i="2" s="1"/>
  <c r="H4" i="2"/>
  <c r="K4" i="2" s="1"/>
  <c r="L4" i="2" s="1"/>
  <c r="H5" i="2"/>
  <c r="K5" i="2" s="1"/>
  <c r="L5" i="2" s="1"/>
  <c r="H6" i="2"/>
  <c r="K6" i="2" s="1"/>
  <c r="L6" i="2" s="1"/>
  <c r="H7" i="2"/>
  <c r="K7" i="2" s="1"/>
  <c r="L7" i="2" s="1"/>
  <c r="H8" i="2"/>
  <c r="K8" i="2" s="1"/>
  <c r="L8" i="2" s="1"/>
  <c r="H9" i="2"/>
  <c r="K9" i="2" s="1"/>
  <c r="L9" i="2" s="1"/>
  <c r="H10" i="2"/>
  <c r="K10" i="2" s="1"/>
  <c r="L10" i="2" s="1"/>
  <c r="H11" i="2"/>
  <c r="K11" i="2" s="1"/>
  <c r="L11" i="2" s="1"/>
  <c r="H3" i="2"/>
  <c r="A41" i="1"/>
  <c r="B40" i="1"/>
  <c r="A40" i="1"/>
  <c r="D30" i="1"/>
  <c r="B30" i="1"/>
  <c r="A32" i="1"/>
  <c r="H30" i="1"/>
  <c r="J30" i="1" l="1"/>
  <c r="C14" i="3"/>
  <c r="C30" i="1"/>
  <c r="H16" i="2"/>
  <c r="K3" i="2"/>
  <c r="L3" i="2" s="1"/>
  <c r="L16" i="2" s="1"/>
  <c r="C38" i="1"/>
  <c r="K16" i="2" l="1"/>
</calcChain>
</file>

<file path=xl/sharedStrings.xml><?xml version="1.0" encoding="utf-8"?>
<sst xmlns="http://schemas.openxmlformats.org/spreadsheetml/2006/main" count="292" uniqueCount="95">
  <si>
    <t>Product</t>
  </si>
  <si>
    <t>Price for 12</t>
  </si>
  <si>
    <t>Link</t>
  </si>
  <si>
    <t>Bear w/ Lovehearts</t>
  </si>
  <si>
    <t>Love photo frame</t>
  </si>
  <si>
    <t>Metallic heart confetti</t>
  </si>
  <si>
    <t>Foil confetti</t>
  </si>
  <si>
    <t>Perfume bag</t>
  </si>
  <si>
    <t>Red shredded tissue paper</t>
  </si>
  <si>
    <t>Heart print balloons</t>
  </si>
  <si>
    <t>X O socks</t>
  </si>
  <si>
    <t>Total</t>
  </si>
  <si>
    <t>Cut price wholesale</t>
  </si>
  <si>
    <t>N/A</t>
  </si>
  <si>
    <t>TDB</t>
  </si>
  <si>
    <t>Status</t>
  </si>
  <si>
    <t>OK (200)</t>
  </si>
  <si>
    <t>FAIL (401)</t>
  </si>
  <si>
    <t>Price for 1</t>
  </si>
  <si>
    <t>W.Size(cm)</t>
  </si>
  <si>
    <t>H.Size(cm)</t>
  </si>
  <si>
    <t>MOQ PRICE</t>
  </si>
  <si>
    <t>Weight (KG)</t>
  </si>
  <si>
    <t>cutpricewholesaler.com - EXTERNAL URL</t>
  </si>
  <si>
    <t>Card Factory</t>
  </si>
  <si>
    <t>Angel Wholesale</t>
  </si>
  <si>
    <t>Gift bag</t>
  </si>
  <si>
    <t>cardfactory.co.uk - EXTERNAL URL</t>
  </si>
  <si>
    <t>Rose Petals</t>
  </si>
  <si>
    <t>angelwholesale.co.uk - EXTERNAL URL</t>
  </si>
  <si>
    <t>Card</t>
  </si>
  <si>
    <t>ASF</t>
  </si>
  <si>
    <t>((25-(5+5+0.25))*12)-9</t>
  </si>
  <si>
    <t>Selling price</t>
  </si>
  <si>
    <t>Supplier price</t>
  </si>
  <si>
    <t>Shipping cost</t>
  </si>
  <si>
    <t>Amazon costs</t>
  </si>
  <si>
    <t>Quantity to sell</t>
  </si>
  <si>
    <t>((B1-(B2+B4))*B5)-B3</t>
  </si>
  <si>
    <t>Shipments</t>
  </si>
  <si>
    <t>((B1-(B2+B4))*B5)-(B3*B6)</t>
  </si>
  <si>
    <t>TOTAL</t>
  </si>
  <si>
    <t>Delivery to Recipent</t>
  </si>
  <si>
    <t>AMAZON COST</t>
  </si>
  <si>
    <t>PROFIT</t>
  </si>
  <si>
    <t>TOTAL EXPENSES</t>
  </si>
  <si>
    <t>NAME</t>
  </si>
  <si>
    <t>TOTALS</t>
  </si>
  <si>
    <t>SHIPPING OUT</t>
  </si>
  <si>
    <t>SUPPLIER PRICE</t>
  </si>
  <si>
    <t>SELLING PRICE</t>
  </si>
  <si>
    <t>SUP CODE</t>
  </si>
  <si>
    <t>CP</t>
  </si>
  <si>
    <t>CF</t>
  </si>
  <si>
    <t>AW</t>
  </si>
  <si>
    <t>SUPL 1</t>
  </si>
  <si>
    <t>SUPL 2</t>
  </si>
  <si>
    <t>SUPL 3</t>
  </si>
  <si>
    <t>Required</t>
  </si>
  <si>
    <t>Lavender mug</t>
  </si>
  <si>
    <t>Photo frame</t>
  </si>
  <si>
    <t>Rose candle</t>
  </si>
  <si>
    <t>Gift tags</t>
  </si>
  <si>
    <t>Ferrero Rocher 3 pack</t>
  </si>
  <si>
    <t>bestwaywholesale - EXTERNAL URL</t>
  </si>
  <si>
    <t>BW</t>
  </si>
  <si>
    <t>Pukka pad</t>
  </si>
  <si>
    <t>Book mark</t>
  </si>
  <si>
    <t>Ordered</t>
  </si>
  <si>
    <t>Order quantity</t>
  </si>
  <si>
    <t>Quantity delivered</t>
  </si>
  <si>
    <t>Y</t>
  </si>
  <si>
    <t>N</t>
  </si>
  <si>
    <t>Love heart keyring set 2pc</t>
  </si>
  <si>
    <t>Product code</t>
  </si>
  <si>
    <t>VAL4552</t>
  </si>
  <si>
    <t>#65621</t>
  </si>
  <si>
    <t>#51742</t>
  </si>
  <si>
    <t>H6RCC</t>
  </si>
  <si>
    <t>90414UN</t>
  </si>
  <si>
    <t>28497-9C</t>
  </si>
  <si>
    <t>20592-RC</t>
  </si>
  <si>
    <t>VAL4549</t>
  </si>
  <si>
    <t>VAL4576</t>
  </si>
  <si>
    <t>C15862</t>
  </si>
  <si>
    <t>Glitter heart candles 8pk</t>
  </si>
  <si>
    <t>Lovers heart magnet</t>
  </si>
  <si>
    <t>3pc Soap roses</t>
  </si>
  <si>
    <t>30306-SRC</t>
  </si>
  <si>
    <t>30309-ROSC</t>
  </si>
  <si>
    <t>Soap roses</t>
  </si>
  <si>
    <t>TY5283</t>
  </si>
  <si>
    <t>18CM Plush Teddy Bear</t>
  </si>
  <si>
    <t>£ Spent</t>
  </si>
  <si>
    <t>Order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</si>
</sst>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8" formatCode="&quot;£&quot;#,##0.00;[Red]\-&quot;£&quot;#,##0.00"/>
    <numFmt numFmtId="164" formatCode="[$£-809]0.00"/>
  </numFmts>
  <fonts count="10" x14ac:knownFonts="1"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</font>
    <font>
      <b/>
      <sz val="11"/>
      <color rgb="FFFF0000"/>
      <name val="Calibri"/>
      <family val="2"/>
    </font>
    <font>
      <b/>
      <sz val="11"/>
      <color rgb="FFC00000"/>
      <name val="Calibri"/>
      <family val="2"/>
    </font>
    <font>
      <sz val="11"/>
      <color theme="0"/>
      <name val="Calibri"/>
      <family val="2"/>
    </font>
    <font>
      <u/>
      <sz val="11"/>
      <color theme="0"/>
      <name val="Calibri"/>
      <family val="2"/>
    </font>
    <font>
      <sz val="11"/>
      <name val="Calibri"/>
      <family val="2"/>
    </font>
    <font>
      <sz val="11"/>
      <color rgb="FFC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 diagonalUp="1" diagonalDown="1">
      <left/>
      <right/>
      <top/>
      <bottom/>
      <diagonal style="thin">
        <color auto="1"/>
      </diagonal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5">
    <xf numFmtId="0" fontId="0" fillId="0" borderId="0" xfId="0"/>
    <xf numFmtId="8" fontId="0" fillId="0" borderId="0" xfId="0" applyNumberFormat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5" fillId="0" borderId="0" xfId="0" applyFont="1" applyFill="1" applyAlignment="1">
      <alignment horizontal="center"/>
    </xf>
    <xf numFmtId="164" fontId="0" fillId="0" borderId="0" xfId="0" applyNumberFormat="1" applyFill="1"/>
    <xf numFmtId="0" fontId="6" fillId="2" borderId="0" xfId="0" applyFont="1" applyFill="1"/>
    <xf numFmtId="0" fontId="6" fillId="2" borderId="3" xfId="0" applyFont="1" applyFill="1" applyBorder="1"/>
    <xf numFmtId="0" fontId="6" fillId="2" borderId="4" xfId="0" applyFont="1" applyFill="1" applyBorder="1"/>
    <xf numFmtId="0" fontId="7" fillId="2" borderId="4" xfId="1" applyFont="1" applyFill="1" applyBorder="1"/>
    <xf numFmtId="0" fontId="6" fillId="2" borderId="2" xfId="0" applyFont="1" applyFill="1" applyBorder="1"/>
    <xf numFmtId="0" fontId="0" fillId="3" borderId="2" xfId="0" applyFill="1" applyBorder="1"/>
    <xf numFmtId="8" fontId="0" fillId="3" borderId="2" xfId="0" applyNumberFormat="1" applyFill="1" applyBorder="1"/>
    <xf numFmtId="8" fontId="0" fillId="3" borderId="2" xfId="0" applyNumberFormat="1" applyFill="1" applyBorder="1" applyAlignment="1">
      <alignment horizontal="right"/>
    </xf>
    <xf numFmtId="0" fontId="1" fillId="3" borderId="2" xfId="1" applyFont="1" applyFill="1" applyBorder="1"/>
    <xf numFmtId="0" fontId="2" fillId="3" borderId="2" xfId="0" applyFont="1" applyFill="1" applyBorder="1" applyAlignment="1">
      <alignment horizontal="right"/>
    </xf>
    <xf numFmtId="0" fontId="2" fillId="3" borderId="2" xfId="0" applyFont="1" applyFill="1" applyBorder="1"/>
    <xf numFmtId="0" fontId="6" fillId="4" borderId="2" xfId="0" applyFont="1" applyFill="1" applyBorder="1"/>
    <xf numFmtId="8" fontId="6" fillId="4" borderId="2" xfId="0" applyNumberFormat="1" applyFont="1" applyFill="1" applyBorder="1"/>
    <xf numFmtId="0" fontId="4" fillId="4" borderId="2" xfId="0" applyFont="1" applyFill="1" applyBorder="1" applyAlignment="1">
      <alignment horizontal="center"/>
    </xf>
    <xf numFmtId="0" fontId="1" fillId="3" borderId="0" xfId="1" applyFill="1"/>
    <xf numFmtId="0" fontId="0" fillId="3" borderId="0" xfId="0" applyFill="1"/>
    <xf numFmtId="0" fontId="0" fillId="5" borderId="0" xfId="0" applyFill="1"/>
    <xf numFmtId="0" fontId="0" fillId="5" borderId="2" xfId="0" applyFill="1" applyBorder="1"/>
    <xf numFmtId="8" fontId="0" fillId="5" borderId="2" xfId="0" applyNumberFormat="1" applyFill="1" applyBorder="1"/>
    <xf numFmtId="0" fontId="1" fillId="5" borderId="0" xfId="1" applyFill="1"/>
    <xf numFmtId="0" fontId="2" fillId="5" borderId="2" xfId="0" applyFont="1" applyFill="1" applyBorder="1"/>
    <xf numFmtId="0" fontId="0" fillId="6" borderId="0" xfId="0" applyFill="1"/>
    <xf numFmtId="0" fontId="0" fillId="6" borderId="2" xfId="0" applyFill="1" applyBorder="1"/>
    <xf numFmtId="8" fontId="0" fillId="6" borderId="2" xfId="0" applyNumberFormat="1" applyFill="1" applyBorder="1"/>
    <xf numFmtId="0" fontId="1" fillId="6" borderId="0" xfId="1" applyFill="1"/>
    <xf numFmtId="0" fontId="2" fillId="6" borderId="2" xfId="0" applyFont="1" applyFill="1" applyBorder="1"/>
    <xf numFmtId="0" fontId="8" fillId="0" borderId="0" xfId="0" applyFont="1" applyFill="1"/>
    <xf numFmtId="8" fontId="8" fillId="0" borderId="0" xfId="0" applyNumberFormat="1" applyFont="1" applyFill="1"/>
    <xf numFmtId="6" fontId="0" fillId="0" borderId="0" xfId="0" applyNumberFormat="1"/>
    <xf numFmtId="6" fontId="8" fillId="0" borderId="0" xfId="0" applyNumberFormat="1" applyFont="1" applyFill="1"/>
    <xf numFmtId="8" fontId="6" fillId="2" borderId="0" xfId="0" applyNumberFormat="1" applyFont="1" applyFill="1"/>
    <xf numFmtId="0" fontId="8" fillId="0" borderId="0" xfId="0" applyFont="1" applyFill="1" applyAlignment="1">
      <alignment vertical="center"/>
    </xf>
    <xf numFmtId="0" fontId="8" fillId="0" borderId="0" xfId="0" applyFont="1" applyFill="1" applyAlignment="1"/>
    <xf numFmtId="0" fontId="6" fillId="4" borderId="0" xfId="0" applyFont="1" applyFill="1" applyAlignment="1">
      <alignment vertical="center"/>
    </xf>
    <xf numFmtId="0" fontId="6" fillId="4" borderId="0" xfId="0" applyFont="1" applyFill="1"/>
    <xf numFmtId="0" fontId="9" fillId="0" borderId="0" xfId="0" applyFont="1"/>
    <xf numFmtId="0" fontId="1" fillId="6" borderId="2" xfId="1" applyFill="1" applyBorder="1"/>
    <xf numFmtId="0" fontId="0" fillId="7" borderId="2" xfId="0" applyFill="1" applyBorder="1"/>
    <xf numFmtId="0" fontId="1" fillId="7" borderId="2" xfId="1" applyFill="1" applyBorder="1"/>
    <xf numFmtId="0" fontId="1" fillId="5" borderId="2" xfId="1" applyFill="1" applyBorder="1"/>
    <xf numFmtId="0" fontId="8" fillId="0" borderId="2" xfId="0" applyFont="1" applyFill="1" applyBorder="1"/>
    <xf numFmtId="8" fontId="8" fillId="5" borderId="5" xfId="0" applyNumberFormat="1" applyFont="1" applyFill="1" applyBorder="1"/>
    <xf numFmtId="8" fontId="8" fillId="5" borderId="5" xfId="0" applyNumberFormat="1" applyFont="1" applyFill="1" applyBorder="1" applyAlignment="1">
      <alignment horizontal="right"/>
    </xf>
    <xf numFmtId="8" fontId="8" fillId="7" borderId="5" xfId="0" applyNumberFormat="1" applyFont="1" applyFill="1" applyBorder="1"/>
    <xf numFmtId="8" fontId="8" fillId="7" borderId="5" xfId="0" applyNumberFormat="1" applyFont="1" applyFill="1" applyBorder="1" applyAlignment="1">
      <alignment horizontal="right"/>
    </xf>
    <xf numFmtId="8" fontId="8" fillId="6" borderId="5" xfId="0" applyNumberFormat="1" applyFont="1" applyFill="1" applyBorder="1"/>
    <xf numFmtId="8" fontId="8" fillId="6" borderId="5" xfId="0" applyNumberFormat="1" applyFont="1" applyFill="1" applyBorder="1" applyAlignment="1">
      <alignment horizontal="right"/>
    </xf>
    <xf numFmtId="0" fontId="2" fillId="5" borderId="5" xfId="0" applyFont="1" applyFill="1" applyBorder="1" applyAlignment="1">
      <alignment horizontal="right"/>
    </xf>
    <xf numFmtId="0" fontId="0" fillId="5" borderId="5" xfId="0" applyFill="1" applyBorder="1"/>
    <xf numFmtId="0" fontId="2" fillId="7" borderId="5" xfId="0" applyFont="1" applyFill="1" applyBorder="1" applyAlignment="1">
      <alignment horizontal="right"/>
    </xf>
    <xf numFmtId="0" fontId="0" fillId="7" borderId="5" xfId="0" applyFill="1" applyBorder="1"/>
    <xf numFmtId="0" fontId="2" fillId="6" borderId="5" xfId="0" applyFont="1" applyFill="1" applyBorder="1"/>
    <xf numFmtId="0" fontId="0" fillId="6" borderId="5" xfId="0" applyFill="1" applyBorder="1"/>
    <xf numFmtId="0" fontId="2" fillId="5" borderId="5" xfId="0" applyFont="1" applyFill="1" applyBorder="1"/>
    <xf numFmtId="0" fontId="8" fillId="0" borderId="5" xfId="0" applyFont="1" applyFill="1" applyBorder="1"/>
    <xf numFmtId="8" fontId="0" fillId="3" borderId="0" xfId="0" applyNumberFormat="1" applyFill="1"/>
    <xf numFmtId="8" fontId="0" fillId="5" borderId="0" xfId="0" applyNumberFormat="1" applyFill="1"/>
    <xf numFmtId="8" fontId="0" fillId="6" borderId="0" xfId="0" applyNumberFormat="1" applyFill="1"/>
    <xf numFmtId="0" fontId="1" fillId="3" borderId="2" xfId="1" applyFill="1" applyBorder="1"/>
    <xf numFmtId="0" fontId="0" fillId="3" borderId="1" xfId="0" applyFill="1" applyBorder="1"/>
    <xf numFmtId="8" fontId="0" fillId="3" borderId="1" xfId="0" applyNumberFormat="1" applyFill="1" applyBorder="1"/>
    <xf numFmtId="0" fontId="6" fillId="2" borderId="0" xfId="0" applyFont="1" applyFill="1" applyAlignment="1">
      <alignment horizontal="left"/>
    </xf>
    <xf numFmtId="0" fontId="2" fillId="3" borderId="0" xfId="0" applyFont="1" applyFill="1"/>
    <xf numFmtId="0" fontId="0" fillId="3" borderId="1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2" fillId="5" borderId="0" xfId="0" applyFont="1" applyFill="1" applyAlignment="1">
      <alignment horizontal="right"/>
    </xf>
    <xf numFmtId="0" fontId="0" fillId="6" borderId="0" xfId="0" applyFill="1" applyAlignment="1">
      <alignment horizontal="right"/>
    </xf>
  </cellXfs>
  <cellStyles count="2">
    <cellStyle name="Hyperlink" xfId="1" builtinId="8" customBuiltin="1"/>
    <cellStyle name="Normal" xfId="0" builtinId="0" customBuiltin="1"/>
  </cellStyles>
  <dxfs count="28"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rgb="FFFFFFFF"/>
          <bgColor auto="1"/>
        </patternFill>
      </fill>
    </dxf>
    <dxf>
      <fill>
        <patternFill patternType="none">
          <fgColor rgb="FFFFFFFF"/>
          <bgColor auto="1"/>
        </patternFill>
      </fill>
    </dxf>
    <dxf>
      <fill>
        <patternFill patternType="none">
          <fgColor rgb="FFFFFFFF"/>
          <bgColor auto="1"/>
        </patternFill>
      </fill>
    </dxf>
    <dxf>
      <fill>
        <patternFill patternType="none">
          <fgColor rgb="FFFFFFFF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1" tint="4.9989318521683403E-2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1" diagonalDown="1">
        <left/>
        <right/>
        <top/>
        <bottom/>
        <diagonal style="thin">
          <color auto="1"/>
        </diagonal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1" diagonalDown="1">
        <left/>
        <right/>
        <top/>
        <bottom/>
        <diagonal style="thin">
          <color auto="1"/>
        </diagonal>
        <vertical/>
        <horizontal/>
      </border>
    </dxf>
    <dxf>
      <border diagonalUp="1" diagonalDown="1">
        <left/>
        <right/>
        <top/>
        <bottom/>
        <diagonal style="thin">
          <color auto="1"/>
        </diagonal>
        <vertical/>
        <horizontal/>
      </border>
    </dxf>
    <dxf>
      <border diagonalUp="1" diagonalDown="1">
        <left/>
        <right/>
        <top/>
        <bottom/>
        <diagonal style="thin">
          <color auto="1"/>
        </diagonal>
        <vertical/>
        <horizontal/>
      </border>
    </dxf>
    <dxf>
      <border diagonalUp="1" diagonalDown="1">
        <left/>
        <right/>
        <top/>
        <bottom/>
        <diagonal style="thin">
          <color auto="1"/>
        </diagonal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1" diagonalDown="1">
        <left/>
        <right/>
        <top/>
        <bottom/>
        <diagonal style="thin">
          <color auto="1"/>
        </diagonal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1" diagonalDown="1">
        <left/>
        <right/>
        <top/>
        <bottom/>
        <diagonal style="thin">
          <color auto="1"/>
        </diagonal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1" tint="4.9989318521683403E-2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42516511" count="1">
        <pm:charStyle name="Normal" fontId="0" Id="1"/>
      </pm:charStyles>
      <pm:colors xmlns:pm="smNativeData" id="1642516511" count="1">
        <pm:color name="Colour 24" rgb="0563C1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Q19" totalsRowShown="0" headerRowDxfId="18" dataDxfId="17">
  <autoFilter ref="A2:Q19" xr:uid="{00000000-0009-0000-0100-000001000000}"/>
  <tableColumns count="17">
    <tableColumn id="1" xr3:uid="{00000000-0010-0000-0000-000001000000}" name="Product" totalsRowLabel="Total" dataDxfId="16"/>
    <tableColumn id="2" xr3:uid="{00000000-0010-0000-0000-000002000000}" name="Price for 1" dataDxfId="15"/>
    <tableColumn id="3" xr3:uid="{00000000-0010-0000-0000-000003000000}" name="Price for 12" dataDxfId="14"/>
    <tableColumn id="4" xr3:uid="{00000000-0010-0000-0000-000004000000}" name="Link" dataDxfId="13"/>
    <tableColumn id="5" xr3:uid="{00000000-0010-0000-0000-000005000000}" name="Weight (KG)" totalsRowFunction="sum" dataDxfId="12"/>
    <tableColumn id="6" xr3:uid="{D1183238-DB64-4296-924A-53DD2C518E86}" name="W.Size(cm)" dataDxfId="11"/>
    <tableColumn id="7" xr3:uid="{024583A1-94F9-4E85-9750-D048169850B3}" name="H.Size(cm)" dataDxfId="10"/>
    <tableColumn id="8" xr3:uid="{6CB66F96-E04E-4500-B250-7AA29736783C}" name="Status" dataDxfId="9"/>
    <tableColumn id="9" xr3:uid="{3A8C44FA-65D3-4C9A-863E-FD5ACECED2EA}" name="MOQ PRICE" dataDxfId="8"/>
    <tableColumn id="10" xr3:uid="{9202FD30-DFDF-4EE1-A969-EAEBFB0ADA2D}" name="Required" dataDxfId="7"/>
    <tableColumn id="11" xr3:uid="{A4E6038B-EDA4-4249-AE42-609942EA82C9}" name="SUP CODE" dataDxfId="6"/>
    <tableColumn id="12" xr3:uid="{6C2C32EF-B3E2-43B8-A719-90FCAF73520B}" name="Ordered" dataDxfId="5"/>
    <tableColumn id="13" xr3:uid="{5612ABE6-AF75-444C-A6F1-C0E95D1D9278}" name="Order quantity" dataDxfId="4"/>
    <tableColumn id="14" xr3:uid="{C8F89ACD-5916-494B-8907-2B89E4EDD6AD}" name="Quantity delivered" dataDxfId="3"/>
    <tableColumn id="15" xr3:uid="{6568F43D-8D4A-44DF-ADF6-14AB42A91247}" name="Product code" dataDxfId="2"/>
    <tableColumn id="16" xr3:uid="{33E11302-CF76-4B51-8E4D-AD14621723F0}" name="£ Spent" dataDxfId="1"/>
    <tableColumn id="17" xr3:uid="{F8C5E3FF-7838-4BA4-B8C8-A137240BE956}" name="Order status" dataDxfId="0">
      <calculatedColumnFormula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FE71C3-9F8E-4605-B731-1574271EEE3C}" name="Table2" displayName="Table2" ref="A1:K10" totalsRowShown="0" headerRowDxfId="27">
  <autoFilter ref="A1:K10" xr:uid="{4FFE71C3-9F8E-4605-B731-1574271EEE3C}"/>
  <tableColumns count="11">
    <tableColumn id="1" xr3:uid="{8643E531-BAF1-4940-A01C-899912CCC1C6}" name="Product"/>
    <tableColumn id="2" xr3:uid="{16547B75-1A8A-48A0-86AD-C252873FF13D}" name="Price for 1" dataDxfId="26"/>
    <tableColumn id="3" xr3:uid="{E7CBCB9B-EC55-4A3D-A56B-813B03E2685A}" name="Price for 12" dataDxfId="25"/>
    <tableColumn id="4" xr3:uid="{0ABF52D0-5765-48E8-933C-6DAB48703135}" name="Link"/>
    <tableColumn id="5" xr3:uid="{361621BB-C02E-49E1-A04D-271E294BE07F}" name="Weight (KG)" dataDxfId="24"/>
    <tableColumn id="6" xr3:uid="{FBD4BC26-286D-411C-83F7-7C05BF220744}" name="W.Size(cm)" dataDxfId="23"/>
    <tableColumn id="7" xr3:uid="{0A429F44-41D1-4164-B5B1-4BAF481C8076}" name="H.Size(cm)" dataDxfId="22"/>
    <tableColumn id="8" xr3:uid="{B620CBB9-5E4E-4142-99D7-716EE7C65BC8}" name="Status"/>
    <tableColumn id="9" xr3:uid="{FA425425-CA9B-4C41-8DA8-75ED8AE26B92}" name="MOQ PRICE" dataDxfId="21"/>
    <tableColumn id="10" xr3:uid="{698D43B0-8AFE-4A24-B5BB-7823DE6CB92B}" name="Required" dataDxfId="20"/>
    <tableColumn id="11" xr3:uid="{3981C064-A640-46D6-90B3-439E7AC94AB6}" name="SUP CODE" dataDxfId="1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utpricewholesaler.com/seasonal/valentines-day/val4549-heart-printed-balloons-10pk" TargetMode="External"/><Relationship Id="rId13" Type="http://schemas.openxmlformats.org/officeDocument/2006/relationships/hyperlink" Target="https://www.angelwholesale.co.uk/occasions/valentines-day/candles/pack-of-8-glitter-heart-candles/p1050038.html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cutpricewholesaler.com/seasonal/valentines-day/val4552-valentines-love-photo-frame" TargetMode="External"/><Relationship Id="rId7" Type="http://schemas.openxmlformats.org/officeDocument/2006/relationships/hyperlink" Target="https://www.cutpricewholesaler.com/party/gift-wrap-gift-bags/20592-rc-shredded-tissue-paper-red" TargetMode="External"/><Relationship Id="rId12" Type="http://schemas.openxmlformats.org/officeDocument/2006/relationships/hyperlink" Target="https://www.cardfactory.co.uk/valentines-day-card---i-cant-imagine.../65621.html" TargetMode="External"/><Relationship Id="rId17" Type="http://schemas.openxmlformats.org/officeDocument/2006/relationships/hyperlink" Target="https://www.cutpricewholesaler.com/index.php?main_page=product_info&amp;cPath=13_191&amp;products_id=21516" TargetMode="External"/><Relationship Id="rId2" Type="http://schemas.openxmlformats.org/officeDocument/2006/relationships/hyperlink" Target="https://www.cutpricewholesaler.com/seasonal/valentines-day/445023-bear-with-loveheart-clip-on-4-2-assorted-colours" TargetMode="External"/><Relationship Id="rId16" Type="http://schemas.openxmlformats.org/officeDocument/2006/relationships/hyperlink" Target="https://www.cutpricewholesaler.com/seasonal/valentines-day/30309-rosc-soap-roses" TargetMode="External"/><Relationship Id="rId1" Type="http://schemas.openxmlformats.org/officeDocument/2006/relationships/hyperlink" Target="https://www.cutpricewholesaler.com/seasonal/valentines-day/445023-bear-with-loveheart-clip-on-4-2-assorted-colours" TargetMode="External"/><Relationship Id="rId6" Type="http://schemas.openxmlformats.org/officeDocument/2006/relationships/hyperlink" Target="https://www.cutpricewholesaler.com/seasonal/valentines-day/28497-9c-valentines-day-perfume-bag" TargetMode="External"/><Relationship Id="rId11" Type="http://schemas.openxmlformats.org/officeDocument/2006/relationships/hyperlink" Target="https://www.cutpricewholesaler.com/seasonal/valentines-day/val4576-valentines-red-rose-petals-120pk" TargetMode="External"/><Relationship Id="rId5" Type="http://schemas.openxmlformats.org/officeDocument/2006/relationships/hyperlink" Target="https://www.cutpricewholesaler.com/seasonal/valentines-day/90414un-hearts-foil-confetti-.5oz" TargetMode="External"/><Relationship Id="rId15" Type="http://schemas.openxmlformats.org/officeDocument/2006/relationships/hyperlink" Target="https://www.cutpricewholesaler.com/seasonal/valentines-day/30306-src-3pc-soap-roses" TargetMode="External"/><Relationship Id="rId10" Type="http://schemas.openxmlformats.org/officeDocument/2006/relationships/hyperlink" Target="https://www.cardfactory.co.uk/large-portrait-valentines-day-gift-bag---hugs-bear-hearts/51742.html?utm_source=google&amp;utm_medium=shopping&amp;utm_campaign=Google+Shopping&amp;utm_term=51742&amp;gclid=CjwKCAiA866PBhAYEiwANkInePlwX2OC9ZmO8AQKqmMiGIUMK5qw7O0MehtYUJ3wAF-NFdPt0NmRjBoCsoYQAvD_BwE" TargetMode="External"/><Relationship Id="rId4" Type="http://schemas.openxmlformats.org/officeDocument/2006/relationships/hyperlink" Target="https://www.cutpricewholesaler.com/seasonal/valentines-day/h6rcc-metallic-6mm-hearts-red-confetti" TargetMode="External"/><Relationship Id="rId9" Type="http://schemas.openxmlformats.org/officeDocument/2006/relationships/hyperlink" Target="https://www.cutpricewholesaler.com/seasonal/valentines-day/737098-1-pair-of-heart-and-kisses-socks" TargetMode="External"/><Relationship Id="rId14" Type="http://schemas.openxmlformats.org/officeDocument/2006/relationships/hyperlink" Target="https://www.cutpricewholesaler.com/seasonal/valentines-day/737001-love-heart-keyring-set-2pc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rdfactory.co.uk/charity-mothers-day-card---flowers/66163.html" TargetMode="External"/><Relationship Id="rId3" Type="http://schemas.openxmlformats.org/officeDocument/2006/relationships/hyperlink" Target="https://www.bestwaywholesale.co.uk/product/215461-1" TargetMode="External"/><Relationship Id="rId7" Type="http://schemas.openxmlformats.org/officeDocument/2006/relationships/hyperlink" Target="https://www.angelwholesale.co.uk/mothers-day/mothers-day-frames/cheerfull-mum-aluminium-frame-6-x-4-/p1055219.html" TargetMode="External"/><Relationship Id="rId2" Type="http://schemas.openxmlformats.org/officeDocument/2006/relationships/hyperlink" Target="https://www.cardfactory.co.uk/large-portrait-gift-bag---floral-just-for-you/26505.html" TargetMode="External"/><Relationship Id="rId1" Type="http://schemas.openxmlformats.org/officeDocument/2006/relationships/hyperlink" Target="https://www.cutpricewholesaler.com/seasonal/valentines-day/445023-bear-with-loveheart-clip-on-4-2-assorted-colours" TargetMode="External"/><Relationship Id="rId6" Type="http://schemas.openxmlformats.org/officeDocument/2006/relationships/hyperlink" Target="https://www.angelwholesale.co.uk/Item/Large-Pink-Frosted-Jam-Jar-Candle-with-Heart,-Rose-Fragrance-C14032" TargetMode="External"/><Relationship Id="rId11" Type="http://schemas.openxmlformats.org/officeDocument/2006/relationships/table" Target="../tables/table2.xml"/><Relationship Id="rId5" Type="http://schemas.openxmlformats.org/officeDocument/2006/relationships/hyperlink" Target="https://www.angelwholesale.co.uk/occasions/christmas/christmas-gift-packaging/gift-tags/light-dark-silver-gift-tags-pack-of-10-/p1052722.html" TargetMode="External"/><Relationship Id="rId10" Type="http://schemas.openxmlformats.org/officeDocument/2006/relationships/hyperlink" Target="https://www.cardfactory.co.uk/blue-mountain-arts-bookmark---mum-thank-you/55917.html" TargetMode="External"/><Relationship Id="rId4" Type="http://schemas.openxmlformats.org/officeDocument/2006/relationships/hyperlink" Target="https://www.bestwaywholesale.co.uk/product/639374-1" TargetMode="External"/><Relationship Id="rId9" Type="http://schemas.openxmlformats.org/officeDocument/2006/relationships/hyperlink" Target="https://www.angelwholesale.co.uk/gift/gifts-by-type/tableware/lavender-mug-/p105082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zoomScale="85" zoomScaleNormal="85" workbookViewId="0">
      <selection activeCell="T35" sqref="T35"/>
    </sheetView>
  </sheetViews>
  <sheetFormatPr defaultRowHeight="15" x14ac:dyDescent="0.25"/>
  <cols>
    <col min="1" max="1" width="26.7109375" bestFit="1" customWidth="1"/>
    <col min="2" max="2" width="13.85546875" customWidth="1"/>
    <col min="3" max="3" width="14" customWidth="1"/>
    <col min="4" max="4" width="36.5703125" customWidth="1"/>
    <col min="5" max="5" width="14.42578125" customWidth="1"/>
    <col min="6" max="7" width="14.28515625" customWidth="1"/>
    <col min="8" max="8" width="13" customWidth="1"/>
    <col min="9" max="9" width="15.28515625" customWidth="1"/>
    <col min="12" max="12" width="16" bestFit="1" customWidth="1"/>
    <col min="13" max="13" width="16.42578125" bestFit="1" customWidth="1"/>
    <col min="14" max="14" width="20.28515625" bestFit="1" customWidth="1"/>
    <col min="15" max="15" width="15.42578125" bestFit="1" customWidth="1"/>
    <col min="17" max="17" width="30.28515625" bestFit="1" customWidth="1"/>
  </cols>
  <sheetData>
    <row r="1" spans="1:17" s="2" customFormat="1" x14ac:dyDescent="0.25"/>
    <row r="2" spans="1:17" s="2" customFormat="1" x14ac:dyDescent="0.25">
      <c r="A2" s="8" t="s">
        <v>0</v>
      </c>
      <c r="B2" s="9" t="s">
        <v>18</v>
      </c>
      <c r="C2" s="9" t="s">
        <v>1</v>
      </c>
      <c r="D2" s="10" t="s">
        <v>2</v>
      </c>
      <c r="E2" s="11" t="s">
        <v>22</v>
      </c>
      <c r="F2" s="11" t="s">
        <v>19</v>
      </c>
      <c r="G2" s="11" t="s">
        <v>20</v>
      </c>
      <c r="H2" s="11" t="s">
        <v>15</v>
      </c>
      <c r="I2" s="11" t="s">
        <v>21</v>
      </c>
      <c r="J2" s="7" t="s">
        <v>58</v>
      </c>
      <c r="K2" s="7" t="s">
        <v>51</v>
      </c>
      <c r="L2" s="7" t="s">
        <v>68</v>
      </c>
      <c r="M2" s="7" t="s">
        <v>69</v>
      </c>
      <c r="N2" s="7" t="s">
        <v>70</v>
      </c>
      <c r="O2" s="68" t="s">
        <v>74</v>
      </c>
      <c r="P2" s="7" t="s">
        <v>93</v>
      </c>
      <c r="Q2" s="7" t="s">
        <v>94</v>
      </c>
    </row>
    <row r="3" spans="1:17" s="3" customFormat="1" x14ac:dyDescent="0.25">
      <c r="A3" s="12" t="s">
        <v>3</v>
      </c>
      <c r="B3" s="13">
        <v>1.99</v>
      </c>
      <c r="C3" s="62">
        <f>Table1[[#This Row],[Price for 1]]*12</f>
        <v>23.88</v>
      </c>
      <c r="D3" s="15" t="s">
        <v>23</v>
      </c>
      <c r="E3" s="16">
        <v>0.02</v>
      </c>
      <c r="F3" s="12" t="s">
        <v>13</v>
      </c>
      <c r="G3" s="12" t="s">
        <v>13</v>
      </c>
      <c r="H3" s="12" t="s">
        <v>16</v>
      </c>
      <c r="I3" s="13">
        <v>22.9</v>
      </c>
      <c r="J3" s="66">
        <v>22.9</v>
      </c>
      <c r="K3" s="66" t="s">
        <v>52</v>
      </c>
      <c r="L3" s="66" t="s">
        <v>72</v>
      </c>
      <c r="M3" s="66" t="s">
        <v>13</v>
      </c>
      <c r="N3" s="66" t="s">
        <v>13</v>
      </c>
      <c r="O3" s="70">
        <v>445023</v>
      </c>
      <c r="P3" s="66" t="s">
        <v>13</v>
      </c>
      <c r="Q3" s="66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⤫ Not ordered</v>
      </c>
    </row>
    <row r="4" spans="1:17" s="3" customFormat="1" x14ac:dyDescent="0.25">
      <c r="A4" s="12" t="s">
        <v>4</v>
      </c>
      <c r="B4" s="13">
        <v>0.9</v>
      </c>
      <c r="C4" s="62">
        <f>Table1[[#This Row],[Price for 1]]*12</f>
        <v>10.8</v>
      </c>
      <c r="D4" s="15" t="s">
        <v>23</v>
      </c>
      <c r="E4" s="16">
        <v>0.13500000000000001</v>
      </c>
      <c r="F4" s="12" t="s">
        <v>13</v>
      </c>
      <c r="G4" s="12" t="s">
        <v>13</v>
      </c>
      <c r="H4" s="12" t="s">
        <v>16</v>
      </c>
      <c r="I4" s="13">
        <v>10.8</v>
      </c>
      <c r="J4" s="66">
        <v>10.8</v>
      </c>
      <c r="K4" s="66" t="s">
        <v>52</v>
      </c>
      <c r="L4" s="66" t="s">
        <v>71</v>
      </c>
      <c r="M4" s="66">
        <v>23</v>
      </c>
      <c r="N4" s="66">
        <v>23</v>
      </c>
      <c r="O4" s="70" t="s">
        <v>75</v>
      </c>
      <c r="P4" s="67">
        <v>20.7</v>
      </c>
      <c r="Q4" s="66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✓ OK</v>
      </c>
    </row>
    <row r="5" spans="1:17" s="3" customFormat="1" x14ac:dyDescent="0.25">
      <c r="A5" s="12" t="s">
        <v>5</v>
      </c>
      <c r="B5" s="13">
        <v>0.48</v>
      </c>
      <c r="C5" s="14">
        <v>5.76</v>
      </c>
      <c r="D5" s="15" t="s">
        <v>23</v>
      </c>
      <c r="E5" s="16">
        <v>1.4E-2</v>
      </c>
      <c r="F5" s="12" t="s">
        <v>13</v>
      </c>
      <c r="G5" s="12" t="s">
        <v>13</v>
      </c>
      <c r="H5" s="12" t="s">
        <v>16</v>
      </c>
      <c r="I5" s="13">
        <v>5.76</v>
      </c>
      <c r="J5" s="67">
        <f>Table1[[#This Row],[Price for 1]]*24</f>
        <v>11.52</v>
      </c>
      <c r="K5" s="66" t="s">
        <v>52</v>
      </c>
      <c r="L5" s="66" t="s">
        <v>72</v>
      </c>
      <c r="M5" s="66" t="s">
        <v>13</v>
      </c>
      <c r="N5" s="66" t="s">
        <v>13</v>
      </c>
      <c r="O5" s="70" t="s">
        <v>78</v>
      </c>
      <c r="P5" s="66" t="s">
        <v>13</v>
      </c>
      <c r="Q5" s="66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⤫ Not ordered</v>
      </c>
    </row>
    <row r="6" spans="1:17" s="3" customFormat="1" x14ac:dyDescent="0.25">
      <c r="A6" s="12" t="s">
        <v>6</v>
      </c>
      <c r="B6" s="13">
        <v>0.6</v>
      </c>
      <c r="C6" s="14">
        <v>7.2</v>
      </c>
      <c r="D6" s="15" t="s">
        <v>23</v>
      </c>
      <c r="E6" s="16" t="s">
        <v>13</v>
      </c>
      <c r="F6" s="12" t="s">
        <v>13</v>
      </c>
      <c r="G6" s="12" t="s">
        <v>13</v>
      </c>
      <c r="H6" s="12" t="s">
        <v>17</v>
      </c>
      <c r="I6" s="12" t="s">
        <v>13</v>
      </c>
      <c r="J6" s="66" t="s">
        <v>13</v>
      </c>
      <c r="K6" s="66" t="s">
        <v>52</v>
      </c>
      <c r="L6" s="66" t="s">
        <v>72</v>
      </c>
      <c r="M6" s="66" t="s">
        <v>13</v>
      </c>
      <c r="N6" s="66" t="s">
        <v>13</v>
      </c>
      <c r="O6" s="70" t="s">
        <v>79</v>
      </c>
      <c r="P6" s="66" t="s">
        <v>13</v>
      </c>
      <c r="Q6" s="66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⤫ Not ordered</v>
      </c>
    </row>
    <row r="7" spans="1:17" s="3" customFormat="1" x14ac:dyDescent="0.25">
      <c r="A7" s="12" t="s">
        <v>7</v>
      </c>
      <c r="B7" s="13">
        <v>0.48</v>
      </c>
      <c r="C7" s="14">
        <v>5.76</v>
      </c>
      <c r="D7" s="15" t="s">
        <v>23</v>
      </c>
      <c r="E7" s="16" t="s">
        <v>13</v>
      </c>
      <c r="F7" s="12" t="s">
        <v>13</v>
      </c>
      <c r="G7" s="12" t="s">
        <v>13</v>
      </c>
      <c r="H7" s="12" t="s">
        <v>17</v>
      </c>
      <c r="I7" s="12" t="s">
        <v>13</v>
      </c>
      <c r="J7" s="66" t="s">
        <v>13</v>
      </c>
      <c r="K7" s="66" t="s">
        <v>52</v>
      </c>
      <c r="L7" s="66" t="s">
        <v>72</v>
      </c>
      <c r="M7" s="66" t="s">
        <v>13</v>
      </c>
      <c r="N7" s="66" t="s">
        <v>13</v>
      </c>
      <c r="O7" s="70" t="s">
        <v>80</v>
      </c>
      <c r="P7" s="66" t="s">
        <v>13</v>
      </c>
      <c r="Q7" s="66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⤫ Not ordered</v>
      </c>
    </row>
    <row r="8" spans="1:17" s="3" customFormat="1" x14ac:dyDescent="0.25">
      <c r="A8" s="12" t="s">
        <v>8</v>
      </c>
      <c r="B8" s="13">
        <v>0.72</v>
      </c>
      <c r="C8" s="62">
        <f>Table1[[#This Row],[Price for 1]]*12</f>
        <v>8.64</v>
      </c>
      <c r="D8" s="15" t="s">
        <v>23</v>
      </c>
      <c r="E8" s="16" t="s">
        <v>14</v>
      </c>
      <c r="F8" s="12" t="s">
        <v>13</v>
      </c>
      <c r="G8" s="12" t="s">
        <v>13</v>
      </c>
      <c r="H8" s="12" t="s">
        <v>16</v>
      </c>
      <c r="I8" s="13">
        <v>8.64</v>
      </c>
      <c r="J8" s="66">
        <v>8.64</v>
      </c>
      <c r="K8" s="66" t="s">
        <v>52</v>
      </c>
      <c r="L8" s="66" t="s">
        <v>72</v>
      </c>
      <c r="M8" s="66" t="s">
        <v>13</v>
      </c>
      <c r="N8" s="66" t="s">
        <v>13</v>
      </c>
      <c r="O8" s="70" t="s">
        <v>81</v>
      </c>
      <c r="P8" s="66" t="s">
        <v>13</v>
      </c>
      <c r="Q8" s="66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⤫ Not ordered</v>
      </c>
    </row>
    <row r="9" spans="1:17" s="3" customFormat="1" x14ac:dyDescent="0.25">
      <c r="A9" s="12" t="s">
        <v>9</v>
      </c>
      <c r="B9" s="13">
        <v>0.85</v>
      </c>
      <c r="C9" s="62">
        <f>Table1[[#This Row],[Price for 1]]*12</f>
        <v>10.199999999999999</v>
      </c>
      <c r="D9" s="15" t="s">
        <v>23</v>
      </c>
      <c r="E9" s="16">
        <v>3.5000000000000003E-2</v>
      </c>
      <c r="F9" s="12" t="s">
        <v>13</v>
      </c>
      <c r="G9" s="12" t="s">
        <v>13</v>
      </c>
      <c r="H9" s="12" t="s">
        <v>16</v>
      </c>
      <c r="I9" s="13">
        <v>0.85</v>
      </c>
      <c r="J9" s="66">
        <v>10.199999999999999</v>
      </c>
      <c r="K9" s="66" t="s">
        <v>52</v>
      </c>
      <c r="L9" s="66" t="s">
        <v>72</v>
      </c>
      <c r="M9" s="66" t="s">
        <v>13</v>
      </c>
      <c r="N9" s="66" t="s">
        <v>13</v>
      </c>
      <c r="O9" s="70" t="s">
        <v>82</v>
      </c>
      <c r="P9" s="66" t="s">
        <v>13</v>
      </c>
      <c r="Q9" s="66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⤫ Not ordered</v>
      </c>
    </row>
    <row r="10" spans="1:17" s="3" customFormat="1" x14ac:dyDescent="0.25">
      <c r="A10" s="12" t="s">
        <v>10</v>
      </c>
      <c r="B10" s="13">
        <v>0.84000000000000008</v>
      </c>
      <c r="C10" s="62">
        <f>Table1[[#This Row],[Price for 1]]*12</f>
        <v>10.080000000000002</v>
      </c>
      <c r="D10" s="15" t="s">
        <v>23</v>
      </c>
      <c r="E10" s="17">
        <v>4.3999999999999997E-2</v>
      </c>
      <c r="F10" s="12" t="s">
        <v>13</v>
      </c>
      <c r="G10" s="12" t="s">
        <v>13</v>
      </c>
      <c r="H10" s="12" t="s">
        <v>16</v>
      </c>
      <c r="I10" s="13">
        <v>20.16</v>
      </c>
      <c r="J10" s="66">
        <v>20.16</v>
      </c>
      <c r="K10" s="66" t="s">
        <v>52</v>
      </c>
      <c r="L10" s="66" t="s">
        <v>71</v>
      </c>
      <c r="M10" s="66">
        <v>24</v>
      </c>
      <c r="N10" s="66">
        <v>24</v>
      </c>
      <c r="O10" s="70">
        <v>737098</v>
      </c>
      <c r="P10" s="67">
        <v>20.16</v>
      </c>
      <c r="Q10" s="66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✓ OK</v>
      </c>
    </row>
    <row r="11" spans="1:17" s="2" customFormat="1" x14ac:dyDescent="0.25">
      <c r="A11" s="24" t="s">
        <v>26</v>
      </c>
      <c r="B11" s="25">
        <v>0.99</v>
      </c>
      <c r="C11" s="63">
        <f>Table1[[#This Row],[Price for 1]]*12</f>
        <v>11.879999999999999</v>
      </c>
      <c r="D11" s="26" t="s">
        <v>27</v>
      </c>
      <c r="E11" s="27" t="s">
        <v>13</v>
      </c>
      <c r="F11" s="24" t="s">
        <v>13</v>
      </c>
      <c r="G11" s="24" t="s">
        <v>13</v>
      </c>
      <c r="H11" s="24" t="s">
        <v>16</v>
      </c>
      <c r="I11" s="25">
        <v>0.99</v>
      </c>
      <c r="J11" s="23">
        <v>11.88</v>
      </c>
      <c r="K11" s="23" t="s">
        <v>53</v>
      </c>
      <c r="L11" s="23" t="s">
        <v>71</v>
      </c>
      <c r="M11" s="23">
        <v>24</v>
      </c>
      <c r="N11" s="23">
        <v>24</v>
      </c>
      <c r="O11" s="72" t="s">
        <v>77</v>
      </c>
      <c r="P11" s="63">
        <v>23.76</v>
      </c>
      <c r="Q11" s="23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✓ OK</v>
      </c>
    </row>
    <row r="12" spans="1:17" s="2" customFormat="1" x14ac:dyDescent="0.25">
      <c r="A12" s="12" t="s">
        <v>28</v>
      </c>
      <c r="B12" s="13">
        <v>0.73</v>
      </c>
      <c r="C12" s="62">
        <f>Table1[[#This Row],[Price for 1]]*12</f>
        <v>8.76</v>
      </c>
      <c r="D12" s="21" t="s">
        <v>23</v>
      </c>
      <c r="E12" s="17">
        <v>1.9E-2</v>
      </c>
      <c r="F12" s="12" t="s">
        <v>13</v>
      </c>
      <c r="G12" s="12" t="s">
        <v>13</v>
      </c>
      <c r="H12" s="12" t="s">
        <v>16</v>
      </c>
      <c r="I12" s="13">
        <v>8.7799999999999994</v>
      </c>
      <c r="J12" s="62">
        <f>Table1[[#This Row],[MOQ PRICE]]*2</f>
        <v>17.559999999999999</v>
      </c>
      <c r="K12" s="12" t="s">
        <v>52</v>
      </c>
      <c r="L12" s="22" t="s">
        <v>71</v>
      </c>
      <c r="M12" s="22">
        <v>24</v>
      </c>
      <c r="N12" s="22">
        <v>48</v>
      </c>
      <c r="O12" s="71" t="s">
        <v>83</v>
      </c>
      <c r="P12" s="62">
        <v>17.57</v>
      </c>
      <c r="Q12" s="22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? OK (More received)</v>
      </c>
    </row>
    <row r="13" spans="1:17" s="2" customFormat="1" x14ac:dyDescent="0.25">
      <c r="A13" s="29" t="s">
        <v>85</v>
      </c>
      <c r="B13" s="30">
        <v>0.8</v>
      </c>
      <c r="C13" s="64">
        <f>Table1[[#This Row],[Price for 1]]*12</f>
        <v>9.6000000000000014</v>
      </c>
      <c r="D13" s="31" t="s">
        <v>29</v>
      </c>
      <c r="E13" s="32">
        <v>0.18790000000000001</v>
      </c>
      <c r="F13" s="29" t="s">
        <v>13</v>
      </c>
      <c r="G13" s="29" t="s">
        <v>13</v>
      </c>
      <c r="H13" s="29" t="s">
        <v>16</v>
      </c>
      <c r="I13" s="30">
        <v>4.8</v>
      </c>
      <c r="J13" s="28">
        <v>9.6</v>
      </c>
      <c r="K13" s="29" t="s">
        <v>54</v>
      </c>
      <c r="L13" s="28" t="s">
        <v>71</v>
      </c>
      <c r="M13" s="28">
        <v>12</v>
      </c>
      <c r="N13" s="28">
        <v>12</v>
      </c>
      <c r="O13" s="74" t="s">
        <v>84</v>
      </c>
      <c r="P13" s="64">
        <v>11.52</v>
      </c>
      <c r="Q13" s="28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✓ OK</v>
      </c>
    </row>
    <row r="14" spans="1:17" s="2" customFormat="1" x14ac:dyDescent="0.25">
      <c r="A14" s="24" t="s">
        <v>30</v>
      </c>
      <c r="B14" s="25">
        <v>0.99</v>
      </c>
      <c r="C14" s="63">
        <f>Table1[[#This Row],[Price for 1]]*12</f>
        <v>11.879999999999999</v>
      </c>
      <c r="D14" s="26" t="s">
        <v>27</v>
      </c>
      <c r="E14" s="27" t="s">
        <v>13</v>
      </c>
      <c r="F14" s="24" t="s">
        <v>13</v>
      </c>
      <c r="G14" s="24" t="s">
        <v>13</v>
      </c>
      <c r="H14" s="24" t="s">
        <v>16</v>
      </c>
      <c r="I14" s="25">
        <v>0.99</v>
      </c>
      <c r="J14" s="23">
        <v>11.88</v>
      </c>
      <c r="K14" s="24" t="s">
        <v>53</v>
      </c>
      <c r="L14" s="23" t="s">
        <v>71</v>
      </c>
      <c r="M14" s="23">
        <v>24</v>
      </c>
      <c r="N14" s="23">
        <v>24</v>
      </c>
      <c r="O14" s="73" t="s">
        <v>76</v>
      </c>
      <c r="P14" s="63">
        <v>23.76</v>
      </c>
      <c r="Q14" s="23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✓ OK</v>
      </c>
    </row>
    <row r="15" spans="1:17" s="2" customFormat="1" x14ac:dyDescent="0.25">
      <c r="A15" s="22" t="s">
        <v>86</v>
      </c>
      <c r="B15" s="62">
        <v>0.64</v>
      </c>
      <c r="C15" s="62">
        <f>Table1[[#This Row],[Price for 1]]*12</f>
        <v>7.68</v>
      </c>
      <c r="D15" s="22" t="s">
        <v>23</v>
      </c>
      <c r="E15" s="17" t="s">
        <v>13</v>
      </c>
      <c r="F15" s="12" t="s">
        <v>13</v>
      </c>
      <c r="G15" s="12" t="s">
        <v>13</v>
      </c>
      <c r="H15" s="12" t="s">
        <v>17</v>
      </c>
      <c r="I15" s="13">
        <f>Table1[[#This Row],[Price for 1]]*12</f>
        <v>7.68</v>
      </c>
      <c r="J15" s="62">
        <f>Table1[[#This Row],[Price for 1]]*24</f>
        <v>15.36</v>
      </c>
      <c r="K15" s="22" t="s">
        <v>52</v>
      </c>
      <c r="L15" s="22" t="s">
        <v>71</v>
      </c>
      <c r="M15" s="22">
        <v>24</v>
      </c>
      <c r="N15" s="22">
        <v>12</v>
      </c>
      <c r="O15" s="71">
        <v>737098</v>
      </c>
      <c r="P15" s="62">
        <v>18.43</v>
      </c>
      <c r="Q15" s="22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⚠ Missing items</v>
      </c>
    </row>
    <row r="16" spans="1:17" s="2" customFormat="1" x14ac:dyDescent="0.25">
      <c r="A16" s="12" t="s">
        <v>73</v>
      </c>
      <c r="B16" s="13">
        <v>0.79</v>
      </c>
      <c r="C16" s="13">
        <f>Table1[[#This Row],[Price for 1]]*12</f>
        <v>9.48</v>
      </c>
      <c r="D16" s="65" t="s">
        <v>23</v>
      </c>
      <c r="E16" s="17">
        <v>3.3000000000000002E-2</v>
      </c>
      <c r="F16" s="12" t="s">
        <v>13</v>
      </c>
      <c r="G16" s="12" t="s">
        <v>13</v>
      </c>
      <c r="H16" s="12" t="s">
        <v>16</v>
      </c>
      <c r="I16" s="13">
        <v>19.010000000000002</v>
      </c>
      <c r="J16" s="62">
        <v>19.010000000000002</v>
      </c>
      <c r="K16" s="22" t="s">
        <v>52</v>
      </c>
      <c r="L16" s="22" t="s">
        <v>71</v>
      </c>
      <c r="M16" s="22">
        <v>24</v>
      </c>
      <c r="N16" s="22">
        <v>24</v>
      </c>
      <c r="O16" s="71">
        <v>737001</v>
      </c>
      <c r="P16" s="62">
        <v>19.010000000000002</v>
      </c>
      <c r="Q16" s="22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✓ OK</v>
      </c>
    </row>
    <row r="17" spans="1:17" s="2" customFormat="1" x14ac:dyDescent="0.25">
      <c r="A17" s="12" t="s">
        <v>87</v>
      </c>
      <c r="B17" s="13">
        <v>0.86</v>
      </c>
      <c r="C17" s="13">
        <f>Table1[[#This Row],[Price for 1]]*12</f>
        <v>10.32</v>
      </c>
      <c r="D17" s="65" t="s">
        <v>23</v>
      </c>
      <c r="E17" s="17" t="s">
        <v>13</v>
      </c>
      <c r="F17" s="12" t="s">
        <v>13</v>
      </c>
      <c r="G17" s="12" t="s">
        <v>13</v>
      </c>
      <c r="H17" s="12" t="s">
        <v>16</v>
      </c>
      <c r="I17" s="13">
        <v>13.82</v>
      </c>
      <c r="J17" s="62">
        <f>Table1[[#This Row],[MOQ PRICE]]*2</f>
        <v>27.64</v>
      </c>
      <c r="K17" s="22" t="s">
        <v>52</v>
      </c>
      <c r="L17" s="22" t="s">
        <v>71</v>
      </c>
      <c r="M17" s="22">
        <v>32</v>
      </c>
      <c r="N17" s="22">
        <v>32</v>
      </c>
      <c r="O17" s="71" t="s">
        <v>88</v>
      </c>
      <c r="P17" s="62">
        <v>27.64</v>
      </c>
      <c r="Q17" s="22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✓ OK</v>
      </c>
    </row>
    <row r="18" spans="1:17" s="2" customFormat="1" x14ac:dyDescent="0.25">
      <c r="A18" s="22" t="s">
        <v>90</v>
      </c>
      <c r="B18" s="62">
        <v>0.84</v>
      </c>
      <c r="C18" s="62">
        <f>Table1[[#This Row],[Price for 1]]*12</f>
        <v>10.08</v>
      </c>
      <c r="D18" s="21" t="s">
        <v>23</v>
      </c>
      <c r="E18" s="69" t="s">
        <v>13</v>
      </c>
      <c r="F18" s="22" t="s">
        <v>13</v>
      </c>
      <c r="G18" s="22" t="s">
        <v>13</v>
      </c>
      <c r="H18" s="22" t="s">
        <v>16</v>
      </c>
      <c r="I18" s="62">
        <v>40.32</v>
      </c>
      <c r="J18" s="62">
        <v>40.32</v>
      </c>
      <c r="K18" s="22" t="s">
        <v>52</v>
      </c>
      <c r="L18" s="22" t="s">
        <v>71</v>
      </c>
      <c r="M18" s="22">
        <v>48</v>
      </c>
      <c r="N18" s="22">
        <v>48</v>
      </c>
      <c r="O18" s="71" t="s">
        <v>89</v>
      </c>
      <c r="P18" s="62">
        <v>40.32</v>
      </c>
      <c r="Q18" s="22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✓ OK</v>
      </c>
    </row>
    <row r="19" spans="1:17" s="2" customFormat="1" x14ac:dyDescent="0.25">
      <c r="A19" s="22" t="s">
        <v>92</v>
      </c>
      <c r="B19" s="62">
        <v>2.71</v>
      </c>
      <c r="C19" s="62">
        <f>Table1[[#This Row],[Price for 1]]*12</f>
        <v>32.519999999999996</v>
      </c>
      <c r="D19" s="21" t="s">
        <v>23</v>
      </c>
      <c r="E19" s="69" t="s">
        <v>13</v>
      </c>
      <c r="F19" s="22" t="s">
        <v>13</v>
      </c>
      <c r="G19" s="22" t="s">
        <v>13</v>
      </c>
      <c r="H19" s="22" t="s">
        <v>16</v>
      </c>
      <c r="I19" s="62">
        <v>32.54</v>
      </c>
      <c r="J19" s="62">
        <f>Table1[[#This Row],[MOQ PRICE]]*2</f>
        <v>65.08</v>
      </c>
      <c r="K19" s="22" t="s">
        <v>52</v>
      </c>
      <c r="L19" s="22" t="s">
        <v>71</v>
      </c>
      <c r="M19" s="22">
        <v>24</v>
      </c>
      <c r="N19" s="22">
        <v>24</v>
      </c>
      <c r="O19" s="71" t="s">
        <v>91</v>
      </c>
      <c r="P19" s="62">
        <v>65.08</v>
      </c>
      <c r="Q19" s="22" t="str">
        <f>IF(Table1[[#This Row],[Order quantity]]="N/A","⤫ Not ordered",IF(Table1[[#This Row],[Order quantity]]=Table1[[#This Row],[Quantity delivered]],"✓ OK",IF(Table1[[#This Row],[Order quantity]]&lt;Table1[[#This Row],[Quantity delivered]],"? OK (More received)",IF(Table1[[#This Row],[Order quantity]]&gt;Table1[[#This Row],[Quantity delivered]],"⚠ Missing items","⚠ERROR⚠"))))</f>
        <v>✓ OK</v>
      </c>
    </row>
    <row r="20" spans="1:17" s="2" customFormat="1" x14ac:dyDescent="0.25"/>
    <row r="21" spans="1:17" s="2" customFormat="1" x14ac:dyDescent="0.25"/>
    <row r="30" spans="1:17" x14ac:dyDescent="0.25">
      <c r="A30" s="18" t="s">
        <v>11</v>
      </c>
      <c r="B30" s="19">
        <f>SUMIF(Table1[Status],"OK*",Table1[Price for 1])</f>
        <v>14.490000000000002</v>
      </c>
      <c r="C30" s="19">
        <f>SUMIF(Table1[Status],"OK*",Table1[Price for 12])</f>
        <v>173.88</v>
      </c>
      <c r="D30" s="20" t="str">
        <f>"!! "&amp;COUNTIF(Table1[Status],"FAIL*")&amp;" LINKS DEAD !!"</f>
        <v>!! 3 LINKS DEAD !!</v>
      </c>
      <c r="E30" s="18" t="str">
        <f>SUM(Table1[Weight (KG)])&amp;" KG"</f>
        <v>0.4879 KG</v>
      </c>
      <c r="F30" s="18"/>
      <c r="G30" s="18"/>
      <c r="H30" s="18" t="str">
        <f>COUNTIF(Table1[Status],"OK*")&amp;" of "&amp;COUNTIF(Table1[Status],"*")&amp;" Live"</f>
        <v>14 of 17 Live</v>
      </c>
      <c r="I30" s="19">
        <f>SUM(Table1[MOQ PRICE])</f>
        <v>198.04</v>
      </c>
      <c r="J30" s="41">
        <f>SUM(Table1[Required])</f>
        <v>302.54999999999995</v>
      </c>
      <c r="K30" s="7">
        <f>COUNTIF(Table1[SUP CODE],"*")</f>
        <v>17</v>
      </c>
      <c r="L30" s="41" t="str">
        <f>COUNTIF(Table1[Ordered],"Y")&amp;" of "&amp;COUNTIF(Table1[Ordered],"*")&amp;" ordered"</f>
        <v>11 of 17 ordered</v>
      </c>
      <c r="M30" s="41"/>
      <c r="N30" s="41"/>
      <c r="O30" s="41"/>
      <c r="P30" s="41">
        <f>SUM(Table1[£ Spent])</f>
        <v>287.95</v>
      </c>
      <c r="Q30" s="41" t="str">
        <f>COUNTIF(Table1[Order status],"⤫*")&amp;" ⤫ | "&amp; COUNTIF(Table1[Order status],"✓*")&amp;" ✓  | "&amp; COUNTIF(Table1[Order status],"? OK (More received)")&amp;" ? | "&amp; COUNTIF(Table1[Order status],"⚠*")&amp;"⚠ | "&amp; COUNTIF(Table1[Order status],"⚠ERROR⚠*")&amp;" ERRORS"</f>
        <v>6 ⤫ | 9 ✓  | 1 ? | 1⚠ | 0 ERRORS</v>
      </c>
    </row>
    <row r="31" spans="1:1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7" x14ac:dyDescent="0.25">
      <c r="A32" s="5" t="str">
        <f>"**"&amp;COUNTIF(Table1[Status],"FAIL*")&amp;" RESULTS OMITTED**"</f>
        <v>**3 RESULTS OMITTED**</v>
      </c>
      <c r="B32" s="2"/>
      <c r="C32" s="6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22" t="s">
        <v>12</v>
      </c>
      <c r="B34" s="2"/>
      <c r="C34" s="2"/>
      <c r="D34" s="2"/>
      <c r="E34" s="2"/>
      <c r="F34" s="2"/>
      <c r="G34" s="2"/>
      <c r="H34" s="2"/>
      <c r="I34" s="2"/>
    </row>
    <row r="35" spans="1:11" x14ac:dyDescent="0.25">
      <c r="A35" s="23" t="s">
        <v>24</v>
      </c>
      <c r="B35" s="2"/>
      <c r="C35" s="2"/>
      <c r="D35" s="2"/>
      <c r="E35" s="2"/>
      <c r="F35" s="2"/>
      <c r="G35" s="2"/>
      <c r="H35" s="2"/>
      <c r="I35" s="2"/>
    </row>
    <row r="36" spans="1:11" x14ac:dyDescent="0.25">
      <c r="A36" s="28" t="s">
        <v>25</v>
      </c>
      <c r="B36" s="2"/>
      <c r="C36" s="2"/>
      <c r="D36" s="2"/>
      <c r="E36" s="2"/>
      <c r="F36" s="2"/>
      <c r="G36" s="2"/>
      <c r="H36" s="2"/>
      <c r="I36" s="2"/>
    </row>
    <row r="38" spans="1:11" x14ac:dyDescent="0.25">
      <c r="A38" t="s">
        <v>31</v>
      </c>
      <c r="B38" s="1">
        <f>SUM(B3:B19)-4</f>
        <v>12.21</v>
      </c>
      <c r="C38" s="1">
        <f>B38*12</f>
        <v>146.52000000000001</v>
      </c>
    </row>
    <row r="40" spans="1:11" x14ac:dyDescent="0.25">
      <c r="A40">
        <f>(25-(5+5+0.25))-9.99</f>
        <v>4.76</v>
      </c>
      <c r="B40">
        <f>A40*12</f>
        <v>57.12</v>
      </c>
    </row>
    <row r="41" spans="1:11" x14ac:dyDescent="0.25">
      <c r="A41">
        <f>((25-(5+5+0.25))*12)-9</f>
        <v>168</v>
      </c>
    </row>
  </sheetData>
  <phoneticPr fontId="3" type="noConversion"/>
  <hyperlinks>
    <hyperlink ref="D2" r:id="rId1" location="disclaimer" xr:uid="{00000000-0004-0000-0000-000000000000}"/>
    <hyperlink ref="D3" r:id="rId2" location="disclaimer" display="https://www.cutpricewholesaler.com/seasonal/valentines-day/445023-bear-with-loveheart-clip-on-4-2-assorted-colours#disclaimer" xr:uid="{00000000-0004-0000-0000-000001000000}"/>
    <hyperlink ref="D4" r:id="rId3" display="Valentine's Love Photo Frame (cutpricewholesaler.com)" xr:uid="{00000000-0004-0000-0000-000002000000}"/>
    <hyperlink ref="D5" r:id="rId4" display="METALLIC 6MM HEARTS RED CONFETTI (cutpricewholesaler.com)" xr:uid="{00000000-0004-0000-0000-000003000000}"/>
    <hyperlink ref="D6" r:id="rId5" display="Hearts Foil Confetti .5oz (cutpricewholesaler.com)" xr:uid="{00000000-0004-0000-0000-000004000000}"/>
    <hyperlink ref="D7" r:id="rId6" display="VALENTINES DAY PERFUME BAG (cutpricewholesaler.com)" xr:uid="{00000000-0004-0000-0000-000005000000}"/>
    <hyperlink ref="D8" r:id="rId7" display="SHREDDED TISSUE PAPER RED (cutpricewholesaler.com)" xr:uid="{00000000-0004-0000-0000-000006000000}"/>
    <hyperlink ref="D9" r:id="rId8" display="Heart Printed Balloons 10pk (cutpricewholesaler.com)" xr:uid="{00000000-0004-0000-0000-000007000000}"/>
    <hyperlink ref="D10" r:id="rId9" display="1 PAIR OF HEART AND KISSES SOCKS (cutpricewholesaler.com)" xr:uid="{00000000-0004-0000-0000-000008000000}"/>
    <hyperlink ref="D11" r:id="rId10" display="https://www.cardfactory.co.uk/large-portrait-valentines-day-gift-bag---hugs-bear-hearts/51742.html?utm_source=google&amp;utm_medium=shopping&amp;utm_campaign=Google+Shopping&amp;utm_term=51742&amp;gclid=CjwKCAiA866PBhAYEiwANkInePlwX2OC9ZmO8AQKqmMiGIUMK5qw7O0MehtYUJ3wAF-NFdPt0NmRjBoCsoYQAvD_BwE" xr:uid="{C8E16040-017F-44A4-A811-3C0CC650FB39}"/>
    <hyperlink ref="D12" r:id="rId11" xr:uid="{DDACDCC3-219D-4721-84CA-306EFE76E147}"/>
    <hyperlink ref="D14" r:id="rId12" display="https://www.cardfactory.co.uk/valentines-day-card---i-cant-imagine.../65621.html" xr:uid="{0017FBE3-D1B7-4698-9879-E61C2EB027CC}"/>
    <hyperlink ref="D13" r:id="rId13" xr:uid="{88F2D260-DECF-4078-9472-150D5B97019A}"/>
    <hyperlink ref="D16" r:id="rId14" xr:uid="{B1EB565E-BE45-4AC8-B35C-124D2D3ED134}"/>
    <hyperlink ref="D17" r:id="rId15" xr:uid="{39D6A168-BA4F-4F7F-BCEE-59A649DBB1C4}"/>
    <hyperlink ref="D18" r:id="rId16" xr:uid="{BCFF14D0-ECD7-4031-87DD-EAA7655F406D}"/>
    <hyperlink ref="D19" r:id="rId17" xr:uid="{1EEE5911-C7A9-436D-8751-165949163C99}"/>
  </hyperlinks>
  <pageMargins left="0.7" right="0.7" top="0.75" bottom="0.75" header="0.3" footer="0.3"/>
  <pageSetup paperSize="9" fitToWidth="0" pageOrder="overThenDown"/>
  <tableParts count="1">
    <tablePart r:id="rId18"/>
  </tableParts>
  <extLst>
    <ext uri="smNativeData">
      <pm:sheetPrefs xmlns:pm="smNativeData" day="164251651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8"/>
  <sheetViews>
    <sheetView zoomScale="77" zoomScaleNormal="77" workbookViewId="0">
      <selection activeCell="B9" sqref="B3:B9"/>
    </sheetView>
  </sheetViews>
  <sheetFormatPr defaultColWidth="10" defaultRowHeight="15" x14ac:dyDescent="0.25"/>
  <cols>
    <col min="1" max="1" width="24.42578125" bestFit="1" customWidth="1"/>
    <col min="2" max="2" width="9.85546875" customWidth="1"/>
    <col min="3" max="3" width="14.7109375" bestFit="1" customWidth="1"/>
    <col min="4" max="4" width="14.28515625" bestFit="1" customWidth="1"/>
    <col min="5" max="5" width="13.7109375" bestFit="1" customWidth="1"/>
    <col min="6" max="6" width="25.140625" bestFit="1" customWidth="1"/>
    <col min="7" max="7" width="13.5703125" bestFit="1" customWidth="1"/>
    <col min="8" max="8" width="14.7109375" bestFit="1" customWidth="1"/>
    <col min="9" max="9" width="14.28515625" bestFit="1" customWidth="1"/>
    <col min="10" max="10" width="13.7109375" bestFit="1" customWidth="1"/>
    <col min="11" max="11" width="15.85546875" bestFit="1" customWidth="1"/>
    <col min="12" max="12" width="7.42578125" bestFit="1" customWidth="1"/>
  </cols>
  <sheetData>
    <row r="1" spans="1:15" x14ac:dyDescent="0.25">
      <c r="A1" s="40" t="s">
        <v>55</v>
      </c>
      <c r="C1" s="33"/>
      <c r="D1" s="33"/>
      <c r="E1" s="33"/>
      <c r="F1" s="33"/>
    </row>
    <row r="2" spans="1:15" x14ac:dyDescent="0.25">
      <c r="A2" s="7" t="s">
        <v>33</v>
      </c>
      <c r="B2">
        <v>25</v>
      </c>
      <c r="C2" s="38"/>
      <c r="E2" s="38"/>
      <c r="F2" s="7" t="s">
        <v>46</v>
      </c>
      <c r="G2" s="7" t="s">
        <v>50</v>
      </c>
      <c r="H2" s="7" t="s">
        <v>49</v>
      </c>
      <c r="I2" s="7" t="s">
        <v>43</v>
      </c>
      <c r="J2" s="7" t="s">
        <v>48</v>
      </c>
      <c r="K2" s="7" t="s">
        <v>45</v>
      </c>
      <c r="L2" s="7" t="s">
        <v>44</v>
      </c>
      <c r="O2" t="s">
        <v>32</v>
      </c>
    </row>
    <row r="3" spans="1:15" x14ac:dyDescent="0.25">
      <c r="A3" s="7" t="s">
        <v>34</v>
      </c>
      <c r="B3">
        <v>10</v>
      </c>
      <c r="C3" s="38"/>
      <c r="E3" s="38"/>
      <c r="F3" s="1" t="str">
        <f>Valentines!A3</f>
        <v>Bear w/ Lovehearts</v>
      </c>
      <c r="G3" s="35">
        <v>3</v>
      </c>
      <c r="H3" s="1">
        <f>Valentines!B3</f>
        <v>1.99</v>
      </c>
      <c r="I3" s="34">
        <v>0.25</v>
      </c>
      <c r="J3" s="33">
        <v>0</v>
      </c>
      <c r="K3" s="34">
        <f>SUM(H3:J3)</f>
        <v>2.2400000000000002</v>
      </c>
      <c r="L3" s="34">
        <f>G3-K3</f>
        <v>0.75999999999999979</v>
      </c>
      <c r="O3" t="s">
        <v>32</v>
      </c>
    </row>
    <row r="4" spans="1:15" x14ac:dyDescent="0.25">
      <c r="A4" s="7" t="s">
        <v>35</v>
      </c>
      <c r="B4" s="2">
        <v>9.99</v>
      </c>
      <c r="C4" s="33"/>
      <c r="E4" s="33"/>
      <c r="F4" s="1" t="str">
        <f>Valentines!A4</f>
        <v>Love photo frame</v>
      </c>
      <c r="G4" s="35">
        <v>10</v>
      </c>
      <c r="H4" s="1">
        <f>Valentines!B4</f>
        <v>0.9</v>
      </c>
      <c r="I4" s="34">
        <v>0.25</v>
      </c>
      <c r="J4" s="33">
        <v>0</v>
      </c>
      <c r="K4" s="34">
        <f t="shared" ref="K4:K14" si="0">SUM(H4:J4)</f>
        <v>1.1499999999999999</v>
      </c>
      <c r="L4" s="34">
        <f t="shared" ref="L4:L14" si="1">G4-K4</f>
        <v>8.85</v>
      </c>
      <c r="O4" t="s">
        <v>38</v>
      </c>
    </row>
    <row r="5" spans="1:15" x14ac:dyDescent="0.25">
      <c r="A5" s="7" t="s">
        <v>36</v>
      </c>
      <c r="B5" s="2">
        <v>0.25</v>
      </c>
      <c r="C5" s="38"/>
      <c r="E5" s="38"/>
      <c r="F5" s="1" t="str">
        <f>Valentines!A5</f>
        <v>Metallic heart confetti</v>
      </c>
      <c r="G5" s="35">
        <v>2</v>
      </c>
      <c r="H5" s="1">
        <f>Valentines!B5</f>
        <v>0.48</v>
      </c>
      <c r="I5" s="34">
        <v>0.25</v>
      </c>
      <c r="J5" s="33">
        <v>0</v>
      </c>
      <c r="K5" s="34">
        <f t="shared" si="0"/>
        <v>0.73</v>
      </c>
      <c r="L5" s="34">
        <f t="shared" si="1"/>
        <v>1.27</v>
      </c>
      <c r="O5" t="s">
        <v>40</v>
      </c>
    </row>
    <row r="6" spans="1:15" x14ac:dyDescent="0.25">
      <c r="A6" s="7" t="s">
        <v>37</v>
      </c>
      <c r="B6" s="2">
        <v>12</v>
      </c>
      <c r="C6" s="38"/>
      <c r="E6" s="38"/>
      <c r="F6" s="1" t="str">
        <f>Valentines!A6</f>
        <v>Foil confetti</v>
      </c>
      <c r="G6" s="36">
        <v>2</v>
      </c>
      <c r="H6" s="1">
        <f>Valentines!B6</f>
        <v>0.6</v>
      </c>
      <c r="I6" s="34">
        <v>0.25</v>
      </c>
      <c r="J6" s="33">
        <v>0</v>
      </c>
      <c r="K6" s="34">
        <f t="shared" si="0"/>
        <v>0.85</v>
      </c>
      <c r="L6" s="34">
        <f t="shared" si="1"/>
        <v>1.1499999999999999</v>
      </c>
    </row>
    <row r="7" spans="1:15" x14ac:dyDescent="0.25">
      <c r="A7" s="7" t="s">
        <v>39</v>
      </c>
      <c r="B7" s="2">
        <v>1</v>
      </c>
      <c r="C7" s="33"/>
      <c r="E7" s="33"/>
      <c r="F7" s="1" t="str">
        <f>Valentines!A7</f>
        <v>Perfume bag</v>
      </c>
      <c r="G7" s="36">
        <v>5</v>
      </c>
      <c r="H7" s="1">
        <f>Valentines!B7</f>
        <v>0.48</v>
      </c>
      <c r="I7" s="34">
        <v>0.25</v>
      </c>
      <c r="J7" s="33">
        <v>0</v>
      </c>
      <c r="K7" s="34">
        <f t="shared" si="0"/>
        <v>0.73</v>
      </c>
      <c r="L7" s="34">
        <f t="shared" si="1"/>
        <v>4.2699999999999996</v>
      </c>
    </row>
    <row r="8" spans="1:15" x14ac:dyDescent="0.25">
      <c r="A8" s="7" t="s">
        <v>42</v>
      </c>
      <c r="B8">
        <v>7</v>
      </c>
      <c r="C8" s="39"/>
      <c r="E8" s="39"/>
      <c r="F8" s="1" t="str">
        <f>Valentines!A8</f>
        <v>Red shredded tissue paper</v>
      </c>
      <c r="G8" s="34">
        <v>1.5</v>
      </c>
      <c r="H8" s="1">
        <f>Valentines!B8</f>
        <v>0.72</v>
      </c>
      <c r="I8" s="34">
        <v>0.25</v>
      </c>
      <c r="J8" s="33">
        <v>0</v>
      </c>
      <c r="K8" s="34">
        <f t="shared" si="0"/>
        <v>0.97</v>
      </c>
      <c r="L8" s="34">
        <f t="shared" si="1"/>
        <v>0.53</v>
      </c>
    </row>
    <row r="9" spans="1:15" x14ac:dyDescent="0.25">
      <c r="A9" s="7" t="s">
        <v>41</v>
      </c>
      <c r="B9">
        <f>(((B2-(B3+B5))*B6)-((B8*B6)+B4*B7+5))</f>
        <v>78.010000000000005</v>
      </c>
      <c r="F9" s="1" t="str">
        <f>Valentines!A9</f>
        <v>Heart print balloons</v>
      </c>
      <c r="G9" s="36">
        <v>2</v>
      </c>
      <c r="H9" s="1">
        <f>Valentines!B9</f>
        <v>0.85</v>
      </c>
      <c r="I9" s="34">
        <v>0.25</v>
      </c>
      <c r="J9" s="33">
        <v>0</v>
      </c>
      <c r="K9" s="34">
        <f t="shared" si="0"/>
        <v>1.1000000000000001</v>
      </c>
      <c r="L9" s="34">
        <f t="shared" si="1"/>
        <v>0.89999999999999991</v>
      </c>
    </row>
    <row r="10" spans="1:15" x14ac:dyDescent="0.25">
      <c r="F10" s="1" t="str">
        <f>Valentines!A10</f>
        <v>X O socks</v>
      </c>
      <c r="G10" s="36">
        <v>4</v>
      </c>
      <c r="H10" s="1">
        <f>Valentines!B10</f>
        <v>0.84000000000000008</v>
      </c>
      <c r="I10" s="34">
        <v>0.25</v>
      </c>
      <c r="J10" s="33">
        <v>0</v>
      </c>
      <c r="K10" s="34">
        <f t="shared" si="0"/>
        <v>1.0900000000000001</v>
      </c>
      <c r="L10" s="34">
        <f t="shared" si="1"/>
        <v>2.91</v>
      </c>
    </row>
    <row r="11" spans="1:15" x14ac:dyDescent="0.25">
      <c r="A11" s="7" t="s">
        <v>56</v>
      </c>
      <c r="F11" s="1" t="str">
        <f>Valentines!A11</f>
        <v>Gift bag</v>
      </c>
      <c r="G11" s="36">
        <v>2</v>
      </c>
      <c r="H11" s="1">
        <f>Valentines!B11</f>
        <v>0.99</v>
      </c>
      <c r="I11" s="34">
        <v>0.25</v>
      </c>
      <c r="J11" s="33">
        <v>0</v>
      </c>
      <c r="K11" s="34">
        <f t="shared" si="0"/>
        <v>1.24</v>
      </c>
      <c r="L11" s="34">
        <f t="shared" si="1"/>
        <v>0.76</v>
      </c>
    </row>
    <row r="12" spans="1:15" x14ac:dyDescent="0.25">
      <c r="A12" s="7" t="s">
        <v>33</v>
      </c>
      <c r="B12">
        <v>3</v>
      </c>
      <c r="C12" s="33"/>
      <c r="E12" s="33"/>
      <c r="F12" s="1" t="str">
        <f>Valentines!A12</f>
        <v>Rose Petals</v>
      </c>
      <c r="G12" s="36">
        <v>5</v>
      </c>
      <c r="H12" s="1">
        <f>Valentines!B12</f>
        <v>0.73</v>
      </c>
      <c r="I12" s="34">
        <v>0.25</v>
      </c>
      <c r="J12" s="33">
        <v>0</v>
      </c>
      <c r="K12" s="34">
        <f t="shared" si="0"/>
        <v>0.98</v>
      </c>
      <c r="L12" s="34">
        <f t="shared" si="1"/>
        <v>4.0199999999999996</v>
      </c>
    </row>
    <row r="13" spans="1:15" x14ac:dyDescent="0.25">
      <c r="A13" s="7" t="s">
        <v>34</v>
      </c>
      <c r="B13">
        <v>1.98</v>
      </c>
      <c r="F13" s="1" t="str">
        <f>Valentines!A13</f>
        <v>Glitter heart candles 8pk</v>
      </c>
      <c r="G13" s="36">
        <v>5</v>
      </c>
      <c r="H13" s="1">
        <f>Valentines!B13</f>
        <v>0.8</v>
      </c>
      <c r="I13" s="34">
        <v>0.25</v>
      </c>
      <c r="J13" s="33">
        <v>0</v>
      </c>
      <c r="K13" s="34">
        <f t="shared" si="0"/>
        <v>1.05</v>
      </c>
      <c r="L13" s="34">
        <f t="shared" si="1"/>
        <v>3.95</v>
      </c>
    </row>
    <row r="14" spans="1:15" x14ac:dyDescent="0.25">
      <c r="A14" s="7" t="s">
        <v>35</v>
      </c>
      <c r="B14">
        <v>0</v>
      </c>
      <c r="F14" s="1" t="str">
        <f>Valentines!A14</f>
        <v>Card</v>
      </c>
      <c r="G14" s="34">
        <v>1.5</v>
      </c>
      <c r="H14" s="1">
        <f>Valentines!B14</f>
        <v>0.99</v>
      </c>
      <c r="I14" s="34">
        <v>0.25</v>
      </c>
      <c r="J14" s="33">
        <v>0</v>
      </c>
      <c r="K14" s="34">
        <f t="shared" si="0"/>
        <v>1.24</v>
      </c>
      <c r="L14" s="34">
        <f t="shared" si="1"/>
        <v>0.26</v>
      </c>
    </row>
    <row r="15" spans="1:15" x14ac:dyDescent="0.25">
      <c r="A15" s="7" t="s">
        <v>36</v>
      </c>
      <c r="B15">
        <v>0.25</v>
      </c>
      <c r="D15" s="33"/>
      <c r="F15" s="33"/>
      <c r="G15" s="1"/>
      <c r="H15" s="33"/>
      <c r="I15" s="33"/>
      <c r="J15" s="33"/>
      <c r="K15" s="33"/>
      <c r="L15" s="33"/>
    </row>
    <row r="16" spans="1:15" x14ac:dyDescent="0.25">
      <c r="A16" s="7" t="s">
        <v>37</v>
      </c>
      <c r="B16">
        <v>12</v>
      </c>
      <c r="D16" s="38"/>
      <c r="F16" s="7" t="s">
        <v>47</v>
      </c>
      <c r="G16" s="37">
        <f>SUM(G3:G14)</f>
        <v>43</v>
      </c>
      <c r="H16" s="37">
        <f t="shared" ref="H16:L16" si="2">SUM(H3:H14)</f>
        <v>10.370000000000001</v>
      </c>
      <c r="I16" s="37">
        <f t="shared" si="2"/>
        <v>3</v>
      </c>
      <c r="J16" s="37">
        <f t="shared" si="2"/>
        <v>0</v>
      </c>
      <c r="K16" s="37">
        <f t="shared" si="2"/>
        <v>13.370000000000001</v>
      </c>
      <c r="L16" s="37">
        <f t="shared" si="2"/>
        <v>29.63</v>
      </c>
      <c r="M16" s="33"/>
      <c r="N16" s="33"/>
      <c r="O16" s="33"/>
    </row>
    <row r="17" spans="1:15" x14ac:dyDescent="0.25">
      <c r="A17" s="7" t="s">
        <v>39</v>
      </c>
      <c r="B17">
        <v>1</v>
      </c>
      <c r="D17" s="33"/>
      <c r="H17" s="33"/>
      <c r="I17" s="33"/>
      <c r="J17" s="33"/>
      <c r="K17" s="33"/>
      <c r="L17" s="33"/>
      <c r="M17" s="33"/>
      <c r="N17" s="33"/>
      <c r="O17" s="33"/>
    </row>
    <row r="18" spans="1:15" x14ac:dyDescent="0.25">
      <c r="A18" s="7" t="s">
        <v>42</v>
      </c>
      <c r="D18" s="38"/>
      <c r="H18" s="33"/>
      <c r="I18" s="33"/>
      <c r="J18" s="33"/>
      <c r="K18" s="33"/>
      <c r="L18" s="33"/>
      <c r="M18" s="33"/>
      <c r="N18" s="33"/>
      <c r="O18" s="33"/>
    </row>
    <row r="19" spans="1:15" x14ac:dyDescent="0.25">
      <c r="A19" s="7" t="s">
        <v>41</v>
      </c>
      <c r="B19">
        <f>((B12-(B13+B15))*B16)-((B18*B16)+B14*B17)</f>
        <v>9.24</v>
      </c>
      <c r="D19" s="33"/>
      <c r="H19" s="33"/>
      <c r="I19" s="33"/>
      <c r="J19" s="33"/>
      <c r="K19" s="33"/>
      <c r="L19" s="33"/>
      <c r="M19" s="33"/>
      <c r="N19" s="33"/>
      <c r="O19" s="33"/>
    </row>
    <row r="20" spans="1:15" x14ac:dyDescent="0.25">
      <c r="D20" s="38"/>
      <c r="H20" s="33"/>
      <c r="I20" s="33"/>
      <c r="J20" s="33"/>
      <c r="K20" s="33"/>
      <c r="L20" s="33"/>
      <c r="M20" s="33"/>
      <c r="N20" s="33"/>
      <c r="O20" s="33"/>
    </row>
    <row r="21" spans="1:15" x14ac:dyDescent="0.25">
      <c r="A21" s="7" t="s">
        <v>57</v>
      </c>
      <c r="D21" s="38"/>
      <c r="H21" s="33"/>
      <c r="I21" s="33"/>
      <c r="J21" s="33"/>
      <c r="K21" s="33"/>
      <c r="L21" s="33"/>
      <c r="M21" s="33"/>
      <c r="N21" s="33"/>
      <c r="O21" s="33"/>
    </row>
    <row r="22" spans="1:15" x14ac:dyDescent="0.25">
      <c r="A22" s="7" t="s">
        <v>33</v>
      </c>
      <c r="D22" s="33"/>
      <c r="H22" s="33"/>
      <c r="I22" s="33"/>
      <c r="J22" s="33"/>
      <c r="K22" s="33"/>
      <c r="L22" s="33"/>
      <c r="M22" s="33"/>
      <c r="N22" s="33"/>
      <c r="O22" s="33"/>
    </row>
    <row r="23" spans="1:15" x14ac:dyDescent="0.25">
      <c r="A23" s="7" t="s">
        <v>34</v>
      </c>
      <c r="D23" s="38"/>
      <c r="H23" s="33"/>
      <c r="I23" s="33"/>
      <c r="J23" s="33"/>
      <c r="K23" s="33"/>
      <c r="L23" s="33"/>
      <c r="M23" s="33"/>
      <c r="N23" s="33"/>
      <c r="O23" s="33"/>
    </row>
    <row r="24" spans="1:15" x14ac:dyDescent="0.25">
      <c r="A24" s="7" t="s">
        <v>35</v>
      </c>
      <c r="D24" s="33"/>
      <c r="H24" s="33"/>
      <c r="I24" s="33"/>
      <c r="J24" s="33"/>
      <c r="K24" s="33"/>
      <c r="L24" s="33"/>
      <c r="M24" s="33"/>
      <c r="N24" s="33"/>
      <c r="O24" s="33"/>
    </row>
    <row r="25" spans="1:15" x14ac:dyDescent="0.25">
      <c r="A25" s="7" t="s">
        <v>36</v>
      </c>
      <c r="H25" s="33"/>
      <c r="I25" s="33"/>
      <c r="J25" s="33"/>
      <c r="K25" s="33"/>
      <c r="L25" s="33"/>
      <c r="M25" s="33"/>
      <c r="N25" s="33"/>
      <c r="O25" s="33"/>
    </row>
    <row r="26" spans="1:15" x14ac:dyDescent="0.25">
      <c r="A26" s="7" t="s">
        <v>37</v>
      </c>
      <c r="H26" s="33"/>
      <c r="I26" s="33"/>
      <c r="J26" s="33"/>
      <c r="K26" s="33"/>
      <c r="L26" s="33"/>
      <c r="M26" s="33"/>
      <c r="N26" s="33"/>
      <c r="O26" s="33"/>
    </row>
    <row r="27" spans="1:15" x14ac:dyDescent="0.25">
      <c r="A27" s="7" t="s">
        <v>39</v>
      </c>
      <c r="H27" s="33"/>
      <c r="I27" s="33"/>
      <c r="J27" s="33"/>
      <c r="K27" s="33"/>
      <c r="L27" s="33"/>
      <c r="M27" s="33"/>
      <c r="N27" s="33"/>
      <c r="O27" s="33"/>
    </row>
    <row r="28" spans="1:15" x14ac:dyDescent="0.25">
      <c r="A28" s="7" t="s">
        <v>42</v>
      </c>
      <c r="H28" s="33"/>
      <c r="I28" s="33"/>
      <c r="J28" s="33"/>
      <c r="K28" s="33"/>
      <c r="L28" s="33"/>
      <c r="M28" s="33"/>
      <c r="N28" s="33"/>
      <c r="O28" s="33"/>
    </row>
    <row r="29" spans="1:15" x14ac:dyDescent="0.25">
      <c r="A29" s="7" t="s">
        <v>41</v>
      </c>
      <c r="B29">
        <f>((B22-(B23+B25))*B26)-((B28*B26)+B24*B27)</f>
        <v>0</v>
      </c>
      <c r="H29" s="33"/>
      <c r="I29" s="33"/>
      <c r="J29" s="33"/>
      <c r="K29" s="33"/>
      <c r="L29" s="33"/>
      <c r="M29" s="33"/>
      <c r="N29" s="33"/>
      <c r="O29" s="33"/>
    </row>
    <row r="30" spans="1:15" x14ac:dyDescent="0.25">
      <c r="H30" s="33"/>
      <c r="I30" s="33"/>
      <c r="J30" s="33"/>
      <c r="K30" s="33"/>
      <c r="L30" s="33"/>
      <c r="M30" s="33"/>
      <c r="N30" s="33"/>
      <c r="O30" s="33"/>
    </row>
    <row r="31" spans="1:15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</row>
    <row r="32" spans="1:15" x14ac:dyDescent="0.2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</row>
    <row r="33" spans="1:15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</row>
    <row r="34" spans="1:15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</row>
    <row r="35" spans="1:15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</row>
    <row r="36" spans="1:15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</row>
    <row r="37" spans="1:15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</row>
    <row r="38" spans="1:15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</row>
  </sheetData>
  <pageMargins left="0.78749999999999998" right="0.78749999999999998" top="0.78749999999999998" bottom="0.78749999999999998" header="0.39374999999999999" footer="0.39374999999999999"/>
  <pageSetup paperSize="9" fitToWidth="0" pageOrder="overThenDown"/>
  <extLst>
    <ext uri="smNativeData">
      <pm:sheetPrefs xmlns:pm="smNativeData" day="164251651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F67B0-23AD-40CC-8650-AEF6AC8B6215}">
  <dimension ref="A1:L14"/>
  <sheetViews>
    <sheetView workbookViewId="0">
      <selection activeCell="J25" sqref="J25"/>
    </sheetView>
  </sheetViews>
  <sheetFormatPr defaultRowHeight="15" x14ac:dyDescent="0.25"/>
  <cols>
    <col min="1" max="1" width="25" bestFit="1" customWidth="1"/>
    <col min="2" max="2" width="12" style="42" customWidth="1"/>
    <col min="3" max="3" width="13" style="42" customWidth="1"/>
    <col min="4" max="4" width="37.28515625" bestFit="1" customWidth="1"/>
    <col min="5" max="5" width="13.85546875" customWidth="1"/>
    <col min="6" max="6" width="13.140625" customWidth="1"/>
    <col min="7" max="7" width="12.5703125" customWidth="1"/>
    <col min="8" max="8" width="10.7109375" bestFit="1" customWidth="1"/>
    <col min="9" max="9" width="13.140625" style="42" customWidth="1"/>
    <col min="10" max="10" width="11.28515625" style="42" customWidth="1"/>
    <col min="11" max="11" width="11.85546875" customWidth="1"/>
  </cols>
  <sheetData>
    <row r="1" spans="1:12" x14ac:dyDescent="0.25">
      <c r="A1" s="8" t="s">
        <v>0</v>
      </c>
      <c r="B1" s="9" t="s">
        <v>18</v>
      </c>
      <c r="C1" s="9" t="s">
        <v>1</v>
      </c>
      <c r="D1" s="10" t="s">
        <v>2</v>
      </c>
      <c r="E1" s="11" t="s">
        <v>22</v>
      </c>
      <c r="F1" s="11" t="s">
        <v>19</v>
      </c>
      <c r="G1" s="11" t="s">
        <v>20</v>
      </c>
      <c r="H1" s="11" t="s">
        <v>15</v>
      </c>
      <c r="I1" s="11" t="s">
        <v>21</v>
      </c>
      <c r="J1" s="7" t="s">
        <v>58</v>
      </c>
      <c r="K1" s="7" t="s">
        <v>51</v>
      </c>
    </row>
    <row r="2" spans="1:12" x14ac:dyDescent="0.25">
      <c r="A2" s="24" t="s">
        <v>67</v>
      </c>
      <c r="B2" s="48">
        <v>1.99</v>
      </c>
      <c r="C2" s="49">
        <v>22.9</v>
      </c>
      <c r="D2" s="46" t="s">
        <v>27</v>
      </c>
      <c r="E2" s="54">
        <v>0.02</v>
      </c>
      <c r="F2" s="55" t="s">
        <v>13</v>
      </c>
      <c r="G2" s="55" t="s">
        <v>13</v>
      </c>
      <c r="H2" s="24" t="s">
        <v>16</v>
      </c>
      <c r="I2" s="48">
        <v>22.9</v>
      </c>
      <c r="J2" s="61">
        <v>22.9</v>
      </c>
      <c r="K2" s="3" t="s">
        <v>53</v>
      </c>
    </row>
    <row r="3" spans="1:12" x14ac:dyDescent="0.25">
      <c r="A3" s="24" t="s">
        <v>26</v>
      </c>
      <c r="B3" s="48">
        <v>0.9</v>
      </c>
      <c r="C3" s="49">
        <v>10.8</v>
      </c>
      <c r="D3" s="46" t="s">
        <v>27</v>
      </c>
      <c r="E3" s="54">
        <v>0.13500000000000001</v>
      </c>
      <c r="F3" s="55" t="s">
        <v>13</v>
      </c>
      <c r="G3" s="55" t="s">
        <v>13</v>
      </c>
      <c r="H3" s="24" t="s">
        <v>16</v>
      </c>
      <c r="I3" s="48">
        <v>10.8</v>
      </c>
      <c r="J3" s="61">
        <v>10.8</v>
      </c>
      <c r="K3" s="3" t="s">
        <v>53</v>
      </c>
    </row>
    <row r="4" spans="1:12" x14ac:dyDescent="0.25">
      <c r="A4" s="44" t="s">
        <v>66</v>
      </c>
      <c r="B4" s="50">
        <v>0.72</v>
      </c>
      <c r="C4" s="51">
        <v>8.64</v>
      </c>
      <c r="D4" s="45" t="s">
        <v>64</v>
      </c>
      <c r="E4" s="56" t="s">
        <v>14</v>
      </c>
      <c r="F4" s="57" t="s">
        <v>13</v>
      </c>
      <c r="G4" s="57" t="s">
        <v>13</v>
      </c>
      <c r="H4" s="44" t="s">
        <v>16</v>
      </c>
      <c r="I4" s="50">
        <v>8.64</v>
      </c>
      <c r="J4" s="61">
        <v>8.64</v>
      </c>
      <c r="K4" s="3" t="s">
        <v>65</v>
      </c>
    </row>
    <row r="5" spans="1:12" x14ac:dyDescent="0.25">
      <c r="A5" s="44" t="s">
        <v>63</v>
      </c>
      <c r="B5" s="50">
        <v>0.85</v>
      </c>
      <c r="C5" s="51">
        <v>10.199999999999999</v>
      </c>
      <c r="D5" s="45" t="s">
        <v>64</v>
      </c>
      <c r="E5" s="56">
        <v>3.5000000000000003E-2</v>
      </c>
      <c r="F5" s="57" t="s">
        <v>13</v>
      </c>
      <c r="G5" s="57" t="s">
        <v>13</v>
      </c>
      <c r="H5" s="44" t="s">
        <v>16</v>
      </c>
      <c r="I5" s="50">
        <v>0.85</v>
      </c>
      <c r="J5" s="61">
        <v>10.199999999999999</v>
      </c>
      <c r="K5" s="3" t="s">
        <v>65</v>
      </c>
    </row>
    <row r="6" spans="1:12" x14ac:dyDescent="0.25">
      <c r="A6" s="29" t="s">
        <v>62</v>
      </c>
      <c r="B6" s="52">
        <v>0.84000000000000008</v>
      </c>
      <c r="C6" s="53">
        <v>10.08</v>
      </c>
      <c r="D6" s="43" t="s">
        <v>29</v>
      </c>
      <c r="E6" s="58">
        <v>4.3999999999999997E-2</v>
      </c>
      <c r="F6" s="59" t="s">
        <v>13</v>
      </c>
      <c r="G6" s="59" t="s">
        <v>13</v>
      </c>
      <c r="H6" s="29" t="s">
        <v>16</v>
      </c>
      <c r="I6" s="52">
        <v>20.16</v>
      </c>
      <c r="J6" s="61">
        <v>20.16</v>
      </c>
      <c r="K6" s="3" t="s">
        <v>54</v>
      </c>
    </row>
    <row r="7" spans="1:12" x14ac:dyDescent="0.25">
      <c r="A7" s="29" t="s">
        <v>61</v>
      </c>
      <c r="B7" s="52">
        <v>0.99</v>
      </c>
      <c r="C7" s="52">
        <v>11.88</v>
      </c>
      <c r="D7" s="31" t="s">
        <v>29</v>
      </c>
      <c r="E7" s="58">
        <v>0.30209999999999998</v>
      </c>
      <c r="F7" s="59" t="s">
        <v>13</v>
      </c>
      <c r="G7" s="59" t="s">
        <v>13</v>
      </c>
      <c r="H7" s="29" t="s">
        <v>16</v>
      </c>
      <c r="I7" s="52">
        <v>0.99</v>
      </c>
      <c r="J7" s="61">
        <v>11.88</v>
      </c>
      <c r="K7" s="2" t="s">
        <v>54</v>
      </c>
    </row>
    <row r="8" spans="1:12" x14ac:dyDescent="0.25">
      <c r="A8" s="29" t="s">
        <v>60</v>
      </c>
      <c r="B8" s="52">
        <v>0.73</v>
      </c>
      <c r="C8" s="52">
        <v>8.76</v>
      </c>
      <c r="D8" s="31" t="s">
        <v>29</v>
      </c>
      <c r="E8" s="58">
        <v>0.19600000000000001</v>
      </c>
      <c r="F8" s="59" t="s">
        <v>13</v>
      </c>
      <c r="G8" s="59" t="s">
        <v>13</v>
      </c>
      <c r="H8" s="29" t="s">
        <v>16</v>
      </c>
      <c r="I8" s="52">
        <v>8.7799999999999994</v>
      </c>
      <c r="J8" s="61">
        <v>8.76</v>
      </c>
      <c r="K8" s="4" t="s">
        <v>54</v>
      </c>
    </row>
    <row r="9" spans="1:12" x14ac:dyDescent="0.25">
      <c r="A9" s="29" t="s">
        <v>59</v>
      </c>
      <c r="B9" s="52">
        <v>0.8</v>
      </c>
      <c r="C9" s="52">
        <v>9.6</v>
      </c>
      <c r="D9" s="31" t="s">
        <v>29</v>
      </c>
      <c r="E9" s="58">
        <v>0.37</v>
      </c>
      <c r="F9" s="59" t="s">
        <v>13</v>
      </c>
      <c r="G9" s="59" t="s">
        <v>13</v>
      </c>
      <c r="H9" s="29" t="s">
        <v>16</v>
      </c>
      <c r="I9" s="52">
        <v>4.8</v>
      </c>
      <c r="J9" s="61">
        <v>9.6</v>
      </c>
      <c r="K9" s="4" t="s">
        <v>54</v>
      </c>
      <c r="L9" s="2"/>
    </row>
    <row r="10" spans="1:12" x14ac:dyDescent="0.25">
      <c r="A10" s="24" t="s">
        <v>30</v>
      </c>
      <c r="B10" s="48">
        <v>0.99</v>
      </c>
      <c r="C10" s="48">
        <v>11.88</v>
      </c>
      <c r="D10" s="26" t="s">
        <v>27</v>
      </c>
      <c r="E10" s="60" t="s">
        <v>13</v>
      </c>
      <c r="F10" s="55" t="s">
        <v>13</v>
      </c>
      <c r="G10" s="55" t="s">
        <v>13</v>
      </c>
      <c r="H10" s="24" t="s">
        <v>16</v>
      </c>
      <c r="I10" s="48">
        <v>0.99</v>
      </c>
      <c r="J10" s="61">
        <v>11.88</v>
      </c>
      <c r="K10" s="4" t="s">
        <v>53</v>
      </c>
      <c r="L10" s="2"/>
    </row>
    <row r="11" spans="1:12" x14ac:dyDescent="0.25">
      <c r="A11" s="2"/>
      <c r="B11" s="33"/>
      <c r="C11" s="33"/>
      <c r="D11" s="2"/>
      <c r="E11" s="4"/>
      <c r="F11" s="4"/>
      <c r="G11" s="4"/>
      <c r="H11" s="4"/>
      <c r="I11" s="47"/>
      <c r="J11" s="33"/>
      <c r="K11" s="2"/>
    </row>
    <row r="12" spans="1:12" x14ac:dyDescent="0.25">
      <c r="A12" s="4"/>
      <c r="B12" s="47"/>
      <c r="C12" s="47"/>
      <c r="D12" s="4"/>
      <c r="E12" s="4"/>
      <c r="F12" s="4"/>
      <c r="G12" s="4"/>
      <c r="H12" s="4"/>
      <c r="I12" s="47"/>
      <c r="J12" s="33"/>
      <c r="K12" s="2"/>
    </row>
    <row r="13" spans="1:12" x14ac:dyDescent="0.25">
      <c r="A13" s="4"/>
      <c r="B13" s="47"/>
      <c r="C13" s="47"/>
      <c r="D13" s="4"/>
      <c r="E13" s="4"/>
      <c r="F13" s="4"/>
      <c r="G13" s="4"/>
      <c r="H13" s="4"/>
      <c r="I13" s="47"/>
      <c r="J13" s="33"/>
      <c r="K13" s="2"/>
    </row>
    <row r="14" spans="1:12" x14ac:dyDescent="0.25">
      <c r="A14" s="18" t="s">
        <v>11</v>
      </c>
      <c r="B14" s="19">
        <f>SUMIF(Table2[Status],"OK*",Table1[Price for 1])</f>
        <v>7.85</v>
      </c>
      <c r="C14" s="19">
        <f>SUMIF(Table2[Status],"OK*",Table1[Price for 12])</f>
        <v>94.199999999999989</v>
      </c>
      <c r="D14" s="20" t="str">
        <f>"!! "&amp;COUNTIF(Table2[Status],"FAIL*")&amp;" LINKS DEAD !!"</f>
        <v>!! 0 LINKS DEAD !!</v>
      </c>
      <c r="E14" s="18" t="str">
        <f>SUM(Table2[Weight (KG)])&amp;" KG"</f>
        <v>1.1021 KG</v>
      </c>
      <c r="F14" s="18"/>
      <c r="G14" s="18"/>
      <c r="H14" s="18" t="str">
        <f>COUNTIF(Table2[Status],"OK*")&amp;" of "&amp;COUNTIF(Table2[Status],"*")&amp;" Live"</f>
        <v>9 of 9 Live</v>
      </c>
      <c r="I14" s="19">
        <f>SUM(Table2[MOQ PRICE])</f>
        <v>78.91</v>
      </c>
      <c r="J14" s="41">
        <f>SUM(Table2[Required])</f>
        <v>114.82</v>
      </c>
      <c r="K14" s="7" t="str">
        <f>SUMPRODUCT(1/COUNTIF(Table2[SUP CODE],Table2[SUP CODE]))&amp;" suppliers"</f>
        <v>3 suppliers</v>
      </c>
    </row>
  </sheetData>
  <hyperlinks>
    <hyperlink ref="D1" r:id="rId1" location="disclaimer" xr:uid="{41A75BF2-B53D-4F76-83DF-A35ABB5194D4}"/>
    <hyperlink ref="D3" r:id="rId2" xr:uid="{3E75A99D-5C63-47D2-B693-1BBA6E6EFFBF}"/>
    <hyperlink ref="D4" r:id="rId3" xr:uid="{234BA9D0-ABD7-4CB6-93B3-F57304DD3179}"/>
    <hyperlink ref="D5" r:id="rId4" xr:uid="{5F2E17E2-7D1D-49B9-B66B-0737DACA6691}"/>
    <hyperlink ref="D6" r:id="rId5" display="cutpricewholesaler.com - EXTERNAL URL" xr:uid="{AD4B11D1-533D-49D3-8871-8280124A06D8}"/>
    <hyperlink ref="D7" r:id="rId6" display="cardfactory.co.uk - EXTERNAL URL" xr:uid="{F9E58AD6-4EA8-4F46-991B-C5578CF3D1D2}"/>
    <hyperlink ref="D8" r:id="rId7" display="cutpricewholesaler.com - EXTERNAL URL" xr:uid="{219D8CC0-E3CF-4E40-9C04-78A18E0D0697}"/>
    <hyperlink ref="D10" r:id="rId8" xr:uid="{FB44305A-1B8B-43FC-AA15-9176922FCA30}"/>
    <hyperlink ref="D9" r:id="rId9" xr:uid="{6EAFD52C-C061-4430-8469-0D0666DA43D4}"/>
    <hyperlink ref="D2" r:id="rId10" xr:uid="{EE3E4593-E59C-46B0-8566-44ACD5CF2E7E}"/>
  </hyperlinks>
  <pageMargins left="0.7" right="0.7" top="0.75" bottom="0.75" header="0.3" footer="0.3"/>
  <pageSetup paperSize="0" orientation="portrait" horizontalDpi="0" verticalDpi="0" copies="0"/>
  <tableParts count="1"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D7A6D-2973-40A1-8B38-8C9F47F41EB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Valentines</vt:lpstr>
      <vt:lpstr>VAL_CALC</vt:lpstr>
      <vt:lpstr>Mothers day</vt:lpstr>
      <vt:lpstr>MD_CALC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44794</dc:creator>
  <cp:keywords/>
  <dc:description/>
  <cp:lastModifiedBy>Mervy Newoor</cp:lastModifiedBy>
  <cp:revision>0</cp:revision>
  <dcterms:created xsi:type="dcterms:W3CDTF">2022-01-17T12:25:39Z</dcterms:created>
  <dcterms:modified xsi:type="dcterms:W3CDTF">2022-02-06T21:31:28Z</dcterms:modified>
</cp:coreProperties>
</file>