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autoCompressPictures="0"/>
  <mc:AlternateContent xmlns:mc="http://schemas.openxmlformats.org/markup-compatibility/2006">
    <mc:Choice Requires="x15">
      <x15ac:absPath xmlns:x15ac="http://schemas.microsoft.com/office/spreadsheetml/2010/11/ac" url="C:\Users\nicol\Desktop\SQL\capstone\"/>
    </mc:Choice>
  </mc:AlternateContent>
  <xr:revisionPtr revIDLastSave="0" documentId="8_{6DB1819B-CAC8-4C20-BAC6-CCC8024361A9}" xr6:coauthVersionLast="43" xr6:coauthVersionMax="43" xr10:uidLastSave="{00000000-0000-0000-0000-000000000000}"/>
  <bookViews>
    <workbookView xWindow="-110" yWindow="-110" windowWidth="16220" windowHeight="9220" tabRatio="500" xr2:uid="{00000000-000D-0000-FFFF-FFFF00000000}"/>
  </bookViews>
  <sheets>
    <sheet name=" 5-Forecast Cash Flow + Profits" sheetId="2" r:id="rId1"/>
    <sheet name="6 - Sorting by Profitability" sheetId="3"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5" i="2" l="1"/>
  <c r="W5" i="2"/>
  <c r="V5" i="2"/>
  <c r="X5" i="2"/>
  <c r="Y5" i="2"/>
  <c r="Z5" i="2"/>
  <c r="AA5" i="2"/>
  <c r="AB5" i="2"/>
  <c r="AC5" i="2"/>
  <c r="AD5" i="2"/>
  <c r="AE5" i="2"/>
  <c r="AF5" i="2"/>
  <c r="L6" i="2"/>
  <c r="W6" i="2"/>
  <c r="V6" i="2"/>
  <c r="X6" i="2"/>
  <c r="Y6" i="2"/>
  <c r="Z6" i="2"/>
  <c r="AA6" i="2"/>
  <c r="AB6" i="2"/>
  <c r="AC6" i="2"/>
  <c r="AD6" i="2"/>
  <c r="AE6" i="2"/>
  <c r="AF6" i="2"/>
  <c r="L7" i="2"/>
  <c r="W7" i="2"/>
  <c r="V7" i="2"/>
  <c r="X7" i="2"/>
  <c r="Y7" i="2"/>
  <c r="Z7" i="2"/>
  <c r="AA7" i="2"/>
  <c r="AB7" i="2"/>
  <c r="AC7" i="2"/>
  <c r="AD7" i="2"/>
  <c r="AE7" i="2"/>
  <c r="AF7" i="2"/>
  <c r="L8" i="2"/>
  <c r="W8" i="2"/>
  <c r="V8" i="2"/>
  <c r="X8" i="2"/>
  <c r="Y8" i="2"/>
  <c r="Z8" i="2"/>
  <c r="AA8" i="2"/>
  <c r="AB8" i="2"/>
  <c r="AC8" i="2"/>
  <c r="AD8" i="2"/>
  <c r="AE8" i="2"/>
  <c r="AF8" i="2"/>
  <c r="L9" i="2"/>
  <c r="W9" i="2"/>
  <c r="V9" i="2"/>
  <c r="X9" i="2"/>
  <c r="Y9" i="2"/>
  <c r="Z9" i="2"/>
  <c r="AA9" i="2"/>
  <c r="AB9" i="2"/>
  <c r="AC9" i="2"/>
  <c r="AD9" i="2"/>
  <c r="AE9" i="2"/>
  <c r="AF9" i="2"/>
  <c r="L10" i="2"/>
  <c r="W10" i="2"/>
  <c r="V10" i="2"/>
  <c r="X10" i="2"/>
  <c r="Y10" i="2"/>
  <c r="Z10" i="2"/>
  <c r="AA10" i="2"/>
  <c r="AB10" i="2"/>
  <c r="AC10" i="2"/>
  <c r="AD10" i="2"/>
  <c r="AE10" i="2"/>
  <c r="AF10" i="2"/>
  <c r="L11" i="2"/>
  <c r="W11" i="2"/>
  <c r="V11" i="2"/>
  <c r="X11" i="2"/>
  <c r="Y11" i="2"/>
  <c r="Z11" i="2"/>
  <c r="AA11" i="2"/>
  <c r="AB11" i="2"/>
  <c r="AC11" i="2"/>
  <c r="AD11" i="2"/>
  <c r="AE11" i="2"/>
  <c r="AF11" i="2"/>
  <c r="L12" i="2"/>
  <c r="W12" i="2"/>
  <c r="V12" i="2"/>
  <c r="X12" i="2"/>
  <c r="Y12" i="2"/>
  <c r="Z12" i="2"/>
  <c r="AA12" i="2"/>
  <c r="AB12" i="2"/>
  <c r="AC12" i="2"/>
  <c r="AD12" i="2"/>
  <c r="AE12" i="2"/>
  <c r="AF12" i="2"/>
  <c r="L13" i="2"/>
  <c r="W13" i="2"/>
  <c r="V13" i="2"/>
  <c r="X13" i="2"/>
  <c r="Y13" i="2"/>
  <c r="Z13" i="2"/>
  <c r="AA13" i="2"/>
  <c r="AB13" i="2"/>
  <c r="AC13" i="2"/>
  <c r="AD13" i="2"/>
  <c r="AE13" i="2"/>
  <c r="AF13" i="2"/>
  <c r="L14" i="2"/>
  <c r="W14" i="2"/>
  <c r="V14" i="2"/>
  <c r="X14" i="2"/>
  <c r="Y14" i="2"/>
  <c r="Z14" i="2"/>
  <c r="AA14" i="2"/>
  <c r="AB14" i="2"/>
  <c r="AC14" i="2"/>
  <c r="AD14" i="2"/>
  <c r="AE14" i="2"/>
  <c r="AF14" i="2"/>
  <c r="L15" i="2"/>
  <c r="W15" i="2"/>
  <c r="V15" i="2"/>
  <c r="X15" i="2"/>
  <c r="Y15" i="2"/>
  <c r="Z15" i="2"/>
  <c r="AA15" i="2"/>
  <c r="AB15" i="2"/>
  <c r="AC15" i="2"/>
  <c r="AD15" i="2"/>
  <c r="AE15" i="2"/>
  <c r="AF15" i="2"/>
  <c r="L16" i="2"/>
  <c r="W16" i="2"/>
  <c r="V16" i="2"/>
  <c r="X16" i="2"/>
  <c r="Y16" i="2"/>
  <c r="Z16" i="2"/>
  <c r="AA16" i="2"/>
  <c r="AB16" i="2"/>
  <c r="AC16" i="2"/>
  <c r="AD16" i="2"/>
  <c r="AE16" i="2"/>
  <c r="AF16" i="2"/>
  <c r="L17" i="2"/>
  <c r="W17" i="2"/>
  <c r="V17" i="2"/>
  <c r="X17" i="2"/>
  <c r="Y17" i="2"/>
  <c r="Z17" i="2"/>
  <c r="AA17" i="2"/>
  <c r="AB17" i="2"/>
  <c r="AC17" i="2"/>
  <c r="AD17" i="2"/>
  <c r="AE17" i="2"/>
  <c r="AF17" i="2"/>
  <c r="L18" i="2"/>
  <c r="W18" i="2"/>
  <c r="V18" i="2"/>
  <c r="X18" i="2"/>
  <c r="Y18" i="2"/>
  <c r="Z18" i="2"/>
  <c r="AA18" i="2"/>
  <c r="AB18" i="2"/>
  <c r="AC18" i="2"/>
  <c r="AD18" i="2"/>
  <c r="AE18" i="2"/>
  <c r="AF18" i="2"/>
  <c r="L19" i="2"/>
  <c r="W19" i="2"/>
  <c r="V19" i="2"/>
  <c r="X19" i="2"/>
  <c r="Y19" i="2"/>
  <c r="Z19" i="2"/>
  <c r="AA19" i="2"/>
  <c r="AB19" i="2"/>
  <c r="AC19" i="2"/>
  <c r="AD19" i="2"/>
  <c r="AE19" i="2"/>
  <c r="AF19" i="2"/>
  <c r="L20" i="2"/>
  <c r="W20" i="2"/>
  <c r="V20" i="2"/>
  <c r="X20" i="2"/>
  <c r="Y20" i="2"/>
  <c r="Z20" i="2"/>
  <c r="AA20" i="2"/>
  <c r="AB20" i="2"/>
  <c r="AC20" i="2"/>
  <c r="AD20" i="2"/>
  <c r="AE20" i="2"/>
  <c r="AF20" i="2"/>
  <c r="L21" i="2"/>
  <c r="W21" i="2"/>
  <c r="V21" i="2"/>
  <c r="X21" i="2"/>
  <c r="Y21" i="2"/>
  <c r="Z21" i="2"/>
  <c r="AA21" i="2"/>
  <c r="AB21" i="2"/>
  <c r="AC21" i="2"/>
  <c r="AD21" i="2"/>
  <c r="AE21" i="2"/>
  <c r="AF21" i="2"/>
  <c r="L22" i="2"/>
  <c r="W22" i="2"/>
  <c r="V22" i="2"/>
  <c r="X22" i="2"/>
  <c r="Y22" i="2"/>
  <c r="Z22" i="2"/>
  <c r="AA22" i="2"/>
  <c r="AB22" i="2"/>
  <c r="AC22" i="2"/>
  <c r="AD22" i="2"/>
  <c r="AE22" i="2"/>
  <c r="AF22" i="2"/>
  <c r="L23" i="2"/>
  <c r="W23" i="2"/>
  <c r="V23" i="2"/>
  <c r="X23" i="2"/>
  <c r="Y23" i="2"/>
  <c r="Z23" i="2"/>
  <c r="AA23" i="2"/>
  <c r="AB23" i="2"/>
  <c r="AC23" i="2"/>
  <c r="AD23" i="2"/>
  <c r="AE23" i="2"/>
  <c r="AF23" i="2"/>
  <c r="L24" i="2"/>
  <c r="W24" i="2"/>
  <c r="V24" i="2"/>
  <c r="X24" i="2"/>
  <c r="Y24" i="2"/>
  <c r="Z24" i="2"/>
  <c r="AA24" i="2"/>
  <c r="AB24" i="2"/>
  <c r="AC24" i="2"/>
  <c r="AD24" i="2"/>
  <c r="AE24" i="2"/>
  <c r="AF24" i="2"/>
  <c r="L25" i="2"/>
  <c r="W25" i="2"/>
  <c r="V25" i="2"/>
  <c r="X25" i="2"/>
  <c r="Y25" i="2"/>
  <c r="Z25" i="2"/>
  <c r="AA25" i="2"/>
  <c r="AB25" i="2"/>
  <c r="AC25" i="2"/>
  <c r="AD25" i="2"/>
  <c r="AE25" i="2"/>
  <c r="AF25" i="2"/>
  <c r="L26" i="2"/>
  <c r="W26" i="2"/>
  <c r="V26" i="2"/>
  <c r="X26" i="2"/>
  <c r="Y26" i="2"/>
  <c r="Z26" i="2"/>
  <c r="AA26" i="2"/>
  <c r="AB26" i="2"/>
  <c r="AC26" i="2"/>
  <c r="AD26" i="2"/>
  <c r="AE26" i="2"/>
  <c r="AF26" i="2"/>
  <c r="L27" i="2"/>
  <c r="W27" i="2"/>
  <c r="V27" i="2"/>
  <c r="X27" i="2"/>
  <c r="Y27" i="2"/>
  <c r="Z27" i="2"/>
  <c r="AA27" i="2"/>
  <c r="AB27" i="2"/>
  <c r="AC27" i="2"/>
  <c r="AD27" i="2"/>
  <c r="AE27" i="2"/>
  <c r="AF27" i="2"/>
  <c r="L28" i="2"/>
  <c r="W28" i="2"/>
  <c r="V28" i="2"/>
  <c r="X28" i="2"/>
  <c r="Y28" i="2"/>
  <c r="Z28" i="2"/>
  <c r="AA28" i="2"/>
  <c r="AB28" i="2"/>
  <c r="AC28" i="2"/>
  <c r="AD28" i="2"/>
  <c r="AE28" i="2"/>
  <c r="AF28" i="2"/>
  <c r="L29" i="2"/>
  <c r="W29" i="2"/>
  <c r="V29" i="2"/>
  <c r="X29" i="2"/>
  <c r="Y29" i="2"/>
  <c r="Z29" i="2"/>
  <c r="AA29" i="2"/>
  <c r="AB29" i="2"/>
  <c r="AC29" i="2"/>
  <c r="AD29" i="2"/>
  <c r="AE29" i="2"/>
  <c r="AF29" i="2"/>
  <c r="L30" i="2"/>
  <c r="W30" i="2"/>
  <c r="V30" i="2"/>
  <c r="X30" i="2"/>
  <c r="Y30" i="2"/>
  <c r="Z30" i="2"/>
  <c r="AA30" i="2"/>
  <c r="AB30" i="2"/>
  <c r="AC30" i="2"/>
  <c r="AD30" i="2"/>
  <c r="AE30" i="2"/>
  <c r="AF30" i="2"/>
  <c r="L31" i="2"/>
  <c r="W31" i="2"/>
  <c r="V31" i="2"/>
  <c r="X31" i="2"/>
  <c r="Y31" i="2"/>
  <c r="Z31" i="2"/>
  <c r="AA31" i="2"/>
  <c r="AB31" i="2"/>
  <c r="AC31" i="2"/>
  <c r="AD31" i="2"/>
  <c r="AE31" i="2"/>
  <c r="AF31" i="2"/>
  <c r="L32" i="2"/>
  <c r="W32" i="2"/>
  <c r="V32" i="2"/>
  <c r="X32" i="2"/>
  <c r="Y32" i="2"/>
  <c r="Z32" i="2"/>
  <c r="AA32" i="2"/>
  <c r="AB32" i="2"/>
  <c r="AC32" i="2"/>
  <c r="AD32" i="2"/>
  <c r="AE32" i="2"/>
  <c r="AF32" i="2"/>
  <c r="L33" i="2"/>
  <c r="W33" i="2"/>
  <c r="V33" i="2"/>
  <c r="X33" i="2"/>
  <c r="Y33" i="2"/>
  <c r="Z33" i="2"/>
  <c r="AA33" i="2"/>
  <c r="AB33" i="2"/>
  <c r="AC33" i="2"/>
  <c r="AD33" i="2"/>
  <c r="AE33" i="2"/>
  <c r="AF33" i="2"/>
  <c r="L34" i="2"/>
  <c r="W34" i="2"/>
  <c r="V34" i="2"/>
  <c r="X34" i="2"/>
  <c r="Y34" i="2"/>
  <c r="Z34" i="2"/>
  <c r="AA34" i="2"/>
  <c r="AB34" i="2"/>
  <c r="AC34" i="2"/>
  <c r="AD34" i="2"/>
  <c r="AE34" i="2"/>
  <c r="AF34" i="2"/>
  <c r="L35" i="2"/>
  <c r="W35" i="2"/>
  <c r="V35" i="2"/>
  <c r="X35" i="2"/>
  <c r="Y35" i="2"/>
  <c r="Z35" i="2"/>
  <c r="AA35" i="2"/>
  <c r="AB35" i="2"/>
  <c r="AC35" i="2"/>
  <c r="AD35" i="2"/>
  <c r="AE35" i="2"/>
  <c r="AF35" i="2"/>
  <c r="L36" i="2"/>
  <c r="W36" i="2"/>
  <c r="V36" i="2"/>
  <c r="X36" i="2"/>
  <c r="Y36" i="2"/>
  <c r="Z36" i="2"/>
  <c r="AA36" i="2"/>
  <c r="AB36" i="2"/>
  <c r="AC36" i="2"/>
  <c r="AD36" i="2"/>
  <c r="AE36" i="2"/>
  <c r="AF36" i="2"/>
  <c r="L37" i="2"/>
  <c r="W37" i="2"/>
  <c r="V37" i="2"/>
  <c r="X37" i="2"/>
  <c r="Y37" i="2"/>
  <c r="Z37" i="2"/>
  <c r="AA37" i="2"/>
  <c r="AB37" i="2"/>
  <c r="AC37" i="2"/>
  <c r="AD37" i="2"/>
  <c r="AE37" i="2"/>
  <c r="AF37" i="2"/>
  <c r="L38" i="2"/>
  <c r="W38" i="2"/>
  <c r="V38" i="2"/>
  <c r="X38" i="2"/>
  <c r="Y38" i="2"/>
  <c r="Z38" i="2"/>
  <c r="AA38" i="2"/>
  <c r="AB38" i="2"/>
  <c r="AC38" i="2"/>
  <c r="AD38" i="2"/>
  <c r="AE38" i="2"/>
  <c r="AF38" i="2"/>
  <c r="L39" i="2"/>
  <c r="W39" i="2"/>
  <c r="V39" i="2"/>
  <c r="X39" i="2"/>
  <c r="Y39" i="2"/>
  <c r="Z39" i="2"/>
  <c r="AA39" i="2"/>
  <c r="AB39" i="2"/>
  <c r="AC39" i="2"/>
  <c r="AD39" i="2"/>
  <c r="AE39" i="2"/>
  <c r="AF39" i="2"/>
  <c r="L40" i="2"/>
  <c r="W40" i="2"/>
  <c r="V40" i="2"/>
  <c r="X40" i="2"/>
  <c r="Y40" i="2"/>
  <c r="Z40" i="2"/>
  <c r="AA40" i="2"/>
  <c r="AB40" i="2"/>
  <c r="AC40" i="2"/>
  <c r="AD40" i="2"/>
  <c r="AE40" i="2"/>
  <c r="AF40" i="2"/>
  <c r="L41" i="2"/>
  <c r="W41" i="2"/>
  <c r="V41" i="2"/>
  <c r="X41" i="2"/>
  <c r="Y41" i="2"/>
  <c r="Z41" i="2"/>
  <c r="AA41" i="2"/>
  <c r="AB41" i="2"/>
  <c r="AC41" i="2"/>
  <c r="AD41" i="2"/>
  <c r="AE41" i="2"/>
  <c r="AF41" i="2"/>
  <c r="L42" i="2"/>
  <c r="W42" i="2"/>
  <c r="V42" i="2"/>
  <c r="X42" i="2"/>
  <c r="Y42" i="2"/>
  <c r="Z42" i="2"/>
  <c r="AA42" i="2"/>
  <c r="AB42" i="2"/>
  <c r="AC42" i="2"/>
  <c r="AD42" i="2"/>
  <c r="AE42" i="2"/>
  <c r="AF42" i="2"/>
  <c r="L43" i="2"/>
  <c r="W43" i="2"/>
  <c r="V43" i="2"/>
  <c r="X43" i="2"/>
  <c r="Y43" i="2"/>
  <c r="Z43" i="2"/>
  <c r="AA43" i="2"/>
  <c r="AB43" i="2"/>
  <c r="AC43" i="2"/>
  <c r="AD43" i="2"/>
  <c r="AE43" i="2"/>
  <c r="AF43" i="2"/>
  <c r="L44" i="2"/>
  <c r="W44" i="2"/>
  <c r="V44" i="2"/>
  <c r="X44" i="2"/>
  <c r="Y44" i="2"/>
  <c r="Z44" i="2"/>
  <c r="AA44" i="2"/>
  <c r="AB44" i="2"/>
  <c r="AC44" i="2"/>
  <c r="AD44" i="2"/>
  <c r="AE44" i="2"/>
  <c r="AF44" i="2"/>
  <c r="L45" i="2"/>
  <c r="W45" i="2"/>
  <c r="V45" i="2"/>
  <c r="X45" i="2"/>
  <c r="Y45" i="2"/>
  <c r="Z45" i="2"/>
  <c r="AA45" i="2"/>
  <c r="AB45" i="2"/>
  <c r="AC45" i="2"/>
  <c r="AD45" i="2"/>
  <c r="AE45" i="2"/>
  <c r="AF45" i="2"/>
  <c r="L46" i="2"/>
  <c r="W46" i="2"/>
  <c r="V46" i="2"/>
  <c r="X46" i="2"/>
  <c r="Y46" i="2"/>
  <c r="Z46" i="2"/>
  <c r="AA46" i="2"/>
  <c r="AB46" i="2"/>
  <c r="AC46" i="2"/>
  <c r="AD46" i="2"/>
  <c r="AE46" i="2"/>
  <c r="AF46" i="2"/>
  <c r="L47" i="2"/>
  <c r="W47" i="2"/>
  <c r="V47" i="2"/>
  <c r="X47" i="2"/>
  <c r="Y47" i="2"/>
  <c r="Z47" i="2"/>
  <c r="AA47" i="2"/>
  <c r="AB47" i="2"/>
  <c r="AC47" i="2"/>
  <c r="AD47" i="2"/>
  <c r="AE47" i="2"/>
  <c r="AF47" i="2"/>
  <c r="L48" i="2"/>
  <c r="W48" i="2"/>
  <c r="V48" i="2"/>
  <c r="X48" i="2"/>
  <c r="Y48" i="2"/>
  <c r="Z48" i="2"/>
  <c r="AA48" i="2"/>
  <c r="AB48" i="2"/>
  <c r="AC48" i="2"/>
  <c r="AD48" i="2"/>
  <c r="AE48" i="2"/>
  <c r="AF48" i="2"/>
  <c r="L49" i="2"/>
  <c r="W49" i="2"/>
  <c r="V49" i="2"/>
  <c r="X49" i="2"/>
  <c r="Y49" i="2"/>
  <c r="Z49" i="2"/>
  <c r="AA49" i="2"/>
  <c r="AB49" i="2"/>
  <c r="AC49" i="2"/>
  <c r="AD49" i="2"/>
  <c r="AE49" i="2"/>
  <c r="AF49" i="2"/>
  <c r="L50" i="2"/>
  <c r="W50" i="2"/>
  <c r="V50" i="2"/>
  <c r="X50" i="2"/>
  <c r="Y50" i="2"/>
  <c r="Z50" i="2"/>
  <c r="AA50" i="2"/>
  <c r="AB50" i="2"/>
  <c r="AC50" i="2"/>
  <c r="AD50" i="2"/>
  <c r="AE50" i="2"/>
  <c r="AF50" i="2"/>
  <c r="L51" i="2"/>
  <c r="W51" i="2"/>
  <c r="V51" i="2"/>
  <c r="X51" i="2"/>
  <c r="Y51" i="2"/>
  <c r="Z51" i="2"/>
  <c r="AA51" i="2"/>
  <c r="AB51" i="2"/>
  <c r="AC51" i="2"/>
  <c r="AD51" i="2"/>
  <c r="AE51" i="2"/>
  <c r="AF51" i="2"/>
  <c r="L52" i="2"/>
  <c r="W52" i="2"/>
  <c r="V52" i="2"/>
  <c r="X52" i="2"/>
  <c r="Y52" i="2"/>
  <c r="Z52" i="2"/>
  <c r="AA52" i="2"/>
  <c r="AB52" i="2"/>
  <c r="AC52" i="2"/>
  <c r="AD52" i="2"/>
  <c r="AE52" i="2"/>
  <c r="AF52" i="2"/>
  <c r="L53" i="2"/>
  <c r="W53" i="2"/>
  <c r="V53" i="2"/>
  <c r="X53" i="2"/>
  <c r="Y53" i="2"/>
  <c r="Z53" i="2"/>
  <c r="AA53" i="2"/>
  <c r="AB53" i="2"/>
  <c r="AC53" i="2"/>
  <c r="AD53" i="2"/>
  <c r="AE53" i="2"/>
  <c r="AF53" i="2"/>
  <c r="L54" i="2"/>
  <c r="W54" i="2"/>
  <c r="V54" i="2"/>
  <c r="X54" i="2"/>
  <c r="Y54" i="2"/>
  <c r="Z54" i="2"/>
  <c r="AA54" i="2"/>
  <c r="AB54" i="2"/>
  <c r="AC54" i="2"/>
  <c r="AD54" i="2"/>
  <c r="AE54" i="2"/>
  <c r="AF54" i="2"/>
  <c r="L55" i="2"/>
  <c r="W55" i="2"/>
  <c r="V55" i="2"/>
  <c r="X55" i="2"/>
  <c r="Y55" i="2"/>
  <c r="Z55" i="2"/>
  <c r="AA55" i="2"/>
  <c r="AB55" i="2"/>
  <c r="AC55" i="2"/>
  <c r="AD55" i="2"/>
  <c r="AE55" i="2"/>
  <c r="AF55" i="2"/>
  <c r="L56" i="2"/>
  <c r="W56" i="2"/>
  <c r="V56" i="2"/>
  <c r="X56" i="2"/>
  <c r="Y56" i="2"/>
  <c r="Z56" i="2"/>
  <c r="AA56" i="2"/>
  <c r="AB56" i="2"/>
  <c r="AC56" i="2"/>
  <c r="AD56" i="2"/>
  <c r="AE56" i="2"/>
  <c r="AF56" i="2"/>
  <c r="L57" i="2"/>
  <c r="W57" i="2"/>
  <c r="V57" i="2"/>
  <c r="X57" i="2"/>
  <c r="Y57" i="2"/>
  <c r="Z57" i="2"/>
  <c r="AA57" i="2"/>
  <c r="AB57" i="2"/>
  <c r="AC57" i="2"/>
  <c r="AD57" i="2"/>
  <c r="AE57" i="2"/>
  <c r="AF57" i="2"/>
  <c r="L58" i="2"/>
  <c r="W58" i="2"/>
  <c r="V58" i="2"/>
  <c r="X58" i="2"/>
  <c r="Y58" i="2"/>
  <c r="Z58" i="2"/>
  <c r="AA58" i="2"/>
  <c r="AB58" i="2"/>
  <c r="AC58" i="2"/>
  <c r="AD58" i="2"/>
  <c r="AE58" i="2"/>
  <c r="AF58" i="2"/>
  <c r="L59" i="2"/>
  <c r="W59" i="2"/>
  <c r="V59" i="2"/>
  <c r="X59" i="2"/>
  <c r="Y59" i="2"/>
  <c r="Z59" i="2"/>
  <c r="AA59" i="2"/>
  <c r="AB59" i="2"/>
  <c r="AC59" i="2"/>
  <c r="AD59" i="2"/>
  <c r="AE59" i="2"/>
  <c r="AF59" i="2"/>
  <c r="L60" i="2"/>
  <c r="W60" i="2"/>
  <c r="V60" i="2"/>
  <c r="X60" i="2"/>
  <c r="Y60" i="2"/>
  <c r="Z60" i="2"/>
  <c r="AA60" i="2"/>
  <c r="AB60" i="2"/>
  <c r="AC60" i="2"/>
  <c r="AD60" i="2"/>
  <c r="AE60" i="2"/>
  <c r="AF60" i="2"/>
  <c r="L61" i="2"/>
  <c r="W61" i="2"/>
  <c r="V61" i="2"/>
  <c r="X61" i="2"/>
  <c r="Y61" i="2"/>
  <c r="Z61" i="2"/>
  <c r="AA61" i="2"/>
  <c r="AB61" i="2"/>
  <c r="AC61" i="2"/>
  <c r="AD61" i="2"/>
  <c r="AE61" i="2"/>
  <c r="AF61" i="2"/>
  <c r="L62" i="2"/>
  <c r="W62" i="2"/>
  <c r="V62" i="2"/>
  <c r="X62" i="2"/>
  <c r="Y62" i="2"/>
  <c r="Z62" i="2"/>
  <c r="AA62" i="2"/>
  <c r="AB62" i="2"/>
  <c r="AC62" i="2"/>
  <c r="AD62" i="2"/>
  <c r="AE62" i="2"/>
  <c r="AF62" i="2"/>
  <c r="L63" i="2"/>
  <c r="W63" i="2"/>
  <c r="V63" i="2"/>
  <c r="X63" i="2"/>
  <c r="Y63" i="2"/>
  <c r="Z63" i="2"/>
  <c r="AA63" i="2"/>
  <c r="AB63" i="2"/>
  <c r="AC63" i="2"/>
  <c r="AD63" i="2"/>
  <c r="AE63" i="2"/>
  <c r="AF63" i="2"/>
  <c r="L64" i="2"/>
  <c r="W64" i="2"/>
  <c r="V64" i="2"/>
  <c r="X64" i="2"/>
  <c r="Y64" i="2"/>
  <c r="Z64" i="2"/>
  <c r="AA64" i="2"/>
  <c r="AB64" i="2"/>
  <c r="AC64" i="2"/>
  <c r="AD64" i="2"/>
  <c r="AE64" i="2"/>
  <c r="AF64" i="2"/>
  <c r="L65" i="2"/>
  <c r="W65" i="2"/>
  <c r="V65" i="2"/>
  <c r="X65" i="2"/>
  <c r="Y65" i="2"/>
  <c r="Z65" i="2"/>
  <c r="AA65" i="2"/>
  <c r="AB65" i="2"/>
  <c r="AC65" i="2"/>
  <c r="AD65" i="2"/>
  <c r="AE65" i="2"/>
  <c r="AF65" i="2"/>
  <c r="L66" i="2"/>
  <c r="W66" i="2"/>
  <c r="V66" i="2"/>
  <c r="X66" i="2"/>
  <c r="Y66" i="2"/>
  <c r="Z66" i="2"/>
  <c r="AA66" i="2"/>
  <c r="AB66" i="2"/>
  <c r="AC66" i="2"/>
  <c r="AD66" i="2"/>
  <c r="AE66" i="2"/>
  <c r="AF66" i="2"/>
  <c r="L67" i="2"/>
  <c r="W67" i="2"/>
  <c r="V67" i="2"/>
  <c r="X67" i="2"/>
  <c r="Y67" i="2"/>
  <c r="Z67" i="2"/>
  <c r="AA67" i="2"/>
  <c r="AB67" i="2"/>
  <c r="AC67" i="2"/>
  <c r="AD67" i="2"/>
  <c r="AE67" i="2"/>
  <c r="AF67" i="2"/>
  <c r="L68" i="2"/>
  <c r="W68" i="2"/>
  <c r="V68" i="2"/>
  <c r="X68" i="2"/>
  <c r="Y68" i="2"/>
  <c r="Z68" i="2"/>
  <c r="AA68" i="2"/>
  <c r="AB68" i="2"/>
  <c r="AC68" i="2"/>
  <c r="AD68" i="2"/>
  <c r="AE68" i="2"/>
  <c r="AF68" i="2"/>
  <c r="L69" i="2"/>
  <c r="W69" i="2"/>
  <c r="V69" i="2"/>
  <c r="X69" i="2"/>
  <c r="Y69" i="2"/>
  <c r="Z69" i="2"/>
  <c r="AA69" i="2"/>
  <c r="AB69" i="2"/>
  <c r="AC69" i="2"/>
  <c r="AD69" i="2"/>
  <c r="AE69" i="2"/>
  <c r="AF69" i="2"/>
  <c r="L70" i="2"/>
  <c r="W70" i="2"/>
  <c r="V70" i="2"/>
  <c r="X70" i="2"/>
  <c r="Y70" i="2"/>
  <c r="Z70" i="2"/>
  <c r="AA70" i="2"/>
  <c r="AB70" i="2"/>
  <c r="AC70" i="2"/>
  <c r="AD70" i="2"/>
  <c r="AE70" i="2"/>
  <c r="AF70" i="2"/>
  <c r="L71" i="2"/>
  <c r="W71" i="2"/>
  <c r="V71" i="2"/>
  <c r="X71" i="2"/>
  <c r="Y71" i="2"/>
  <c r="Z71" i="2"/>
  <c r="AA71" i="2"/>
  <c r="AB71" i="2"/>
  <c r="AC71" i="2"/>
  <c r="AD71" i="2"/>
  <c r="AE71" i="2"/>
  <c r="AF71" i="2"/>
  <c r="L72" i="2"/>
  <c r="W72" i="2"/>
  <c r="V72" i="2"/>
  <c r="X72" i="2"/>
  <c r="Y72" i="2"/>
  <c r="Z72" i="2"/>
  <c r="AA72" i="2"/>
  <c r="AB72" i="2"/>
  <c r="AC72" i="2"/>
  <c r="AD72" i="2"/>
  <c r="AE72" i="2"/>
  <c r="AF72" i="2"/>
  <c r="L73" i="2"/>
  <c r="W73" i="2"/>
  <c r="V73" i="2"/>
  <c r="X73" i="2"/>
  <c r="Y73" i="2"/>
  <c r="Z73" i="2"/>
  <c r="AA73" i="2"/>
  <c r="AB73" i="2"/>
  <c r="AC73" i="2"/>
  <c r="AD73" i="2"/>
  <c r="AE73" i="2"/>
  <c r="AF73" i="2"/>
  <c r="L74" i="2"/>
  <c r="W74" i="2"/>
  <c r="V74" i="2"/>
  <c r="X74" i="2"/>
  <c r="Y74" i="2"/>
  <c r="Z74" i="2"/>
  <c r="AA74" i="2"/>
  <c r="AB74" i="2"/>
  <c r="AC74" i="2"/>
  <c r="AD74" i="2"/>
  <c r="AE74" i="2"/>
  <c r="AF74" i="2"/>
  <c r="L75" i="2"/>
  <c r="W75" i="2"/>
  <c r="V75" i="2"/>
  <c r="X75" i="2"/>
  <c r="Y75" i="2"/>
  <c r="Z75" i="2"/>
  <c r="AA75" i="2"/>
  <c r="AB75" i="2"/>
  <c r="AC75" i="2"/>
  <c r="AD75" i="2"/>
  <c r="AE75" i="2"/>
  <c r="AF75" i="2"/>
  <c r="L76" i="2"/>
  <c r="W76" i="2"/>
  <c r="V76" i="2"/>
  <c r="X76" i="2"/>
  <c r="Y76" i="2"/>
  <c r="Z76" i="2"/>
  <c r="AA76" i="2"/>
  <c r="AB76" i="2"/>
  <c r="AC76" i="2"/>
  <c r="AD76" i="2"/>
  <c r="AE76" i="2"/>
  <c r="AF76" i="2"/>
  <c r="L77" i="2"/>
  <c r="W77" i="2"/>
  <c r="V77" i="2"/>
  <c r="X77" i="2"/>
  <c r="Y77" i="2"/>
  <c r="Z77" i="2"/>
  <c r="AA77" i="2"/>
  <c r="AB77" i="2"/>
  <c r="AC77" i="2"/>
  <c r="AD77" i="2"/>
  <c r="AE77" i="2"/>
  <c r="AF77" i="2"/>
  <c r="L78" i="2"/>
  <c r="W78" i="2"/>
  <c r="V78" i="2"/>
  <c r="X78" i="2"/>
  <c r="Y78" i="2"/>
  <c r="Z78" i="2"/>
  <c r="AA78" i="2"/>
  <c r="AB78" i="2"/>
  <c r="AC78" i="2"/>
  <c r="AD78" i="2"/>
  <c r="AE78" i="2"/>
  <c r="AF78" i="2"/>
  <c r="L79" i="2"/>
  <c r="W79" i="2"/>
  <c r="V79" i="2"/>
  <c r="X79" i="2"/>
  <c r="Y79" i="2"/>
  <c r="Z79" i="2"/>
  <c r="AA79" i="2"/>
  <c r="AB79" i="2"/>
  <c r="AC79" i="2"/>
  <c r="AD79" i="2"/>
  <c r="AE79" i="2"/>
  <c r="AF79" i="2"/>
  <c r="L80" i="2"/>
  <c r="W80" i="2"/>
  <c r="V80" i="2"/>
  <c r="X80" i="2"/>
  <c r="Y80" i="2"/>
  <c r="Z80" i="2"/>
  <c r="AA80" i="2"/>
  <c r="AB80" i="2"/>
  <c r="AC80" i="2"/>
  <c r="AD80" i="2"/>
  <c r="AE80" i="2"/>
  <c r="AF80" i="2"/>
  <c r="L81" i="2"/>
  <c r="W81" i="2"/>
  <c r="V81" i="2"/>
  <c r="X81" i="2"/>
  <c r="Y81" i="2"/>
  <c r="Z81" i="2"/>
  <c r="AA81" i="2"/>
  <c r="AB81" i="2"/>
  <c r="AC81" i="2"/>
  <c r="AD81" i="2"/>
  <c r="AE81" i="2"/>
  <c r="AF81" i="2"/>
  <c r="L82" i="2"/>
  <c r="W82" i="2"/>
  <c r="V82" i="2"/>
  <c r="X82" i="2"/>
  <c r="Y82" i="2"/>
  <c r="Z82" i="2"/>
  <c r="AA82" i="2"/>
  <c r="AB82" i="2"/>
  <c r="AC82" i="2"/>
  <c r="AD82" i="2"/>
  <c r="AE82" i="2"/>
  <c r="AF82" i="2"/>
  <c r="L83" i="2"/>
  <c r="W83" i="2"/>
  <c r="V83" i="2"/>
  <c r="X83" i="2"/>
  <c r="Y83" i="2"/>
  <c r="Z83" i="2"/>
  <c r="AA83" i="2"/>
  <c r="AB83" i="2"/>
  <c r="AC83" i="2"/>
  <c r="AD83" i="2"/>
  <c r="AE83" i="2"/>
  <c r="AF83" i="2"/>
  <c r="L84" i="2"/>
  <c r="W84" i="2"/>
  <c r="V84" i="2"/>
  <c r="X84" i="2"/>
  <c r="Y84" i="2"/>
  <c r="Z84" i="2"/>
  <c r="AA84" i="2"/>
  <c r="AB84" i="2"/>
  <c r="AC84" i="2"/>
  <c r="AD84" i="2"/>
  <c r="AE84" i="2"/>
  <c r="AF84" i="2"/>
  <c r="L85" i="2"/>
  <c r="W85" i="2"/>
  <c r="V85" i="2"/>
  <c r="X85" i="2"/>
  <c r="Y85" i="2"/>
  <c r="Z85" i="2"/>
  <c r="AA85" i="2"/>
  <c r="AB85" i="2"/>
  <c r="AC85" i="2"/>
  <c r="AD85" i="2"/>
  <c r="AE85" i="2"/>
  <c r="AF85" i="2"/>
  <c r="L86" i="2"/>
  <c r="W86" i="2"/>
  <c r="V86" i="2"/>
  <c r="X86" i="2"/>
  <c r="Y86" i="2"/>
  <c r="Z86" i="2"/>
  <c r="AA86" i="2"/>
  <c r="AB86" i="2"/>
  <c r="AC86" i="2"/>
  <c r="AD86" i="2"/>
  <c r="AE86" i="2"/>
  <c r="AF86" i="2"/>
  <c r="L87" i="2"/>
  <c r="W87" i="2"/>
  <c r="V87" i="2"/>
  <c r="X87" i="2"/>
  <c r="Y87" i="2"/>
  <c r="Z87" i="2"/>
  <c r="AA87" i="2"/>
  <c r="AB87" i="2"/>
  <c r="AC87" i="2"/>
  <c r="AD87" i="2"/>
  <c r="AE87" i="2"/>
  <c r="AF87" i="2"/>
  <c r="L88" i="2"/>
  <c r="W88" i="2"/>
  <c r="V88" i="2"/>
  <c r="X88" i="2"/>
  <c r="Y88" i="2"/>
  <c r="Z88" i="2"/>
  <c r="AA88" i="2"/>
  <c r="AB88" i="2"/>
  <c r="AC88" i="2"/>
  <c r="AD88" i="2"/>
  <c r="AE88" i="2"/>
  <c r="AF88" i="2"/>
  <c r="L89" i="2"/>
  <c r="W89" i="2"/>
  <c r="V89" i="2"/>
  <c r="X89" i="2"/>
  <c r="Y89" i="2"/>
  <c r="Z89" i="2"/>
  <c r="AA89" i="2"/>
  <c r="AB89" i="2"/>
  <c r="AC89" i="2"/>
  <c r="AD89" i="2"/>
  <c r="AE89" i="2"/>
  <c r="AF89" i="2"/>
  <c r="L90" i="2"/>
  <c r="W90" i="2"/>
  <c r="V90" i="2"/>
  <c r="X90" i="2"/>
  <c r="Y90" i="2"/>
  <c r="Z90" i="2"/>
  <c r="AA90" i="2"/>
  <c r="AB90" i="2"/>
  <c r="AC90" i="2"/>
  <c r="AD90" i="2"/>
  <c r="AE90" i="2"/>
  <c r="AF90" i="2"/>
  <c r="L91" i="2"/>
  <c r="W91" i="2"/>
  <c r="V91" i="2"/>
  <c r="X91" i="2"/>
  <c r="Y91" i="2"/>
  <c r="Z91" i="2"/>
  <c r="AA91" i="2"/>
  <c r="AB91" i="2"/>
  <c r="AC91" i="2"/>
  <c r="AD91" i="2"/>
  <c r="AE91" i="2"/>
  <c r="AF91" i="2"/>
  <c r="L92" i="2"/>
  <c r="W92" i="2"/>
  <c r="V92" i="2"/>
  <c r="X92" i="2"/>
  <c r="Y92" i="2"/>
  <c r="Z92" i="2"/>
  <c r="AA92" i="2"/>
  <c r="AB92" i="2"/>
  <c r="AC92" i="2"/>
  <c r="AD92" i="2"/>
  <c r="AE92" i="2"/>
  <c r="AF92" i="2"/>
  <c r="L93" i="2"/>
  <c r="W93" i="2"/>
  <c r="V93" i="2"/>
  <c r="X93" i="2"/>
  <c r="Y93" i="2"/>
  <c r="Z93" i="2"/>
  <c r="AA93" i="2"/>
  <c r="AB93" i="2"/>
  <c r="AC93" i="2"/>
  <c r="AD93" i="2"/>
  <c r="AE93" i="2"/>
  <c r="AF93" i="2"/>
  <c r="L94" i="2"/>
  <c r="W94" i="2"/>
  <c r="V94" i="2"/>
  <c r="X94" i="2"/>
  <c r="Y94" i="2"/>
  <c r="Z94" i="2"/>
  <c r="AA94" i="2"/>
  <c r="AB94" i="2"/>
  <c r="AC94" i="2"/>
  <c r="AD94" i="2"/>
  <c r="AE94" i="2"/>
  <c r="AF94" i="2"/>
  <c r="L95" i="2"/>
  <c r="W95" i="2"/>
  <c r="V95" i="2"/>
  <c r="X95" i="2"/>
  <c r="Y95" i="2"/>
  <c r="Z95" i="2"/>
  <c r="AA95" i="2"/>
  <c r="AB95" i="2"/>
  <c r="AC95" i="2"/>
  <c r="AD95" i="2"/>
  <c r="AE95" i="2"/>
  <c r="AF95" i="2"/>
  <c r="L96" i="2"/>
  <c r="W96" i="2"/>
  <c r="V96" i="2"/>
  <c r="X96" i="2"/>
  <c r="Y96" i="2"/>
  <c r="Z96" i="2"/>
  <c r="AA96" i="2"/>
  <c r="AB96" i="2"/>
  <c r="AC96" i="2"/>
  <c r="AD96" i="2"/>
  <c r="AE96" i="2"/>
  <c r="AF96" i="2"/>
  <c r="L97" i="2"/>
  <c r="W97" i="2"/>
  <c r="V97" i="2"/>
  <c r="X97" i="2"/>
  <c r="Y97" i="2"/>
  <c r="Z97" i="2"/>
  <c r="AA97" i="2"/>
  <c r="AB97" i="2"/>
  <c r="AC97" i="2"/>
  <c r="AD97" i="2"/>
  <c r="AE97" i="2"/>
  <c r="AF97" i="2"/>
  <c r="L98" i="2"/>
  <c r="W98" i="2"/>
  <c r="V98" i="2"/>
  <c r="X98" i="2"/>
  <c r="Y98" i="2"/>
  <c r="Z98" i="2"/>
  <c r="AA98" i="2"/>
  <c r="AB98" i="2"/>
  <c r="AC98" i="2"/>
  <c r="AD98" i="2"/>
  <c r="AE98" i="2"/>
  <c r="AF98" i="2"/>
  <c r="L99" i="2"/>
  <c r="W99" i="2"/>
  <c r="V99" i="2"/>
  <c r="X99" i="2"/>
  <c r="Y99" i="2"/>
  <c r="Z99" i="2"/>
  <c r="AA99" i="2"/>
  <c r="AB99" i="2"/>
  <c r="AC99" i="2"/>
  <c r="AD99" i="2"/>
  <c r="AE99" i="2"/>
  <c r="AF99" i="2"/>
  <c r="L100" i="2"/>
  <c r="W100" i="2"/>
  <c r="V100" i="2"/>
  <c r="X100" i="2"/>
  <c r="Y100" i="2"/>
  <c r="Z100" i="2"/>
  <c r="AA100" i="2"/>
  <c r="AB100" i="2"/>
  <c r="AC100" i="2"/>
  <c r="AD100" i="2"/>
  <c r="AE100" i="2"/>
  <c r="AF100" i="2"/>
  <c r="L101" i="2"/>
  <c r="W101" i="2"/>
  <c r="V101" i="2"/>
  <c r="X101" i="2"/>
  <c r="Y101" i="2"/>
  <c r="Z101" i="2"/>
  <c r="AA101" i="2"/>
  <c r="AB101" i="2"/>
  <c r="AC101" i="2"/>
  <c r="AD101" i="2"/>
  <c r="AE101" i="2"/>
  <c r="AF101" i="2"/>
  <c r="L102" i="2"/>
  <c r="W102" i="2"/>
  <c r="V102" i="2"/>
  <c r="X102" i="2"/>
  <c r="Y102" i="2"/>
  <c r="Z102" i="2"/>
  <c r="AA102" i="2"/>
  <c r="AB102" i="2"/>
  <c r="AC102" i="2"/>
  <c r="AD102" i="2"/>
  <c r="AE102" i="2"/>
  <c r="AF102" i="2"/>
  <c r="L103" i="2"/>
  <c r="W103" i="2"/>
  <c r="V103" i="2"/>
  <c r="X103" i="2"/>
  <c r="Y103" i="2"/>
  <c r="Z103" i="2"/>
  <c r="AA103" i="2"/>
  <c r="AB103" i="2"/>
  <c r="AC103" i="2"/>
  <c r="AD103" i="2"/>
  <c r="AE103" i="2"/>
  <c r="AF103" i="2"/>
  <c r="L104" i="2"/>
  <c r="W104" i="2"/>
  <c r="V104" i="2"/>
  <c r="X104" i="2"/>
  <c r="Y104" i="2"/>
  <c r="Z104" i="2"/>
  <c r="AA104" i="2"/>
  <c r="AB104" i="2"/>
  <c r="AC104" i="2"/>
  <c r="AD104" i="2"/>
  <c r="AE104" i="2"/>
  <c r="AF104" i="2"/>
  <c r="L105" i="2"/>
  <c r="W105" i="2"/>
  <c r="V105" i="2"/>
  <c r="X105" i="2"/>
  <c r="Y105" i="2"/>
  <c r="Z105" i="2"/>
  <c r="AA105" i="2"/>
  <c r="AB105" i="2"/>
  <c r="AC105" i="2"/>
  <c r="AD105" i="2"/>
  <c r="AE105" i="2"/>
  <c r="AF105" i="2"/>
  <c r="L106" i="2"/>
  <c r="W106" i="2"/>
  <c r="V106" i="2"/>
  <c r="X106" i="2"/>
  <c r="Y106" i="2"/>
  <c r="Z106" i="2"/>
  <c r="AA106" i="2"/>
  <c r="AB106" i="2"/>
  <c r="AC106" i="2"/>
  <c r="AD106" i="2"/>
  <c r="AE106" i="2"/>
  <c r="AF106" i="2"/>
  <c r="L107" i="2"/>
  <c r="W107" i="2"/>
  <c r="V107" i="2"/>
  <c r="X107" i="2"/>
  <c r="Y107" i="2"/>
  <c r="Z107" i="2"/>
  <c r="AA107" i="2"/>
  <c r="AB107" i="2"/>
  <c r="AC107" i="2"/>
  <c r="AD107" i="2"/>
  <c r="AE107" i="2"/>
  <c r="AF107" i="2"/>
  <c r="L108" i="2"/>
  <c r="W108" i="2"/>
  <c r="V108" i="2"/>
  <c r="X108" i="2"/>
  <c r="Y108" i="2"/>
  <c r="Z108" i="2"/>
  <c r="AA108" i="2"/>
  <c r="AB108" i="2"/>
  <c r="AC108" i="2"/>
  <c r="AD108" i="2"/>
  <c r="AE108" i="2"/>
  <c r="AF108" i="2"/>
  <c r="L109" i="2"/>
  <c r="W109" i="2"/>
  <c r="V109" i="2"/>
  <c r="X109" i="2"/>
  <c r="Y109" i="2"/>
  <c r="Z109" i="2"/>
  <c r="AA109" i="2"/>
  <c r="AB109" i="2"/>
  <c r="AC109" i="2"/>
  <c r="AD109" i="2"/>
  <c r="AE109" i="2"/>
  <c r="AF109" i="2"/>
  <c r="L110" i="2"/>
  <c r="W110" i="2"/>
  <c r="V110" i="2"/>
  <c r="X110" i="2"/>
  <c r="Y110" i="2"/>
  <c r="Z110" i="2"/>
  <c r="AA110" i="2"/>
  <c r="AB110" i="2"/>
  <c r="AC110" i="2"/>
  <c r="AD110" i="2"/>
  <c r="AE110" i="2"/>
  <c r="AF110" i="2"/>
  <c r="L111" i="2"/>
  <c r="W111" i="2"/>
  <c r="V111" i="2"/>
  <c r="X111" i="2"/>
  <c r="Y111" i="2"/>
  <c r="Z111" i="2"/>
  <c r="AA111" i="2"/>
  <c r="AB111" i="2"/>
  <c r="AC111" i="2"/>
  <c r="AD111" i="2"/>
  <c r="AE111" i="2"/>
  <c r="AF111" i="2"/>
  <c r="L112" i="2"/>
  <c r="W112" i="2"/>
  <c r="V112" i="2"/>
  <c r="X112" i="2"/>
  <c r="Y112" i="2"/>
  <c r="Z112" i="2"/>
  <c r="AA112" i="2"/>
  <c r="AB112" i="2"/>
  <c r="AC112" i="2"/>
  <c r="AD112" i="2"/>
  <c r="AE112" i="2"/>
  <c r="AF112" i="2"/>
  <c r="L113" i="2"/>
  <c r="W113" i="2"/>
  <c r="V113" i="2"/>
  <c r="X113" i="2"/>
  <c r="Y113" i="2"/>
  <c r="Z113" i="2"/>
  <c r="AA113" i="2"/>
  <c r="AB113" i="2"/>
  <c r="AC113" i="2"/>
  <c r="AD113" i="2"/>
  <c r="AE113" i="2"/>
  <c r="AF113" i="2"/>
  <c r="L114" i="2"/>
  <c r="W114" i="2"/>
  <c r="V114" i="2"/>
  <c r="X114" i="2"/>
  <c r="Y114" i="2"/>
  <c r="Z114" i="2"/>
  <c r="AA114" i="2"/>
  <c r="AB114" i="2"/>
  <c r="AC114" i="2"/>
  <c r="AD114" i="2"/>
  <c r="AE114" i="2"/>
  <c r="AF114" i="2"/>
  <c r="L115" i="2"/>
  <c r="W115" i="2"/>
  <c r="V115" i="2"/>
  <c r="X115" i="2"/>
  <c r="Y115" i="2"/>
  <c r="Z115" i="2"/>
  <c r="AA115" i="2"/>
  <c r="AB115" i="2"/>
  <c r="AC115" i="2"/>
  <c r="AD115" i="2"/>
  <c r="AE115" i="2"/>
  <c r="AF115" i="2"/>
  <c r="L116" i="2"/>
  <c r="W116" i="2"/>
  <c r="V116" i="2"/>
  <c r="X116" i="2"/>
  <c r="Y116" i="2"/>
  <c r="Z116" i="2"/>
  <c r="AA116" i="2"/>
  <c r="AB116" i="2"/>
  <c r="AC116" i="2"/>
  <c r="AD116" i="2"/>
  <c r="AE116" i="2"/>
  <c r="AF116" i="2"/>
  <c r="L117" i="2"/>
  <c r="W117" i="2"/>
  <c r="V117" i="2"/>
  <c r="X117" i="2"/>
  <c r="Y117" i="2"/>
  <c r="Z117" i="2"/>
  <c r="AA117" i="2"/>
  <c r="AB117" i="2"/>
  <c r="AC117" i="2"/>
  <c r="AD117" i="2"/>
  <c r="AE117" i="2"/>
  <c r="AF117" i="2"/>
  <c r="L118" i="2"/>
  <c r="W118" i="2"/>
  <c r="V118" i="2"/>
  <c r="X118" i="2"/>
  <c r="Y118" i="2"/>
  <c r="Z118" i="2"/>
  <c r="AA118" i="2"/>
  <c r="AB118" i="2"/>
  <c r="AC118" i="2"/>
  <c r="AD118" i="2"/>
  <c r="AE118" i="2"/>
  <c r="AF118" i="2"/>
  <c r="L119" i="2"/>
  <c r="W119" i="2"/>
  <c r="V119" i="2"/>
  <c r="X119" i="2"/>
  <c r="Y119" i="2"/>
  <c r="Z119" i="2"/>
  <c r="AA119" i="2"/>
  <c r="AB119" i="2"/>
  <c r="AC119" i="2"/>
  <c r="AD119" i="2"/>
  <c r="AE119" i="2"/>
  <c r="AF119" i="2"/>
  <c r="L120" i="2"/>
  <c r="W120" i="2"/>
  <c r="V120" i="2"/>
  <c r="X120" i="2"/>
  <c r="Y120" i="2"/>
  <c r="Z120" i="2"/>
  <c r="AA120" i="2"/>
  <c r="AB120" i="2"/>
  <c r="AC120" i="2"/>
  <c r="AD120" i="2"/>
  <c r="AE120" i="2"/>
  <c r="AF120" i="2"/>
  <c r="L121" i="2"/>
  <c r="W121" i="2"/>
  <c r="V121" i="2"/>
  <c r="X121" i="2"/>
  <c r="Y121" i="2"/>
  <c r="Z121" i="2"/>
  <c r="AA121" i="2"/>
  <c r="AB121" i="2"/>
  <c r="AC121" i="2"/>
  <c r="AD121" i="2"/>
  <c r="AE121" i="2"/>
  <c r="AF121" i="2"/>
  <c r="L122" i="2"/>
  <c r="W122" i="2"/>
  <c r="V122" i="2"/>
  <c r="X122" i="2"/>
  <c r="Y122" i="2"/>
  <c r="Z122" i="2"/>
  <c r="AA122" i="2"/>
  <c r="AB122" i="2"/>
  <c r="AC122" i="2"/>
  <c r="AD122" i="2"/>
  <c r="AE122" i="2"/>
  <c r="AF122" i="2"/>
  <c r="L123" i="2"/>
  <c r="W123" i="2"/>
  <c r="V123" i="2"/>
  <c r="X123" i="2"/>
  <c r="Y123" i="2"/>
  <c r="Z123" i="2"/>
  <c r="AA123" i="2"/>
  <c r="AB123" i="2"/>
  <c r="AC123" i="2"/>
  <c r="AD123" i="2"/>
  <c r="AE123" i="2"/>
  <c r="AF123" i="2"/>
  <c r="L124" i="2"/>
  <c r="W124" i="2"/>
  <c r="V124" i="2"/>
  <c r="X124" i="2"/>
  <c r="Y124" i="2"/>
  <c r="Z124" i="2"/>
  <c r="AA124" i="2"/>
  <c r="AB124" i="2"/>
  <c r="AC124" i="2"/>
  <c r="AD124" i="2"/>
  <c r="AE124" i="2"/>
  <c r="AF124" i="2"/>
  <c r="L125" i="2"/>
  <c r="W125" i="2"/>
  <c r="V125" i="2"/>
  <c r="X125" i="2"/>
  <c r="Y125" i="2"/>
  <c r="Z125" i="2"/>
  <c r="AA125" i="2"/>
  <c r="AB125" i="2"/>
  <c r="AC125" i="2"/>
  <c r="AD125" i="2"/>
  <c r="AE125" i="2"/>
  <c r="AF125" i="2"/>
  <c r="L126" i="2"/>
  <c r="W126" i="2"/>
  <c r="V126" i="2"/>
  <c r="X126" i="2"/>
  <c r="Y126" i="2"/>
  <c r="Z126" i="2"/>
  <c r="AA126" i="2"/>
  <c r="AB126" i="2"/>
  <c r="AC126" i="2"/>
  <c r="AD126" i="2"/>
  <c r="AE126" i="2"/>
  <c r="AF126" i="2"/>
  <c r="L127" i="2"/>
  <c r="W127" i="2"/>
  <c r="V127" i="2"/>
  <c r="X127" i="2"/>
  <c r="Y127" i="2"/>
  <c r="Z127" i="2"/>
  <c r="AA127" i="2"/>
  <c r="AB127" i="2"/>
  <c r="AC127" i="2"/>
  <c r="AD127" i="2"/>
  <c r="AE127" i="2"/>
  <c r="AF127" i="2"/>
  <c r="L128" i="2"/>
  <c r="W128" i="2"/>
  <c r="V128" i="2"/>
  <c r="X128" i="2"/>
  <c r="Y128" i="2"/>
  <c r="Z128" i="2"/>
  <c r="AA128" i="2"/>
  <c r="AB128" i="2"/>
  <c r="AC128" i="2"/>
  <c r="AD128" i="2"/>
  <c r="AE128" i="2"/>
  <c r="AF128" i="2"/>
  <c r="L129" i="2"/>
  <c r="W129" i="2"/>
  <c r="V129" i="2"/>
  <c r="X129" i="2"/>
  <c r="Y129" i="2"/>
  <c r="Z129" i="2"/>
  <c r="AA129" i="2"/>
  <c r="AB129" i="2"/>
  <c r="AC129" i="2"/>
  <c r="AD129" i="2"/>
  <c r="AE129" i="2"/>
  <c r="AF129" i="2"/>
  <c r="L130" i="2"/>
  <c r="W130" i="2"/>
  <c r="V130" i="2"/>
  <c r="X130" i="2"/>
  <c r="Y130" i="2"/>
  <c r="Z130" i="2"/>
  <c r="AA130" i="2"/>
  <c r="AB130" i="2"/>
  <c r="AC130" i="2"/>
  <c r="AD130" i="2"/>
  <c r="AE130" i="2"/>
  <c r="AF130" i="2"/>
  <c r="L131" i="2"/>
  <c r="W131" i="2"/>
  <c r="V131" i="2"/>
  <c r="X131" i="2"/>
  <c r="Y131" i="2"/>
  <c r="Z131" i="2"/>
  <c r="AA131" i="2"/>
  <c r="AB131" i="2"/>
  <c r="AC131" i="2"/>
  <c r="AD131" i="2"/>
  <c r="AE131" i="2"/>
  <c r="AF131" i="2"/>
  <c r="L132" i="2"/>
  <c r="W132" i="2"/>
  <c r="V132" i="2"/>
  <c r="X132" i="2"/>
  <c r="Y132" i="2"/>
  <c r="Z132" i="2"/>
  <c r="AA132" i="2"/>
  <c r="AB132" i="2"/>
  <c r="AC132" i="2"/>
  <c r="AD132" i="2"/>
  <c r="AE132" i="2"/>
  <c r="AF132" i="2"/>
  <c r="L133" i="2"/>
  <c r="W133" i="2"/>
  <c r="V133" i="2"/>
  <c r="X133" i="2"/>
  <c r="Y133" i="2"/>
  <c r="Z133" i="2"/>
  <c r="AA133" i="2"/>
  <c r="AB133" i="2"/>
  <c r="AC133" i="2"/>
  <c r="AD133" i="2"/>
  <c r="AE133" i="2"/>
  <c r="AF133" i="2"/>
  <c r="L134" i="2"/>
  <c r="W134" i="2"/>
  <c r="V134" i="2"/>
  <c r="X134" i="2"/>
  <c r="Y134" i="2"/>
  <c r="Z134" i="2"/>
  <c r="AA134" i="2"/>
  <c r="AB134" i="2"/>
  <c r="AC134" i="2"/>
  <c r="AD134" i="2"/>
  <c r="AE134" i="2"/>
  <c r="AF134" i="2"/>
  <c r="L135" i="2"/>
  <c r="W135" i="2"/>
  <c r="V135" i="2"/>
  <c r="X135" i="2"/>
  <c r="Y135" i="2"/>
  <c r="Z135" i="2"/>
  <c r="AA135" i="2"/>
  <c r="AB135" i="2"/>
  <c r="AC135" i="2"/>
  <c r="AD135" i="2"/>
  <c r="AE135" i="2"/>
  <c r="AF135" i="2"/>
  <c r="L136" i="2"/>
  <c r="W136" i="2"/>
  <c r="V136" i="2"/>
  <c r="X136" i="2"/>
  <c r="Y136" i="2"/>
  <c r="Z136" i="2"/>
  <c r="AA136" i="2"/>
  <c r="AB136" i="2"/>
  <c r="AC136" i="2"/>
  <c r="AD136" i="2"/>
  <c r="AE136" i="2"/>
  <c r="AF136" i="2"/>
  <c r="L137" i="2"/>
  <c r="W137" i="2"/>
  <c r="V137" i="2"/>
  <c r="X137" i="2"/>
  <c r="Y137" i="2"/>
  <c r="Z137" i="2"/>
  <c r="AA137" i="2"/>
  <c r="AB137" i="2"/>
  <c r="AC137" i="2"/>
  <c r="AD137" i="2"/>
  <c r="AE137" i="2"/>
  <c r="AF137" i="2"/>
  <c r="L138" i="2"/>
  <c r="W138" i="2"/>
  <c r="V138" i="2"/>
  <c r="X138" i="2"/>
  <c r="Y138" i="2"/>
  <c r="Z138" i="2"/>
  <c r="AA138" i="2"/>
  <c r="AB138" i="2"/>
  <c r="AC138" i="2"/>
  <c r="AD138" i="2"/>
  <c r="AE138" i="2"/>
  <c r="AF138" i="2"/>
  <c r="L139" i="2"/>
  <c r="W139" i="2"/>
  <c r="V139" i="2"/>
  <c r="X139" i="2"/>
  <c r="Y139" i="2"/>
  <c r="Z139" i="2"/>
  <c r="AA139" i="2"/>
  <c r="AB139" i="2"/>
  <c r="AC139" i="2"/>
  <c r="AD139" i="2"/>
  <c r="AE139" i="2"/>
  <c r="AF139" i="2"/>
  <c r="L140" i="2"/>
  <c r="W140" i="2"/>
  <c r="V140" i="2"/>
  <c r="X140" i="2"/>
  <c r="Y140" i="2"/>
  <c r="Z140" i="2"/>
  <c r="AA140" i="2"/>
  <c r="AB140" i="2"/>
  <c r="AC140" i="2"/>
  <c r="AD140" i="2"/>
  <c r="AE140" i="2"/>
  <c r="AF140" i="2"/>
  <c r="L141" i="2"/>
  <c r="W141" i="2"/>
  <c r="V141" i="2"/>
  <c r="X141" i="2"/>
  <c r="Y141" i="2"/>
  <c r="Z141" i="2"/>
  <c r="AA141" i="2"/>
  <c r="AB141" i="2"/>
  <c r="AC141" i="2"/>
  <c r="AD141" i="2"/>
  <c r="AE141" i="2"/>
  <c r="AF141" i="2"/>
  <c r="L142" i="2"/>
  <c r="W142" i="2"/>
  <c r="V142" i="2"/>
  <c r="X142" i="2"/>
  <c r="Y142" i="2"/>
  <c r="Z142" i="2"/>
  <c r="AA142" i="2"/>
  <c r="AB142" i="2"/>
  <c r="AC142" i="2"/>
  <c r="AD142" i="2"/>
  <c r="AE142" i="2"/>
  <c r="AF142" i="2"/>
  <c r="L143" i="2"/>
  <c r="W143" i="2"/>
  <c r="V143" i="2"/>
  <c r="X143" i="2"/>
  <c r="Y143" i="2"/>
  <c r="Z143" i="2"/>
  <c r="AA143" i="2"/>
  <c r="AB143" i="2"/>
  <c r="AC143" i="2"/>
  <c r="AD143" i="2"/>
  <c r="AE143" i="2"/>
  <c r="AF143" i="2"/>
  <c r="L144" i="2"/>
  <c r="W144" i="2"/>
  <c r="V144" i="2"/>
  <c r="X144" i="2"/>
  <c r="Y144" i="2"/>
  <c r="Z144" i="2"/>
  <c r="AA144" i="2"/>
  <c r="AB144" i="2"/>
  <c r="AC144" i="2"/>
  <c r="AD144" i="2"/>
  <c r="AE144" i="2"/>
  <c r="AF144" i="2"/>
  <c r="L145" i="2"/>
  <c r="W145" i="2"/>
  <c r="V145" i="2"/>
  <c r="X145" i="2"/>
  <c r="Y145" i="2"/>
  <c r="Z145" i="2"/>
  <c r="AA145" i="2"/>
  <c r="AB145" i="2"/>
  <c r="AC145" i="2"/>
  <c r="AD145" i="2"/>
  <c r="AE145" i="2"/>
  <c r="AF145" i="2"/>
  <c r="L146" i="2"/>
  <c r="W146" i="2"/>
  <c r="V146" i="2"/>
  <c r="X146" i="2"/>
  <c r="Y146" i="2"/>
  <c r="Z146" i="2"/>
  <c r="AA146" i="2"/>
  <c r="AB146" i="2"/>
  <c r="AC146" i="2"/>
  <c r="AD146" i="2"/>
  <c r="AE146" i="2"/>
  <c r="AF146" i="2"/>
  <c r="L147" i="2"/>
  <c r="W147" i="2"/>
  <c r="V147" i="2"/>
  <c r="X147" i="2"/>
  <c r="Y147" i="2"/>
  <c r="Z147" i="2"/>
  <c r="AA147" i="2"/>
  <c r="AB147" i="2"/>
  <c r="AC147" i="2"/>
  <c r="AD147" i="2"/>
  <c r="AE147" i="2"/>
  <c r="AF147" i="2"/>
  <c r="L148" i="2"/>
  <c r="W148" i="2"/>
  <c r="V148" i="2"/>
  <c r="X148" i="2"/>
  <c r="Y148" i="2"/>
  <c r="Z148" i="2"/>
  <c r="AA148" i="2"/>
  <c r="AB148" i="2"/>
  <c r="AC148" i="2"/>
  <c r="AD148" i="2"/>
  <c r="AE148" i="2"/>
  <c r="AF148" i="2"/>
  <c r="L149" i="2"/>
  <c r="W149" i="2"/>
  <c r="V149" i="2"/>
  <c r="X149" i="2"/>
  <c r="Y149" i="2"/>
  <c r="Z149" i="2"/>
  <c r="AA149" i="2"/>
  <c r="AB149" i="2"/>
  <c r="AC149" i="2"/>
  <c r="AD149" i="2"/>
  <c r="AE149" i="2"/>
  <c r="AF149" i="2"/>
  <c r="L150" i="2"/>
  <c r="W150" i="2"/>
  <c r="V150" i="2"/>
  <c r="X150" i="2"/>
  <c r="Y150" i="2"/>
  <c r="Z150" i="2"/>
  <c r="AA150" i="2"/>
  <c r="AB150" i="2"/>
  <c r="AC150" i="2"/>
  <c r="AD150" i="2"/>
  <c r="AE150" i="2"/>
  <c r="AF150" i="2"/>
  <c r="L151" i="2"/>
  <c r="W151" i="2"/>
  <c r="V151" i="2"/>
  <c r="X151" i="2"/>
  <c r="Y151" i="2"/>
  <c r="Z151" i="2"/>
  <c r="AA151" i="2"/>
  <c r="AB151" i="2"/>
  <c r="AC151" i="2"/>
  <c r="AD151" i="2"/>
  <c r="AE151" i="2"/>
  <c r="AF151" i="2"/>
  <c r="L152" i="2"/>
  <c r="W152" i="2"/>
  <c r="V152" i="2"/>
  <c r="X152" i="2"/>
  <c r="Y152" i="2"/>
  <c r="Z152" i="2"/>
  <c r="AA152" i="2"/>
  <c r="AB152" i="2"/>
  <c r="AC152" i="2"/>
  <c r="AD152" i="2"/>
  <c r="AE152" i="2"/>
  <c r="AF152" i="2"/>
  <c r="L153" i="2"/>
  <c r="W153" i="2"/>
  <c r="V153" i="2"/>
  <c r="X153" i="2"/>
  <c r="Y153" i="2"/>
  <c r="Z153" i="2"/>
  <c r="AA153" i="2"/>
  <c r="AB153" i="2"/>
  <c r="AC153" i="2"/>
  <c r="AD153" i="2"/>
  <c r="AE153" i="2"/>
  <c r="AF153" i="2"/>
  <c r="L154" i="2"/>
  <c r="W154" i="2"/>
  <c r="V154" i="2"/>
  <c r="X154" i="2"/>
  <c r="Y154" i="2"/>
  <c r="Z154" i="2"/>
  <c r="AA154" i="2"/>
  <c r="AB154" i="2"/>
  <c r="AC154" i="2"/>
  <c r="AD154" i="2"/>
  <c r="AE154" i="2"/>
  <c r="AF154" i="2"/>
  <c r="L155" i="2"/>
  <c r="W155" i="2"/>
  <c r="V155" i="2"/>
  <c r="X155" i="2"/>
  <c r="Y155" i="2"/>
  <c r="Z155" i="2"/>
  <c r="AA155" i="2"/>
  <c r="AB155" i="2"/>
  <c r="AC155" i="2"/>
  <c r="AD155" i="2"/>
  <c r="AE155" i="2"/>
  <c r="AF155" i="2"/>
  <c r="L156" i="2"/>
  <c r="W156" i="2"/>
  <c r="V156" i="2"/>
  <c r="X156" i="2"/>
  <c r="Y156" i="2"/>
  <c r="Z156" i="2"/>
  <c r="AA156" i="2"/>
  <c r="AB156" i="2"/>
  <c r="AC156" i="2"/>
  <c r="AD156" i="2"/>
  <c r="AE156" i="2"/>
  <c r="AF156" i="2"/>
  <c r="L157" i="2"/>
  <c r="W157" i="2"/>
  <c r="V157" i="2"/>
  <c r="X157" i="2"/>
  <c r="Y157" i="2"/>
  <c r="Z157" i="2"/>
  <c r="AA157" i="2"/>
  <c r="AB157" i="2"/>
  <c r="AC157" i="2"/>
  <c r="AD157" i="2"/>
  <c r="AE157" i="2"/>
  <c r="AF157" i="2"/>
  <c r="L158" i="2"/>
  <c r="W158" i="2"/>
  <c r="V158" i="2"/>
  <c r="X158" i="2"/>
  <c r="Y158" i="2"/>
  <c r="Z158" i="2"/>
  <c r="AA158" i="2"/>
  <c r="AB158" i="2"/>
  <c r="AC158" i="2"/>
  <c r="AD158" i="2"/>
  <c r="AE158" i="2"/>
  <c r="AF158" i="2"/>
  <c r="L159" i="2"/>
  <c r="W159" i="2"/>
  <c r="V159" i="2"/>
  <c r="X159" i="2"/>
  <c r="Y159" i="2"/>
  <c r="Z159" i="2"/>
  <c r="AA159" i="2"/>
  <c r="AB159" i="2"/>
  <c r="AC159" i="2"/>
  <c r="AD159" i="2"/>
  <c r="AE159" i="2"/>
  <c r="AF159" i="2"/>
  <c r="L160" i="2"/>
  <c r="W160" i="2"/>
  <c r="V160" i="2"/>
  <c r="X160" i="2"/>
  <c r="Y160" i="2"/>
  <c r="Z160" i="2"/>
  <c r="AA160" i="2"/>
  <c r="AB160" i="2"/>
  <c r="AC160" i="2"/>
  <c r="AD160" i="2"/>
  <c r="AE160" i="2"/>
  <c r="AF160" i="2"/>
  <c r="L161" i="2"/>
  <c r="W161" i="2"/>
  <c r="V161" i="2"/>
  <c r="X161" i="2"/>
  <c r="Y161" i="2"/>
  <c r="Z161" i="2"/>
  <c r="AA161" i="2"/>
  <c r="AB161" i="2"/>
  <c r="AC161" i="2"/>
  <c r="AD161" i="2"/>
  <c r="AE161" i="2"/>
  <c r="AF161" i="2"/>
  <c r="L162" i="2"/>
  <c r="W162" i="2"/>
  <c r="V162" i="2"/>
  <c r="X162" i="2"/>
  <c r="Y162" i="2"/>
  <c r="Z162" i="2"/>
  <c r="AA162" i="2"/>
  <c r="AB162" i="2"/>
  <c r="AC162" i="2"/>
  <c r="AD162" i="2"/>
  <c r="AE162" i="2"/>
  <c r="AF162" i="2"/>
  <c r="L163" i="2"/>
  <c r="W163" i="2"/>
  <c r="V163" i="2"/>
  <c r="X163" i="2"/>
  <c r="Y163" i="2"/>
  <c r="Z163" i="2"/>
  <c r="AA163" i="2"/>
  <c r="AB163" i="2"/>
  <c r="AC163" i="2"/>
  <c r="AD163" i="2"/>
  <c r="AE163" i="2"/>
  <c r="AF163" i="2"/>
  <c r="L164" i="2"/>
  <c r="W164" i="2"/>
  <c r="V164" i="2"/>
  <c r="X164" i="2"/>
  <c r="Y164" i="2"/>
  <c r="Z164" i="2"/>
  <c r="AA164" i="2"/>
  <c r="AB164" i="2"/>
  <c r="AC164" i="2"/>
  <c r="AD164" i="2"/>
  <c r="AE164" i="2"/>
  <c r="AF164" i="2"/>
  <c r="L165" i="2"/>
  <c r="W165" i="2"/>
  <c r="V165" i="2"/>
  <c r="X165" i="2"/>
  <c r="Y165" i="2"/>
  <c r="Z165" i="2"/>
  <c r="AA165" i="2"/>
  <c r="AB165" i="2"/>
  <c r="AC165" i="2"/>
  <c r="AD165" i="2"/>
  <c r="AE165" i="2"/>
  <c r="AF165" i="2"/>
  <c r="L166" i="2"/>
  <c r="W166" i="2"/>
  <c r="V166" i="2"/>
  <c r="X166" i="2"/>
  <c r="Y166" i="2"/>
  <c r="Z166" i="2"/>
  <c r="AA166" i="2"/>
  <c r="AB166" i="2"/>
  <c r="AC166" i="2"/>
  <c r="AD166" i="2"/>
  <c r="AE166" i="2"/>
  <c r="AF166" i="2"/>
  <c r="L167" i="2"/>
  <c r="W167" i="2"/>
  <c r="V167" i="2"/>
  <c r="X167" i="2"/>
  <c r="Y167" i="2"/>
  <c r="Z167" i="2"/>
  <c r="AA167" i="2"/>
  <c r="AB167" i="2"/>
  <c r="AC167" i="2"/>
  <c r="AD167" i="2"/>
  <c r="AE167" i="2"/>
  <c r="AF167" i="2"/>
  <c r="L168" i="2"/>
  <c r="W168" i="2"/>
  <c r="V168" i="2"/>
  <c r="X168" i="2"/>
  <c r="Y168" i="2"/>
  <c r="Z168" i="2"/>
  <c r="AA168" i="2"/>
  <c r="AB168" i="2"/>
  <c r="AC168" i="2"/>
  <c r="AD168" i="2"/>
  <c r="AE168" i="2"/>
  <c r="AF168" i="2"/>
  <c r="L169" i="2"/>
  <c r="W169" i="2"/>
  <c r="V169" i="2"/>
  <c r="X169" i="2"/>
  <c r="Y169" i="2"/>
  <c r="Z169" i="2"/>
  <c r="AA169" i="2"/>
  <c r="AB169" i="2"/>
  <c r="AC169" i="2"/>
  <c r="AD169" i="2"/>
  <c r="AE169" i="2"/>
  <c r="AF169" i="2"/>
  <c r="L170" i="2"/>
  <c r="W170" i="2"/>
  <c r="V170" i="2"/>
  <c r="X170" i="2"/>
  <c r="Y170" i="2"/>
  <c r="Z170" i="2"/>
  <c r="AA170" i="2"/>
  <c r="AB170" i="2"/>
  <c r="AC170" i="2"/>
  <c r="AD170" i="2"/>
  <c r="AE170" i="2"/>
  <c r="AF170" i="2"/>
  <c r="L171" i="2"/>
  <c r="W171" i="2"/>
  <c r="V171" i="2"/>
  <c r="X171" i="2"/>
  <c r="Y171" i="2"/>
  <c r="Z171" i="2"/>
  <c r="AA171" i="2"/>
  <c r="AB171" i="2"/>
  <c r="AC171" i="2"/>
  <c r="AD171" i="2"/>
  <c r="AE171" i="2"/>
  <c r="AF171" i="2"/>
  <c r="L172" i="2"/>
  <c r="W172" i="2"/>
  <c r="V172" i="2"/>
  <c r="X172" i="2"/>
  <c r="Y172" i="2"/>
  <c r="Z172" i="2"/>
  <c r="AA172" i="2"/>
  <c r="AB172" i="2"/>
  <c r="AC172" i="2"/>
  <c r="AD172" i="2"/>
  <c r="AE172" i="2"/>
  <c r="AF172" i="2"/>
  <c r="L173" i="2"/>
  <c r="W173" i="2"/>
  <c r="V173" i="2"/>
  <c r="X173" i="2"/>
  <c r="Y173" i="2"/>
  <c r="Z173" i="2"/>
  <c r="AA173" i="2"/>
  <c r="AB173" i="2"/>
  <c r="AC173" i="2"/>
  <c r="AD173" i="2"/>
  <c r="AE173" i="2"/>
  <c r="AF173" i="2"/>
  <c r="L174" i="2"/>
  <c r="W174" i="2"/>
  <c r="V174" i="2"/>
  <c r="X174" i="2"/>
  <c r="Y174" i="2"/>
  <c r="Z174" i="2"/>
  <c r="AA174" i="2"/>
  <c r="AB174" i="2"/>
  <c r="AC174" i="2"/>
  <c r="AD174" i="2"/>
  <c r="AE174" i="2"/>
  <c r="AF174" i="2"/>
  <c r="L175" i="2"/>
  <c r="W175" i="2"/>
  <c r="V175" i="2"/>
  <c r="X175" i="2"/>
  <c r="Y175" i="2"/>
  <c r="Z175" i="2"/>
  <c r="AA175" i="2"/>
  <c r="AB175" i="2"/>
  <c r="AC175" i="2"/>
  <c r="AD175" i="2"/>
  <c r="AE175" i="2"/>
  <c r="AF175" i="2"/>
  <c r="L176" i="2"/>
  <c r="W176" i="2"/>
  <c r="V176" i="2"/>
  <c r="X176" i="2"/>
  <c r="Y176" i="2"/>
  <c r="Z176" i="2"/>
  <c r="AA176" i="2"/>
  <c r="AB176" i="2"/>
  <c r="AC176" i="2"/>
  <c r="AD176" i="2"/>
  <c r="AE176" i="2"/>
  <c r="AF176" i="2"/>
  <c r="L177" i="2"/>
  <c r="W177" i="2"/>
  <c r="V177" i="2"/>
  <c r="X177" i="2"/>
  <c r="Y177" i="2"/>
  <c r="Z177" i="2"/>
  <c r="AA177" i="2"/>
  <c r="AB177" i="2"/>
  <c r="AC177" i="2"/>
  <c r="AD177" i="2"/>
  <c r="AE177" i="2"/>
  <c r="AF177" i="2"/>
  <c r="L178" i="2"/>
  <c r="W178" i="2"/>
  <c r="V178" i="2"/>
  <c r="X178" i="2"/>
  <c r="Y178" i="2"/>
  <c r="Z178" i="2"/>
  <c r="AA178" i="2"/>
  <c r="AB178" i="2"/>
  <c r="AC178" i="2"/>
  <c r="AD178" i="2"/>
  <c r="AE178" i="2"/>
  <c r="AF178" i="2"/>
  <c r="L179" i="2"/>
  <c r="W179" i="2"/>
  <c r="V179" i="2"/>
  <c r="X179" i="2"/>
  <c r="Y179" i="2"/>
  <c r="Z179" i="2"/>
  <c r="AA179" i="2"/>
  <c r="AB179" i="2"/>
  <c r="AC179" i="2"/>
  <c r="AD179" i="2"/>
  <c r="AE179" i="2"/>
  <c r="AF179" i="2"/>
  <c r="L180" i="2"/>
  <c r="W180" i="2"/>
  <c r="V180" i="2"/>
  <c r="X180" i="2"/>
  <c r="Y180" i="2"/>
  <c r="Z180" i="2"/>
  <c r="AA180" i="2"/>
  <c r="AB180" i="2"/>
  <c r="AC180" i="2"/>
  <c r="AD180" i="2"/>
  <c r="AE180" i="2"/>
  <c r="AF180" i="2"/>
  <c r="L181" i="2"/>
  <c r="W181" i="2"/>
  <c r="V181" i="2"/>
  <c r="X181" i="2"/>
  <c r="Y181" i="2"/>
  <c r="Z181" i="2"/>
  <c r="AA181" i="2"/>
  <c r="AB181" i="2"/>
  <c r="AC181" i="2"/>
  <c r="AD181" i="2"/>
  <c r="AE181" i="2"/>
  <c r="AF181" i="2"/>
  <c r="L182" i="2"/>
  <c r="W182" i="2"/>
  <c r="V182" i="2"/>
  <c r="X182" i="2"/>
  <c r="Y182" i="2"/>
  <c r="Z182" i="2"/>
  <c r="AA182" i="2"/>
  <c r="AB182" i="2"/>
  <c r="AC182" i="2"/>
  <c r="AD182" i="2"/>
  <c r="AE182" i="2"/>
  <c r="AF182" i="2"/>
  <c r="L183" i="2"/>
  <c r="W183" i="2"/>
  <c r="V183" i="2"/>
  <c r="X183" i="2"/>
  <c r="Y183" i="2"/>
  <c r="Z183" i="2"/>
  <c r="AA183" i="2"/>
  <c r="AB183" i="2"/>
  <c r="AC183" i="2"/>
  <c r="AD183" i="2"/>
  <c r="AE183" i="2"/>
  <c r="AF183" i="2"/>
  <c r="L184" i="2"/>
  <c r="W184" i="2"/>
  <c r="V184" i="2"/>
  <c r="X184" i="2"/>
  <c r="Y184" i="2"/>
  <c r="Z184" i="2"/>
  <c r="AA184" i="2"/>
  <c r="AB184" i="2"/>
  <c r="AC184" i="2"/>
  <c r="AD184" i="2"/>
  <c r="AE184" i="2"/>
  <c r="AF184" i="2"/>
  <c r="L185" i="2"/>
  <c r="W185" i="2"/>
  <c r="V185" i="2"/>
  <c r="X185" i="2"/>
  <c r="Y185" i="2"/>
  <c r="Z185" i="2"/>
  <c r="AA185" i="2"/>
  <c r="AB185" i="2"/>
  <c r="AC185" i="2"/>
  <c r="AD185" i="2"/>
  <c r="AE185" i="2"/>
  <c r="AF185" i="2"/>
  <c r="L186" i="2"/>
  <c r="W186" i="2"/>
  <c r="V186" i="2"/>
  <c r="X186" i="2"/>
  <c r="Y186" i="2"/>
  <c r="Z186" i="2"/>
  <c r="AA186" i="2"/>
  <c r="AB186" i="2"/>
  <c r="AC186" i="2"/>
  <c r="AD186" i="2"/>
  <c r="AE186" i="2"/>
  <c r="AF186" i="2"/>
  <c r="L187" i="2"/>
  <c r="W187" i="2"/>
  <c r="V187" i="2"/>
  <c r="X187" i="2"/>
  <c r="Y187" i="2"/>
  <c r="Z187" i="2"/>
  <c r="AA187" i="2"/>
  <c r="AB187" i="2"/>
  <c r="AC187" i="2"/>
  <c r="AD187" i="2"/>
  <c r="AE187" i="2"/>
  <c r="AF187" i="2"/>
  <c r="L188" i="2"/>
  <c r="W188" i="2"/>
  <c r="V188" i="2"/>
  <c r="X188" i="2"/>
  <c r="Y188" i="2"/>
  <c r="Z188" i="2"/>
  <c r="AA188" i="2"/>
  <c r="AB188" i="2"/>
  <c r="AC188" i="2"/>
  <c r="AD188" i="2"/>
  <c r="AE188" i="2"/>
  <c r="AF188" i="2"/>
  <c r="L189" i="2"/>
  <c r="W189" i="2"/>
  <c r="V189" i="2"/>
  <c r="X189" i="2"/>
  <c r="Y189" i="2"/>
  <c r="Z189" i="2"/>
  <c r="AA189" i="2"/>
  <c r="AB189" i="2"/>
  <c r="AC189" i="2"/>
  <c r="AD189" i="2"/>
  <c r="AE189" i="2"/>
  <c r="AF189" i="2"/>
  <c r="L190" i="2"/>
  <c r="W190" i="2"/>
  <c r="V190" i="2"/>
  <c r="X190" i="2"/>
  <c r="Y190" i="2"/>
  <c r="Z190" i="2"/>
  <c r="AA190" i="2"/>
  <c r="AB190" i="2"/>
  <c r="AC190" i="2"/>
  <c r="AD190" i="2"/>
  <c r="AE190" i="2"/>
  <c r="AF190" i="2"/>
  <c r="L191" i="2"/>
  <c r="W191" i="2"/>
  <c r="V191" i="2"/>
  <c r="X191" i="2"/>
  <c r="Y191" i="2"/>
  <c r="Z191" i="2"/>
  <c r="AA191" i="2"/>
  <c r="AB191" i="2"/>
  <c r="AC191" i="2"/>
  <c r="AD191" i="2"/>
  <c r="AE191" i="2"/>
  <c r="AF191" i="2"/>
  <c r="L192" i="2"/>
  <c r="W192" i="2"/>
  <c r="V192" i="2"/>
  <c r="X192" i="2"/>
  <c r="Y192" i="2"/>
  <c r="Z192" i="2"/>
  <c r="AA192" i="2"/>
  <c r="AB192" i="2"/>
  <c r="AC192" i="2"/>
  <c r="AD192" i="2"/>
  <c r="AE192" i="2"/>
  <c r="AF192" i="2"/>
  <c r="L193" i="2"/>
  <c r="W193" i="2"/>
  <c r="V193" i="2"/>
  <c r="X193" i="2"/>
  <c r="Y193" i="2"/>
  <c r="Z193" i="2"/>
  <c r="AA193" i="2"/>
  <c r="AB193" i="2"/>
  <c r="AC193" i="2"/>
  <c r="AD193" i="2"/>
  <c r="AE193" i="2"/>
  <c r="AF193" i="2"/>
  <c r="L194" i="2"/>
  <c r="W194" i="2"/>
  <c r="V194" i="2"/>
  <c r="X194" i="2"/>
  <c r="Y194" i="2"/>
  <c r="Z194" i="2"/>
  <c r="AA194" i="2"/>
  <c r="AB194" i="2"/>
  <c r="AC194" i="2"/>
  <c r="AD194" i="2"/>
  <c r="AE194" i="2"/>
  <c r="AF194" i="2"/>
  <c r="L195" i="2"/>
  <c r="W195" i="2"/>
  <c r="V195" i="2"/>
  <c r="X195" i="2"/>
  <c r="Y195" i="2"/>
  <c r="Z195" i="2"/>
  <c r="AA195" i="2"/>
  <c r="AB195" i="2"/>
  <c r="AC195" i="2"/>
  <c r="AD195" i="2"/>
  <c r="AE195" i="2"/>
  <c r="AF195" i="2"/>
  <c r="L196" i="2"/>
  <c r="W196" i="2"/>
  <c r="V196" i="2"/>
  <c r="X196" i="2"/>
  <c r="Y196" i="2"/>
  <c r="Z196" i="2"/>
  <c r="AA196" i="2"/>
  <c r="AB196" i="2"/>
  <c r="AC196" i="2"/>
  <c r="AD196" i="2"/>
  <c r="AE196" i="2"/>
  <c r="AF196" i="2"/>
  <c r="L197" i="2"/>
  <c r="W197" i="2"/>
  <c r="V197" i="2"/>
  <c r="X197" i="2"/>
  <c r="Y197" i="2"/>
  <c r="Z197" i="2"/>
  <c r="AA197" i="2"/>
  <c r="AB197" i="2"/>
  <c r="AC197" i="2"/>
  <c r="AD197" i="2"/>
  <c r="AE197" i="2"/>
  <c r="AF197" i="2"/>
  <c r="L198" i="2"/>
  <c r="W198" i="2"/>
  <c r="V198" i="2"/>
  <c r="X198" i="2"/>
  <c r="Y198" i="2"/>
  <c r="Z198" i="2"/>
  <c r="AA198" i="2"/>
  <c r="AB198" i="2"/>
  <c r="AC198" i="2"/>
  <c r="AD198" i="2"/>
  <c r="AE198" i="2"/>
  <c r="AF198" i="2"/>
  <c r="L199" i="2"/>
  <c r="W199" i="2"/>
  <c r="V199" i="2"/>
  <c r="X199" i="2"/>
  <c r="Y199" i="2"/>
  <c r="Z199" i="2"/>
  <c r="AA199" i="2"/>
  <c r="AB199" i="2"/>
  <c r="AC199" i="2"/>
  <c r="AD199" i="2"/>
  <c r="AE199" i="2"/>
  <c r="AF199" i="2"/>
  <c r="L200" i="2"/>
  <c r="W200" i="2"/>
  <c r="V200" i="2"/>
  <c r="X200" i="2"/>
  <c r="Y200" i="2"/>
  <c r="Z200" i="2"/>
  <c r="AA200" i="2"/>
  <c r="AB200" i="2"/>
  <c r="AC200" i="2"/>
  <c r="AD200" i="2"/>
  <c r="AE200" i="2"/>
  <c r="AF200" i="2"/>
  <c r="L201" i="2"/>
  <c r="W201" i="2"/>
  <c r="V201" i="2"/>
  <c r="X201" i="2"/>
  <c r="Y201" i="2"/>
  <c r="Z201" i="2"/>
  <c r="AA201" i="2"/>
  <c r="AB201" i="2"/>
  <c r="AC201" i="2"/>
  <c r="AD201" i="2"/>
  <c r="AE201" i="2"/>
  <c r="AF201" i="2"/>
  <c r="L202" i="2"/>
  <c r="W202" i="2"/>
  <c r="V202" i="2"/>
  <c r="X202" i="2"/>
  <c r="Y202" i="2"/>
  <c r="Z202" i="2"/>
  <c r="AA202" i="2"/>
  <c r="AB202" i="2"/>
  <c r="AC202" i="2"/>
  <c r="AD202" i="2"/>
  <c r="AE202" i="2"/>
  <c r="AF202" i="2"/>
  <c r="L203" i="2"/>
  <c r="W203" i="2"/>
  <c r="V203" i="2"/>
  <c r="X203" i="2"/>
  <c r="Y203" i="2"/>
  <c r="Z203" i="2"/>
  <c r="AA203" i="2"/>
  <c r="AB203" i="2"/>
  <c r="AC203" i="2"/>
  <c r="AD203" i="2"/>
  <c r="AE203" i="2"/>
  <c r="AF203" i="2"/>
  <c r="L204" i="2"/>
  <c r="W204" i="2"/>
  <c r="V204" i="2"/>
  <c r="X204" i="2"/>
  <c r="Y204" i="2"/>
  <c r="Z204" i="2"/>
  <c r="AA204" i="2"/>
  <c r="AB204" i="2"/>
  <c r="AC204" i="2"/>
  <c r="AD204" i="2"/>
  <c r="AE204" i="2"/>
  <c r="AF204" i="2"/>
  <c r="L205" i="2"/>
  <c r="W205" i="2"/>
  <c r="V205" i="2"/>
  <c r="X205" i="2"/>
  <c r="Y205" i="2"/>
  <c r="Z205" i="2"/>
  <c r="AA205" i="2"/>
  <c r="AB205" i="2"/>
  <c r="AC205" i="2"/>
  <c r="AD205" i="2"/>
  <c r="AE205" i="2"/>
  <c r="AF205" i="2"/>
  <c r="L206" i="2"/>
  <c r="W206" i="2"/>
  <c r="V206" i="2"/>
  <c r="X206" i="2"/>
  <c r="Y206" i="2"/>
  <c r="Z206" i="2"/>
  <c r="AA206" i="2"/>
  <c r="AB206" i="2"/>
  <c r="AC206" i="2"/>
  <c r="AD206" i="2"/>
  <c r="AE206" i="2"/>
  <c r="AF206" i="2"/>
  <c r="L207" i="2"/>
  <c r="W207" i="2"/>
  <c r="V207" i="2"/>
  <c r="X207" i="2"/>
  <c r="Y207" i="2"/>
  <c r="Z207" i="2"/>
  <c r="AA207" i="2"/>
  <c r="AB207" i="2"/>
  <c r="AC207" i="2"/>
  <c r="AD207" i="2"/>
  <c r="AE207" i="2"/>
  <c r="AF207" i="2"/>
  <c r="L208" i="2"/>
  <c r="W208" i="2"/>
  <c r="V208" i="2"/>
  <c r="X208" i="2"/>
  <c r="Y208" i="2"/>
  <c r="Z208" i="2"/>
  <c r="AA208" i="2"/>
  <c r="AB208" i="2"/>
  <c r="AC208" i="2"/>
  <c r="AD208" i="2"/>
  <c r="AE208" i="2"/>
  <c r="AF208" i="2"/>
  <c r="L209" i="2"/>
  <c r="W209" i="2"/>
  <c r="V209" i="2"/>
  <c r="X209" i="2"/>
  <c r="Y209" i="2"/>
  <c r="Z209" i="2"/>
  <c r="AA209" i="2"/>
  <c r="AB209" i="2"/>
  <c r="AC209" i="2"/>
  <c r="AD209" i="2"/>
  <c r="AE209" i="2"/>
  <c r="AF209" i="2"/>
  <c r="L210" i="2"/>
  <c r="W210" i="2"/>
  <c r="V210" i="2"/>
  <c r="X210" i="2"/>
  <c r="Y210" i="2"/>
  <c r="Z210" i="2"/>
  <c r="AA210" i="2"/>
  <c r="AB210" i="2"/>
  <c r="AC210" i="2"/>
  <c r="AD210" i="2"/>
  <c r="AE210" i="2"/>
  <c r="AF210" i="2"/>
  <c r="L211" i="2"/>
  <c r="W211" i="2"/>
  <c r="V211" i="2"/>
  <c r="X211" i="2"/>
  <c r="Y211" i="2"/>
  <c r="Z211" i="2"/>
  <c r="AA211" i="2"/>
  <c r="AB211" i="2"/>
  <c r="AC211" i="2"/>
  <c r="AD211" i="2"/>
  <c r="AE211" i="2"/>
  <c r="AF211" i="2"/>
  <c r="L212" i="2"/>
  <c r="W212" i="2"/>
  <c r="V212" i="2"/>
  <c r="X212" i="2"/>
  <c r="Y212" i="2"/>
  <c r="Z212" i="2"/>
  <c r="AA212" i="2"/>
  <c r="AB212" i="2"/>
  <c r="AC212" i="2"/>
  <c r="AD212" i="2"/>
  <c r="AE212" i="2"/>
  <c r="AF212" i="2"/>
  <c r="L213" i="2"/>
  <c r="W213" i="2"/>
  <c r="V213" i="2"/>
  <c r="X213" i="2"/>
  <c r="Y213" i="2"/>
  <c r="Z213" i="2"/>
  <c r="AA213" i="2"/>
  <c r="AB213" i="2"/>
  <c r="AC213" i="2"/>
  <c r="AD213" i="2"/>
  <c r="AE213" i="2"/>
  <c r="AF213" i="2"/>
  <c r="L214" i="2"/>
  <c r="W214" i="2"/>
  <c r="V214" i="2"/>
  <c r="X214" i="2"/>
  <c r="Y214" i="2"/>
  <c r="Z214" i="2"/>
  <c r="AA214" i="2"/>
  <c r="AB214" i="2"/>
  <c r="AC214" i="2"/>
  <c r="AD214" i="2"/>
  <c r="AE214" i="2"/>
  <c r="AF214" i="2"/>
  <c r="L215" i="2"/>
  <c r="W215" i="2"/>
  <c r="V215" i="2"/>
  <c r="X215" i="2"/>
  <c r="Y215" i="2"/>
  <c r="Z215" i="2"/>
  <c r="AA215" i="2"/>
  <c r="AB215" i="2"/>
  <c r="AC215" i="2"/>
  <c r="AD215" i="2"/>
  <c r="AE215" i="2"/>
  <c r="AF215" i="2"/>
  <c r="L216" i="2"/>
  <c r="W216" i="2"/>
  <c r="V216" i="2"/>
  <c r="X216" i="2"/>
  <c r="Y216" i="2"/>
  <c r="Z216" i="2"/>
  <c r="AA216" i="2"/>
  <c r="AB216" i="2"/>
  <c r="AC216" i="2"/>
  <c r="AD216" i="2"/>
  <c r="AE216" i="2"/>
  <c r="AF216" i="2"/>
  <c r="L217" i="2"/>
  <c r="W217" i="2"/>
  <c r="V217" i="2"/>
  <c r="X217" i="2"/>
  <c r="Y217" i="2"/>
  <c r="Z217" i="2"/>
  <c r="AA217" i="2"/>
  <c r="AB217" i="2"/>
  <c r="AC217" i="2"/>
  <c r="AD217" i="2"/>
  <c r="AE217" i="2"/>
  <c r="AF217" i="2"/>
  <c r="L218" i="2"/>
  <c r="W218" i="2"/>
  <c r="V218" i="2"/>
  <c r="X218" i="2"/>
  <c r="Y218" i="2"/>
  <c r="Z218" i="2"/>
  <c r="AA218" i="2"/>
  <c r="AB218" i="2"/>
  <c r="AC218" i="2"/>
  <c r="AD218" i="2"/>
  <c r="AE218" i="2"/>
  <c r="AF218" i="2"/>
  <c r="L219" i="2"/>
  <c r="W219" i="2"/>
  <c r="V219" i="2"/>
  <c r="X219" i="2"/>
  <c r="Y219" i="2"/>
  <c r="Z219" i="2"/>
  <c r="AA219" i="2"/>
  <c r="AB219" i="2"/>
  <c r="AC219" i="2"/>
  <c r="AD219" i="2"/>
  <c r="AE219" i="2"/>
  <c r="AF219" i="2"/>
  <c r="L220" i="2"/>
  <c r="W220" i="2"/>
  <c r="V220" i="2"/>
  <c r="X220" i="2"/>
  <c r="Y220" i="2"/>
  <c r="Z220" i="2"/>
  <c r="AA220" i="2"/>
  <c r="AB220" i="2"/>
  <c r="AC220" i="2"/>
  <c r="AD220" i="2"/>
  <c r="AE220" i="2"/>
  <c r="AF220" i="2"/>
  <c r="L221" i="2"/>
  <c r="W221" i="2"/>
  <c r="V221" i="2"/>
  <c r="X221" i="2"/>
  <c r="Y221" i="2"/>
  <c r="Z221" i="2"/>
  <c r="AA221" i="2"/>
  <c r="AB221" i="2"/>
  <c r="AC221" i="2"/>
  <c r="AD221" i="2"/>
  <c r="AE221" i="2"/>
  <c r="AF221" i="2"/>
  <c r="L222" i="2"/>
  <c r="W222" i="2"/>
  <c r="V222" i="2"/>
  <c r="X222" i="2"/>
  <c r="Y222" i="2"/>
  <c r="Z222" i="2"/>
  <c r="AA222" i="2"/>
  <c r="AB222" i="2"/>
  <c r="AC222" i="2"/>
  <c r="AD222" i="2"/>
  <c r="AE222" i="2"/>
  <c r="AF222" i="2"/>
  <c r="L223" i="2"/>
  <c r="W223" i="2"/>
  <c r="V223" i="2"/>
  <c r="X223" i="2"/>
  <c r="Y223" i="2"/>
  <c r="Z223" i="2"/>
  <c r="AA223" i="2"/>
  <c r="AB223" i="2"/>
  <c r="AC223" i="2"/>
  <c r="AD223" i="2"/>
  <c r="AE223" i="2"/>
  <c r="AF223" i="2"/>
  <c r="L224" i="2"/>
  <c r="W224" i="2"/>
  <c r="V224" i="2"/>
  <c r="X224" i="2"/>
  <c r="Y224" i="2"/>
  <c r="Z224" i="2"/>
  <c r="AA224" i="2"/>
  <c r="AB224" i="2"/>
  <c r="AC224" i="2"/>
  <c r="AD224" i="2"/>
  <c r="AE224" i="2"/>
  <c r="AF224" i="2"/>
  <c r="L225" i="2"/>
  <c r="W225" i="2"/>
  <c r="V225" i="2"/>
  <c r="X225" i="2"/>
  <c r="Y225" i="2"/>
  <c r="Z225" i="2"/>
  <c r="AA225" i="2"/>
  <c r="AB225" i="2"/>
  <c r="AC225" i="2"/>
  <c r="AD225" i="2"/>
  <c r="AE225" i="2"/>
  <c r="AF225" i="2"/>
  <c r="L226" i="2"/>
  <c r="W226" i="2"/>
  <c r="V226" i="2"/>
  <c r="X226" i="2"/>
  <c r="Y226" i="2"/>
  <c r="Z226" i="2"/>
  <c r="AA226" i="2"/>
  <c r="AB226" i="2"/>
  <c r="AC226" i="2"/>
  <c r="AD226" i="2"/>
  <c r="AE226" i="2"/>
  <c r="AF226" i="2"/>
  <c r="L227" i="2"/>
  <c r="W227" i="2"/>
  <c r="V227" i="2"/>
  <c r="X227" i="2"/>
  <c r="Y227" i="2"/>
  <c r="Z227" i="2"/>
  <c r="AA227" i="2"/>
  <c r="AB227" i="2"/>
  <c r="AC227" i="2"/>
  <c r="AD227" i="2"/>
  <c r="AE227" i="2"/>
  <c r="AF227" i="2"/>
  <c r="L228" i="2"/>
  <c r="W228" i="2"/>
  <c r="V228" i="2"/>
  <c r="X228" i="2"/>
  <c r="Y228" i="2"/>
  <c r="Z228" i="2"/>
  <c r="AA228" i="2"/>
  <c r="AB228" i="2"/>
  <c r="AC228" i="2"/>
  <c r="AD228" i="2"/>
  <c r="AE228" i="2"/>
  <c r="AF228" i="2"/>
  <c r="L229" i="2"/>
  <c r="W229" i="2"/>
  <c r="V229" i="2"/>
  <c r="X229" i="2"/>
  <c r="Y229" i="2"/>
  <c r="Z229" i="2"/>
  <c r="AA229" i="2"/>
  <c r="AB229" i="2"/>
  <c r="AC229" i="2"/>
  <c r="AD229" i="2"/>
  <c r="AE229" i="2"/>
  <c r="AF229" i="2"/>
  <c r="L230" i="2"/>
  <c r="W230" i="2"/>
  <c r="V230" i="2"/>
  <c r="X230" i="2"/>
  <c r="Y230" i="2"/>
  <c r="Z230" i="2"/>
  <c r="AA230" i="2"/>
  <c r="AB230" i="2"/>
  <c r="AC230" i="2"/>
  <c r="AD230" i="2"/>
  <c r="AE230" i="2"/>
  <c r="AF230" i="2"/>
  <c r="L231" i="2"/>
  <c r="W231" i="2"/>
  <c r="V231" i="2"/>
  <c r="X231" i="2"/>
  <c r="Y231" i="2"/>
  <c r="Z231" i="2"/>
  <c r="AA231" i="2"/>
  <c r="AB231" i="2"/>
  <c r="AC231" i="2"/>
  <c r="AD231" i="2"/>
  <c r="AE231" i="2"/>
  <c r="AF231" i="2"/>
  <c r="L232" i="2"/>
  <c r="W232" i="2"/>
  <c r="V232" i="2"/>
  <c r="X232" i="2"/>
  <c r="Y232" i="2"/>
  <c r="Z232" i="2"/>
  <c r="AA232" i="2"/>
  <c r="AB232" i="2"/>
  <c r="AC232" i="2"/>
  <c r="AD232" i="2"/>
  <c r="AE232" i="2"/>
  <c r="AF232" i="2"/>
  <c r="L233" i="2"/>
  <c r="W233" i="2"/>
  <c r="V233" i="2"/>
  <c r="X233" i="2"/>
  <c r="Y233" i="2"/>
  <c r="Z233" i="2"/>
  <c r="AA233" i="2"/>
  <c r="AB233" i="2"/>
  <c r="AC233" i="2"/>
  <c r="AD233" i="2"/>
  <c r="AE233" i="2"/>
  <c r="AF233" i="2"/>
  <c r="L234" i="2"/>
  <c r="W234" i="2"/>
  <c r="V234" i="2"/>
  <c r="X234" i="2"/>
  <c r="Y234" i="2"/>
  <c r="Z234" i="2"/>
  <c r="AA234" i="2"/>
  <c r="AB234" i="2"/>
  <c r="AC234" i="2"/>
  <c r="AD234" i="2"/>
  <c r="AE234" i="2"/>
  <c r="AF234" i="2"/>
  <c r="L235" i="2"/>
  <c r="W235" i="2"/>
  <c r="V235" i="2"/>
  <c r="X235" i="2"/>
  <c r="Y235" i="2"/>
  <c r="Z235" i="2"/>
  <c r="AA235" i="2"/>
  <c r="AB235" i="2"/>
  <c r="AC235" i="2"/>
  <c r="AD235" i="2"/>
  <c r="AE235" i="2"/>
  <c r="AF235" i="2"/>
  <c r="L236" i="2"/>
  <c r="W236" i="2"/>
  <c r="V236" i="2"/>
  <c r="X236" i="2"/>
  <c r="Y236" i="2"/>
  <c r="Z236" i="2"/>
  <c r="AA236" i="2"/>
  <c r="AB236" i="2"/>
  <c r="AC236" i="2"/>
  <c r="AD236" i="2"/>
  <c r="AE236" i="2"/>
  <c r="AF236" i="2"/>
  <c r="L237" i="2"/>
  <c r="W237" i="2"/>
  <c r="V237" i="2"/>
  <c r="X237" i="2"/>
  <c r="Y237" i="2"/>
  <c r="Z237" i="2"/>
  <c r="AA237" i="2"/>
  <c r="AB237" i="2"/>
  <c r="AC237" i="2"/>
  <c r="AD237" i="2"/>
  <c r="AE237" i="2"/>
  <c r="AF237" i="2"/>
  <c r="L238" i="2"/>
  <c r="W238" i="2"/>
  <c r="V238" i="2"/>
  <c r="X238" i="2"/>
  <c r="Y238" i="2"/>
  <c r="Z238" i="2"/>
  <c r="AA238" i="2"/>
  <c r="AB238" i="2"/>
  <c r="AC238" i="2"/>
  <c r="AD238" i="2"/>
  <c r="AE238" i="2"/>
  <c r="AF238" i="2"/>
  <c r="L239" i="2"/>
  <c r="W239" i="2"/>
  <c r="V239" i="2"/>
  <c r="X239" i="2"/>
  <c r="Y239" i="2"/>
  <c r="Z239" i="2"/>
  <c r="AA239" i="2"/>
  <c r="AB239" i="2"/>
  <c r="AC239" i="2"/>
  <c r="AD239" i="2"/>
  <c r="AE239" i="2"/>
  <c r="AF239" i="2"/>
  <c r="L240" i="2"/>
  <c r="W240" i="2"/>
  <c r="V240" i="2"/>
  <c r="X240" i="2"/>
  <c r="Y240" i="2"/>
  <c r="Z240" i="2"/>
  <c r="AA240" i="2"/>
  <c r="AB240" i="2"/>
  <c r="AC240" i="2"/>
  <c r="AD240" i="2"/>
  <c r="AE240" i="2"/>
  <c r="AF240" i="2"/>
  <c r="L241" i="2"/>
  <c r="W241" i="2"/>
  <c r="V241" i="2"/>
  <c r="X241" i="2"/>
  <c r="Y241" i="2"/>
  <c r="Z241" i="2"/>
  <c r="AA241" i="2"/>
  <c r="AB241" i="2"/>
  <c r="AC241" i="2"/>
  <c r="AD241" i="2"/>
  <c r="AE241" i="2"/>
  <c r="AF241" i="2"/>
  <c r="L242" i="2"/>
  <c r="W242" i="2"/>
  <c r="V242" i="2"/>
  <c r="X242" i="2"/>
  <c r="Y242" i="2"/>
  <c r="Z242" i="2"/>
  <c r="AA242" i="2"/>
  <c r="AB242" i="2"/>
  <c r="AC242" i="2"/>
  <c r="AD242" i="2"/>
  <c r="AE242" i="2"/>
  <c r="AF242" i="2"/>
  <c r="L243" i="2"/>
  <c r="W243" i="2"/>
  <c r="V243" i="2"/>
  <c r="X243" i="2"/>
  <c r="Y243" i="2"/>
  <c r="Z243" i="2"/>
  <c r="AA243" i="2"/>
  <c r="AB243" i="2"/>
  <c r="AC243" i="2"/>
  <c r="AD243" i="2"/>
  <c r="AE243" i="2"/>
  <c r="AF243" i="2"/>
  <c r="L244" i="2"/>
  <c r="W244" i="2"/>
  <c r="V244" i="2"/>
  <c r="X244" i="2"/>
  <c r="Y244" i="2"/>
  <c r="Z244" i="2"/>
  <c r="AA244" i="2"/>
  <c r="AB244" i="2"/>
  <c r="AC244" i="2"/>
  <c r="AD244" i="2"/>
  <c r="AE244" i="2"/>
  <c r="AF244" i="2"/>
  <c r="L245" i="2"/>
  <c r="W245" i="2"/>
  <c r="V245" i="2"/>
  <c r="X245" i="2"/>
  <c r="Y245" i="2"/>
  <c r="Z245" i="2"/>
  <c r="AA245" i="2"/>
  <c r="AB245" i="2"/>
  <c r="AC245" i="2"/>
  <c r="AD245" i="2"/>
  <c r="AE245" i="2"/>
  <c r="AF245" i="2"/>
  <c r="L246" i="2"/>
  <c r="W246" i="2"/>
  <c r="V246" i="2"/>
  <c r="X246" i="2"/>
  <c r="Y246" i="2"/>
  <c r="Z246" i="2"/>
  <c r="AA246" i="2"/>
  <c r="AB246" i="2"/>
  <c r="AC246" i="2"/>
  <c r="AD246" i="2"/>
  <c r="AE246" i="2"/>
  <c r="AF246" i="2"/>
  <c r="L247" i="2"/>
  <c r="W247" i="2"/>
  <c r="V247" i="2"/>
  <c r="X247" i="2"/>
  <c r="Y247" i="2"/>
  <c r="Z247" i="2"/>
  <c r="AA247" i="2"/>
  <c r="AB247" i="2"/>
  <c r="AC247" i="2"/>
  <c r="AD247" i="2"/>
  <c r="AE247" i="2"/>
  <c r="AF247" i="2"/>
  <c r="L4" i="2"/>
  <c r="W4" i="2"/>
  <c r="V4" i="2"/>
  <c r="X4" i="2"/>
  <c r="Y4" i="2"/>
  <c r="Z4" i="2"/>
  <c r="AA4" i="2"/>
  <c r="AB4" i="2"/>
  <c r="AC4" i="2"/>
  <c r="AD4" i="2"/>
  <c r="AE4" i="2"/>
  <c r="AF4" i="2"/>
  <c r="Q247" i="2"/>
  <c r="R247" i="2"/>
  <c r="S247" i="2"/>
  <c r="T247" i="2"/>
  <c r="Q246" i="2"/>
  <c r="R246" i="2"/>
  <c r="S246" i="2"/>
  <c r="T246" i="2"/>
  <c r="Q245" i="2"/>
  <c r="R245" i="2"/>
  <c r="S245" i="2"/>
  <c r="T245" i="2"/>
  <c r="Q244" i="2"/>
  <c r="R244" i="2"/>
  <c r="S244" i="2"/>
  <c r="T244" i="2"/>
  <c r="Q243" i="2"/>
  <c r="R243" i="2"/>
  <c r="S243" i="2"/>
  <c r="T243" i="2"/>
  <c r="Q242" i="2"/>
  <c r="R242" i="2"/>
  <c r="S242" i="2"/>
  <c r="T242" i="2"/>
  <c r="Q241" i="2"/>
  <c r="R241" i="2"/>
  <c r="S241" i="2"/>
  <c r="T241" i="2"/>
  <c r="Q240" i="2"/>
  <c r="R240" i="2"/>
  <c r="S240" i="2"/>
  <c r="T240" i="2"/>
  <c r="Q239" i="2"/>
  <c r="R239" i="2"/>
  <c r="S239" i="2"/>
  <c r="T239" i="2"/>
  <c r="Q238" i="2"/>
  <c r="R238" i="2"/>
  <c r="S238" i="2"/>
  <c r="T238" i="2"/>
  <c r="Q237" i="2"/>
  <c r="R237" i="2"/>
  <c r="S237" i="2"/>
  <c r="T237" i="2"/>
  <c r="Q236" i="2"/>
  <c r="R236" i="2"/>
  <c r="S236" i="2"/>
  <c r="T236" i="2"/>
  <c r="Q235" i="2"/>
  <c r="R235" i="2"/>
  <c r="S235" i="2"/>
  <c r="T235" i="2"/>
  <c r="Q234" i="2"/>
  <c r="R234" i="2"/>
  <c r="S234" i="2"/>
  <c r="T234" i="2"/>
  <c r="Q233" i="2"/>
  <c r="R233" i="2"/>
  <c r="S233" i="2"/>
  <c r="T233" i="2"/>
  <c r="Q232" i="2"/>
  <c r="R232" i="2"/>
  <c r="S232" i="2"/>
  <c r="T232" i="2"/>
  <c r="Q231" i="2"/>
  <c r="R231" i="2"/>
  <c r="S231" i="2"/>
  <c r="T231" i="2"/>
  <c r="Q230" i="2"/>
  <c r="R230" i="2"/>
  <c r="S230" i="2"/>
  <c r="T230" i="2"/>
  <c r="Q229" i="2"/>
  <c r="R229" i="2"/>
  <c r="S229" i="2"/>
  <c r="T229" i="2"/>
  <c r="Q228" i="2"/>
  <c r="R228" i="2"/>
  <c r="S228" i="2"/>
  <c r="T228" i="2"/>
  <c r="Q227" i="2"/>
  <c r="R227" i="2"/>
  <c r="S227" i="2"/>
  <c r="T227" i="2"/>
  <c r="Q226" i="2"/>
  <c r="R226" i="2"/>
  <c r="S226" i="2"/>
  <c r="T226" i="2"/>
  <c r="Q225" i="2"/>
  <c r="R225" i="2"/>
  <c r="S225" i="2"/>
  <c r="T225" i="2"/>
  <c r="Q224" i="2"/>
  <c r="R224" i="2"/>
  <c r="S224" i="2"/>
  <c r="T224" i="2"/>
  <c r="Q223" i="2"/>
  <c r="R223" i="2"/>
  <c r="S223" i="2"/>
  <c r="T223" i="2"/>
  <c r="Q222" i="2"/>
  <c r="R222" i="2"/>
  <c r="S222" i="2"/>
  <c r="T222" i="2"/>
  <c r="Q221" i="2"/>
  <c r="R221" i="2"/>
  <c r="S221" i="2"/>
  <c r="T221" i="2"/>
  <c r="Q220" i="2"/>
  <c r="R220" i="2"/>
  <c r="S220" i="2"/>
  <c r="T220" i="2"/>
  <c r="Q219" i="2"/>
  <c r="R219" i="2"/>
  <c r="S219" i="2"/>
  <c r="T219" i="2"/>
  <c r="Q218" i="2"/>
  <c r="R218" i="2"/>
  <c r="S218" i="2"/>
  <c r="T218" i="2"/>
  <c r="Q217" i="2"/>
  <c r="R217" i="2"/>
  <c r="S217" i="2"/>
  <c r="T217" i="2"/>
  <c r="Q216" i="2"/>
  <c r="R216" i="2"/>
  <c r="S216" i="2"/>
  <c r="T216" i="2"/>
  <c r="Q215" i="2"/>
  <c r="R215" i="2"/>
  <c r="S215" i="2"/>
  <c r="T215" i="2"/>
  <c r="Q214" i="2"/>
  <c r="R214" i="2"/>
  <c r="S214" i="2"/>
  <c r="T214" i="2"/>
  <c r="Q213" i="2"/>
  <c r="R213" i="2"/>
  <c r="S213" i="2"/>
  <c r="T213" i="2"/>
  <c r="Q212" i="2"/>
  <c r="R212" i="2"/>
  <c r="S212" i="2"/>
  <c r="T212" i="2"/>
  <c r="Q211" i="2"/>
  <c r="R211" i="2"/>
  <c r="S211" i="2"/>
  <c r="T211" i="2"/>
  <c r="Q210" i="2"/>
  <c r="R210" i="2"/>
  <c r="S210" i="2"/>
  <c r="T210" i="2"/>
  <c r="Q209" i="2"/>
  <c r="R209" i="2"/>
  <c r="S209" i="2"/>
  <c r="T209" i="2"/>
  <c r="Q208" i="2"/>
  <c r="R208" i="2"/>
  <c r="S208" i="2"/>
  <c r="T208" i="2"/>
  <c r="Q207" i="2"/>
  <c r="R207" i="2"/>
  <c r="S207" i="2"/>
  <c r="T207" i="2"/>
  <c r="Q206" i="2"/>
  <c r="R206" i="2"/>
  <c r="S206" i="2"/>
  <c r="T206" i="2"/>
  <c r="Q205" i="2"/>
  <c r="R205" i="2"/>
  <c r="S205" i="2"/>
  <c r="T205" i="2"/>
  <c r="Q204" i="2"/>
  <c r="R204" i="2"/>
  <c r="S204" i="2"/>
  <c r="T204" i="2"/>
  <c r="Q203" i="2"/>
  <c r="R203" i="2"/>
  <c r="S203" i="2"/>
  <c r="T203" i="2"/>
  <c r="Q202" i="2"/>
  <c r="R202" i="2"/>
  <c r="S202" i="2"/>
  <c r="T202" i="2"/>
  <c r="Q201" i="2"/>
  <c r="R201" i="2"/>
  <c r="S201" i="2"/>
  <c r="T201" i="2"/>
  <c r="Q200" i="2"/>
  <c r="R200" i="2"/>
  <c r="S200" i="2"/>
  <c r="T200" i="2"/>
  <c r="Q199" i="2"/>
  <c r="R199" i="2"/>
  <c r="S199" i="2"/>
  <c r="T199" i="2"/>
  <c r="Q198" i="2"/>
  <c r="R198" i="2"/>
  <c r="S198" i="2"/>
  <c r="T198" i="2"/>
  <c r="Q197" i="2"/>
  <c r="R197" i="2"/>
  <c r="S197" i="2"/>
  <c r="T197" i="2"/>
  <c r="Q196" i="2"/>
  <c r="R196" i="2"/>
  <c r="S196" i="2"/>
  <c r="T196" i="2"/>
  <c r="Q195" i="2"/>
  <c r="R195" i="2"/>
  <c r="S195" i="2"/>
  <c r="T195" i="2"/>
  <c r="Q194" i="2"/>
  <c r="R194" i="2"/>
  <c r="S194" i="2"/>
  <c r="T194" i="2"/>
  <c r="Q193" i="2"/>
  <c r="R193" i="2"/>
  <c r="S193" i="2"/>
  <c r="T193" i="2"/>
  <c r="Q192" i="2"/>
  <c r="R192" i="2"/>
  <c r="S192" i="2"/>
  <c r="T192" i="2"/>
  <c r="Q191" i="2"/>
  <c r="R191" i="2"/>
  <c r="S191" i="2"/>
  <c r="T191" i="2"/>
  <c r="Q190" i="2"/>
  <c r="R190" i="2"/>
  <c r="S190" i="2"/>
  <c r="T190" i="2"/>
  <c r="Q189" i="2"/>
  <c r="R189" i="2"/>
  <c r="S189" i="2"/>
  <c r="T189" i="2"/>
  <c r="Q188" i="2"/>
  <c r="R188" i="2"/>
  <c r="S188" i="2"/>
  <c r="T188" i="2"/>
  <c r="Q187" i="2"/>
  <c r="R187" i="2"/>
  <c r="S187" i="2"/>
  <c r="T187" i="2"/>
  <c r="Q186" i="2"/>
  <c r="R186" i="2"/>
  <c r="S186" i="2"/>
  <c r="T186" i="2"/>
  <c r="Q185" i="2"/>
  <c r="R185" i="2"/>
  <c r="S185" i="2"/>
  <c r="T185" i="2"/>
  <c r="Q184" i="2"/>
  <c r="R184" i="2"/>
  <c r="S184" i="2"/>
  <c r="T184" i="2"/>
  <c r="Q183" i="2"/>
  <c r="R183" i="2"/>
  <c r="S183" i="2"/>
  <c r="T183" i="2"/>
  <c r="Q182" i="2"/>
  <c r="R182" i="2"/>
  <c r="S182" i="2"/>
  <c r="T182" i="2"/>
  <c r="Q181" i="2"/>
  <c r="R181" i="2"/>
  <c r="S181" i="2"/>
  <c r="T181" i="2"/>
  <c r="Q180" i="2"/>
  <c r="R180" i="2"/>
  <c r="S180" i="2"/>
  <c r="T180" i="2"/>
  <c r="Q179" i="2"/>
  <c r="R179" i="2"/>
  <c r="S179" i="2"/>
  <c r="T179" i="2"/>
  <c r="Q178" i="2"/>
  <c r="R178" i="2"/>
  <c r="S178" i="2"/>
  <c r="T178" i="2"/>
  <c r="Q177" i="2"/>
  <c r="R177" i="2"/>
  <c r="S177" i="2"/>
  <c r="T177" i="2"/>
  <c r="Q176" i="2"/>
  <c r="R176" i="2"/>
  <c r="S176" i="2"/>
  <c r="T176" i="2"/>
  <c r="Q175" i="2"/>
  <c r="R175" i="2"/>
  <c r="S175" i="2"/>
  <c r="T175" i="2"/>
  <c r="Q174" i="2"/>
  <c r="R174" i="2"/>
  <c r="S174" i="2"/>
  <c r="T174" i="2"/>
  <c r="Q173" i="2"/>
  <c r="R173" i="2"/>
  <c r="S173" i="2"/>
  <c r="T173" i="2"/>
  <c r="Q172" i="2"/>
  <c r="R172" i="2"/>
  <c r="S172" i="2"/>
  <c r="T172" i="2"/>
  <c r="Q171" i="2"/>
  <c r="R171" i="2"/>
  <c r="S171" i="2"/>
  <c r="T171" i="2"/>
  <c r="Q170" i="2"/>
  <c r="R170" i="2"/>
  <c r="S170" i="2"/>
  <c r="T170" i="2"/>
  <c r="Q169" i="2"/>
  <c r="R169" i="2"/>
  <c r="S169" i="2"/>
  <c r="T169" i="2"/>
  <c r="Q168" i="2"/>
  <c r="R168" i="2"/>
  <c r="S168" i="2"/>
  <c r="T168" i="2"/>
  <c r="Q167" i="2"/>
  <c r="R167" i="2"/>
  <c r="S167" i="2"/>
  <c r="T167" i="2"/>
  <c r="Q166" i="2"/>
  <c r="R166" i="2"/>
  <c r="S166" i="2"/>
  <c r="T166" i="2"/>
  <c r="Q165" i="2"/>
  <c r="R165" i="2"/>
  <c r="S165" i="2"/>
  <c r="T165" i="2"/>
  <c r="Q164" i="2"/>
  <c r="R164" i="2"/>
  <c r="S164" i="2"/>
  <c r="T164" i="2"/>
  <c r="Q163" i="2"/>
  <c r="R163" i="2"/>
  <c r="S163" i="2"/>
  <c r="T163" i="2"/>
  <c r="Q162" i="2"/>
  <c r="R162" i="2"/>
  <c r="S162" i="2"/>
  <c r="T162" i="2"/>
  <c r="Q161" i="2"/>
  <c r="R161" i="2"/>
  <c r="S161" i="2"/>
  <c r="T161" i="2"/>
  <c r="Q160" i="2"/>
  <c r="R160" i="2"/>
  <c r="S160" i="2"/>
  <c r="T160" i="2"/>
  <c r="Q159" i="2"/>
  <c r="R159" i="2"/>
  <c r="S159" i="2"/>
  <c r="T159" i="2"/>
  <c r="Q158" i="2"/>
  <c r="R158" i="2"/>
  <c r="S158" i="2"/>
  <c r="T158" i="2"/>
  <c r="Q157" i="2"/>
  <c r="R157" i="2"/>
  <c r="S157" i="2"/>
  <c r="T157" i="2"/>
  <c r="Q156" i="2"/>
  <c r="R156" i="2"/>
  <c r="S156" i="2"/>
  <c r="T156" i="2"/>
  <c r="Q155" i="2"/>
  <c r="R155" i="2"/>
  <c r="S155" i="2"/>
  <c r="T155" i="2"/>
  <c r="Q154" i="2"/>
  <c r="R154" i="2"/>
  <c r="S154" i="2"/>
  <c r="T154" i="2"/>
  <c r="Q153" i="2"/>
  <c r="R153" i="2"/>
  <c r="S153" i="2"/>
  <c r="T153" i="2"/>
  <c r="Q152" i="2"/>
  <c r="R152" i="2"/>
  <c r="S152" i="2"/>
  <c r="T152" i="2"/>
  <c r="Q151" i="2"/>
  <c r="R151" i="2"/>
  <c r="S151" i="2"/>
  <c r="T151" i="2"/>
  <c r="Q150" i="2"/>
  <c r="R150" i="2"/>
  <c r="S150" i="2"/>
  <c r="T150" i="2"/>
  <c r="Q149" i="2"/>
  <c r="R149" i="2"/>
  <c r="S149" i="2"/>
  <c r="T149" i="2"/>
  <c r="Q148" i="2"/>
  <c r="R148" i="2"/>
  <c r="S148" i="2"/>
  <c r="T148" i="2"/>
  <c r="Q147" i="2"/>
  <c r="R147" i="2"/>
  <c r="S147" i="2"/>
  <c r="T147" i="2"/>
  <c r="Q146" i="2"/>
  <c r="R146" i="2"/>
  <c r="S146" i="2"/>
  <c r="T146" i="2"/>
  <c r="Q145" i="2"/>
  <c r="R145" i="2"/>
  <c r="S145" i="2"/>
  <c r="T145" i="2"/>
  <c r="Q144" i="2"/>
  <c r="R144" i="2"/>
  <c r="S144" i="2"/>
  <c r="T144" i="2"/>
  <c r="Q143" i="2"/>
  <c r="R143" i="2"/>
  <c r="S143" i="2"/>
  <c r="T143" i="2"/>
  <c r="Q142" i="2"/>
  <c r="R142" i="2"/>
  <c r="S142" i="2"/>
  <c r="T142" i="2"/>
  <c r="Q141" i="2"/>
  <c r="R141" i="2"/>
  <c r="S141" i="2"/>
  <c r="T141" i="2"/>
  <c r="Q140" i="2"/>
  <c r="R140" i="2"/>
  <c r="S140" i="2"/>
  <c r="T140" i="2"/>
  <c r="Q139" i="2"/>
  <c r="R139" i="2"/>
  <c r="S139" i="2"/>
  <c r="T139" i="2"/>
  <c r="Q138" i="2"/>
  <c r="R138" i="2"/>
  <c r="S138" i="2"/>
  <c r="T138" i="2"/>
  <c r="Q137" i="2"/>
  <c r="R137" i="2"/>
  <c r="S137" i="2"/>
  <c r="T137" i="2"/>
  <c r="Q136" i="2"/>
  <c r="R136" i="2"/>
  <c r="S136" i="2"/>
  <c r="T136" i="2"/>
  <c r="Q135" i="2"/>
  <c r="R135" i="2"/>
  <c r="S135" i="2"/>
  <c r="T135" i="2"/>
  <c r="Q134" i="2"/>
  <c r="R134" i="2"/>
  <c r="S134" i="2"/>
  <c r="T134" i="2"/>
  <c r="Q133" i="2"/>
  <c r="R133" i="2"/>
  <c r="S133" i="2"/>
  <c r="T133" i="2"/>
  <c r="Q132" i="2"/>
  <c r="R132" i="2"/>
  <c r="S132" i="2"/>
  <c r="T132" i="2"/>
  <c r="Q131" i="2"/>
  <c r="R131" i="2"/>
  <c r="S131" i="2"/>
  <c r="T131" i="2"/>
  <c r="Q130" i="2"/>
  <c r="R130" i="2"/>
  <c r="S130" i="2"/>
  <c r="T130" i="2"/>
  <c r="Q129" i="2"/>
  <c r="R129" i="2"/>
  <c r="S129" i="2"/>
  <c r="T129" i="2"/>
  <c r="Q128" i="2"/>
  <c r="R128" i="2"/>
  <c r="S128" i="2"/>
  <c r="T128" i="2"/>
  <c r="Q127" i="2"/>
  <c r="R127" i="2"/>
  <c r="S127" i="2"/>
  <c r="T127" i="2"/>
  <c r="Q126" i="2"/>
  <c r="R126" i="2"/>
  <c r="S126" i="2"/>
  <c r="T126" i="2"/>
  <c r="Q125" i="2"/>
  <c r="R125" i="2"/>
  <c r="S125" i="2"/>
  <c r="T125" i="2"/>
  <c r="Q124" i="2"/>
  <c r="R124" i="2"/>
  <c r="S124" i="2"/>
  <c r="T124" i="2"/>
  <c r="Q123" i="2"/>
  <c r="R123" i="2"/>
  <c r="S123" i="2"/>
  <c r="T123" i="2"/>
  <c r="Q122" i="2"/>
  <c r="R122" i="2"/>
  <c r="S122" i="2"/>
  <c r="T122" i="2"/>
  <c r="Q121" i="2"/>
  <c r="R121" i="2"/>
  <c r="S121" i="2"/>
  <c r="T121" i="2"/>
  <c r="Q120" i="2"/>
  <c r="R120" i="2"/>
  <c r="S120" i="2"/>
  <c r="T120" i="2"/>
  <c r="Q119" i="2"/>
  <c r="R119" i="2"/>
  <c r="S119" i="2"/>
  <c r="T119" i="2"/>
  <c r="Q118" i="2"/>
  <c r="R118" i="2"/>
  <c r="S118" i="2"/>
  <c r="T118" i="2"/>
  <c r="Q117" i="2"/>
  <c r="R117" i="2"/>
  <c r="S117" i="2"/>
  <c r="T117" i="2"/>
  <c r="Q116" i="2"/>
  <c r="R116" i="2"/>
  <c r="S116" i="2"/>
  <c r="T116" i="2"/>
  <c r="Q115" i="2"/>
  <c r="R115" i="2"/>
  <c r="S115" i="2"/>
  <c r="T115" i="2"/>
  <c r="Q114" i="2"/>
  <c r="R114" i="2"/>
  <c r="S114" i="2"/>
  <c r="T114" i="2"/>
  <c r="Q113" i="2"/>
  <c r="R113" i="2"/>
  <c r="S113" i="2"/>
  <c r="T113" i="2"/>
  <c r="Q112" i="2"/>
  <c r="R112" i="2"/>
  <c r="S112" i="2"/>
  <c r="T112" i="2"/>
  <c r="Q111" i="2"/>
  <c r="R111" i="2"/>
  <c r="S111" i="2"/>
  <c r="T111" i="2"/>
  <c r="Q110" i="2"/>
  <c r="R110" i="2"/>
  <c r="S110" i="2"/>
  <c r="T110" i="2"/>
  <c r="Q109" i="2"/>
  <c r="R109" i="2"/>
  <c r="S109" i="2"/>
  <c r="T109" i="2"/>
  <c r="Q108" i="2"/>
  <c r="R108" i="2"/>
  <c r="S108" i="2"/>
  <c r="T108" i="2"/>
  <c r="Q107" i="2"/>
  <c r="R107" i="2"/>
  <c r="S107" i="2"/>
  <c r="T107" i="2"/>
  <c r="Q106" i="2"/>
  <c r="R106" i="2"/>
  <c r="S106" i="2"/>
  <c r="T106" i="2"/>
  <c r="Q105" i="2"/>
  <c r="R105" i="2"/>
  <c r="S105" i="2"/>
  <c r="T105" i="2"/>
  <c r="Q104" i="2"/>
  <c r="R104" i="2"/>
  <c r="S104" i="2"/>
  <c r="T104" i="2"/>
  <c r="Q103" i="2"/>
  <c r="R103" i="2"/>
  <c r="S103" i="2"/>
  <c r="T103" i="2"/>
  <c r="Q102" i="2"/>
  <c r="R102" i="2"/>
  <c r="S102" i="2"/>
  <c r="T102" i="2"/>
  <c r="Q101" i="2"/>
  <c r="R101" i="2"/>
  <c r="S101" i="2"/>
  <c r="T101" i="2"/>
  <c r="Q100" i="2"/>
  <c r="R100" i="2"/>
  <c r="S100" i="2"/>
  <c r="T100" i="2"/>
  <c r="Q99" i="2"/>
  <c r="R99" i="2"/>
  <c r="S99" i="2"/>
  <c r="T99" i="2"/>
  <c r="Q98" i="2"/>
  <c r="R98" i="2"/>
  <c r="S98" i="2"/>
  <c r="T98" i="2"/>
  <c r="Q97" i="2"/>
  <c r="R97" i="2"/>
  <c r="S97" i="2"/>
  <c r="T97" i="2"/>
  <c r="Q96" i="2"/>
  <c r="R96" i="2"/>
  <c r="S96" i="2"/>
  <c r="T96" i="2"/>
  <c r="Q95" i="2"/>
  <c r="R95" i="2"/>
  <c r="S95" i="2"/>
  <c r="T95" i="2"/>
  <c r="Q94" i="2"/>
  <c r="R94" i="2"/>
  <c r="S94" i="2"/>
  <c r="T94" i="2"/>
  <c r="Q93" i="2"/>
  <c r="R93" i="2"/>
  <c r="S93" i="2"/>
  <c r="T93" i="2"/>
  <c r="Q92" i="2"/>
  <c r="R92" i="2"/>
  <c r="S92" i="2"/>
  <c r="T92" i="2"/>
  <c r="Q91" i="2"/>
  <c r="R91" i="2"/>
  <c r="S91" i="2"/>
  <c r="T91" i="2"/>
  <c r="Q90" i="2"/>
  <c r="R90" i="2"/>
  <c r="S90" i="2"/>
  <c r="T90" i="2"/>
  <c r="Q89" i="2"/>
  <c r="R89" i="2"/>
  <c r="S89" i="2"/>
  <c r="T89" i="2"/>
  <c r="Q88" i="2"/>
  <c r="R88" i="2"/>
  <c r="S88" i="2"/>
  <c r="T88" i="2"/>
  <c r="Q87" i="2"/>
  <c r="R87" i="2"/>
  <c r="S87" i="2"/>
  <c r="T87" i="2"/>
  <c r="Q86" i="2"/>
  <c r="R86" i="2"/>
  <c r="S86" i="2"/>
  <c r="T86" i="2"/>
  <c r="Q85" i="2"/>
  <c r="R85" i="2"/>
  <c r="S85" i="2"/>
  <c r="T85" i="2"/>
  <c r="Q84" i="2"/>
  <c r="R84" i="2"/>
  <c r="S84" i="2"/>
  <c r="T84" i="2"/>
  <c r="Q83" i="2"/>
  <c r="R83" i="2"/>
  <c r="S83" i="2"/>
  <c r="T83" i="2"/>
  <c r="Q82" i="2"/>
  <c r="R82" i="2"/>
  <c r="S82" i="2"/>
  <c r="T82" i="2"/>
  <c r="Q81" i="2"/>
  <c r="R81" i="2"/>
  <c r="S81" i="2"/>
  <c r="T81" i="2"/>
  <c r="Q80" i="2"/>
  <c r="R80" i="2"/>
  <c r="S80" i="2"/>
  <c r="T80" i="2"/>
  <c r="Q79" i="2"/>
  <c r="R79" i="2"/>
  <c r="S79" i="2"/>
  <c r="T79" i="2"/>
  <c r="Q78" i="2"/>
  <c r="R78" i="2"/>
  <c r="S78" i="2"/>
  <c r="T78" i="2"/>
  <c r="Q77" i="2"/>
  <c r="R77" i="2"/>
  <c r="S77" i="2"/>
  <c r="T77" i="2"/>
  <c r="Q76" i="2"/>
  <c r="R76" i="2"/>
  <c r="S76" i="2"/>
  <c r="T76" i="2"/>
  <c r="Q75" i="2"/>
  <c r="R75" i="2"/>
  <c r="S75" i="2"/>
  <c r="T75" i="2"/>
  <c r="Q74" i="2"/>
  <c r="R74" i="2"/>
  <c r="S74" i="2"/>
  <c r="T74" i="2"/>
  <c r="Q73" i="2"/>
  <c r="R73" i="2"/>
  <c r="S73" i="2"/>
  <c r="T73" i="2"/>
  <c r="Q72" i="2"/>
  <c r="R72" i="2"/>
  <c r="S72" i="2"/>
  <c r="T72" i="2"/>
  <c r="Q71" i="2"/>
  <c r="R71" i="2"/>
  <c r="S71" i="2"/>
  <c r="T71" i="2"/>
  <c r="Q70" i="2"/>
  <c r="R70" i="2"/>
  <c r="S70" i="2"/>
  <c r="T70" i="2"/>
  <c r="Q69" i="2"/>
  <c r="R69" i="2"/>
  <c r="S69" i="2"/>
  <c r="T69" i="2"/>
  <c r="Q68" i="2"/>
  <c r="R68" i="2"/>
  <c r="S68" i="2"/>
  <c r="T68" i="2"/>
  <c r="Q67" i="2"/>
  <c r="R67" i="2"/>
  <c r="S67" i="2"/>
  <c r="T67" i="2"/>
  <c r="Q66" i="2"/>
  <c r="R66" i="2"/>
  <c r="S66" i="2"/>
  <c r="T66" i="2"/>
  <c r="Q65" i="2"/>
  <c r="R65" i="2"/>
  <c r="S65" i="2"/>
  <c r="T65" i="2"/>
  <c r="Q64" i="2"/>
  <c r="R64" i="2"/>
  <c r="S64" i="2"/>
  <c r="T64" i="2"/>
  <c r="Q63" i="2"/>
  <c r="R63" i="2"/>
  <c r="S63" i="2"/>
  <c r="T63" i="2"/>
  <c r="Q62" i="2"/>
  <c r="R62" i="2"/>
  <c r="S62" i="2"/>
  <c r="T62" i="2"/>
  <c r="Q61" i="2"/>
  <c r="R61" i="2"/>
  <c r="S61" i="2"/>
  <c r="T61" i="2"/>
  <c r="Q60" i="2"/>
  <c r="R60" i="2"/>
  <c r="S60" i="2"/>
  <c r="T60" i="2"/>
  <c r="Q59" i="2"/>
  <c r="R59" i="2"/>
  <c r="S59" i="2"/>
  <c r="T59" i="2"/>
  <c r="Q58" i="2"/>
  <c r="R58" i="2"/>
  <c r="S58" i="2"/>
  <c r="T58" i="2"/>
  <c r="Q57" i="2"/>
  <c r="R57" i="2"/>
  <c r="S57" i="2"/>
  <c r="T57" i="2"/>
  <c r="Q56" i="2"/>
  <c r="R56" i="2"/>
  <c r="S56" i="2"/>
  <c r="T56" i="2"/>
  <c r="Q55" i="2"/>
  <c r="R55" i="2"/>
  <c r="S55" i="2"/>
  <c r="T55" i="2"/>
  <c r="Q54" i="2"/>
  <c r="R54" i="2"/>
  <c r="S54" i="2"/>
  <c r="T54" i="2"/>
  <c r="Q53" i="2"/>
  <c r="R53" i="2"/>
  <c r="S53" i="2"/>
  <c r="T53" i="2"/>
  <c r="Q52" i="2"/>
  <c r="R52" i="2"/>
  <c r="S52" i="2"/>
  <c r="T52" i="2"/>
  <c r="Q51" i="2"/>
  <c r="R51" i="2"/>
  <c r="S51" i="2"/>
  <c r="T51" i="2"/>
  <c r="Q50" i="2"/>
  <c r="R50" i="2"/>
  <c r="S50" i="2"/>
  <c r="T50" i="2"/>
  <c r="Q49" i="2"/>
  <c r="R49" i="2"/>
  <c r="S49" i="2"/>
  <c r="T49" i="2"/>
  <c r="Q48" i="2"/>
  <c r="R48" i="2"/>
  <c r="S48" i="2"/>
  <c r="T48" i="2"/>
  <c r="Q47" i="2"/>
  <c r="R47" i="2"/>
  <c r="S47" i="2"/>
  <c r="T47" i="2"/>
  <c r="Q46" i="2"/>
  <c r="R46" i="2"/>
  <c r="S46" i="2"/>
  <c r="T46" i="2"/>
  <c r="Q45" i="2"/>
  <c r="R45" i="2"/>
  <c r="S45" i="2"/>
  <c r="T45" i="2"/>
  <c r="Q44" i="2"/>
  <c r="R44" i="2"/>
  <c r="S44" i="2"/>
  <c r="T44" i="2"/>
  <c r="Q43" i="2"/>
  <c r="R43" i="2"/>
  <c r="S43" i="2"/>
  <c r="T43" i="2"/>
  <c r="Q42" i="2"/>
  <c r="R42" i="2"/>
  <c r="S42" i="2"/>
  <c r="T42" i="2"/>
  <c r="Q41" i="2"/>
  <c r="R41" i="2"/>
  <c r="S41" i="2"/>
  <c r="T41" i="2"/>
  <c r="Q40" i="2"/>
  <c r="R40" i="2"/>
  <c r="S40" i="2"/>
  <c r="T40" i="2"/>
  <c r="Q39" i="2"/>
  <c r="R39" i="2"/>
  <c r="S39" i="2"/>
  <c r="T39" i="2"/>
  <c r="Q38" i="2"/>
  <c r="R38" i="2"/>
  <c r="S38" i="2"/>
  <c r="T38" i="2"/>
  <c r="Q37" i="2"/>
  <c r="R37" i="2"/>
  <c r="S37" i="2"/>
  <c r="T37" i="2"/>
  <c r="Q36" i="2"/>
  <c r="R36" i="2"/>
  <c r="S36" i="2"/>
  <c r="T36" i="2"/>
  <c r="Q35" i="2"/>
  <c r="R35" i="2"/>
  <c r="S35" i="2"/>
  <c r="T35" i="2"/>
  <c r="Q34" i="2"/>
  <c r="R34" i="2"/>
  <c r="S34" i="2"/>
  <c r="T34" i="2"/>
  <c r="Q33" i="2"/>
  <c r="R33" i="2"/>
  <c r="S33" i="2"/>
  <c r="T33" i="2"/>
  <c r="Q32" i="2"/>
  <c r="R32" i="2"/>
  <c r="S32" i="2"/>
  <c r="T32" i="2"/>
  <c r="Q31" i="2"/>
  <c r="R31" i="2"/>
  <c r="S31" i="2"/>
  <c r="T31" i="2"/>
  <c r="Q30" i="2"/>
  <c r="R30" i="2"/>
  <c r="S30" i="2"/>
  <c r="T30" i="2"/>
  <c r="Q29" i="2"/>
  <c r="R29" i="2"/>
  <c r="S29" i="2"/>
  <c r="T29" i="2"/>
  <c r="Q28" i="2"/>
  <c r="R28" i="2"/>
  <c r="S28" i="2"/>
  <c r="T28" i="2"/>
  <c r="Q27" i="2"/>
  <c r="R27" i="2"/>
  <c r="S27" i="2"/>
  <c r="T27" i="2"/>
  <c r="Q26" i="2"/>
  <c r="R26" i="2"/>
  <c r="S26" i="2"/>
  <c r="T26" i="2"/>
  <c r="Q25" i="2"/>
  <c r="R25" i="2"/>
  <c r="S25" i="2"/>
  <c r="T25" i="2"/>
  <c r="Q24" i="2"/>
  <c r="R24" i="2"/>
  <c r="S24" i="2"/>
  <c r="T24" i="2"/>
  <c r="Q23" i="2"/>
  <c r="R23" i="2"/>
  <c r="S23" i="2"/>
  <c r="T23" i="2"/>
  <c r="Q22" i="2"/>
  <c r="R22" i="2"/>
  <c r="S22" i="2"/>
  <c r="T22" i="2"/>
  <c r="Q21" i="2"/>
  <c r="R21" i="2"/>
  <c r="S21" i="2"/>
  <c r="T21" i="2"/>
  <c r="Q20" i="2"/>
  <c r="R20" i="2"/>
  <c r="S20" i="2"/>
  <c r="T20" i="2"/>
  <c r="Q19" i="2"/>
  <c r="R19" i="2"/>
  <c r="S19" i="2"/>
  <c r="T19" i="2"/>
  <c r="Q18" i="2"/>
  <c r="R18" i="2"/>
  <c r="S18" i="2"/>
  <c r="T18" i="2"/>
  <c r="Q17" i="2"/>
  <c r="R17" i="2"/>
  <c r="S17" i="2"/>
  <c r="T17" i="2"/>
  <c r="Q16" i="2"/>
  <c r="R16" i="2"/>
  <c r="S16" i="2"/>
  <c r="T16" i="2"/>
  <c r="Q15" i="2"/>
  <c r="R15" i="2"/>
  <c r="S15" i="2"/>
  <c r="T15" i="2"/>
  <c r="Q14" i="2"/>
  <c r="R14" i="2"/>
  <c r="S14" i="2"/>
  <c r="T14" i="2"/>
  <c r="Q13" i="2"/>
  <c r="R13" i="2"/>
  <c r="S13" i="2"/>
  <c r="T13" i="2"/>
  <c r="Q12" i="2"/>
  <c r="R12" i="2"/>
  <c r="S12" i="2"/>
  <c r="T12" i="2"/>
  <c r="Q11" i="2"/>
  <c r="R11" i="2"/>
  <c r="S11" i="2"/>
  <c r="T11" i="2"/>
  <c r="Q10" i="2"/>
  <c r="R10" i="2"/>
  <c r="S10" i="2"/>
  <c r="T10" i="2"/>
  <c r="Q9" i="2"/>
  <c r="R9" i="2"/>
  <c r="S9" i="2"/>
  <c r="T9" i="2"/>
  <c r="Q8" i="2"/>
  <c r="R8" i="2"/>
  <c r="S8" i="2"/>
  <c r="T8" i="2"/>
  <c r="Q7" i="2"/>
  <c r="R7" i="2"/>
  <c r="S7" i="2"/>
  <c r="T7" i="2"/>
  <c r="Q6" i="2"/>
  <c r="R6" i="2"/>
  <c r="S6" i="2"/>
  <c r="T6" i="2"/>
  <c r="Q5" i="2"/>
  <c r="R5" i="2"/>
  <c r="S5" i="2"/>
  <c r="T5" i="2"/>
  <c r="Q4" i="2"/>
  <c r="R4" i="2"/>
  <c r="S4" i="2"/>
  <c r="T4" i="2"/>
  <c r="M5" i="2"/>
  <c r="N5"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N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 r="M245" i="2"/>
  <c r="N245" i="2"/>
  <c r="M246" i="2"/>
  <c r="N246" i="2"/>
  <c r="M247" i="2"/>
  <c r="N247" i="2"/>
  <c r="M4" i="2"/>
  <c r="N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4" i="2"/>
  <c r="R2" i="2"/>
  <c r="Q2" i="2"/>
  <c r="K2" i="2"/>
  <c r="AC1" i="2"/>
</calcChain>
</file>

<file path=xl/sharedStrings.xml><?xml version="1.0" encoding="utf-8"?>
<sst xmlns="http://schemas.openxmlformats.org/spreadsheetml/2006/main" count="840" uniqueCount="412">
  <si>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</si>
  <si>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</si>
  <si>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</si>
  <si>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</si>
  <si>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</si>
  <si>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</si>
  <si>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</si>
  <si>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</si>
  <si>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</si>
  <si>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</si>
  <si>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</si>
  <si>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</si>
  <si>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</si>
  <si>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</si>
  <si>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</si>
  <si>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</si>
  <si>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</si>
  <si>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</si>
  <si>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</si>
  <si>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</si>
  <si>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</si>
  <si>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</si>
  <si>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</si>
  <si>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</si>
  <si>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</si>
  <si>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</si>
  <si>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</si>
  <si>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</si>
  <si>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</si>
  <si>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</si>
  <si>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</si>
  <si>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</si>
  <si>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</si>
  <si>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</si>
  <si>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</si>
  <si>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</si>
  <si>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</si>
  <si>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</si>
  <si>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</si>
  <si>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</si>
  <si>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</si>
  <si>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</si>
  <si>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</si>
  <si>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</si>
  <si>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</si>
  <si>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</si>
  <si>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</si>
  <si>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</si>
  <si>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</si>
  <si>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</si>
  <si>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</si>
  <si>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</si>
  <si>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</si>
  <si>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</si>
  <si>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</si>
  <si>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</si>
  <si>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</si>
  <si>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</si>
  <si>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</si>
  <si>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</si>
  <si>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</si>
  <si>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</si>
  <si>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</si>
  <si>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</si>
  <si>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</si>
  <si>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</si>
  <si>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</si>
  <si>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</si>
  <si>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</si>
  <si>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</si>
  <si>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</si>
  <si>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</si>
  <si>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</si>
  <si>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</si>
  <si>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</si>
  <si>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</si>
  <si>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</si>
  <si>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</si>
  <si>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</si>
  <si>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</si>
  <si>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</si>
  <si>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</si>
  <si>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</si>
  <si>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</si>
  <si>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</si>
  <si>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</si>
  <si>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</si>
  <si>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</si>
  <si>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</si>
  <si>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</si>
  <si>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</si>
  <si>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</si>
  <si>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</si>
  <si>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</si>
  <si>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</si>
  <si>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</si>
  <si>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</si>
  <si>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</si>
  <si>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</si>
  <si>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</si>
  <si>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</si>
  <si>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</si>
  <si>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</si>
  <si>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</si>
  <si>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1.25*($ 90th - $ 10th)/(2*beta)</t>
  </si>
  <si>
    <t>W8</t>
  </si>
  <si>
    <t>L9532</t>
  </si>
  <si>
    <t>apartment</t>
  </si>
  <si>
    <t>W9</t>
  </si>
  <si>
    <t>L9533</t>
  </si>
  <si>
    <t>W16</t>
  </si>
  <si>
    <t>L9534</t>
  </si>
  <si>
    <t>W4</t>
  </si>
  <si>
    <t>L9531</t>
  </si>
  <si>
    <t>W181</t>
  </si>
  <si>
    <t>L10136</t>
  </si>
  <si>
    <t>W209</t>
  </si>
  <si>
    <t>L12260</t>
  </si>
  <si>
    <t>W213</t>
  </si>
  <si>
    <t>L12264</t>
  </si>
  <si>
    <t>W205</t>
  </si>
  <si>
    <t>L12252</t>
  </si>
  <si>
    <t>W2</t>
  </si>
  <si>
    <t>house</t>
  </si>
  <si>
    <t>W225</t>
  </si>
  <si>
    <t>L16898</t>
  </si>
  <si>
    <t>W146</t>
  </si>
  <si>
    <t>L2338</t>
  </si>
  <si>
    <t>W229</t>
  </si>
  <si>
    <t>L16890</t>
  </si>
  <si>
    <t>W221</t>
  </si>
  <si>
    <t>L16887</t>
  </si>
  <si>
    <t>W241</t>
  </si>
  <si>
    <t>L14419</t>
  </si>
  <si>
    <t>W137</t>
  </si>
  <si>
    <t>L2323</t>
  </si>
  <si>
    <t>W149</t>
  </si>
  <si>
    <t>L3244</t>
  </si>
  <si>
    <t>W60</t>
  </si>
  <si>
    <t>L11495</t>
  </si>
  <si>
    <t>W193</t>
  </si>
  <si>
    <t>L1887</t>
  </si>
  <si>
    <t>W126</t>
  </si>
  <si>
    <t>L464</t>
  </si>
  <si>
    <t>W185</t>
  </si>
  <si>
    <t>L1882</t>
  </si>
  <si>
    <t>W92</t>
  </si>
  <si>
    <t>L1942</t>
  </si>
  <si>
    <t>W127</t>
  </si>
  <si>
    <t>W56</t>
  </si>
  <si>
    <t>L11480</t>
  </si>
  <si>
    <t>W106</t>
  </si>
  <si>
    <t>L15260</t>
  </si>
  <si>
    <t>W32</t>
  </si>
  <si>
    <t>L4794</t>
  </si>
  <si>
    <t>W184</t>
  </si>
  <si>
    <t>W169</t>
  </si>
  <si>
    <t>L10126</t>
  </si>
  <si>
    <t>W131</t>
  </si>
  <si>
    <t>L2314</t>
  </si>
  <si>
    <t>W183</t>
  </si>
  <si>
    <t>W37</t>
  </si>
  <si>
    <t>L11419</t>
  </si>
  <si>
    <t>W217</t>
  </si>
  <si>
    <t>L16888</t>
  </si>
  <si>
    <t>W14</t>
  </si>
  <si>
    <t>W125</t>
  </si>
  <si>
    <t>W3</t>
  </si>
  <si>
    <t>W145</t>
  </si>
  <si>
    <t>W25</t>
  </si>
  <si>
    <t>L4770</t>
  </si>
  <si>
    <t>W88</t>
  </si>
  <si>
    <t>L1941</t>
  </si>
  <si>
    <t>W141</t>
  </si>
  <si>
    <t>L2325</t>
  </si>
  <si>
    <t>W173</t>
  </si>
  <si>
    <t>L10130</t>
  </si>
  <si>
    <t>W24</t>
  </si>
  <si>
    <t>L4765</t>
  </si>
  <si>
    <t>W36</t>
  </si>
  <si>
    <t>L4804</t>
  </si>
  <si>
    <t>W76</t>
  </si>
  <si>
    <t>L1737</t>
  </si>
  <si>
    <t>W237</t>
  </si>
  <si>
    <t>L14418</t>
  </si>
  <si>
    <t>W64</t>
  </si>
  <si>
    <t>L1734</t>
  </si>
  <si>
    <t>W93</t>
  </si>
  <si>
    <t>L1943</t>
  </si>
  <si>
    <t>W58</t>
  </si>
  <si>
    <t>W40</t>
  </si>
  <si>
    <t>L11421</t>
  </si>
  <si>
    <t>W68</t>
  </si>
  <si>
    <t>L1735</t>
  </si>
  <si>
    <t>W194</t>
  </si>
  <si>
    <t>W48</t>
  </si>
  <si>
    <t>L11431</t>
  </si>
  <si>
    <t>W54</t>
  </si>
  <si>
    <t>W100</t>
  </si>
  <si>
    <t>L1944</t>
  </si>
  <si>
    <t>W20</t>
  </si>
  <si>
    <t>L4761</t>
  </si>
  <si>
    <t>W44</t>
  </si>
  <si>
    <t>L11427</t>
  </si>
  <si>
    <t>W187</t>
  </si>
  <si>
    <t>W77</t>
  </si>
  <si>
    <t>L1738</t>
  </si>
  <si>
    <t>W128</t>
  </si>
  <si>
    <t>W69</t>
  </si>
  <si>
    <t>L1736</t>
  </si>
  <si>
    <t>W84</t>
  </si>
  <si>
    <t>L1940</t>
  </si>
  <si>
    <t>W50</t>
  </si>
  <si>
    <t>L11434</t>
  </si>
  <si>
    <t>W223</t>
  </si>
  <si>
    <t>W105</t>
  </si>
  <si>
    <t>W111</t>
  </si>
  <si>
    <t>L15264</t>
  </si>
  <si>
    <t>W162</t>
  </si>
  <si>
    <t>L3262</t>
  </si>
  <si>
    <t>W52</t>
  </si>
  <si>
    <t>W46</t>
  </si>
  <si>
    <t>W57</t>
  </si>
  <si>
    <t>W15</t>
  </si>
  <si>
    <t>W42</t>
  </si>
  <si>
    <t>W196</t>
  </si>
  <si>
    <t>W186</t>
  </si>
  <si>
    <t>W228</t>
  </si>
  <si>
    <t>W214</t>
  </si>
  <si>
    <t>W86</t>
  </si>
  <si>
    <t>W11</t>
  </si>
  <si>
    <t>W6</t>
  </si>
  <si>
    <t>W109</t>
  </si>
  <si>
    <t>W29</t>
  </si>
  <si>
    <t>W26</t>
  </si>
  <si>
    <t>W74</t>
  </si>
  <si>
    <t>W110</t>
  </si>
  <si>
    <t>W108</t>
  </si>
  <si>
    <t>W62</t>
  </si>
  <si>
    <t>W153</t>
  </si>
  <si>
    <t>L3256</t>
  </si>
  <si>
    <t>W90</t>
  </si>
  <si>
    <t>W161</t>
  </si>
  <si>
    <t>W107</t>
  </si>
  <si>
    <t>W28</t>
  </si>
  <si>
    <t>W91</t>
  </si>
  <si>
    <t>W87</t>
  </si>
  <si>
    <t>W79</t>
  </si>
  <si>
    <t>W195</t>
  </si>
  <si>
    <t>W154</t>
  </si>
  <si>
    <t>W31</t>
  </si>
  <si>
    <t>W138</t>
  </si>
  <si>
    <t>W19</t>
  </si>
  <si>
    <t>W35</t>
  </si>
  <si>
    <t>W23</t>
  </si>
  <si>
    <t>W227</t>
  </si>
  <si>
    <t>W21</t>
  </si>
  <si>
    <t>W190</t>
  </si>
  <si>
    <t>L1883</t>
  </si>
  <si>
    <t>W156</t>
  </si>
  <si>
    <t>W129</t>
  </si>
  <si>
    <t>W171</t>
  </si>
  <si>
    <t>W59</t>
  </si>
  <si>
    <t>W218</t>
  </si>
  <si>
    <t>W71</t>
  </si>
  <si>
    <t>W240</t>
  </si>
  <si>
    <t>W38</t>
  </si>
  <si>
    <t>W53</t>
  </si>
  <si>
    <t>W140</t>
  </si>
  <si>
    <t>W1</t>
  </si>
  <si>
    <t>W55</t>
  </si>
  <si>
    <t>W41</t>
  </si>
  <si>
    <t>W82</t>
  </si>
  <si>
    <t>W17</t>
  </si>
  <si>
    <t>W7</t>
  </si>
  <si>
    <t>W150</t>
  </si>
  <si>
    <t>W27</t>
  </si>
  <si>
    <t>W191</t>
  </si>
  <si>
    <t>W66</t>
  </si>
  <si>
    <t>W51</t>
  </si>
  <si>
    <t>W188</t>
  </si>
  <si>
    <t>W33</t>
  </si>
  <si>
    <t>W119</t>
  </si>
  <si>
    <t>L15280</t>
  </si>
  <si>
    <t>W226</t>
  </si>
  <si>
    <t>W155</t>
  </si>
  <si>
    <t>W172</t>
  </si>
  <si>
    <t>W83</t>
  </si>
  <si>
    <t>W30</t>
  </si>
  <si>
    <t>W104</t>
  </si>
  <si>
    <t>L15257</t>
  </si>
  <si>
    <t>W101</t>
  </si>
  <si>
    <t>W47</t>
  </si>
  <si>
    <t>W113</t>
  </si>
  <si>
    <t>L15278</t>
  </si>
  <si>
    <t>W18</t>
  </si>
  <si>
    <t>W112</t>
  </si>
  <si>
    <t>W34</t>
  </si>
  <si>
    <t>W99</t>
  </si>
  <si>
    <t>W98</t>
  </si>
  <si>
    <t>W103</t>
  </si>
  <si>
    <t>W235</t>
  </si>
  <si>
    <t>L14416</t>
  </si>
  <si>
    <t>W45</t>
  </si>
  <si>
    <t>W206</t>
  </si>
  <si>
    <t>W238</t>
  </si>
  <si>
    <t>W96</t>
  </si>
  <si>
    <t>W22</t>
  </si>
  <si>
    <t>W114</t>
  </si>
  <si>
    <t>W215</t>
  </si>
  <si>
    <t>W192</t>
  </si>
  <si>
    <t>W95</t>
  </si>
  <si>
    <t>W49</t>
  </si>
  <si>
    <t>W117</t>
  </si>
  <si>
    <t>W244</t>
  </si>
  <si>
    <t>W132</t>
  </si>
  <si>
    <t>W43</t>
  </si>
  <si>
    <t>W148</t>
  </si>
  <si>
    <t>W211</t>
  </si>
  <si>
    <t>W189</t>
  </si>
  <si>
    <t>W10</t>
  </si>
  <si>
    <t>W231</t>
  </si>
  <si>
    <t>W142</t>
  </si>
  <si>
    <t>W5</t>
  </si>
  <si>
    <t>W39</t>
  </si>
  <si>
    <t>W170</t>
  </si>
  <si>
    <t>W102</t>
  </si>
  <si>
    <t>W13</t>
  </si>
  <si>
    <t>W179</t>
  </si>
  <si>
    <t>L10133</t>
  </si>
  <si>
    <t>W201</t>
  </si>
  <si>
    <t>L1916</t>
  </si>
  <si>
    <t>W175</t>
  </si>
  <si>
    <t>W135</t>
  </si>
  <si>
    <t>L2318</t>
  </si>
  <si>
    <t>W89</t>
  </si>
  <si>
    <t>W121</t>
  </si>
  <si>
    <t>L463</t>
  </si>
  <si>
    <t>W166</t>
  </si>
  <si>
    <t>L3264</t>
  </si>
  <si>
    <t>W239</t>
  </si>
  <si>
    <t>W207</t>
  </si>
  <si>
    <t>W94</t>
  </si>
  <si>
    <t>W136</t>
  </si>
  <si>
    <t>W164</t>
  </si>
  <si>
    <t>W242</t>
  </si>
  <si>
    <t>W165</t>
  </si>
  <si>
    <t>W85</t>
  </si>
  <si>
    <t>W230</t>
  </si>
  <si>
    <t>W208</t>
  </si>
  <si>
    <t>W116</t>
  </si>
  <si>
    <t>W216</t>
  </si>
  <si>
    <t>W174</t>
  </si>
  <si>
    <t>W75</t>
  </si>
  <si>
    <t>W233</t>
  </si>
  <si>
    <t>W133</t>
  </si>
  <si>
    <t>W197</t>
  </si>
  <si>
    <t>L1902</t>
  </si>
  <si>
    <t>W222</t>
  </si>
  <si>
    <t>W63</t>
  </si>
  <si>
    <t>W97</t>
  </si>
  <si>
    <t>W80</t>
  </si>
  <si>
    <t>W232</t>
  </si>
  <si>
    <t>W72</t>
  </si>
  <si>
    <t>W147</t>
  </si>
  <si>
    <t>W81</t>
  </si>
  <si>
    <t>W176</t>
  </si>
  <si>
    <t>W115</t>
  </si>
  <si>
    <t>W67</t>
  </si>
  <si>
    <t>W163</t>
  </si>
  <si>
    <t>W118</t>
  </si>
  <si>
    <t>W134</t>
  </si>
  <si>
    <t>W210</t>
  </si>
  <si>
    <t>W212</t>
  </si>
  <si>
    <t>W178</t>
  </si>
  <si>
    <t>W130</t>
  </si>
  <si>
    <t>W202</t>
  </si>
  <si>
    <t>W203</t>
  </si>
  <si>
    <t>W12</t>
  </si>
  <si>
    <t>W124</t>
  </si>
  <si>
    <t>W139</t>
  </si>
  <si>
    <t>W220</t>
  </si>
  <si>
    <t>W73</t>
  </si>
  <si>
    <t>W61</t>
  </si>
  <si>
    <t>W70</t>
  </si>
  <si>
    <t>W65</t>
  </si>
  <si>
    <t>W78</t>
  </si>
  <si>
    <t>W219</t>
  </si>
  <si>
    <t>W243</t>
  </si>
  <si>
    <t>W199</t>
  </si>
  <si>
    <t>W123</t>
  </si>
  <si>
    <t>W143</t>
  </si>
  <si>
    <t>W180</t>
  </si>
  <si>
    <t>W152</t>
  </si>
  <si>
    <t>W204</t>
  </si>
  <si>
    <t>W122</t>
  </si>
  <si>
    <t>W177</t>
  </si>
  <si>
    <t>W151</t>
  </si>
  <si>
    <t>W120</t>
  </si>
  <si>
    <t>W200</t>
  </si>
  <si>
    <t>W224</t>
  </si>
  <si>
    <t>W167</t>
  </si>
  <si>
    <t>W158</t>
  </si>
  <si>
    <t>L3261</t>
  </si>
  <si>
    <t>W236</t>
  </si>
  <si>
    <t>W198</t>
  </si>
  <si>
    <t>W168</t>
  </si>
  <si>
    <t>W234</t>
  </si>
  <si>
    <t>W144</t>
  </si>
  <si>
    <t>W159</t>
  </si>
  <si>
    <t>W157</t>
  </si>
  <si>
    <t>W160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</si>
</sst>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1" x14ac:knownFonts="1">
    <font>
      <sz val="12"/>
      <color theme="1"/>
      <name val="Calibri"/>
      <family val="2"/>
      <scheme val="minor"/>
    </font>
    <font>
      <sz val="12"/>
      <color rgb="FF006100"/>
      <name val="Calibri"/>
      <family val="2"/>
      <scheme val="minor"/>
    </font>
    <font>
      <sz val="12"/>
      <color rgb="FF9C6500"/>
      <name val="Calibri"/>
      <family val="2"/>
      <scheme val="minor"/>
    </font>
    <font>
      <sz val="12"/>
      <color rgb="FF3F3F76"/>
      <name val="Calibri"/>
      <family val="2"/>
      <scheme val="minor"/>
    </font>
    <font>
      <b/>
      <sz val="12"/>
      <color theme="1"/>
      <name val="Calibri"/>
      <family val="2"/>
      <scheme val="minor"/>
    </font>
    <font>
      <sz val="12"/>
      <color rgb="FF0000FF"/>
      <name val="Calibri"/>
      <family val="2"/>
      <scheme val="minor"/>
    </font>
    <font>
      <b/>
      <sz val="12"/>
      <color rgb="FF9C6500"/>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1"/>
      <color indexed="8"/>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FF"/>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75">
    <xf numFmtId="0" fontId="0" fillId="0" borderId="0" xfId="0"/>
    <xf numFmtId="0" fontId="5" fillId="0" borderId="2" xfId="0" applyFont="1" applyBorder="1"/>
    <xf numFmtId="0" fontId="1" fillId="2" borderId="2" xfId="1" applyBorder="1"/>
    <xf numFmtId="0" fontId="2" fillId="3" borderId="2" xfId="2" applyBorder="1"/>
    <xf numFmtId="0" fontId="0" fillId="0" borderId="3" xfId="0" applyBorder="1"/>
    <xf numFmtId="0" fontId="4" fillId="0" borderId="4" xfId="0" applyFont="1" applyBorder="1"/>
    <xf numFmtId="0" fontId="4" fillId="0" borderId="0" xfId="0" quotePrefix="1" applyFont="1" applyFill="1" applyBorder="1"/>
    <xf numFmtId="0" fontId="4" fillId="0" borderId="0" xfId="0" applyFont="1" applyFill="1" applyBorder="1"/>
    <xf numFmtId="9" fontId="4" fillId="0" borderId="4" xfId="0" applyNumberFormat="1" applyFont="1" applyBorder="1"/>
    <xf numFmtId="0" fontId="3" fillId="4" borderId="1" xfId="3"/>
    <xf numFmtId="0" fontId="4" fillId="0" borderId="0" xfId="0" quotePrefix="1" applyFont="1" applyBorder="1"/>
    <xf numFmtId="0" fontId="4" fillId="0" borderId="5" xfId="0" applyFont="1" applyBorder="1"/>
    <xf numFmtId="0" fontId="0" fillId="0" borderId="4" xfId="0" applyBorder="1"/>
    <xf numFmtId="0" fontId="0" fillId="0" borderId="3" xfId="0" quotePrefix="1" applyBorder="1"/>
    <xf numFmtId="0" fontId="4" fillId="0" borderId="7" xfId="0" applyFont="1" applyBorder="1"/>
    <xf numFmtId="0" fontId="2" fillId="3" borderId="5" xfId="2" quotePrefix="1" applyBorder="1"/>
    <xf numFmtId="0" fontId="1" fillId="2" borderId="8" xfId="1" quotePrefix="1" applyBorder="1"/>
    <xf numFmtId="0" fontId="0" fillId="0" borderId="5" xfId="0" applyBorder="1"/>
    <xf numFmtId="0" fontId="2" fillId="3" borderId="6" xfId="2" applyBorder="1"/>
    <xf numFmtId="0" fontId="2" fillId="3" borderId="5" xfId="2" applyBorder="1"/>
    <xf numFmtId="0" fontId="2" fillId="3" borderId="8" xfId="2" quotePrefix="1" applyBorder="1"/>
    <xf numFmtId="0" fontId="2" fillId="3" borderId="9" xfId="2" quotePrefix="1" applyBorder="1"/>
    <xf numFmtId="0" fontId="1" fillId="2" borderId="5" xfId="1" quotePrefix="1" applyBorder="1"/>
    <xf numFmtId="0" fontId="0" fillId="0" borderId="0" xfId="0" applyBorder="1"/>
    <xf numFmtId="0" fontId="5" fillId="0" borderId="7" xfId="0" applyFont="1" applyBorder="1"/>
    <xf numFmtId="0" fontId="1" fillId="2" borderId="2" xfId="1" applyFont="1" applyBorder="1"/>
    <xf numFmtId="0" fontId="5" fillId="0" borderId="10" xfId="0" applyFont="1" applyBorder="1"/>
    <xf numFmtId="0" fontId="2" fillId="3" borderId="11" xfId="2" applyBorder="1"/>
    <xf numFmtId="0" fontId="2" fillId="3" borderId="7" xfId="2" applyBorder="1"/>
    <xf numFmtId="0" fontId="2" fillId="3" borderId="12" xfId="2" applyBorder="1"/>
    <xf numFmtId="0" fontId="1" fillId="2" borderId="14" xfId="1" applyBorder="1"/>
    <xf numFmtId="0" fontId="0" fillId="0" borderId="12" xfId="0" applyBorder="1"/>
    <xf numFmtId="0" fontId="2" fillId="3" borderId="13" xfId="2" applyBorder="1"/>
    <xf numFmtId="2" fontId="2" fillId="3" borderId="12" xfId="2" applyNumberFormat="1" applyBorder="1"/>
    <xf numFmtId="0" fontId="6" fillId="3" borderId="12" xfId="2" applyFont="1" applyBorder="1"/>
    <xf numFmtId="0" fontId="6" fillId="3" borderId="14" xfId="2" applyFont="1" applyBorder="1"/>
    <xf numFmtId="0" fontId="6" fillId="3" borderId="12" xfId="2" quotePrefix="1" applyFont="1" applyBorder="1"/>
    <xf numFmtId="0" fontId="6" fillId="3" borderId="15" xfId="2" applyFont="1" applyBorder="1"/>
    <xf numFmtId="0" fontId="7" fillId="2" borderId="12" xfId="1" applyFont="1" applyBorder="1"/>
    <xf numFmtId="0" fontId="0" fillId="0" borderId="7" xfId="0" applyBorder="1"/>
    <xf numFmtId="0" fontId="1" fillId="2" borderId="9" xfId="1" applyBorder="1"/>
    <xf numFmtId="0" fontId="5" fillId="0" borderId="5" xfId="0" applyFont="1" applyBorder="1"/>
    <xf numFmtId="0" fontId="4" fillId="0" borderId="2" xfId="0" quotePrefix="1" applyFont="1" applyFill="1" applyBorder="1"/>
    <xf numFmtId="0" fontId="4" fillId="0" borderId="11" xfId="0" applyFont="1" applyBorder="1"/>
    <xf numFmtId="0" fontId="4" fillId="0" borderId="10" xfId="0" quotePrefix="1" applyFont="1" applyBorder="1"/>
    <xf numFmtId="0" fontId="1" fillId="2" borderId="16" xfId="1" applyBorder="1"/>
    <xf numFmtId="0" fontId="5" fillId="0" borderId="3" xfId="0" applyFont="1" applyBorder="1"/>
    <xf numFmtId="0" fontId="5" fillId="0" borderId="9" xfId="0" applyFont="1" applyBorder="1"/>
    <xf numFmtId="0" fontId="1" fillId="2" borderId="5" xfId="1" quotePrefix="1" applyFont="1" applyBorder="1"/>
    <xf numFmtId="0" fontId="1" fillId="2" borderId="15" xfId="1" applyBorder="1"/>
    <xf numFmtId="0" fontId="5" fillId="0" borderId="12" xfId="0" applyFont="1" applyBorder="1"/>
    <xf numFmtId="0" fontId="5" fillId="0" borderId="15" xfId="0" applyFont="1" applyBorder="1"/>
    <xf numFmtId="0" fontId="4" fillId="0" borderId="2" xfId="0" applyFont="1" applyBorder="1"/>
    <xf numFmtId="0" fontId="2" fillId="3" borderId="3" xfId="2" applyBorder="1"/>
    <xf numFmtId="164" fontId="0" fillId="0" borderId="3" xfId="0" applyNumberFormat="1" applyBorder="1"/>
    <xf numFmtId="38" fontId="0" fillId="0" borderId="12" xfId="0" applyNumberFormat="1" applyBorder="1"/>
    <xf numFmtId="0" fontId="0" fillId="0" borderId="0" xfId="0" quotePrefix="1"/>
    <xf numFmtId="164" fontId="0" fillId="0" borderId="12" xfId="0" applyNumberFormat="1" applyBorder="1"/>
    <xf numFmtId="9" fontId="0" fillId="0" borderId="12" xfId="0" applyNumberFormat="1" applyBorder="1"/>
    <xf numFmtId="0" fontId="3" fillId="4" borderId="5" xfId="3" applyBorder="1"/>
    <xf numFmtId="0" fontId="3" fillId="4" borderId="3" xfId="3" applyBorder="1"/>
    <xf numFmtId="0" fontId="3" fillId="4" borderId="12" xfId="3" applyBorder="1"/>
    <xf numFmtId="0" fontId="6" fillId="3" borderId="2" xfId="2" applyFont="1" applyBorder="1"/>
    <xf numFmtId="0" fontId="6" fillId="3" borderId="10" xfId="2" applyFont="1" applyBorder="1"/>
    <xf numFmtId="0" fontId="6" fillId="3" borderId="7" xfId="2" applyFont="1" applyBorder="1"/>
    <xf numFmtId="0" fontId="6" fillId="3" borderId="0" xfId="2" applyFont="1" applyBorder="1"/>
    <xf numFmtId="0" fontId="10" fillId="5" borderId="0" xfId="0" applyNumberFormat="1" applyFont="1" applyFill="1" applyBorder="1" applyAlignment="1" applyProtection="1">
      <alignment horizontal="left" vertical="center" wrapText="1" indent="2"/>
    </xf>
    <xf numFmtId="0" fontId="10" fillId="5" borderId="2" xfId="0" applyNumberFormat="1" applyFont="1" applyFill="1" applyBorder="1" applyAlignment="1" applyProtection="1">
      <alignment horizontal="left" vertical="center" wrapText="1" indent="2"/>
    </xf>
    <xf numFmtId="0" fontId="10" fillId="5" borderId="7" xfId="0" applyNumberFormat="1" applyFont="1" applyFill="1" applyBorder="1" applyAlignment="1" applyProtection="1">
      <alignment horizontal="left" vertical="center" wrapText="1" indent="2"/>
    </xf>
    <xf numFmtId="0" fontId="10" fillId="5" borderId="17" xfId="0" applyNumberFormat="1" applyFont="1" applyFill="1" applyBorder="1" applyAlignment="1" applyProtection="1">
      <alignment horizontal="left" vertical="center" wrapText="1" indent="2"/>
    </xf>
    <xf numFmtId="0" fontId="10" fillId="5" borderId="18" xfId="0" applyNumberFormat="1" applyFont="1" applyFill="1" applyBorder="1" applyAlignment="1" applyProtection="1">
      <alignment horizontal="left" vertical="center" wrapText="1" indent="2"/>
    </xf>
    <xf numFmtId="0" fontId="10" fillId="5" borderId="4" xfId="0" applyNumberFormat="1" applyFont="1" applyFill="1" applyBorder="1" applyAlignment="1" applyProtection="1">
      <alignment horizontal="left" vertical="center" wrapText="1" indent="2"/>
    </xf>
    <xf numFmtId="0" fontId="10" fillId="5" borderId="10" xfId="0" applyNumberFormat="1" applyFont="1" applyFill="1" applyBorder="1" applyAlignment="1" applyProtection="1">
      <alignment horizontal="left" vertical="center" wrapText="1" indent="2"/>
    </xf>
    <xf numFmtId="0" fontId="0" fillId="0" borderId="6" xfId="0" applyBorder="1"/>
    <xf numFmtId="0" fontId="0" fillId="0" borderId="10" xfId="0" applyBorder="1"/>
  </cellXfs>
  <cellStyles count="8">
    <cellStyle name="Followed Hyperlink" xfId="5" builtinId="9" hidden="1"/>
    <cellStyle name="Followed Hyperlink" xfId="7" builtinId="9" hidden="1"/>
    <cellStyle name="Good" xfId="1" builtinId="26"/>
    <cellStyle name="Hyperlink" xfId="4" builtinId="8" hidden="1"/>
    <cellStyle name="Hyperlink" xfId="6" builtinId="8" hidden="1"/>
    <cellStyle name="Input" xfId="3" builtinId="20"/>
    <cellStyle name="Neutral" xfId="2"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247"/>
  <sheetViews>
    <sheetView tabSelected="1" topLeftCell="Y1" workbookViewId="0">
      <selection activeCell="AC133" sqref="AC133"/>
    </sheetView>
  </sheetViews>
  <sheetFormatPr defaultColWidth="10.6640625" defaultRowHeight="15.5" x14ac:dyDescent="0.35"/>
  <cols>
    <col min="1" max="1" width="22.1640625" customWidth="1"/>
    <col min="3" max="3" width="31.33203125" customWidth="1"/>
    <col min="4" max="4" width="6.75" customWidth="1"/>
    <col min="5" max="5" width="8.33203125" customWidth="1"/>
    <col min="6" max="6" width="10.58203125" customWidth="1"/>
    <col min="7" max="7" width="18.9140625" style="4" customWidth="1"/>
    <col min="8" max="8" width="16.58203125" customWidth="1"/>
    <col min="9" max="9" width="24.5" customWidth="1"/>
    <col min="10" max="10" width="22.5" bestFit="1" customWidth="1"/>
    <col min="11" max="11" width="22.08203125" style="12" bestFit="1" customWidth="1"/>
    <col min="12" max="12" width="18.5" customWidth="1"/>
    <col min="13" max="13" width="27.6640625" customWidth="1"/>
    <col min="14" max="14" width="41.4140625" customWidth="1"/>
    <col min="15" max="15" width="32.83203125" style="12" customWidth="1"/>
    <col min="16" max="16" width="20.33203125" customWidth="1"/>
    <col min="17" max="17" width="27.9140625" customWidth="1"/>
    <col min="18" max="18" width="22.1640625" customWidth="1"/>
    <col min="19" max="19" width="16.75" customWidth="1"/>
    <col min="20" max="20" width="43.6640625" style="12" customWidth="1"/>
    <col min="21" max="21" width="21.83203125" style="4" customWidth="1"/>
    <col min="22" max="22" width="14.75" customWidth="1"/>
    <col min="23" max="23" width="14.58203125" customWidth="1"/>
    <col min="24" max="24" width="14" customWidth="1"/>
    <col min="25" max="25" width="12.75" customWidth="1"/>
    <col min="26" max="26" width="19.75" customWidth="1"/>
    <col min="27" max="27" width="39.08203125" customWidth="1"/>
    <col min="28" max="28" width="28" customWidth="1"/>
    <col min="29" max="29" width="48.58203125" customWidth="1"/>
    <col min="30" max="30" width="46.6640625" style="12" customWidth="1"/>
    <col min="31" max="31" width="17.75" customWidth="1"/>
    <col min="32" max="32" width="28.1640625" customWidth="1"/>
    <col min="33" max="33" width="67.1640625" style="4" customWidth="1"/>
    <col min="34" max="34" width="70" customWidth="1"/>
    <col min="35" max="35" width="47.33203125" customWidth="1"/>
    <col min="36" max="36" width="51.6640625" customWidth="1"/>
    <col min="37" max="37" width="69" customWidth="1"/>
    <col min="38" max="38" width="99.33203125" customWidth="1"/>
    <col min="39" max="39" width="63.33203125" customWidth="1"/>
    <col min="40" max="40" width="67" customWidth="1"/>
    <col min="41" max="41" width="65.5" customWidth="1"/>
    <col min="42" max="42" width="73" customWidth="1"/>
  </cols>
  <sheetData>
    <row r="1" spans="1:96" x14ac:dyDescent="0.35">
      <c r="B1" t="s">
        <v>0</v>
      </c>
      <c r="C1" s="1" t="s">
        <v>1</v>
      </c>
      <c r="D1" s="2" t="s">
        <v>2</v>
      </c>
      <c r="E1" s="3" t="s">
        <v>3</v>
      </c>
      <c r="K1" s="5" t="s">
        <v>4</v>
      </c>
      <c r="N1" s="40" t="s">
        <v>5</v>
      </c>
      <c r="O1" s="41" t="s">
        <v>6</v>
      </c>
      <c r="P1" s="42" t="s">
        <v>7</v>
      </c>
      <c r="Q1" s="7" t="s">
        <v>8</v>
      </c>
      <c r="R1" s="7" t="s">
        <v>9</v>
      </c>
      <c r="S1" s="6" t="s">
        <v>10</v>
      </c>
      <c r="T1" s="8">
        <v>0.3</v>
      </c>
      <c r="U1" s="9" t="s">
        <v>51</v>
      </c>
      <c r="V1" s="43" t="s">
        <v>52</v>
      </c>
      <c r="W1" s="14"/>
      <c r="X1" s="14"/>
      <c r="Y1" s="44"/>
      <c r="Z1" s="10" t="s">
        <v>53</v>
      </c>
      <c r="AA1" s="10"/>
      <c r="AB1" s="10"/>
      <c r="AC1" s="11">
        <f>(0.1*Q2) +R2</f>
        <v>0.77146000000000003</v>
      </c>
      <c r="AG1"/>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x14ac:dyDescent="0.35">
      <c r="E2" t="s">
        <v>11</v>
      </c>
      <c r="F2">
        <v>0.97299999999999998</v>
      </c>
      <c r="G2" s="13" t="s">
        <v>12</v>
      </c>
      <c r="H2" t="s">
        <v>13</v>
      </c>
      <c r="K2" s="5">
        <f>0.9-0.1</f>
        <v>0.8</v>
      </c>
      <c r="N2" s="45" t="s">
        <v>14</v>
      </c>
      <c r="O2" s="46" t="s">
        <v>15</v>
      </c>
      <c r="Q2" s="14">
        <f>-0.7914</f>
        <v>-0.79139999999999999</v>
      </c>
      <c r="R2" s="14">
        <f>0.8506</f>
        <v>0.85060000000000002</v>
      </c>
      <c r="S2" s="15" t="s">
        <v>16</v>
      </c>
      <c r="T2" s="16" t="s">
        <v>17</v>
      </c>
      <c r="U2" s="17" t="s">
        <v>18</v>
      </c>
      <c r="V2" s="18" t="s">
        <v>19</v>
      </c>
      <c r="W2" s="19" t="s">
        <v>20</v>
      </c>
      <c r="X2" s="19" t="s">
        <v>21</v>
      </c>
      <c r="Y2" s="15" t="s">
        <v>22</v>
      </c>
      <c r="Z2" s="15" t="s">
        <v>23</v>
      </c>
      <c r="AA2" s="20" t="s">
        <v>24</v>
      </c>
      <c r="AB2" s="15" t="s">
        <v>25</v>
      </c>
      <c r="AC2" s="21" t="s">
        <v>54</v>
      </c>
      <c r="AD2" s="22" t="s">
        <v>26</v>
      </c>
      <c r="AE2" s="47" t="s">
        <v>55</v>
      </c>
      <c r="AF2" s="15" t="s">
        <v>56</v>
      </c>
      <c r="AG2"/>
      <c r="AH2" s="15" t="s">
        <v>57</v>
      </c>
      <c r="AI2" s="15" t="s">
        <v>58</v>
      </c>
      <c r="AJ2" s="15" t="s">
        <v>59</v>
      </c>
      <c r="AK2" s="15" t="s">
        <v>60</v>
      </c>
      <c r="AL2" s="15" t="s">
        <v>61</v>
      </c>
      <c r="AM2" s="48" t="s">
        <v>62</v>
      </c>
      <c r="AN2" s="48" t="s">
        <v>63</v>
      </c>
      <c r="AO2" s="48" t="s">
        <v>64</v>
      </c>
      <c r="AP2" s="48" t="s">
        <v>65</v>
      </c>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row>
    <row r="3" spans="1:96" s="39" customFormat="1" x14ac:dyDescent="0.3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28" t="s">
        <v>42</v>
      </c>
      <c r="R3" s="28" t="s">
        <v>43</v>
      </c>
      <c r="S3" s="29" t="s">
        <v>44</v>
      </c>
      <c r="T3" s="30" t="s">
        <v>45</v>
      </c>
      <c r="U3" s="31" t="s">
        <v>46</v>
      </c>
      <c r="V3" s="32" t="s">
        <v>47</v>
      </c>
      <c r="W3" s="29" t="s">
        <v>48</v>
      </c>
      <c r="X3" s="33" t="s">
        <v>104</v>
      </c>
      <c r="Y3" s="34" t="s">
        <v>49</v>
      </c>
      <c r="Z3" s="34" t="s">
        <v>66</v>
      </c>
      <c r="AA3" s="35" t="s">
        <v>67</v>
      </c>
      <c r="AB3" s="36" t="s">
        <v>50</v>
      </c>
      <c r="AC3" s="37" t="s">
        <v>68</v>
      </c>
      <c r="AD3" s="38" t="s">
        <v>45</v>
      </c>
      <c r="AE3" s="51" t="s">
        <v>33</v>
      </c>
      <c r="AF3" s="34" t="s">
        <v>69</v>
      </c>
      <c r="AG3" s="23"/>
      <c r="AH3" s="34" t="s">
        <v>70</v>
      </c>
      <c r="AI3" s="34" t="s">
        <v>71</v>
      </c>
      <c r="AJ3" s="34" t="s">
        <v>72</v>
      </c>
      <c r="AK3" s="34" t="s">
        <v>73</v>
      </c>
      <c r="AL3" s="34" t="s">
        <v>74</v>
      </c>
      <c r="AM3" s="38" t="s">
        <v>75</v>
      </c>
      <c r="AN3" s="38" t="s">
        <v>76</v>
      </c>
      <c r="AO3" s="38" t="s">
        <v>77</v>
      </c>
      <c r="AP3" s="38" t="s">
        <v>78</v>
      </c>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row>
    <row r="4" spans="1:96" x14ac:dyDescent="0.35">
      <c r="A4" s="66" t="s">
        <v>105</v>
      </c>
      <c r="B4" s="66" t="s">
        <v>106</v>
      </c>
      <c r="C4" s="67" t="s">
        <v>107</v>
      </c>
      <c r="D4" s="67">
        <v>1</v>
      </c>
      <c r="E4" s="67">
        <v>500</v>
      </c>
      <c r="F4" s="66">
        <v>0.39729999999999999</v>
      </c>
      <c r="G4" s="4">
        <f>E4*12*F4</f>
        <v>2383.7999999999997</v>
      </c>
      <c r="H4" s="66">
        <v>121</v>
      </c>
      <c r="I4" s="66">
        <v>0.39729999999999999</v>
      </c>
      <c r="J4" s="66">
        <v>50</v>
      </c>
      <c r="K4" s="71">
        <v>174</v>
      </c>
      <c r="L4">
        <f>K4-J4</f>
        <v>124</v>
      </c>
      <c r="M4">
        <f>H4-J4</f>
        <v>71</v>
      </c>
      <c r="N4">
        <f>0.8*M4/L4+0.1</f>
        <v>0.5580645161290323</v>
      </c>
      <c r="O4" s="66">
        <v>0.39729999999999999</v>
      </c>
      <c r="P4">
        <v>100</v>
      </c>
      <c r="Q4">
        <f>0.8*(P4-J4)/L4+0.1</f>
        <v>0.42258064516129035</v>
      </c>
      <c r="R4">
        <f>-0.7917*Q4+0.8507</f>
        <v>0.51614290322580647</v>
      </c>
      <c r="S4">
        <f>365*P4*R4</f>
        <v>18839.215967741937</v>
      </c>
      <c r="T4" s="12">
        <f>0.7*S4</f>
        <v>13187.451177419354</v>
      </c>
      <c r="U4" s="66">
        <v>50</v>
      </c>
      <c r="V4" s="71">
        <f>1.25*L4</f>
        <v>155</v>
      </c>
      <c r="W4">
        <f>U4-(L4/8)</f>
        <v>34.5</v>
      </c>
      <c r="X4">
        <f>1.25*L4/(2*(-0.7914))</f>
        <v>-97.92772302249179</v>
      </c>
      <c r="Y4">
        <f>(((-0.7914)*W4)/V4-0.8506)*X4</f>
        <v>100.54732120293151</v>
      </c>
      <c r="Z4">
        <f>IF(Y4&gt;U4,Y4,U4)</f>
        <v>100.54732120293151</v>
      </c>
      <c r="AA4">
        <f>(Z4-W4)/V4</f>
        <v>0.42611174969633236</v>
      </c>
      <c r="AB4">
        <f>(-0.7914)*AA4+0.8506</f>
        <v>0.51337516129032257</v>
      </c>
      <c r="AC4">
        <f>Z4*AB4*365</f>
        <v>18840.751492550666</v>
      </c>
      <c r="AD4" s="12">
        <f>AC4*0.7</f>
        <v>13188.526044785465</v>
      </c>
      <c r="AE4" s="4">
        <f>E4*F4*12</f>
        <v>2383.8000000000002</v>
      </c>
      <c r="AF4">
        <f>AD4-AE4</f>
        <v>10804.726044785464</v>
      </c>
      <c r="AG4" s="52" t="s">
        <v>79</v>
      </c>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row>
    <row r="5" spans="1:96" x14ac:dyDescent="0.35">
      <c r="A5" s="66" t="s">
        <v>108</v>
      </c>
      <c r="B5" s="66" t="s">
        <v>109</v>
      </c>
      <c r="C5" s="66" t="s">
        <v>107</v>
      </c>
      <c r="D5" s="66">
        <v>1</v>
      </c>
      <c r="E5" s="66">
        <v>965</v>
      </c>
      <c r="F5" s="66">
        <v>0.37530000000000002</v>
      </c>
      <c r="G5" s="4">
        <f>E5*12*F5</f>
        <v>4345.9740000000002</v>
      </c>
      <c r="H5" s="66">
        <v>125</v>
      </c>
      <c r="I5" s="66">
        <v>0.37530000000000002</v>
      </c>
      <c r="J5" s="66">
        <v>50</v>
      </c>
      <c r="K5" s="71">
        <v>174</v>
      </c>
      <c r="L5">
        <f>K5-J5</f>
        <v>124</v>
      </c>
      <c r="M5">
        <f>H5-J5</f>
        <v>75</v>
      </c>
      <c r="N5">
        <f>0.8*M5/L5+0.1</f>
        <v>0.58387096774193548</v>
      </c>
      <c r="O5" s="66">
        <v>0.37530000000000002</v>
      </c>
      <c r="P5">
        <v>100</v>
      </c>
      <c r="Q5" s="73">
        <f>0.8*(P5-J5)/L5+0.1</f>
        <v>0.42258064516129035</v>
      </c>
      <c r="R5" s="73">
        <f>-0.7917*Q5+0.8507</f>
        <v>0.51614290322580647</v>
      </c>
      <c r="S5">
        <f>365*P5*R5</f>
        <v>18839.215967741937</v>
      </c>
      <c r="T5" s="12">
        <f>0.7*S5</f>
        <v>13187.451177419354</v>
      </c>
      <c r="U5" s="66">
        <v>50</v>
      </c>
      <c r="V5" s="71">
        <f>1.25*L5</f>
        <v>155</v>
      </c>
      <c r="W5">
        <f>U5-(L5/8)</f>
        <v>34.5</v>
      </c>
      <c r="X5">
        <f>1.25*L5/(2*(-0.7914))</f>
        <v>-97.92772302249179</v>
      </c>
      <c r="Y5">
        <f>(((-0.7914)*W5)/V5-0.8506)*X5</f>
        <v>100.54732120293151</v>
      </c>
      <c r="Z5">
        <f>IF(Y5&gt;U5,Y5,U5)</f>
        <v>100.54732120293151</v>
      </c>
      <c r="AA5">
        <f>(Z5-W5)/V5</f>
        <v>0.42611174969633236</v>
      </c>
      <c r="AB5">
        <f>(-0.7914)*AA5+0.8506</f>
        <v>0.51337516129032257</v>
      </c>
      <c r="AC5">
        <f>Z5*AB5*365</f>
        <v>18840.751492550666</v>
      </c>
      <c r="AD5" s="12">
        <f>AC5*0.7</f>
        <v>13188.526044785465</v>
      </c>
      <c r="AE5" s="4">
        <f>E5*F5*12</f>
        <v>4345.9740000000002</v>
      </c>
      <c r="AF5">
        <f>AD5-AE5</f>
        <v>8842.5520447854651</v>
      </c>
      <c r="AG5" s="5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row>
    <row r="6" spans="1:96" ht="16" thickBot="1" x14ac:dyDescent="0.4">
      <c r="A6" s="68" t="s">
        <v>110</v>
      </c>
      <c r="B6" s="68" t="s">
        <v>111</v>
      </c>
      <c r="C6" s="68" t="s">
        <v>107</v>
      </c>
      <c r="D6" s="68">
        <v>1</v>
      </c>
      <c r="E6" s="68">
        <v>750</v>
      </c>
      <c r="F6" s="68">
        <v>0.47949999999999998</v>
      </c>
      <c r="G6" s="4">
        <f>E6*12*F6</f>
        <v>4315.5</v>
      </c>
      <c r="H6" s="68">
        <v>94</v>
      </c>
      <c r="I6" s="68">
        <v>0.47949999999999998</v>
      </c>
      <c r="J6" s="68">
        <v>51</v>
      </c>
      <c r="K6" s="72">
        <v>179</v>
      </c>
      <c r="L6">
        <f>K6-J6</f>
        <v>128</v>
      </c>
      <c r="M6">
        <f>H6-J6</f>
        <v>43</v>
      </c>
      <c r="N6">
        <f>0.8*M6/L6+0.1</f>
        <v>0.36875000000000002</v>
      </c>
      <c r="O6" s="68">
        <v>0.47949999999999998</v>
      </c>
      <c r="P6" s="39">
        <v>100</v>
      </c>
      <c r="Q6" s="39">
        <f>0.8*(P6-J6)/L6+0.1</f>
        <v>0.40625</v>
      </c>
      <c r="R6" s="39">
        <f>-0.7917*Q6+0.8507</f>
        <v>0.52907187500000008</v>
      </c>
      <c r="S6" s="39">
        <f>365*P6*R6</f>
        <v>19311.123437500002</v>
      </c>
      <c r="T6" s="74">
        <f>0.7*S6</f>
        <v>13517.786406250001</v>
      </c>
      <c r="U6" s="68">
        <v>51</v>
      </c>
      <c r="V6" s="71">
        <f>1.25*L6</f>
        <v>160</v>
      </c>
      <c r="W6">
        <f>U6-(L6/8)</f>
        <v>35</v>
      </c>
      <c r="X6">
        <f>1.25*L6/(2*(-0.7914))</f>
        <v>-101.08668182966895</v>
      </c>
      <c r="Y6">
        <f>(((-0.7914)*W6)/V6-0.8506)*X6</f>
        <v>103.48433156431641</v>
      </c>
      <c r="Z6">
        <f>IF(Y6&gt;U6,Y6,U6)</f>
        <v>103.48433156431641</v>
      </c>
      <c r="AA6">
        <f>(Z6-W6)/V6</f>
        <v>0.42802707227697756</v>
      </c>
      <c r="AB6">
        <f>(-0.7914)*AA6+0.8506</f>
        <v>0.51185937500000001</v>
      </c>
      <c r="AC6">
        <f>Z6*AB6*365</f>
        <v>19333.840226033375</v>
      </c>
      <c r="AD6" s="12">
        <f>AC6*0.7</f>
        <v>13533.688158223362</v>
      </c>
      <c r="AE6" s="4">
        <f>E6*F6*12</f>
        <v>4315.5</v>
      </c>
      <c r="AF6">
        <f>AD6-AE6</f>
        <v>9218.1881582233618</v>
      </c>
      <c r="AG6" s="17" t="s">
        <v>80</v>
      </c>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row>
    <row r="7" spans="1:96" ht="16" thickBot="1" x14ac:dyDescent="0.4">
      <c r="A7" s="69" t="s">
        <v>112</v>
      </c>
      <c r="B7" s="70" t="s">
        <v>113</v>
      </c>
      <c r="C7" s="70" t="s">
        <v>107</v>
      </c>
      <c r="D7" s="70">
        <v>1</v>
      </c>
      <c r="E7" s="70">
        <v>800</v>
      </c>
      <c r="F7" s="70">
        <v>0.56989999999999996</v>
      </c>
      <c r="G7" s="4">
        <f>E7*12*F7</f>
        <v>5471.04</v>
      </c>
      <c r="H7" s="70">
        <v>104</v>
      </c>
      <c r="I7" s="70">
        <v>0.56989999999999996</v>
      </c>
      <c r="J7" s="70">
        <v>53</v>
      </c>
      <c r="K7" s="70">
        <v>188</v>
      </c>
      <c r="L7">
        <f>K7-J7</f>
        <v>135</v>
      </c>
      <c r="M7">
        <f>H7-J7</f>
        <v>51</v>
      </c>
      <c r="N7">
        <f>0.8*M7/L7+0.1</f>
        <v>0.40222222222222226</v>
      </c>
      <c r="O7" s="70">
        <v>0.56989999999999996</v>
      </c>
      <c r="P7">
        <v>100</v>
      </c>
      <c r="Q7">
        <f>0.8*(P7-J7)/L7+0.1</f>
        <v>0.37851851851851859</v>
      </c>
      <c r="R7">
        <f>-0.7917*Q7+0.8507</f>
        <v>0.55102688888888884</v>
      </c>
      <c r="S7">
        <f>365*P7*R7</f>
        <v>20112.481444444442</v>
      </c>
      <c r="T7" s="12">
        <f>0.7*S7</f>
        <v>14078.737011111109</v>
      </c>
      <c r="U7" s="70">
        <v>53</v>
      </c>
      <c r="V7" s="71">
        <f>1.25*L7</f>
        <v>168.75</v>
      </c>
      <c r="W7">
        <f>U7-(L7/8)</f>
        <v>36.125</v>
      </c>
      <c r="X7">
        <f>1.25*L7/(2*(-0.7914))</f>
        <v>-106.61485974222896</v>
      </c>
      <c r="Y7">
        <f>(((-0.7914)*W7)/V7-0.8506)*X7</f>
        <v>108.74909969673996</v>
      </c>
      <c r="Z7">
        <f>IF(Y7&gt;U7,Y7,U7)</f>
        <v>108.74909969673996</v>
      </c>
      <c r="AA7">
        <f>(Z7-W7)/V7</f>
        <v>0.43036503523994052</v>
      </c>
      <c r="AB7">
        <f>(-0.7914)*AA7+0.8506</f>
        <v>0.51000911111111114</v>
      </c>
      <c r="AC7">
        <f>Z7*AB7*365</f>
        <v>20244.006559720805</v>
      </c>
      <c r="AD7" s="12">
        <f>AC7*0.7</f>
        <v>14170.804591804563</v>
      </c>
      <c r="AE7" s="4">
        <f>E7*F7*12</f>
        <v>5471.0399999999991</v>
      </c>
      <c r="AF7">
        <f>AD7-AE7</f>
        <v>8699.7645918045637</v>
      </c>
      <c r="AG7" s="54">
        <v>30000</v>
      </c>
    </row>
    <row r="8" spans="1:96" ht="16" thickBot="1" x14ac:dyDescent="0.4">
      <c r="A8" s="69" t="s">
        <v>114</v>
      </c>
      <c r="B8" s="70" t="s">
        <v>115</v>
      </c>
      <c r="C8" s="70" t="s">
        <v>107</v>
      </c>
      <c r="D8" s="70">
        <v>1</v>
      </c>
      <c r="E8" s="70">
        <v>700</v>
      </c>
      <c r="F8" s="70">
        <v>0.30959999999999999</v>
      </c>
      <c r="G8" s="4">
        <f>E8*12*F8</f>
        <v>2600.64</v>
      </c>
      <c r="H8" s="70">
        <v>184</v>
      </c>
      <c r="I8" s="70">
        <v>0.30959999999999999</v>
      </c>
      <c r="J8" s="70">
        <v>42</v>
      </c>
      <c r="K8" s="70">
        <v>252</v>
      </c>
      <c r="L8">
        <f>K8-J8</f>
        <v>210</v>
      </c>
      <c r="M8">
        <f>H8-J8</f>
        <v>142</v>
      </c>
      <c r="N8">
        <f>0.8*M8/L8+0.1</f>
        <v>0.64095238095238094</v>
      </c>
      <c r="O8" s="70">
        <v>0.30959999999999999</v>
      </c>
      <c r="P8">
        <v>100</v>
      </c>
      <c r="Q8">
        <f>0.8*(P8-J8)/L8+0.1</f>
        <v>0.32095238095238099</v>
      </c>
      <c r="R8">
        <f>-0.7917*Q8+0.8507</f>
        <v>0.59660200000000008</v>
      </c>
      <c r="S8">
        <f>365*P8*R8</f>
        <v>21775.973000000002</v>
      </c>
      <c r="T8" s="12">
        <f>0.7*S8</f>
        <v>15243.1811</v>
      </c>
      <c r="U8" s="70">
        <v>42</v>
      </c>
      <c r="V8" s="71">
        <f>1.25*L8</f>
        <v>262.5</v>
      </c>
      <c r="W8">
        <f>U8-(L8/8)</f>
        <v>15.75</v>
      </c>
      <c r="X8">
        <f>1.25*L8/(2*(-0.7914))</f>
        <v>-165.84533737680061</v>
      </c>
      <c r="Y8">
        <f>(((-0.7914)*W8)/V8-0.8506)*X8</f>
        <v>148.94304397270659</v>
      </c>
      <c r="Z8">
        <f>IF(Y8&gt;U8,Y8,U8)</f>
        <v>148.94304397270659</v>
      </c>
      <c r="AA8">
        <f>(Z8-W8)/V8</f>
        <v>0.50740207227697753</v>
      </c>
      <c r="AB8">
        <f>(-0.7914)*AA8+0.8506</f>
        <v>0.449042</v>
      </c>
      <c r="AC8">
        <f>Z8*AB8*365</f>
        <v>24411.814058331121</v>
      </c>
      <c r="AD8" s="12">
        <f>AC8*0.7</f>
        <v>17088.269840831785</v>
      </c>
      <c r="AE8" s="4">
        <f>E8*F8*12</f>
        <v>2600.64</v>
      </c>
      <c r="AF8">
        <f>AD8-AE8</f>
        <v>14487.629840831785</v>
      </c>
      <c r="AG8" s="54" t="s">
        <v>81</v>
      </c>
    </row>
    <row r="9" spans="1:96" ht="16" thickBot="1" x14ac:dyDescent="0.4">
      <c r="A9" s="69" t="s">
        <v>116</v>
      </c>
      <c r="B9" s="70" t="s">
        <v>117</v>
      </c>
      <c r="C9" s="70" t="s">
        <v>107</v>
      </c>
      <c r="D9" s="70">
        <v>1</v>
      </c>
      <c r="E9" s="70">
        <v>825</v>
      </c>
      <c r="F9" s="70">
        <v>0.36159999999999998</v>
      </c>
      <c r="G9" s="4">
        <f>E9*12*F9</f>
        <v>3579.8399999999997</v>
      </c>
      <c r="H9" s="70">
        <v>128</v>
      </c>
      <c r="I9" s="70">
        <v>0.36159999999999998</v>
      </c>
      <c r="J9" s="70">
        <v>77</v>
      </c>
      <c r="K9" s="70">
        <v>161</v>
      </c>
      <c r="L9">
        <f>K9-J9</f>
        <v>84</v>
      </c>
      <c r="M9">
        <f>H9-J9</f>
        <v>51</v>
      </c>
      <c r="N9">
        <f>0.8*M9/L9+0.1</f>
        <v>0.58571428571428574</v>
      </c>
      <c r="O9" s="70">
        <v>0.36159999999999998</v>
      </c>
      <c r="P9">
        <v>100</v>
      </c>
      <c r="Q9">
        <f>0.8*(P9-J9)/L9+0.1</f>
        <v>0.31904761904761908</v>
      </c>
      <c r="R9">
        <f>-0.7917*Q9+0.8507</f>
        <v>0.59810999999999992</v>
      </c>
      <c r="S9">
        <f>365*P9*R9</f>
        <v>21831.014999999996</v>
      </c>
      <c r="T9" s="12">
        <f>0.7*S9</f>
        <v>15281.710499999996</v>
      </c>
      <c r="U9" s="70">
        <v>77</v>
      </c>
      <c r="V9" s="71">
        <f>1.25*L9</f>
        <v>105</v>
      </c>
      <c r="W9">
        <f>U9-(L9/8)</f>
        <v>66.5</v>
      </c>
      <c r="X9">
        <f>1.25*L9/(2*(-0.7914))</f>
        <v>-66.338134950720246</v>
      </c>
      <c r="Y9">
        <f>(((-0.7914)*W9)/V9-0.8506)*X9</f>
        <v>89.677217589082645</v>
      </c>
      <c r="Z9">
        <f>IF(Y9&gt;U9,Y9,U9)</f>
        <v>89.677217589082645</v>
      </c>
      <c r="AA9">
        <f>(Z9-W9)/V9</f>
        <v>0.22073540561031091</v>
      </c>
      <c r="AB9">
        <f>(-0.7914)*AA9+0.8506</f>
        <v>0.67591000000000001</v>
      </c>
      <c r="AC9">
        <f>Z9*AB9*365</f>
        <v>22124.010771332451</v>
      </c>
      <c r="AD9" s="12">
        <f>AC9*0.7</f>
        <v>15486.807539932714</v>
      </c>
      <c r="AE9" s="4">
        <f>E9*F9*12</f>
        <v>3579.84</v>
      </c>
      <c r="AF9">
        <f>AD9-AE9</f>
        <v>11906.967539932713</v>
      </c>
      <c r="AG9" s="55">
        <v>5</v>
      </c>
    </row>
    <row r="10" spans="1:96" ht="16" thickBot="1" x14ac:dyDescent="0.4">
      <c r="A10" s="69" t="s">
        <v>118</v>
      </c>
      <c r="B10" s="70" t="s">
        <v>119</v>
      </c>
      <c r="C10" s="70" t="s">
        <v>107</v>
      </c>
      <c r="D10" s="70">
        <v>1</v>
      </c>
      <c r="E10" s="70">
        <v>650</v>
      </c>
      <c r="F10" s="70">
        <v>0.47949999999999998</v>
      </c>
      <c r="G10" s="4">
        <f>E10*12*F10</f>
        <v>3740.1</v>
      </c>
      <c r="H10" s="70">
        <v>107</v>
      </c>
      <c r="I10" s="70">
        <v>0.47949999999999998</v>
      </c>
      <c r="J10" s="70">
        <v>80</v>
      </c>
      <c r="K10" s="70">
        <v>156</v>
      </c>
      <c r="L10">
        <f>K10-J10</f>
        <v>76</v>
      </c>
      <c r="M10">
        <f>H10-J10</f>
        <v>27</v>
      </c>
      <c r="N10">
        <f>0.8*M10/L10+0.1</f>
        <v>0.38421052631578945</v>
      </c>
      <c r="O10" s="70">
        <v>0.47949999999999998</v>
      </c>
      <c r="P10">
        <v>100</v>
      </c>
      <c r="Q10">
        <f>0.8*(P10-J10)/L10+0.1</f>
        <v>0.31052631578947365</v>
      </c>
      <c r="R10">
        <f>-0.7917*Q10+0.8507</f>
        <v>0.60485631578947374</v>
      </c>
      <c r="S10">
        <f>365*P10*R10</f>
        <v>22077.255526315792</v>
      </c>
      <c r="T10" s="12">
        <f>0.7*S10</f>
        <v>15454.078868421053</v>
      </c>
      <c r="U10" s="70">
        <v>80</v>
      </c>
      <c r="V10" s="71">
        <f>1.25*L10</f>
        <v>95</v>
      </c>
      <c r="W10">
        <f>U10-(L10/8)</f>
        <v>70.5</v>
      </c>
      <c r="X10">
        <f>1.25*L10/(2*(-0.7914))</f>
        <v>-60.020217336365931</v>
      </c>
      <c r="Y10">
        <f>(((-0.7914)*W10)/V10-0.8506)*X10</f>
        <v>86.303196866312859</v>
      </c>
      <c r="Z10">
        <f>IF(Y10&gt;U10,Y10,U10)</f>
        <v>86.303196866312859</v>
      </c>
      <c r="AA10">
        <f>(Z10-W10)/V10</f>
        <v>0.16634944069803009</v>
      </c>
      <c r="AB10">
        <f>(-0.7914)*AA10+0.8506</f>
        <v>0.71895105263157899</v>
      </c>
      <c r="AC10">
        <f>Z10*AB10*365</f>
        <v>22647.437594864699</v>
      </c>
      <c r="AD10" s="12">
        <f>AC10*0.7</f>
        <v>15853.206316405289</v>
      </c>
      <c r="AE10" s="4">
        <f>E10*F10*12</f>
        <v>3740.1000000000004</v>
      </c>
      <c r="AF10">
        <f>AD10-AE10</f>
        <v>12113.106316405288</v>
      </c>
      <c r="AG10" s="53"/>
    </row>
    <row r="11" spans="1:96" ht="16" thickBot="1" x14ac:dyDescent="0.4">
      <c r="A11" s="69" t="s">
        <v>120</v>
      </c>
      <c r="B11" s="70" t="s">
        <v>121</v>
      </c>
      <c r="C11" s="70" t="s">
        <v>107</v>
      </c>
      <c r="D11" s="70">
        <v>1</v>
      </c>
      <c r="E11" s="70">
        <v>750</v>
      </c>
      <c r="F11" s="70">
        <v>0.45479999999999998</v>
      </c>
      <c r="G11" s="4">
        <f>E11*12*F11</f>
        <v>4093.2</v>
      </c>
      <c r="H11" s="70">
        <v>124</v>
      </c>
      <c r="I11" s="70">
        <v>0.45479999999999998</v>
      </c>
      <c r="J11" s="70">
        <v>89</v>
      </c>
      <c r="K11" s="70">
        <v>155</v>
      </c>
      <c r="L11">
        <f>K11-J11</f>
        <v>66</v>
      </c>
      <c r="M11">
        <f>H11-J11</f>
        <v>35</v>
      </c>
      <c r="N11">
        <f>0.8*M11/L11+0.1</f>
        <v>0.52424242424242429</v>
      </c>
      <c r="O11" s="70">
        <v>0.45479999999999998</v>
      </c>
      <c r="P11">
        <v>100</v>
      </c>
      <c r="Q11">
        <f>0.8*(P11-J11)/L11+0.1</f>
        <v>0.23333333333333334</v>
      </c>
      <c r="R11">
        <f>-0.7917*Q11+0.8507</f>
        <v>0.66596999999999995</v>
      </c>
      <c r="S11">
        <f>365*P11*R11</f>
        <v>24307.904999999999</v>
      </c>
      <c r="T11" s="12">
        <f>0.7*S11</f>
        <v>17015.533499999998</v>
      </c>
      <c r="U11" s="70">
        <v>89</v>
      </c>
      <c r="V11" s="71">
        <f>1.25*L11</f>
        <v>82.5</v>
      </c>
      <c r="W11">
        <f>U11-(L11/8)</f>
        <v>80.75</v>
      </c>
      <c r="X11">
        <f>1.25*L11/(2*(-0.7914))</f>
        <v>-52.122820318423045</v>
      </c>
      <c r="Y11">
        <f>(((-0.7914)*W11)/V11-0.8506)*X11</f>
        <v>84.710670962850642</v>
      </c>
      <c r="Z11">
        <f>IF(Y11&gt;U11,Y11,U11)</f>
        <v>89</v>
      </c>
      <c r="AA11">
        <f>(Z11-W11)/V11</f>
        <v>0.1</v>
      </c>
      <c r="AB11">
        <f>(-0.7914)*AA11+0.8506</f>
        <v>0.77146000000000003</v>
      </c>
      <c r="AC11">
        <f>Z11*AB11*365</f>
        <v>25060.878100000002</v>
      </c>
      <c r="AD11" s="12">
        <f>AC11*0.7</f>
        <v>17542.614669999999</v>
      </c>
      <c r="AE11" s="4">
        <f>E11*F11*12</f>
        <v>4093.2</v>
      </c>
      <c r="AF11">
        <f>AD11-AE11</f>
        <v>13449.414669999998</v>
      </c>
      <c r="AG11" s="17" t="s">
        <v>82</v>
      </c>
    </row>
    <row r="12" spans="1:96" ht="16" thickBot="1" x14ac:dyDescent="0.4">
      <c r="A12" s="69" t="s">
        <v>122</v>
      </c>
      <c r="B12" s="70" t="s">
        <v>113</v>
      </c>
      <c r="C12" s="70" t="s">
        <v>123</v>
      </c>
      <c r="D12" s="70">
        <v>1</v>
      </c>
      <c r="E12" s="70">
        <v>1500</v>
      </c>
      <c r="F12" s="70">
        <v>0.24110000000000001</v>
      </c>
      <c r="G12" s="4">
        <f>E12*12*F12</f>
        <v>4339.8</v>
      </c>
      <c r="H12" s="70">
        <v>146</v>
      </c>
      <c r="I12" s="70">
        <v>0.24110000000000001</v>
      </c>
      <c r="J12" s="70">
        <v>81</v>
      </c>
      <c r="K12" s="70">
        <v>205</v>
      </c>
      <c r="L12">
        <f>K12-J12</f>
        <v>124</v>
      </c>
      <c r="M12">
        <f>H12-J12</f>
        <v>65</v>
      </c>
      <c r="N12">
        <f>0.8*M12/L12+0.1</f>
        <v>0.51935483870967747</v>
      </c>
      <c r="O12" s="70">
        <v>0.24110000000000001</v>
      </c>
      <c r="P12">
        <v>100</v>
      </c>
      <c r="Q12">
        <f>0.8*(P12-J12)/L12+0.1</f>
        <v>0.22258064516129034</v>
      </c>
      <c r="R12">
        <f>-0.7917*Q12+0.8507</f>
        <v>0.6744829032258064</v>
      </c>
      <c r="S12">
        <f>365*P12*R12</f>
        <v>24618.625967741933</v>
      </c>
      <c r="T12" s="12">
        <f>0.7*S12</f>
        <v>17233.038177419352</v>
      </c>
      <c r="U12" s="70">
        <v>81</v>
      </c>
      <c r="V12" s="71">
        <f>1.25*L12</f>
        <v>155</v>
      </c>
      <c r="W12">
        <f>U12-(L12/8)</f>
        <v>65.5</v>
      </c>
      <c r="X12">
        <f>1.25*L12/(2*(-0.7914))</f>
        <v>-97.92772302249179</v>
      </c>
      <c r="Y12">
        <f>(((-0.7914)*W12)/V12-0.8506)*X12</f>
        <v>116.04732120293151</v>
      </c>
      <c r="Z12">
        <f>IF(Y12&gt;U12,Y12,U12)</f>
        <v>116.04732120293151</v>
      </c>
      <c r="AA12">
        <f>(Z12-W12)/V12</f>
        <v>0.32611174969633233</v>
      </c>
      <c r="AB12">
        <f>(-0.7914)*AA12+0.8506</f>
        <v>0.59251516129032256</v>
      </c>
      <c r="AC12">
        <f>Z12*AB12*365</f>
        <v>25097.325992550665</v>
      </c>
      <c r="AD12" s="12">
        <f>AC12*0.7</f>
        <v>17568.128194785462</v>
      </c>
      <c r="AE12" s="4">
        <f>E12*F12*12</f>
        <v>4339.8</v>
      </c>
      <c r="AF12">
        <f>AD12-AE12</f>
        <v>13228.328194785463</v>
      </c>
      <c r="AG12" s="13" t="s">
        <v>83</v>
      </c>
      <c r="AH12" s="56"/>
    </row>
    <row r="13" spans="1:96" ht="16" thickBot="1" x14ac:dyDescent="0.4">
      <c r="A13" s="69" t="s">
        <v>124</v>
      </c>
      <c r="B13" s="70" t="s">
        <v>125</v>
      </c>
      <c r="C13" s="70" t="s">
        <v>107</v>
      </c>
      <c r="D13" s="70">
        <v>1</v>
      </c>
      <c r="E13" s="70">
        <v>709</v>
      </c>
      <c r="F13" s="70">
        <v>0.22189999999999999</v>
      </c>
      <c r="G13" s="4">
        <f>E13*12*F13</f>
        <v>1887.9251999999999</v>
      </c>
      <c r="H13" s="70">
        <v>158</v>
      </c>
      <c r="I13" s="70">
        <v>0.22189999999999999</v>
      </c>
      <c r="J13" s="70">
        <v>86</v>
      </c>
      <c r="K13" s="70">
        <v>192</v>
      </c>
      <c r="L13">
        <f>K13-J13</f>
        <v>106</v>
      </c>
      <c r="M13">
        <f>H13-J13</f>
        <v>72</v>
      </c>
      <c r="N13">
        <f>0.8*M13/L13+0.1</f>
        <v>0.64339622641509431</v>
      </c>
      <c r="O13" s="70">
        <v>0.22189999999999999</v>
      </c>
      <c r="P13">
        <v>100</v>
      </c>
      <c r="Q13">
        <f>0.8*(P13-J13)/L13+0.1</f>
        <v>0.20566037735849058</v>
      </c>
      <c r="R13">
        <f>-0.7917*Q13+0.8507</f>
        <v>0.68787867924528301</v>
      </c>
      <c r="S13">
        <f>365*P13*R13</f>
        <v>25107.571792452829</v>
      </c>
      <c r="T13" s="12">
        <f>0.7*S13</f>
        <v>17575.300254716978</v>
      </c>
      <c r="U13" s="70">
        <v>86</v>
      </c>
      <c r="V13" s="71">
        <f>1.25*L13</f>
        <v>132.5</v>
      </c>
      <c r="W13">
        <f>U13-(L13/8)</f>
        <v>72.75</v>
      </c>
      <c r="X13">
        <f>1.25*L13/(2*(-0.7914))</f>
        <v>-83.712408390194597</v>
      </c>
      <c r="Y13">
        <f>(((-0.7914)*W13)/V13-0.8506)*X13</f>
        <v>107.58077457669954</v>
      </c>
      <c r="Z13">
        <f>IF(Y13&gt;U13,Y13,U13)</f>
        <v>107.58077457669954</v>
      </c>
      <c r="AA13">
        <f>(Z13-W13)/V13</f>
        <v>0.26287377039018522</v>
      </c>
      <c r="AB13">
        <f>(-0.7914)*AA13+0.8506</f>
        <v>0.6425616981132074</v>
      </c>
      <c r="AC13">
        <f>Z13*AB13*365</f>
        <v>25231.45909666345</v>
      </c>
      <c r="AD13" s="12">
        <f>AC13*0.7</f>
        <v>17662.021367664413</v>
      </c>
      <c r="AE13" s="4">
        <f>E13*F13*12</f>
        <v>1887.9252000000001</v>
      </c>
      <c r="AF13">
        <f>AD13-AE13</f>
        <v>15774.096167664413</v>
      </c>
      <c r="AG13" s="54">
        <v>3600</v>
      </c>
    </row>
    <row r="14" spans="1:96" ht="16" thickBot="1" x14ac:dyDescent="0.4">
      <c r="A14" s="69" t="s">
        <v>126</v>
      </c>
      <c r="B14" s="70" t="s">
        <v>127</v>
      </c>
      <c r="C14" s="70" t="s">
        <v>107</v>
      </c>
      <c r="D14" s="70">
        <v>2</v>
      </c>
      <c r="E14" s="70">
        <v>1400</v>
      </c>
      <c r="F14" s="70">
        <v>0.61919999999999997</v>
      </c>
      <c r="G14" s="4">
        <f>E14*12*F14</f>
        <v>10402.56</v>
      </c>
      <c r="H14" s="70">
        <v>136</v>
      </c>
      <c r="I14" s="70">
        <v>0.61919999999999997</v>
      </c>
      <c r="J14" s="70">
        <v>77</v>
      </c>
      <c r="K14" s="70">
        <v>260</v>
      </c>
      <c r="L14">
        <f>K14-J14</f>
        <v>183</v>
      </c>
      <c r="M14">
        <f>H14-J14</f>
        <v>59</v>
      </c>
      <c r="N14">
        <f>0.8*M14/L14+0.1</f>
        <v>0.35792349726775963</v>
      </c>
      <c r="O14" s="70">
        <v>0.61919999999999997</v>
      </c>
      <c r="P14">
        <v>100</v>
      </c>
      <c r="Q14">
        <f>0.8*(P14-J14)/L14+0.1</f>
        <v>0.20054644808743172</v>
      </c>
      <c r="R14">
        <f>-0.7917*Q14+0.8507</f>
        <v>0.69192737704918028</v>
      </c>
      <c r="S14">
        <f>365*P14*R14</f>
        <v>25255.34926229508</v>
      </c>
      <c r="T14" s="12">
        <f>0.7*S14</f>
        <v>17678.744483606555</v>
      </c>
      <c r="U14" s="70">
        <v>77</v>
      </c>
      <c r="V14" s="71">
        <f>1.25*L14</f>
        <v>228.75</v>
      </c>
      <c r="W14">
        <f>U14-(L14/8)</f>
        <v>54.125</v>
      </c>
      <c r="X14">
        <f>1.25*L14/(2*(-0.7914))</f>
        <v>-144.52236542835482</v>
      </c>
      <c r="Y14">
        <f>(((-0.7914)*W14)/V14-0.8506)*X14</f>
        <v>149.99322403335862</v>
      </c>
      <c r="Z14">
        <f>IF(Y14&gt;U14,Y14,U14)</f>
        <v>149.99322403335862</v>
      </c>
      <c r="AA14">
        <f>(Z14-W14)/V14</f>
        <v>0.4190960613480158</v>
      </c>
      <c r="AB14">
        <f>(-0.7914)*AA14+0.8506</f>
        <v>0.51892737704918024</v>
      </c>
      <c r="AC14">
        <f>Z14*AB14*365</f>
        <v>28409.990467815009</v>
      </c>
      <c r="AD14" s="12">
        <f>AC14*0.7</f>
        <v>19886.993327470504</v>
      </c>
      <c r="AE14" s="4">
        <f>E14*F14*12</f>
        <v>10402.56</v>
      </c>
      <c r="AF14">
        <f>AD14-AE14</f>
        <v>9484.4333274705041</v>
      </c>
      <c r="AG14" s="13" t="s">
        <v>84</v>
      </c>
      <c r="AH14" s="56"/>
    </row>
    <row r="15" spans="1:96" ht="16" thickBot="1" x14ac:dyDescent="0.4">
      <c r="A15" s="69" t="s">
        <v>128</v>
      </c>
      <c r="B15" s="70" t="s">
        <v>129</v>
      </c>
      <c r="C15" s="70" t="s">
        <v>107</v>
      </c>
      <c r="D15" s="70">
        <v>1</v>
      </c>
      <c r="E15" s="70">
        <v>900</v>
      </c>
      <c r="F15" s="70">
        <v>0.55069999999999997</v>
      </c>
      <c r="G15" s="4">
        <f>E15*12*F15</f>
        <v>5947.5599999999995</v>
      </c>
      <c r="H15" s="70">
        <v>139</v>
      </c>
      <c r="I15" s="70">
        <v>0.55069999999999997</v>
      </c>
      <c r="J15" s="70">
        <v>89</v>
      </c>
      <c r="K15" s="70">
        <v>177</v>
      </c>
      <c r="L15">
        <f>K15-J15</f>
        <v>88</v>
      </c>
      <c r="M15">
        <f>H15-J15</f>
        <v>50</v>
      </c>
      <c r="N15">
        <f>0.8*M15/L15+0.1</f>
        <v>0.55454545454545456</v>
      </c>
      <c r="O15" s="70">
        <v>0.55069999999999997</v>
      </c>
      <c r="P15">
        <v>100</v>
      </c>
      <c r="Q15">
        <f>0.8*(P15-J15)/L15+0.1</f>
        <v>0.2</v>
      </c>
      <c r="R15">
        <f>-0.7917*Q15+0.8507</f>
        <v>0.69235999999999998</v>
      </c>
      <c r="S15">
        <f>365*P15*R15</f>
        <v>25271.14</v>
      </c>
      <c r="T15" s="12">
        <f>0.7*S15</f>
        <v>17689.797999999999</v>
      </c>
      <c r="U15" s="70">
        <v>89</v>
      </c>
      <c r="V15" s="71">
        <f>1.25*L15</f>
        <v>110</v>
      </c>
      <c r="W15">
        <f>U15-(L15/8)</f>
        <v>78</v>
      </c>
      <c r="X15">
        <f>1.25*L15/(2*(-0.7914))</f>
        <v>-69.497093757897403</v>
      </c>
      <c r="Y15">
        <f>(((-0.7914)*W15)/V15-0.8506)*X15</f>
        <v>98.114227950467537</v>
      </c>
      <c r="Z15">
        <f>IF(Y15&gt;U15,Y15,U15)</f>
        <v>98.114227950467537</v>
      </c>
      <c r="AA15">
        <f>(Z15-W15)/V15</f>
        <v>0.18285661773152306</v>
      </c>
      <c r="AB15">
        <f>(-0.7914)*AA15+0.8506</f>
        <v>0.7058872727272727</v>
      </c>
      <c r="AC15">
        <f>Z15*AB15*365</f>
        <v>25279.01844604958</v>
      </c>
      <c r="AD15" s="12">
        <f>AC15*0.7</f>
        <v>17695.312912234705</v>
      </c>
      <c r="AE15" s="4">
        <f>E15*F15*12</f>
        <v>5947.5599999999995</v>
      </c>
      <c r="AF15">
        <f>AD15-AE15</f>
        <v>11747.752912234706</v>
      </c>
      <c r="AG15" s="13" t="s">
        <v>85</v>
      </c>
      <c r="AH15" s="56"/>
    </row>
    <row r="16" spans="1:96" ht="16" thickBot="1" x14ac:dyDescent="0.4">
      <c r="A16" s="69" t="s">
        <v>130</v>
      </c>
      <c r="B16" s="70" t="s">
        <v>131</v>
      </c>
      <c r="C16" s="70" t="s">
        <v>107</v>
      </c>
      <c r="D16" s="70">
        <v>1</v>
      </c>
      <c r="E16" s="70">
        <v>1105</v>
      </c>
      <c r="F16" s="70">
        <v>0.61099999999999999</v>
      </c>
      <c r="G16" s="4">
        <f>E16*12*F16</f>
        <v>8101.86</v>
      </c>
      <c r="H16" s="70">
        <v>111</v>
      </c>
      <c r="I16" s="70">
        <v>0.61099999999999999</v>
      </c>
      <c r="J16" s="70">
        <v>82</v>
      </c>
      <c r="K16" s="70">
        <v>235</v>
      </c>
      <c r="L16">
        <f>K16-J16</f>
        <v>153</v>
      </c>
      <c r="M16">
        <f>H16-J16</f>
        <v>29</v>
      </c>
      <c r="N16">
        <f>0.8*M16/L16+0.1</f>
        <v>0.25163398692810457</v>
      </c>
      <c r="O16" s="70">
        <v>0.61099999999999999</v>
      </c>
      <c r="P16">
        <v>100</v>
      </c>
      <c r="Q16">
        <f>0.8*(P16-J16)/L16+0.1</f>
        <v>0.19411764705882353</v>
      </c>
      <c r="R16">
        <f>-0.7917*Q16+0.8507</f>
        <v>0.69701705882352938</v>
      </c>
      <c r="S16">
        <f>365*P16*R16</f>
        <v>25441.122647058823</v>
      </c>
      <c r="T16" s="12">
        <f>0.7*S16</f>
        <v>17808.785852941175</v>
      </c>
      <c r="U16" s="70">
        <v>82</v>
      </c>
      <c r="V16" s="71">
        <f>1.25*L16</f>
        <v>191.25</v>
      </c>
      <c r="W16">
        <f>U16-(L16/8)</f>
        <v>62.875</v>
      </c>
      <c r="X16">
        <f>1.25*L16/(2*(-0.7914))</f>
        <v>-120.83017437452615</v>
      </c>
      <c r="Y16">
        <f>(((-0.7914)*W16)/V16-0.8506)*X16</f>
        <v>134.21564632297196</v>
      </c>
      <c r="Z16">
        <f>IF(Y16&gt;U16,Y16,U16)</f>
        <v>134.21564632297196</v>
      </c>
      <c r="AA16">
        <f>(Z16-W16)/V16</f>
        <v>0.37302298730965733</v>
      </c>
      <c r="AB16">
        <f>(-0.7914)*AA16+0.8506</f>
        <v>0.55538960784313729</v>
      </c>
      <c r="AC16">
        <f>Z16*AB16*365</f>
        <v>27207.820939870944</v>
      </c>
      <c r="AD16" s="12">
        <f>AC16*0.7</f>
        <v>19045.474657909661</v>
      </c>
      <c r="AE16" s="4">
        <f>E16*F16*12</f>
        <v>8101.86</v>
      </c>
      <c r="AF16">
        <f>AD16-AE16</f>
        <v>10943.61465790966</v>
      </c>
      <c r="AG16" s="54">
        <v>0</v>
      </c>
    </row>
    <row r="17" spans="1:34" ht="16" thickBot="1" x14ac:dyDescent="0.4">
      <c r="A17" s="69" t="s">
        <v>132</v>
      </c>
      <c r="B17" s="70" t="s">
        <v>133</v>
      </c>
      <c r="C17" s="70" t="s">
        <v>107</v>
      </c>
      <c r="D17" s="70">
        <v>1</v>
      </c>
      <c r="E17" s="70">
        <v>1150</v>
      </c>
      <c r="F17" s="70">
        <v>0.57530000000000003</v>
      </c>
      <c r="G17" s="4">
        <f>E17*12*F17</f>
        <v>7939.14</v>
      </c>
      <c r="H17" s="70">
        <v>183</v>
      </c>
      <c r="I17" s="70">
        <v>0.57530000000000003</v>
      </c>
      <c r="J17" s="70">
        <v>80</v>
      </c>
      <c r="K17" s="70">
        <v>267</v>
      </c>
      <c r="L17">
        <f>K17-J17</f>
        <v>187</v>
      </c>
      <c r="M17">
        <f>H17-J17</f>
        <v>103</v>
      </c>
      <c r="N17">
        <f>0.8*M17/L17+0.1</f>
        <v>0.54064171122994653</v>
      </c>
      <c r="O17" s="70">
        <v>0.57530000000000003</v>
      </c>
      <c r="P17">
        <v>100</v>
      </c>
      <c r="Q17">
        <f>0.8*(P17-J17)/L17+0.1</f>
        <v>0.1855614973262032</v>
      </c>
      <c r="R17">
        <f>-0.7917*Q17+0.8507</f>
        <v>0.70379096256684492</v>
      </c>
      <c r="S17">
        <f>365*P17*R17</f>
        <v>25688.370133689841</v>
      </c>
      <c r="T17" s="12">
        <f>0.7*S17</f>
        <v>17981.859093582887</v>
      </c>
      <c r="U17" s="70">
        <v>80</v>
      </c>
      <c r="V17" s="71">
        <f>1.25*L17</f>
        <v>233.75</v>
      </c>
      <c r="W17">
        <f>U17-(L17/8)</f>
        <v>56.625</v>
      </c>
      <c r="X17">
        <f>1.25*L17/(2*(-0.7914))</f>
        <v>-147.68132423553197</v>
      </c>
      <c r="Y17">
        <f>(((-0.7914)*W17)/V17-0.8506)*X17</f>
        <v>153.93023439474348</v>
      </c>
      <c r="Z17">
        <f>IF(Y17&gt;U17,Y17,U17)</f>
        <v>153.93023439474348</v>
      </c>
      <c r="AA17">
        <f>(Z17-W17)/V17</f>
        <v>0.41627907762457106</v>
      </c>
      <c r="AB17">
        <f>(-0.7914)*AA17+0.8506</f>
        <v>0.52115673796791451</v>
      </c>
      <c r="AC17">
        <f>Z17*AB17*365</f>
        <v>29280.949273607363</v>
      </c>
      <c r="AD17" s="12">
        <f>AC17*0.7</f>
        <v>20496.664491525153</v>
      </c>
      <c r="AE17" s="4">
        <f>E17*F17*12</f>
        <v>7939.14</v>
      </c>
      <c r="AF17">
        <f>AD17-AE17</f>
        <v>12557.524491525153</v>
      </c>
      <c r="AG17" s="13" t="s">
        <v>86</v>
      </c>
      <c r="AH17" s="56"/>
    </row>
    <row r="18" spans="1:34" ht="16" thickBot="1" x14ac:dyDescent="0.4">
      <c r="A18" s="69" t="s">
        <v>134</v>
      </c>
      <c r="B18" s="70" t="s">
        <v>135</v>
      </c>
      <c r="C18" s="70" t="s">
        <v>107</v>
      </c>
      <c r="D18" s="70">
        <v>1</v>
      </c>
      <c r="E18" s="70">
        <v>1000</v>
      </c>
      <c r="F18" s="70">
        <v>0.72050000000000003</v>
      </c>
      <c r="G18" s="4">
        <f>E18*12*F18</f>
        <v>8646</v>
      </c>
      <c r="H18" s="70">
        <v>123</v>
      </c>
      <c r="I18" s="70">
        <v>0.72050000000000003</v>
      </c>
      <c r="J18" s="70">
        <v>93</v>
      </c>
      <c r="K18" s="70">
        <v>159</v>
      </c>
      <c r="L18">
        <f>K18-J18</f>
        <v>66</v>
      </c>
      <c r="M18">
        <f>H18-J18</f>
        <v>30</v>
      </c>
      <c r="N18">
        <f>0.8*M18/L18+0.1</f>
        <v>0.46363636363636362</v>
      </c>
      <c r="O18" s="70">
        <v>0.72050000000000003</v>
      </c>
      <c r="P18">
        <v>100</v>
      </c>
      <c r="Q18">
        <f>0.8*(P18-J18)/L18+0.1</f>
        <v>0.18484848484848487</v>
      </c>
      <c r="R18">
        <f>-0.7917*Q18+0.8507</f>
        <v>0.70435545454545456</v>
      </c>
      <c r="S18">
        <f>365*P18*R18</f>
        <v>25708.974090909091</v>
      </c>
      <c r="T18" s="12">
        <f>0.7*S18</f>
        <v>17996.281863636363</v>
      </c>
      <c r="U18" s="70">
        <v>93</v>
      </c>
      <c r="V18" s="71">
        <f>1.25*L18</f>
        <v>82.5</v>
      </c>
      <c r="W18">
        <f>U18-(L18/8)</f>
        <v>84.75</v>
      </c>
      <c r="X18">
        <f>1.25*L18/(2*(-0.7914))</f>
        <v>-52.122820318423045</v>
      </c>
      <c r="Y18">
        <f>(((-0.7914)*W18)/V18-0.8506)*X18</f>
        <v>86.710670962850642</v>
      </c>
      <c r="Z18">
        <f>IF(Y18&gt;U18,Y18,U18)</f>
        <v>93</v>
      </c>
      <c r="AA18">
        <f>(Z18-W18)/V18</f>
        <v>0.1</v>
      </c>
      <c r="AB18">
        <f>(-0.7914)*AA18+0.8506</f>
        <v>0.77146000000000003</v>
      </c>
      <c r="AC18">
        <f>Z18*AB18*365</f>
        <v>26187.209699999999</v>
      </c>
      <c r="AD18" s="12">
        <f>AC18*0.7</f>
        <v>18331.046789999997</v>
      </c>
      <c r="AE18" s="4">
        <f>E18*F18*12</f>
        <v>8646</v>
      </c>
      <c r="AF18">
        <f>AD18-AE18</f>
        <v>9685.0467899999967</v>
      </c>
      <c r="AG18" s="57">
        <v>6000</v>
      </c>
    </row>
    <row r="19" spans="1:34" ht="16" thickBot="1" x14ac:dyDescent="0.4">
      <c r="A19" s="69" t="s">
        <v>136</v>
      </c>
      <c r="B19" s="70" t="s">
        <v>137</v>
      </c>
      <c r="C19" s="70" t="s">
        <v>107</v>
      </c>
      <c r="D19" s="70">
        <v>1</v>
      </c>
      <c r="E19" s="70">
        <v>800</v>
      </c>
      <c r="F19" s="70">
        <v>0.41370000000000001</v>
      </c>
      <c r="G19" s="4">
        <f>E19*12*F19</f>
        <v>3971.52</v>
      </c>
      <c r="H19" s="70">
        <v>176</v>
      </c>
      <c r="I19" s="70">
        <v>0.41370000000000001</v>
      </c>
      <c r="J19" s="70">
        <v>86</v>
      </c>
      <c r="K19" s="70">
        <v>224</v>
      </c>
      <c r="L19">
        <f>K19-J19</f>
        <v>138</v>
      </c>
      <c r="M19">
        <f>H19-J19</f>
        <v>90</v>
      </c>
      <c r="N19">
        <f>0.8*M19/L19+0.1</f>
        <v>0.62173913043478257</v>
      </c>
      <c r="O19" s="70">
        <v>0.41370000000000001</v>
      </c>
      <c r="P19">
        <v>100</v>
      </c>
      <c r="Q19">
        <f>0.8*(P19-J19)/L19+0.1</f>
        <v>0.1811594202898551</v>
      </c>
      <c r="R19">
        <f>-0.7917*Q19+0.8507</f>
        <v>0.70727608695652178</v>
      </c>
      <c r="S19">
        <f>365*P19*R19</f>
        <v>25815.577173913043</v>
      </c>
      <c r="T19" s="12">
        <f>0.7*S19</f>
        <v>18070.90402173913</v>
      </c>
      <c r="U19" s="70">
        <v>86</v>
      </c>
      <c r="V19" s="71">
        <f>1.25*L19</f>
        <v>172.5</v>
      </c>
      <c r="W19">
        <f>U19-(L19/8)</f>
        <v>68.75</v>
      </c>
      <c r="X19">
        <f>1.25*L19/(2*(-0.7914))</f>
        <v>-108.98407884761183</v>
      </c>
      <c r="Y19">
        <f>(((-0.7914)*W19)/V19-0.8506)*X19</f>
        <v>127.07685746777862</v>
      </c>
      <c r="Z19">
        <f>IF(Y19&gt;U19,Y19,U19)</f>
        <v>127.07685746777862</v>
      </c>
      <c r="AA19">
        <f>(Z19-W19)/V19</f>
        <v>0.33812670995813693</v>
      </c>
      <c r="AB19">
        <f>(-0.7914)*AA19+0.8506</f>
        <v>0.58300652173913048</v>
      </c>
      <c r="AC19">
        <f>Z19*AB19*365</f>
        <v>27041.622383027534</v>
      </c>
      <c r="AD19" s="12">
        <f>AC19*0.7</f>
        <v>18929.135668119274</v>
      </c>
      <c r="AE19" s="4">
        <f>E19*F19*12</f>
        <v>3971.5200000000004</v>
      </c>
      <c r="AF19">
        <f>AD19-AE19</f>
        <v>14957.615668119273</v>
      </c>
      <c r="AG19" s="53"/>
    </row>
    <row r="20" spans="1:34" ht="16" thickBot="1" x14ac:dyDescent="0.4">
      <c r="A20" s="69" t="s">
        <v>138</v>
      </c>
      <c r="B20" s="70" t="s">
        <v>139</v>
      </c>
      <c r="C20" s="70" t="s">
        <v>107</v>
      </c>
      <c r="D20" s="70">
        <v>1</v>
      </c>
      <c r="E20" s="70">
        <v>2600</v>
      </c>
      <c r="F20" s="70">
        <v>0.36990000000000001</v>
      </c>
      <c r="G20" s="4">
        <f>E20*12*F20</f>
        <v>11540.880000000001</v>
      </c>
      <c r="H20" s="70">
        <v>250</v>
      </c>
      <c r="I20" s="70">
        <v>0.36990000000000001</v>
      </c>
      <c r="J20" s="70">
        <v>69</v>
      </c>
      <c r="K20" s="70">
        <v>406</v>
      </c>
      <c r="L20">
        <f>K20-J20</f>
        <v>337</v>
      </c>
      <c r="M20">
        <f>H20-J20</f>
        <v>181</v>
      </c>
      <c r="N20">
        <f>0.8*M20/L20+0.1</f>
        <v>0.52967359050445106</v>
      </c>
      <c r="O20" s="70">
        <v>0.36990000000000001</v>
      </c>
      <c r="P20">
        <v>100</v>
      </c>
      <c r="Q20">
        <f>0.8*(P20-J20)/L20+0.1</f>
        <v>0.17359050445103857</v>
      </c>
      <c r="R20">
        <f>-0.7917*Q20+0.8507</f>
        <v>0.71326839762611272</v>
      </c>
      <c r="S20">
        <f>365*P20*R20</f>
        <v>26034.296513353114</v>
      </c>
      <c r="T20" s="12">
        <f>0.7*S20</f>
        <v>18224.007559347177</v>
      </c>
      <c r="U20" s="70">
        <v>69</v>
      </c>
      <c r="V20" s="71">
        <f>1.25*L20</f>
        <v>421.25</v>
      </c>
      <c r="W20">
        <f>U20-(L20/8)</f>
        <v>26.875</v>
      </c>
      <c r="X20">
        <f>1.25*L20/(2*(-0.7914))</f>
        <v>-266.14227950467529</v>
      </c>
      <c r="Y20">
        <f>(((-0.7914)*W20)/V20-0.8506)*X20</f>
        <v>239.81812294667682</v>
      </c>
      <c r="Z20">
        <f>IF(Y20&gt;U20,Y20,U20)</f>
        <v>239.81812294667682</v>
      </c>
      <c r="AA20">
        <f>(Z20-W20)/V20</f>
        <v>0.50550296248469273</v>
      </c>
      <c r="AB20">
        <f>(-0.7914)*AA20+0.8506</f>
        <v>0.45054495548961421</v>
      </c>
      <c r="AC20">
        <f>Z20*AB20*365</f>
        <v>39437.828617943873</v>
      </c>
      <c r="AD20" s="12">
        <f>AC20*0.7</f>
        <v>27606.48003256071</v>
      </c>
      <c r="AE20" s="4">
        <f>E20*F20*12</f>
        <v>11540.880000000001</v>
      </c>
      <c r="AF20">
        <f>AD20-AE20</f>
        <v>16065.600032560709</v>
      </c>
      <c r="AG20" s="17" t="s">
        <v>87</v>
      </c>
    </row>
    <row r="21" spans="1:34" ht="16" thickBot="1" x14ac:dyDescent="0.4">
      <c r="A21" s="69" t="s">
        <v>140</v>
      </c>
      <c r="B21" s="70" t="s">
        <v>141</v>
      </c>
      <c r="C21" s="70" t="s">
        <v>107</v>
      </c>
      <c r="D21" s="70">
        <v>1</v>
      </c>
      <c r="E21" s="70">
        <v>1400</v>
      </c>
      <c r="F21" s="70">
        <v>0.48770000000000002</v>
      </c>
      <c r="G21" s="4">
        <f>E21*12*F21</f>
        <v>8193.36</v>
      </c>
      <c r="H21" s="70">
        <v>202</v>
      </c>
      <c r="I21" s="70">
        <v>0.48770000000000002</v>
      </c>
      <c r="J21" s="70">
        <v>76</v>
      </c>
      <c r="K21" s="70">
        <v>342</v>
      </c>
      <c r="L21">
        <f>K21-J21</f>
        <v>266</v>
      </c>
      <c r="M21">
        <f>H21-J21</f>
        <v>126</v>
      </c>
      <c r="N21">
        <f>0.8*M21/L21+0.1</f>
        <v>0.47894736842105268</v>
      </c>
      <c r="O21" s="70">
        <v>0.48770000000000002</v>
      </c>
      <c r="P21">
        <v>100</v>
      </c>
      <c r="Q21">
        <f>0.8*(P21-J21)/L21+0.1</f>
        <v>0.17218045112781954</v>
      </c>
      <c r="R21">
        <f>-0.7917*Q21+0.8507</f>
        <v>0.71438473684210524</v>
      </c>
      <c r="S21">
        <f>365*P21*R21</f>
        <v>26075.042894736842</v>
      </c>
      <c r="T21" s="12">
        <f>0.7*S21</f>
        <v>18252.530026315788</v>
      </c>
      <c r="U21" s="70">
        <v>76</v>
      </c>
      <c r="V21" s="71">
        <f>1.25*L21</f>
        <v>332.5</v>
      </c>
      <c r="W21">
        <f>U21-(L21/8)</f>
        <v>42.75</v>
      </c>
      <c r="X21">
        <f>1.25*L21/(2*(-0.7914))</f>
        <v>-210.07076067728076</v>
      </c>
      <c r="Y21">
        <f>(((-0.7914)*W21)/V21-0.8506)*X21</f>
        <v>200.06118903209503</v>
      </c>
      <c r="Z21">
        <f>IF(Y21&gt;U21,Y21,U21)</f>
        <v>200.06118903209503</v>
      </c>
      <c r="AA21">
        <f>(Z21-W21)/V21</f>
        <v>0.47311635799126323</v>
      </c>
      <c r="AB21">
        <f>(-0.7914)*AA21+0.8506</f>
        <v>0.47617571428571431</v>
      </c>
      <c r="AC21">
        <f>Z21*AB21*365</f>
        <v>34771.462049695612</v>
      </c>
      <c r="AD21" s="12">
        <f>AC21*0.7</f>
        <v>24340.023434786926</v>
      </c>
      <c r="AE21" s="4">
        <f>E21*F21*12</f>
        <v>8193.36</v>
      </c>
      <c r="AF21">
        <f>AD21-AE21</f>
        <v>16146.663434786926</v>
      </c>
      <c r="AG21" s="54">
        <v>100</v>
      </c>
    </row>
    <row r="22" spans="1:34" ht="16" thickBot="1" x14ac:dyDescent="0.4">
      <c r="A22" s="69" t="s">
        <v>142</v>
      </c>
      <c r="B22" s="70" t="s">
        <v>143</v>
      </c>
      <c r="C22" s="70" t="s">
        <v>107</v>
      </c>
      <c r="D22" s="70">
        <v>2</v>
      </c>
      <c r="E22" s="70">
        <v>900</v>
      </c>
      <c r="F22" s="70">
        <v>0.30680000000000002</v>
      </c>
      <c r="G22" s="4">
        <f>E22*12*F22</f>
        <v>3313.44</v>
      </c>
      <c r="H22" s="70">
        <v>340</v>
      </c>
      <c r="I22" s="70">
        <v>0.30680000000000002</v>
      </c>
      <c r="J22" s="70">
        <v>69</v>
      </c>
      <c r="K22" s="70">
        <v>485</v>
      </c>
      <c r="L22">
        <f>K22-J22</f>
        <v>416</v>
      </c>
      <c r="M22">
        <f>H22-J22</f>
        <v>271</v>
      </c>
      <c r="N22">
        <f>0.8*M22/L22+0.1</f>
        <v>0.62115384615384617</v>
      </c>
      <c r="O22" s="70">
        <v>0.30680000000000002</v>
      </c>
      <c r="P22">
        <v>100</v>
      </c>
      <c r="Q22">
        <f>0.8*(P22-J22)/L22+0.1</f>
        <v>0.15961538461538463</v>
      </c>
      <c r="R22">
        <f>-0.7917*Q22+0.8507</f>
        <v>0.72433250000000005</v>
      </c>
      <c r="S22">
        <f>365*P22*R22</f>
        <v>26438.136250000003</v>
      </c>
      <c r="T22" s="12">
        <f>0.7*S22</f>
        <v>18506.695374999999</v>
      </c>
      <c r="U22" s="70">
        <v>69</v>
      </c>
      <c r="V22" s="71">
        <f>1.25*L22</f>
        <v>520</v>
      </c>
      <c r="W22">
        <f>U22-(L22/8)</f>
        <v>17</v>
      </c>
      <c r="X22">
        <f>1.25*L22/(2*(-0.7914))</f>
        <v>-328.53171594642407</v>
      </c>
      <c r="Y22">
        <f>(((-0.7914)*W22)/V22-0.8506)*X22</f>
        <v>287.94907758402832</v>
      </c>
      <c r="Z22">
        <f>IF(Y22&gt;U22,Y22,U22)</f>
        <v>287.94907758402832</v>
      </c>
      <c r="AA22">
        <f>(Z22-W22)/V22</f>
        <v>0.52105591843082366</v>
      </c>
      <c r="AB22">
        <f>(-0.7914)*AA22+0.8506</f>
        <v>0.43823634615384616</v>
      </c>
      <c r="AC22">
        <f>Z22*AB22*365</f>
        <v>46059.259348160151</v>
      </c>
      <c r="AD22" s="12">
        <f>AC22*0.7</f>
        <v>32241.481543712103</v>
      </c>
      <c r="AE22" s="4">
        <f>E22*F22*12</f>
        <v>3313.44</v>
      </c>
      <c r="AF22">
        <f>AD22-AE22</f>
        <v>28928.041543712105</v>
      </c>
      <c r="AG22" s="4" t="s">
        <v>88</v>
      </c>
    </row>
    <row r="23" spans="1:34" ht="16" thickBot="1" x14ac:dyDescent="0.4">
      <c r="A23" s="69" t="s">
        <v>144</v>
      </c>
      <c r="B23" s="70" t="s">
        <v>145</v>
      </c>
      <c r="C23" s="70" t="s">
        <v>107</v>
      </c>
      <c r="D23" s="70">
        <v>1</v>
      </c>
      <c r="E23" s="70">
        <v>1100</v>
      </c>
      <c r="F23" s="70">
        <v>0.43009999999999998</v>
      </c>
      <c r="G23" s="4">
        <f>E23*12*F23</f>
        <v>5677.32</v>
      </c>
      <c r="H23" s="70">
        <v>220</v>
      </c>
      <c r="I23" s="70">
        <v>0.43009999999999998</v>
      </c>
      <c r="J23" s="70">
        <v>84</v>
      </c>
      <c r="K23" s="70">
        <v>301</v>
      </c>
      <c r="L23">
        <f>K23-J23</f>
        <v>217</v>
      </c>
      <c r="M23">
        <f>H23-J23</f>
        <v>136</v>
      </c>
      <c r="N23">
        <f>0.8*M23/L23+0.1</f>
        <v>0.60138248847926268</v>
      </c>
      <c r="O23" s="70">
        <v>0.43009999999999998</v>
      </c>
      <c r="P23">
        <v>100</v>
      </c>
      <c r="Q23">
        <f>0.8*(P23-J23)/L23+0.1</f>
        <v>0.15898617511520738</v>
      </c>
      <c r="R23">
        <f>-0.7917*Q23+0.8507</f>
        <v>0.72483064516129037</v>
      </c>
      <c r="S23">
        <f>365*P23*R23</f>
        <v>26456.318548387098</v>
      </c>
      <c r="T23" s="12">
        <f>0.7*S23</f>
        <v>18519.422983870969</v>
      </c>
      <c r="U23" s="70">
        <v>84</v>
      </c>
      <c r="V23" s="71">
        <f>1.25*L23</f>
        <v>271.25</v>
      </c>
      <c r="W23">
        <f>U23-(L23/8)</f>
        <v>56.875</v>
      </c>
      <c r="X23">
        <f>1.25*L23/(2*(-0.7914))</f>
        <v>-171.37351528936063</v>
      </c>
      <c r="Y23">
        <f>(((-0.7914)*W23)/V23-0.8506)*X23</f>
        <v>174.20781210513016</v>
      </c>
      <c r="Z23">
        <f>IF(Y23&gt;U23,Y23,U23)</f>
        <v>174.20781210513016</v>
      </c>
      <c r="AA23">
        <f>(Z23-W23)/V23</f>
        <v>0.43256336259955819</v>
      </c>
      <c r="AB23">
        <f>(-0.7914)*AA23+0.8506</f>
        <v>0.50826935483870961</v>
      </c>
      <c r="AC23">
        <f>Z23*AB23*365</f>
        <v>32318.739677286241</v>
      </c>
      <c r="AD23" s="12">
        <f>AC23*0.7</f>
        <v>22623.117774100367</v>
      </c>
      <c r="AE23" s="4">
        <f>E23*F23*12</f>
        <v>5677.32</v>
      </c>
      <c r="AF23">
        <f>AD23-AE23</f>
        <v>16945.797774100367</v>
      </c>
      <c r="AG23" s="31">
        <v>3</v>
      </c>
    </row>
    <row r="24" spans="1:34" ht="16" thickBot="1" x14ac:dyDescent="0.4">
      <c r="A24" s="69" t="s">
        <v>146</v>
      </c>
      <c r="B24" s="70" t="s">
        <v>147</v>
      </c>
      <c r="C24" s="70" t="s">
        <v>107</v>
      </c>
      <c r="D24" s="70">
        <v>1</v>
      </c>
      <c r="E24" s="70">
        <v>3000</v>
      </c>
      <c r="F24" s="70">
        <v>0.26579999999999998</v>
      </c>
      <c r="G24" s="4">
        <f>E24*12*F24</f>
        <v>9568.7999999999993</v>
      </c>
      <c r="H24" s="70">
        <v>161</v>
      </c>
      <c r="I24" s="70">
        <v>0.26579999999999998</v>
      </c>
      <c r="J24" s="70">
        <v>77</v>
      </c>
      <c r="K24" s="70">
        <v>432</v>
      </c>
      <c r="L24">
        <f>K24-J24</f>
        <v>355</v>
      </c>
      <c r="M24">
        <f>H24-J24</f>
        <v>84</v>
      </c>
      <c r="N24">
        <f>0.8*M24/L24+0.1</f>
        <v>0.28929577464788736</v>
      </c>
      <c r="O24" s="70">
        <v>0.26579999999999998</v>
      </c>
      <c r="P24">
        <v>100</v>
      </c>
      <c r="Q24">
        <f>0.8*(P24-J24)/L24+0.1</f>
        <v>0.15183098591549296</v>
      </c>
      <c r="R24">
        <f>-0.7917*Q24+0.8507</f>
        <v>0.73049540845070426</v>
      </c>
      <c r="S24">
        <f>365*P24*R24</f>
        <v>26663.082408450704</v>
      </c>
      <c r="T24" s="12">
        <f>0.7*S24</f>
        <v>18664.157685915492</v>
      </c>
      <c r="U24" s="70">
        <v>77</v>
      </c>
      <c r="V24" s="71">
        <f>1.25*L24</f>
        <v>443.75</v>
      </c>
      <c r="W24">
        <f>U24-(L24/8)</f>
        <v>32.625</v>
      </c>
      <c r="X24">
        <f>1.25*L24/(2*(-0.7914))</f>
        <v>-280.35759413697247</v>
      </c>
      <c r="Y24">
        <f>(((-0.7914)*W24)/V24-0.8506)*X24</f>
        <v>254.7846695729088</v>
      </c>
      <c r="Z24">
        <f>IF(Y24&gt;U24,Y24,U24)</f>
        <v>254.7846695729088</v>
      </c>
      <c r="AA24">
        <f>(Z24-W24)/V24</f>
        <v>0.5006415088966959</v>
      </c>
      <c r="AB24">
        <f>(-0.7914)*AA24+0.8506</f>
        <v>0.45439230985915491</v>
      </c>
      <c r="AC24">
        <f>Z24*AB24*365</f>
        <v>42256.851001236479</v>
      </c>
      <c r="AD24" s="12">
        <f>AC24*0.7</f>
        <v>29579.795700865532</v>
      </c>
      <c r="AE24" s="4">
        <f>E24*F24*12</f>
        <v>9568.7999999999993</v>
      </c>
      <c r="AF24">
        <f>AD24-AE24</f>
        <v>20010.995700865533</v>
      </c>
      <c r="AG24" s="3"/>
    </row>
    <row r="25" spans="1:34" ht="16" thickBot="1" x14ac:dyDescent="0.4">
      <c r="A25" s="69" t="s">
        <v>148</v>
      </c>
      <c r="B25" s="70" t="s">
        <v>143</v>
      </c>
      <c r="C25" s="70" t="s">
        <v>123</v>
      </c>
      <c r="D25" s="70">
        <v>1</v>
      </c>
      <c r="E25" s="70">
        <v>1000</v>
      </c>
      <c r="F25" s="70">
        <v>0.52049999999999996</v>
      </c>
      <c r="G25" s="4">
        <f>E25*12*F25</f>
        <v>6246</v>
      </c>
      <c r="H25" s="70">
        <v>266</v>
      </c>
      <c r="I25" s="70">
        <v>0.52049999999999996</v>
      </c>
      <c r="J25" s="70">
        <v>84</v>
      </c>
      <c r="K25" s="70">
        <v>376</v>
      </c>
      <c r="L25">
        <f>K25-J25</f>
        <v>292</v>
      </c>
      <c r="M25">
        <f>H25-J25</f>
        <v>182</v>
      </c>
      <c r="N25">
        <f>0.8*M25/L25+0.1</f>
        <v>0.59863013698630141</v>
      </c>
      <c r="O25" s="70">
        <v>0.52049999999999996</v>
      </c>
      <c r="P25">
        <v>100</v>
      </c>
      <c r="Q25">
        <f>0.8*(P25-J25)/L25+0.1</f>
        <v>0.14383561643835618</v>
      </c>
      <c r="R25">
        <f>-0.7917*Q25+0.8507</f>
        <v>0.73682534246575337</v>
      </c>
      <c r="S25">
        <f>365*P25*R25</f>
        <v>26894.124999999996</v>
      </c>
      <c r="T25" s="12">
        <f>0.7*S25</f>
        <v>18825.887499999997</v>
      </c>
      <c r="U25" s="70">
        <v>84</v>
      </c>
      <c r="V25" s="71">
        <f>1.25*L25</f>
        <v>365</v>
      </c>
      <c r="W25">
        <f>U25-(L25/8)</f>
        <v>47.5</v>
      </c>
      <c r="X25">
        <f>1.25*L25/(2*(-0.7914))</f>
        <v>-230.60399292393228</v>
      </c>
      <c r="Y25">
        <f>(((-0.7914)*W25)/V25-0.8506)*X25</f>
        <v>219.90175638109682</v>
      </c>
      <c r="Z25">
        <f>IF(Y25&gt;U25,Y25,U25)</f>
        <v>219.90175638109682</v>
      </c>
      <c r="AA25">
        <f>(Z25-W25)/V25</f>
        <v>0.47233357912629265</v>
      </c>
      <c r="AB25">
        <f>(-0.7914)*AA25+0.8506</f>
        <v>0.47679520547945203</v>
      </c>
      <c r="AC25">
        <f>Z25*AB25*365</f>
        <v>38269.557638441373</v>
      </c>
      <c r="AD25" s="12">
        <f>AC25*0.7</f>
        <v>26788.690346908959</v>
      </c>
      <c r="AE25" s="4">
        <f>E25*F25*12</f>
        <v>6246</v>
      </c>
      <c r="AF25">
        <f>AD25-AE25</f>
        <v>20542.690346908959</v>
      </c>
      <c r="AG25" s="17" t="s">
        <v>89</v>
      </c>
    </row>
    <row r="26" spans="1:34" ht="16" thickBot="1" x14ac:dyDescent="0.4">
      <c r="A26" s="69" t="s">
        <v>149</v>
      </c>
      <c r="B26" s="70" t="s">
        <v>150</v>
      </c>
      <c r="C26" s="70" t="s">
        <v>107</v>
      </c>
      <c r="D26" s="70">
        <v>1</v>
      </c>
      <c r="E26" s="70">
        <v>3000</v>
      </c>
      <c r="F26" s="70">
        <v>0.6411</v>
      </c>
      <c r="G26" s="4">
        <f>E26*12*F26</f>
        <v>23079.599999999999</v>
      </c>
      <c r="H26" s="70">
        <v>235</v>
      </c>
      <c r="I26" s="70">
        <v>0.6411</v>
      </c>
      <c r="J26" s="70">
        <v>80</v>
      </c>
      <c r="K26" s="70">
        <v>469</v>
      </c>
      <c r="L26">
        <f>K26-J26</f>
        <v>389</v>
      </c>
      <c r="M26">
        <f>H26-J26</f>
        <v>155</v>
      </c>
      <c r="N26">
        <f>0.8*M26/L26+0.1</f>
        <v>0.41876606683804629</v>
      </c>
      <c r="O26" s="70">
        <v>0.6411</v>
      </c>
      <c r="P26">
        <v>100</v>
      </c>
      <c r="Q26">
        <f>0.8*(P26-J26)/L26+0.1</f>
        <v>0.14113110539845758</v>
      </c>
      <c r="R26">
        <f>-0.7917*Q26+0.8507</f>
        <v>0.73896650385604112</v>
      </c>
      <c r="S26">
        <f>365*P26*R26</f>
        <v>26972.277390745501</v>
      </c>
      <c r="T26" s="12">
        <f>0.7*S26</f>
        <v>18880.594173521851</v>
      </c>
      <c r="U26" s="70">
        <v>80</v>
      </c>
      <c r="V26" s="71">
        <f>1.25*L26</f>
        <v>486.25</v>
      </c>
      <c r="W26">
        <f>U26-(L26/8)</f>
        <v>31.375</v>
      </c>
      <c r="X26">
        <f>1.25*L26/(2*(-0.7914))</f>
        <v>-307.20874399797827</v>
      </c>
      <c r="Y26">
        <f>(((-0.7914)*W26)/V26-0.8506)*X26</f>
        <v>276.99925764468031</v>
      </c>
      <c r="Z26">
        <f>IF(Y26&gt;U26,Y26,U26)</f>
        <v>276.99925764468031</v>
      </c>
      <c r="AA26">
        <f>(Z26-W26)/V26</f>
        <v>0.50513986148006229</v>
      </c>
      <c r="AB26">
        <f>(-0.7914)*AA26+0.8506</f>
        <v>0.45083231362467874</v>
      </c>
      <c r="AC26">
        <f>Z26*AB26*365</f>
        <v>45581.278911638437</v>
      </c>
      <c r="AD26" s="12">
        <f>AC26*0.7</f>
        <v>31906.895238146903</v>
      </c>
      <c r="AE26" s="4">
        <f>E26*F26*12</f>
        <v>23079.599999999999</v>
      </c>
      <c r="AF26">
        <f>AD26-AE26</f>
        <v>8827.295238146904</v>
      </c>
      <c r="AG26" s="58">
        <v>0.3</v>
      </c>
    </row>
    <row r="27" spans="1:34" ht="16" thickBot="1" x14ac:dyDescent="0.4">
      <c r="A27" s="69" t="s">
        <v>151</v>
      </c>
      <c r="B27" s="70" t="s">
        <v>152</v>
      </c>
      <c r="C27" s="70" t="s">
        <v>107</v>
      </c>
      <c r="D27" s="70">
        <v>2</v>
      </c>
      <c r="E27" s="70">
        <v>1900</v>
      </c>
      <c r="F27" s="70">
        <v>0.69589999999999996</v>
      </c>
      <c r="G27" s="4">
        <f>E27*12*F27</f>
        <v>15866.519999999999</v>
      </c>
      <c r="H27" s="70">
        <v>212</v>
      </c>
      <c r="I27" s="70">
        <v>0.69589999999999996</v>
      </c>
      <c r="J27" s="70">
        <v>80</v>
      </c>
      <c r="K27" s="70">
        <v>583</v>
      </c>
      <c r="L27">
        <f>K27-J27</f>
        <v>503</v>
      </c>
      <c r="M27">
        <f>H27-J27</f>
        <v>132</v>
      </c>
      <c r="N27">
        <f>0.8*M27/L27+0.1</f>
        <v>0.30994035785288276</v>
      </c>
      <c r="O27" s="70">
        <v>0.69589999999999996</v>
      </c>
      <c r="P27">
        <v>100</v>
      </c>
      <c r="Q27">
        <f>0.8*(P27-J27)/L27+0.1</f>
        <v>0.13180914512922465</v>
      </c>
      <c r="R27">
        <f>-0.7917*Q27+0.8507</f>
        <v>0.74634669980119284</v>
      </c>
      <c r="S27">
        <f>365*P27*R27</f>
        <v>27241.654542743538</v>
      </c>
      <c r="T27" s="12">
        <f>0.7*S27</f>
        <v>19069.158179920476</v>
      </c>
      <c r="U27" s="70">
        <v>80</v>
      </c>
      <c r="V27" s="71">
        <f>1.25*L27</f>
        <v>628.75</v>
      </c>
      <c r="W27">
        <f>U27-(L27/8)</f>
        <v>17.125</v>
      </c>
      <c r="X27">
        <f>1.25*L27/(2*(-0.7914))</f>
        <v>-397.23907000252717</v>
      </c>
      <c r="Y27">
        <f>(((-0.7914)*W27)/V27-0.8506)*X27</f>
        <v>346.45405294414962</v>
      </c>
      <c r="Z27">
        <f>IF(Y27&gt;U27,Y27,U27)</f>
        <v>346.45405294414962</v>
      </c>
      <c r="AA27">
        <f>(Z27-W27)/V27</f>
        <v>0.52378378201852827</v>
      </c>
      <c r="AB27">
        <f>(-0.7914)*AA27+0.8506</f>
        <v>0.43607751491053676</v>
      </c>
      <c r="AC27">
        <f>Z27*AB27*365</f>
        <v>55144.50019007743</v>
      </c>
      <c r="AD27" s="12">
        <f>AC27*0.7</f>
        <v>38601.150133054201</v>
      </c>
      <c r="AE27" s="4">
        <f>E27*F27*12</f>
        <v>15866.52</v>
      </c>
      <c r="AF27">
        <f>AD27-AE27</f>
        <v>22734.630133054201</v>
      </c>
      <c r="AG27" s="3"/>
    </row>
    <row r="28" spans="1:34" ht="16" thickBot="1" x14ac:dyDescent="0.4">
      <c r="A28" s="69" t="s">
        <v>153</v>
      </c>
      <c r="B28" s="70" t="s">
        <v>154</v>
      </c>
      <c r="C28" s="70" t="s">
        <v>107</v>
      </c>
      <c r="D28" s="70">
        <v>1</v>
      </c>
      <c r="E28" s="70">
        <v>1800</v>
      </c>
      <c r="F28" s="70">
        <v>0.2329</v>
      </c>
      <c r="G28" s="4">
        <f>E28*12*F28</f>
        <v>5030.6400000000003</v>
      </c>
      <c r="H28" s="70">
        <v>288</v>
      </c>
      <c r="I28" s="70">
        <v>0.2329</v>
      </c>
      <c r="J28" s="70">
        <v>89</v>
      </c>
      <c r="K28" s="70">
        <v>390</v>
      </c>
      <c r="L28">
        <f>K28-J28</f>
        <v>301</v>
      </c>
      <c r="M28">
        <f>H28-J28</f>
        <v>199</v>
      </c>
      <c r="N28">
        <f>0.8*M28/L28+0.1</f>
        <v>0.62890365448504992</v>
      </c>
      <c r="O28" s="70">
        <v>0.2329</v>
      </c>
      <c r="P28">
        <v>100</v>
      </c>
      <c r="Q28">
        <f>0.8*(P28-J28)/L28+0.1</f>
        <v>0.12923588039867109</v>
      </c>
      <c r="R28">
        <f>-0.7917*Q28+0.8507</f>
        <v>0.74838395348837206</v>
      </c>
      <c r="S28">
        <f>365*P28*R28</f>
        <v>27316.014302325581</v>
      </c>
      <c r="T28" s="12">
        <f>0.7*S28</f>
        <v>19121.210011627903</v>
      </c>
      <c r="U28" s="70">
        <v>89</v>
      </c>
      <c r="V28" s="71">
        <f>1.25*L28</f>
        <v>376.25</v>
      </c>
      <c r="W28">
        <f>U28-(L28/8)</f>
        <v>51.375</v>
      </c>
      <c r="X28">
        <f>1.25*L28/(2*(-0.7914))</f>
        <v>-237.71165024008087</v>
      </c>
      <c r="Y28">
        <f>(((-0.7914)*W28)/V28-0.8506)*X28</f>
        <v>227.88502969421279</v>
      </c>
      <c r="Z28">
        <f>IF(Y28&gt;U28,Y28,U28)</f>
        <v>227.88502969421279</v>
      </c>
      <c r="AA28">
        <f>(Z28-W28)/V28</f>
        <v>0.46912964702780807</v>
      </c>
      <c r="AB28">
        <f>(-0.7914)*AA28+0.8506</f>
        <v>0.47933079734219269</v>
      </c>
      <c r="AC28">
        <f>Z28*AB28*365</f>
        <v>39869.794239771836</v>
      </c>
      <c r="AD28" s="12">
        <f>AC28*0.7</f>
        <v>27908.855967840285</v>
      </c>
      <c r="AE28" s="4">
        <f>E28*F28*12</f>
        <v>5030.6399999999994</v>
      </c>
      <c r="AF28">
        <f>AD28-AE28</f>
        <v>22878.215967840286</v>
      </c>
      <c r="AG28" s="4" t="s">
        <v>90</v>
      </c>
    </row>
    <row r="29" spans="1:34" ht="16" thickBot="1" x14ac:dyDescent="0.4">
      <c r="A29" s="69" t="s">
        <v>155</v>
      </c>
      <c r="B29" s="70" t="s">
        <v>115</v>
      </c>
      <c r="C29" s="70" t="s">
        <v>123</v>
      </c>
      <c r="D29" s="70">
        <v>2</v>
      </c>
      <c r="E29" s="70">
        <v>1200</v>
      </c>
      <c r="F29" s="70">
        <v>0.63560000000000005</v>
      </c>
      <c r="G29" s="4">
        <f>E29*12*F29</f>
        <v>9152.6400000000012</v>
      </c>
      <c r="H29" s="70">
        <v>219</v>
      </c>
      <c r="I29" s="70">
        <v>0.63560000000000005</v>
      </c>
      <c r="J29" s="70">
        <v>83</v>
      </c>
      <c r="K29" s="70">
        <v>556</v>
      </c>
      <c r="L29">
        <f>K29-J29</f>
        <v>473</v>
      </c>
      <c r="M29">
        <f>H29-J29</f>
        <v>136</v>
      </c>
      <c r="N29">
        <f>0.8*M29/L29+0.1</f>
        <v>0.33002114164904867</v>
      </c>
      <c r="O29" s="70">
        <v>0.63560000000000005</v>
      </c>
      <c r="P29">
        <v>100</v>
      </c>
      <c r="Q29">
        <f>0.8*(P29-J29)/L29+0.1</f>
        <v>0.1287526427061311</v>
      </c>
      <c r="R29">
        <f>-0.7917*Q29+0.8507</f>
        <v>0.74876653276955607</v>
      </c>
      <c r="S29">
        <f>365*P29*R29</f>
        <v>27329.978446088797</v>
      </c>
      <c r="T29" s="12">
        <f>0.7*S29</f>
        <v>19130.984912262156</v>
      </c>
      <c r="U29" s="70">
        <v>83</v>
      </c>
      <c r="V29" s="71">
        <f>1.25*L29</f>
        <v>591.25</v>
      </c>
      <c r="W29">
        <f>U29-(L29/8)</f>
        <v>23.875</v>
      </c>
      <c r="X29">
        <f>1.25*L29/(2*(-0.7914))</f>
        <v>-373.54687894869852</v>
      </c>
      <c r="Y29">
        <f>(((-0.7914)*W29)/V29-0.8506)*X29</f>
        <v>329.67647523376297</v>
      </c>
      <c r="Z29">
        <f>IF(Y29&gt;U29,Y29,U29)</f>
        <v>329.67647523376297</v>
      </c>
      <c r="AA29">
        <f>(Z29-W29)/V29</f>
        <v>0.51721179743553991</v>
      </c>
      <c r="AB29">
        <f>(-0.7914)*AA29+0.8506</f>
        <v>0.44127858350951377</v>
      </c>
      <c r="AC29">
        <f>Z29*AB29*365</f>
        <v>53099.896322760942</v>
      </c>
      <c r="AD29" s="12">
        <f>AC29*0.7</f>
        <v>37169.927425932656</v>
      </c>
      <c r="AE29" s="4">
        <f>E29*F29*12</f>
        <v>9152.64</v>
      </c>
      <c r="AF29">
        <f>AD29-AE29</f>
        <v>28017.287425932656</v>
      </c>
      <c r="AG29" s="54">
        <v>6000</v>
      </c>
    </row>
    <row r="30" spans="1:34" ht="16" thickBot="1" x14ac:dyDescent="0.4">
      <c r="A30" s="69" t="s">
        <v>156</v>
      </c>
      <c r="B30" s="70" t="s">
        <v>157</v>
      </c>
      <c r="C30" s="70" t="s">
        <v>107</v>
      </c>
      <c r="D30" s="70">
        <v>1</v>
      </c>
      <c r="E30" s="70">
        <v>1000</v>
      </c>
      <c r="F30" s="70">
        <v>0.58899999999999997</v>
      </c>
      <c r="G30" s="4">
        <f>E30*12*F30</f>
        <v>7068</v>
      </c>
      <c r="H30" s="70">
        <v>229</v>
      </c>
      <c r="I30" s="70">
        <v>0.58899999999999997</v>
      </c>
      <c r="J30" s="70">
        <v>91</v>
      </c>
      <c r="K30" s="70">
        <v>342</v>
      </c>
      <c r="L30">
        <f>K30-J30</f>
        <v>251</v>
      </c>
      <c r="M30">
        <f>H30-J30</f>
        <v>138</v>
      </c>
      <c r="N30">
        <f>0.8*M30/L30+0.1</f>
        <v>0.53984063745019928</v>
      </c>
      <c r="O30" s="70">
        <v>0.58899999999999997</v>
      </c>
      <c r="P30">
        <v>100</v>
      </c>
      <c r="Q30">
        <f>0.8*(P30-J30)/L30+0.1</f>
        <v>0.12868525896414343</v>
      </c>
      <c r="R30">
        <f>-0.7917*Q30+0.8507</f>
        <v>0.74881988047808767</v>
      </c>
      <c r="S30">
        <f>365*P30*R30</f>
        <v>27331.9256374502</v>
      </c>
      <c r="T30" s="12">
        <f>0.7*S30</f>
        <v>19132.347946215137</v>
      </c>
      <c r="U30" s="70">
        <v>91</v>
      </c>
      <c r="V30" s="71">
        <f>1.25*L30</f>
        <v>313.75</v>
      </c>
      <c r="W30">
        <f>U30-(L30/8)</f>
        <v>59.625</v>
      </c>
      <c r="X30">
        <f>1.25*L30/(2*(-0.7914))</f>
        <v>-198.22466515036643</v>
      </c>
      <c r="Y30">
        <f>(((-0.7914)*W30)/V30-0.8506)*X30</f>
        <v>198.42240017690168</v>
      </c>
      <c r="Z30">
        <f>IF(Y30&gt;U30,Y30,U30)</f>
        <v>198.42240017690168</v>
      </c>
      <c r="AA30">
        <f>(Z30-W30)/V30</f>
        <v>0.44238215195825237</v>
      </c>
      <c r="AB30">
        <f>(-0.7914)*AA30+0.8506</f>
        <v>0.50049876494023904</v>
      </c>
      <c r="AC30">
        <f>Z30*AB30*365</f>
        <v>36248.210672131259</v>
      </c>
      <c r="AD30" s="12">
        <f>AC30*0.7</f>
        <v>25373.747470491879</v>
      </c>
      <c r="AE30" s="4">
        <f>E30*F30*12</f>
        <v>7068</v>
      </c>
      <c r="AF30">
        <f>AD30-AE30</f>
        <v>18305.747470491879</v>
      </c>
      <c r="AG30" s="3"/>
    </row>
    <row r="31" spans="1:34" ht="16" thickBot="1" x14ac:dyDescent="0.4">
      <c r="A31" s="69" t="s">
        <v>158</v>
      </c>
      <c r="B31" s="70" t="s">
        <v>159</v>
      </c>
      <c r="C31" s="70" t="s">
        <v>123</v>
      </c>
      <c r="D31" s="70">
        <v>1</v>
      </c>
      <c r="E31" s="70">
        <v>1100</v>
      </c>
      <c r="F31" s="70">
        <v>0.2712</v>
      </c>
      <c r="G31" s="4">
        <f>E31*12*F31</f>
        <v>3579.84</v>
      </c>
      <c r="H31" s="70">
        <v>318</v>
      </c>
      <c r="I31" s="70">
        <v>0.2712</v>
      </c>
      <c r="J31" s="70">
        <v>90</v>
      </c>
      <c r="K31" s="70">
        <v>375</v>
      </c>
      <c r="L31">
        <f>K31-J31</f>
        <v>285</v>
      </c>
      <c r="M31">
        <f>H31-J31</f>
        <v>228</v>
      </c>
      <c r="N31">
        <f>0.8*M31/L31+0.1</f>
        <v>0.74</v>
      </c>
      <c r="O31" s="70">
        <v>0.2712</v>
      </c>
      <c r="P31">
        <v>100</v>
      </c>
      <c r="Q31">
        <f>0.8*(P31-J31)/L31+0.1</f>
        <v>0.1280701754385965</v>
      </c>
      <c r="R31">
        <f>-0.7917*Q31+0.8507</f>
        <v>0.74930684210526322</v>
      </c>
      <c r="S31">
        <f>365*P31*R31</f>
        <v>27349.699736842107</v>
      </c>
      <c r="T31" s="12">
        <f>0.7*S31</f>
        <v>19144.789815789474</v>
      </c>
      <c r="U31" s="70">
        <v>90</v>
      </c>
      <c r="V31" s="71">
        <f>1.25*L31</f>
        <v>356.25</v>
      </c>
      <c r="W31">
        <f>U31-(L31/8)</f>
        <v>54.375</v>
      </c>
      <c r="X31">
        <f>1.25*L31/(2*(-0.7914))</f>
        <v>-225.07581501137224</v>
      </c>
      <c r="Y31">
        <f>(((-0.7914)*W31)/V31-0.8506)*X31</f>
        <v>218.63698824867325</v>
      </c>
      <c r="Z31">
        <f>IF(Y31&gt;U31,Y31,U31)</f>
        <v>218.63698824867325</v>
      </c>
      <c r="AA31">
        <f>(Z31-W31)/V31</f>
        <v>0.46108628280329333</v>
      </c>
      <c r="AB31">
        <f>(-0.7914)*AA31+0.8506</f>
        <v>0.4856963157894737</v>
      </c>
      <c r="AC31">
        <f>Z31*AB31*365</f>
        <v>38759.780586005778</v>
      </c>
      <c r="AD31" s="12">
        <f>AC31*0.7</f>
        <v>27131.846410204042</v>
      </c>
      <c r="AE31" s="4">
        <f>E31*F31*12</f>
        <v>3579.84</v>
      </c>
      <c r="AF31">
        <f>AD31-AE31</f>
        <v>23552.006410204041</v>
      </c>
      <c r="AG31" s="59" t="s">
        <v>91</v>
      </c>
    </row>
    <row r="32" spans="1:34" ht="16" thickBot="1" x14ac:dyDescent="0.4">
      <c r="A32" s="69" t="s">
        <v>160</v>
      </c>
      <c r="B32" s="70" t="s">
        <v>115</v>
      </c>
      <c r="C32" s="70" t="s">
        <v>123</v>
      </c>
      <c r="D32" s="70">
        <v>1</v>
      </c>
      <c r="E32" s="70">
        <v>900</v>
      </c>
      <c r="F32" s="70">
        <v>4.6600000000000003E-2</v>
      </c>
      <c r="G32" s="4">
        <f>E32*12*F32</f>
        <v>503.28000000000003</v>
      </c>
      <c r="H32" s="70">
        <v>418</v>
      </c>
      <c r="I32" s="70">
        <v>4.6600000000000003E-2</v>
      </c>
      <c r="J32" s="70">
        <v>86</v>
      </c>
      <c r="K32" s="70">
        <v>488</v>
      </c>
      <c r="L32">
        <f>K32-J32</f>
        <v>402</v>
      </c>
      <c r="M32">
        <f>H32-J32</f>
        <v>332</v>
      </c>
      <c r="N32">
        <f>0.8*M32/L32+0.1</f>
        <v>0.76069651741293531</v>
      </c>
      <c r="O32" s="70">
        <v>4.6600000000000003E-2</v>
      </c>
      <c r="P32">
        <v>100</v>
      </c>
      <c r="Q32">
        <f>0.8*(P32-J32)/L32+0.1</f>
        <v>0.12786069651741294</v>
      </c>
      <c r="R32">
        <f>-0.7917*Q32+0.8507</f>
        <v>0.74947268656716415</v>
      </c>
      <c r="S32">
        <f>365*P32*R32</f>
        <v>27355.753059701492</v>
      </c>
      <c r="T32" s="12">
        <f>0.7*S32</f>
        <v>19149.027141791044</v>
      </c>
      <c r="U32" s="70">
        <v>86</v>
      </c>
      <c r="V32" s="71">
        <f>1.25*L32</f>
        <v>502.5</v>
      </c>
      <c r="W32">
        <f>U32-(L32/8)</f>
        <v>35.75</v>
      </c>
      <c r="X32">
        <f>1.25*L32/(2*(-0.7914))</f>
        <v>-317.47536012130399</v>
      </c>
      <c r="Y32">
        <f>(((-0.7914)*W32)/V32-0.8506)*X32</f>
        <v>287.91954131918118</v>
      </c>
      <c r="Z32">
        <f>IF(Y32&gt;U32,Y32,U32)</f>
        <v>287.91954131918118</v>
      </c>
      <c r="AA32">
        <f>(Z32-W32)/V32</f>
        <v>0.50182993297349487</v>
      </c>
      <c r="AB32">
        <f>(-0.7914)*AA32+0.8506</f>
        <v>0.45345179104477618</v>
      </c>
      <c r="AC32">
        <f>Z32*AB32*365</f>
        <v>47653.5355661102</v>
      </c>
      <c r="AD32" s="12">
        <f>AC32*0.7</f>
        <v>33357.474896277141</v>
      </c>
      <c r="AE32" s="4">
        <f>E32*F32*12</f>
        <v>503.28000000000009</v>
      </c>
      <c r="AF32">
        <f>AD32-AE32</f>
        <v>32854.194896277142</v>
      </c>
      <c r="AG32" s="60" t="s">
        <v>92</v>
      </c>
    </row>
    <row r="33" spans="1:33" ht="16" thickBot="1" x14ac:dyDescent="0.4">
      <c r="A33" s="69" t="s">
        <v>161</v>
      </c>
      <c r="B33" s="70" t="s">
        <v>162</v>
      </c>
      <c r="C33" s="70" t="s">
        <v>107</v>
      </c>
      <c r="D33" s="70">
        <v>1</v>
      </c>
      <c r="E33" s="70">
        <v>3000</v>
      </c>
      <c r="F33" s="70">
        <v>0.46300000000000002</v>
      </c>
      <c r="G33" s="4">
        <f>E33*12*F33</f>
        <v>16668</v>
      </c>
      <c r="H33" s="70">
        <v>337</v>
      </c>
      <c r="I33" s="70">
        <v>0.46300000000000002</v>
      </c>
      <c r="J33" s="70">
        <v>87</v>
      </c>
      <c r="K33" s="70">
        <v>512</v>
      </c>
      <c r="L33">
        <f>K33-J33</f>
        <v>425</v>
      </c>
      <c r="M33">
        <f>H33-J33</f>
        <v>250</v>
      </c>
      <c r="N33">
        <f>0.8*M33/L33+0.1</f>
        <v>0.57058823529411762</v>
      </c>
      <c r="O33" s="70">
        <v>0.46300000000000002</v>
      </c>
      <c r="P33">
        <v>100</v>
      </c>
      <c r="Q33">
        <f>0.8*(P33-J33)/L33+0.1</f>
        <v>0.12447058823529412</v>
      </c>
      <c r="R33">
        <f>-0.7917*Q33+0.8507</f>
        <v>0.75215663529411769</v>
      </c>
      <c r="S33">
        <f>365*P33*R33</f>
        <v>27453.717188235296</v>
      </c>
      <c r="T33" s="12">
        <f>0.7*S33</f>
        <v>19217.602031764705</v>
      </c>
      <c r="U33" s="70">
        <v>87</v>
      </c>
      <c r="V33" s="71">
        <f>1.25*L33</f>
        <v>531.25</v>
      </c>
      <c r="W33">
        <f>U33-(L33/8)</f>
        <v>33.875</v>
      </c>
      <c r="X33">
        <f>1.25*L33/(2*(-0.7914))</f>
        <v>-335.63937326257263</v>
      </c>
      <c r="Y33">
        <f>(((-0.7914)*W33)/V33-0.8506)*X33</f>
        <v>302.43235089714432</v>
      </c>
      <c r="Z33">
        <f>IF(Y33&gt;U33,Y33,U33)</f>
        <v>302.43235089714432</v>
      </c>
      <c r="AA33">
        <f>(Z33-W33)/V33</f>
        <v>0.50551971933580109</v>
      </c>
      <c r="AB33">
        <f>(-0.7914)*AA33+0.8506</f>
        <v>0.45053169411764704</v>
      </c>
      <c r="AC33">
        <f>Z33*AB33*365</f>
        <v>49733.206183070688</v>
      </c>
      <c r="AD33" s="12">
        <f>AC33*0.7</f>
        <v>34813.244328149478</v>
      </c>
      <c r="AE33" s="4">
        <f>E33*F33*12</f>
        <v>16668</v>
      </c>
      <c r="AF33">
        <f>AD33-AE33</f>
        <v>18145.244328149478</v>
      </c>
      <c r="AG33" s="60" t="s">
        <v>93</v>
      </c>
    </row>
    <row r="34" spans="1:33" ht="16" thickBot="1" x14ac:dyDescent="0.4">
      <c r="A34" s="69" t="s">
        <v>163</v>
      </c>
      <c r="B34" s="70" t="s">
        <v>164</v>
      </c>
      <c r="C34" s="70" t="s">
        <v>107</v>
      </c>
      <c r="D34" s="70">
        <v>1</v>
      </c>
      <c r="E34" s="70">
        <v>1000</v>
      </c>
      <c r="F34" s="70">
        <v>0.54790000000000005</v>
      </c>
      <c r="G34" s="4">
        <f>E34*12*F34</f>
        <v>6574.8000000000011</v>
      </c>
      <c r="H34" s="70">
        <v>174</v>
      </c>
      <c r="I34" s="70">
        <v>0.54790000000000005</v>
      </c>
      <c r="J34" s="70">
        <v>95</v>
      </c>
      <c r="K34" s="70">
        <v>280</v>
      </c>
      <c r="L34">
        <f>K34-J34</f>
        <v>185</v>
      </c>
      <c r="M34">
        <f>H34-J34</f>
        <v>79</v>
      </c>
      <c r="N34">
        <f>0.8*M34/L34+0.1</f>
        <v>0.44162162162162166</v>
      </c>
      <c r="O34" s="70">
        <v>0.54790000000000005</v>
      </c>
      <c r="P34">
        <v>100</v>
      </c>
      <c r="Q34">
        <f>0.8*(P34-J34)/L34+0.1</f>
        <v>0.12162162162162163</v>
      </c>
      <c r="R34">
        <f>-0.7917*Q34+0.8507</f>
        <v>0.75441216216216223</v>
      </c>
      <c r="S34">
        <f>365*P34*R34</f>
        <v>27536.04391891892</v>
      </c>
      <c r="T34" s="12">
        <f>0.7*S34</f>
        <v>19275.230743243243</v>
      </c>
      <c r="U34" s="70">
        <v>95</v>
      </c>
      <c r="V34" s="71">
        <f>1.25*L34</f>
        <v>231.25</v>
      </c>
      <c r="W34">
        <f>U34-(L34/8)</f>
        <v>71.875</v>
      </c>
      <c r="X34">
        <f>1.25*L34/(2*(-0.7914))</f>
        <v>-146.1018448319434</v>
      </c>
      <c r="Y34">
        <f>(((-0.7914)*W34)/V34-0.8506)*X34</f>
        <v>160.21172921405105</v>
      </c>
      <c r="Z34">
        <f>IF(Y34&gt;U34,Y34,U34)</f>
        <v>160.21172921405105</v>
      </c>
      <c r="AA34">
        <f>(Z34-W34)/V34</f>
        <v>0.38199666687157208</v>
      </c>
      <c r="AB34">
        <f>(-0.7914)*AA34+0.8506</f>
        <v>0.54828783783783797</v>
      </c>
      <c r="AC34">
        <f>Z34*AB34*365</f>
        <v>32062.382051567129</v>
      </c>
      <c r="AD34" s="12">
        <f>AC34*0.7</f>
        <v>22443.667436096988</v>
      </c>
      <c r="AE34" s="4">
        <f>E34*F34*12</f>
        <v>6574.8000000000011</v>
      </c>
      <c r="AF34">
        <f>AD34-AE34</f>
        <v>15868.867436096987</v>
      </c>
      <c r="AG34" s="60" t="s">
        <v>94</v>
      </c>
    </row>
    <row r="35" spans="1:33" ht="16" thickBot="1" x14ac:dyDescent="0.4">
      <c r="A35" s="69" t="s">
        <v>165</v>
      </c>
      <c r="B35" s="70" t="s">
        <v>111</v>
      </c>
      <c r="C35" s="70" t="s">
        <v>123</v>
      </c>
      <c r="D35" s="70">
        <v>1</v>
      </c>
      <c r="E35" s="70">
        <v>850</v>
      </c>
      <c r="F35" s="70">
        <v>0.53149999999999997</v>
      </c>
      <c r="G35" s="4">
        <f>E35*12*F35</f>
        <v>5421.2999999999993</v>
      </c>
      <c r="H35" s="70">
        <v>146</v>
      </c>
      <c r="I35" s="70">
        <v>0.53149999999999997</v>
      </c>
      <c r="J35" s="70">
        <v>96</v>
      </c>
      <c r="K35" s="70">
        <v>245</v>
      </c>
      <c r="L35">
        <f>K35-J35</f>
        <v>149</v>
      </c>
      <c r="M35">
        <f>H35-J35</f>
        <v>50</v>
      </c>
      <c r="N35">
        <f>0.8*M35/L35+0.1</f>
        <v>0.36845637583892621</v>
      </c>
      <c r="O35" s="70">
        <v>0.53149999999999997</v>
      </c>
      <c r="P35">
        <v>100</v>
      </c>
      <c r="Q35">
        <f>0.8*(P35-J35)/L35+0.1</f>
        <v>0.1214765100671141</v>
      </c>
      <c r="R35">
        <f>-0.7917*Q35+0.8507</f>
        <v>0.75452704697986572</v>
      </c>
      <c r="S35">
        <f>365*P35*R35</f>
        <v>27540.2372147651</v>
      </c>
      <c r="T35" s="12">
        <f>0.7*S35</f>
        <v>19278.166050335571</v>
      </c>
      <c r="U35" s="70">
        <v>96</v>
      </c>
      <c r="V35" s="71">
        <f>1.25*L35</f>
        <v>186.25</v>
      </c>
      <c r="W35">
        <f>U35-(L35/8)</f>
        <v>77.375</v>
      </c>
      <c r="X35">
        <f>1.25*L35/(2*(-0.7914))</f>
        <v>-117.67121556734901</v>
      </c>
      <c r="Y35">
        <f>(((-0.7914)*W35)/V35-0.8506)*X35</f>
        <v>138.77863596158707</v>
      </c>
      <c r="Z35">
        <f>IF(Y35&gt;U35,Y35,U35)</f>
        <v>138.77863596158707</v>
      </c>
      <c r="AA35">
        <f>(Z35-W35)/V35</f>
        <v>0.32968395147160845</v>
      </c>
      <c r="AB35">
        <f>(-0.7914)*AA35+0.8506</f>
        <v>0.58968812080536903</v>
      </c>
      <c r="AC35">
        <f>Z35*AB35*365</f>
        <v>29870.181262564052</v>
      </c>
      <c r="AD35" s="12">
        <f>AC35*0.7</f>
        <v>20909.126883794834</v>
      </c>
      <c r="AE35" s="4">
        <f>E35*F35*12</f>
        <v>5421.2999999999993</v>
      </c>
      <c r="AF35">
        <f>AD35-AE35</f>
        <v>15487.826883794834</v>
      </c>
      <c r="AG35" s="61" t="s">
        <v>95</v>
      </c>
    </row>
    <row r="36" spans="1:33" ht="16" thickBot="1" x14ac:dyDescent="0.4">
      <c r="A36" s="69" t="s">
        <v>166</v>
      </c>
      <c r="B36" s="70" t="s">
        <v>143</v>
      </c>
      <c r="C36" s="70" t="s">
        <v>107</v>
      </c>
      <c r="D36" s="70">
        <v>1</v>
      </c>
      <c r="E36" s="70">
        <v>700</v>
      </c>
      <c r="F36" s="70">
        <v>0.50139999999999996</v>
      </c>
      <c r="G36" s="4">
        <f>E36*12*F36</f>
        <v>4211.7599999999993</v>
      </c>
      <c r="H36" s="70">
        <v>212</v>
      </c>
      <c r="I36" s="70">
        <v>0.50139999999999996</v>
      </c>
      <c r="J36" s="70">
        <v>94</v>
      </c>
      <c r="K36" s="70">
        <v>356</v>
      </c>
      <c r="L36">
        <f>K36-J36</f>
        <v>262</v>
      </c>
      <c r="M36">
        <f>H36-J36</f>
        <v>118</v>
      </c>
      <c r="N36">
        <f>0.8*M36/L36+0.1</f>
        <v>0.46030534351145036</v>
      </c>
      <c r="O36" s="70">
        <v>0.50139999999999996</v>
      </c>
      <c r="P36">
        <v>100</v>
      </c>
      <c r="Q36">
        <f>0.8*(P36-J36)/L36+0.1</f>
        <v>0.1183206106870229</v>
      </c>
      <c r="R36">
        <f>-0.7917*Q36+0.8507</f>
        <v>0.75702557251908398</v>
      </c>
      <c r="S36">
        <f>365*P36*R36</f>
        <v>27631.433396946566</v>
      </c>
      <c r="T36" s="12">
        <f>0.7*S36</f>
        <v>19342.003377862595</v>
      </c>
      <c r="U36" s="70">
        <v>94</v>
      </c>
      <c r="V36" s="71">
        <f>1.25*L36</f>
        <v>327.5</v>
      </c>
      <c r="W36">
        <f>U36-(L36/8)</f>
        <v>61.25</v>
      </c>
      <c r="X36">
        <f>1.25*L36/(2*(-0.7914))</f>
        <v>-206.9118018701036</v>
      </c>
      <c r="Y36">
        <f>(((-0.7914)*W36)/V36-0.8506)*X36</f>
        <v>206.62417867071014</v>
      </c>
      <c r="Z36">
        <f>IF(Y36&gt;U36,Y36,U36)</f>
        <v>206.62417867071014</v>
      </c>
      <c r="AA36">
        <f>(Z36-W36)/V36</f>
        <v>0.44389062189529815</v>
      </c>
      <c r="AB36">
        <f>(-0.7914)*AA36+0.8506</f>
        <v>0.49930496183206108</v>
      </c>
      <c r="AC36">
        <f>Z36*AB36*365</f>
        <v>37656.494340337362</v>
      </c>
      <c r="AD36" s="12">
        <f>AC36*0.7</f>
        <v>26359.546038236153</v>
      </c>
      <c r="AE36" s="4">
        <f>E36*F36*12</f>
        <v>4211.7599999999993</v>
      </c>
      <c r="AF36">
        <f>AD36-AE36</f>
        <v>22147.786038236154</v>
      </c>
    </row>
    <row r="37" spans="1:33" ht="16" thickBot="1" x14ac:dyDescent="0.4">
      <c r="A37" s="69" t="s">
        <v>167</v>
      </c>
      <c r="B37" s="70" t="s">
        <v>113</v>
      </c>
      <c r="C37" s="70" t="s">
        <v>123</v>
      </c>
      <c r="D37" s="70">
        <v>2</v>
      </c>
      <c r="E37" s="70">
        <v>2000</v>
      </c>
      <c r="F37" s="70">
        <v>0.31230000000000002</v>
      </c>
      <c r="G37" s="4">
        <f>E37*12*F37</f>
        <v>7495.2000000000007</v>
      </c>
      <c r="H37" s="70">
        <v>199</v>
      </c>
      <c r="I37" s="70">
        <v>0.31230000000000002</v>
      </c>
      <c r="J37" s="70">
        <v>97</v>
      </c>
      <c r="K37" s="70">
        <v>240</v>
      </c>
      <c r="L37">
        <f>K37-J37</f>
        <v>143</v>
      </c>
      <c r="M37">
        <f>H37-J37</f>
        <v>102</v>
      </c>
      <c r="N37">
        <f>0.8*M37/L37+0.1</f>
        <v>0.67062937062937067</v>
      </c>
      <c r="O37" s="70">
        <v>0.31230000000000002</v>
      </c>
      <c r="P37">
        <v>100</v>
      </c>
      <c r="Q37">
        <f>0.8*(P37-J37)/L37+0.1</f>
        <v>0.11678321678321679</v>
      </c>
      <c r="R37">
        <f>-0.7917*Q37+0.8507</f>
        <v>0.75824272727272723</v>
      </c>
      <c r="S37">
        <f>365*P37*R37</f>
        <v>27675.859545454543</v>
      </c>
      <c r="T37" s="12">
        <f>0.7*S37</f>
        <v>19373.101681818178</v>
      </c>
      <c r="U37" s="70">
        <v>97</v>
      </c>
      <c r="V37" s="71">
        <f>1.25*L37</f>
        <v>178.75</v>
      </c>
      <c r="W37">
        <f>U37-(L37/8)</f>
        <v>79.125</v>
      </c>
      <c r="X37">
        <f>1.25*L37/(2*(-0.7914))</f>
        <v>-112.93277735658327</v>
      </c>
      <c r="Y37">
        <f>(((-0.7914)*W37)/V37-0.8506)*X37</f>
        <v>135.62312041950975</v>
      </c>
      <c r="Z37">
        <f>IF(Y37&gt;U37,Y37,U37)</f>
        <v>135.62312041950975</v>
      </c>
      <c r="AA37">
        <f>(Z37-W37)/V37</f>
        <v>0.31607340094830627</v>
      </c>
      <c r="AB37">
        <f>(-0.7914)*AA37+0.8506</f>
        <v>0.60045951048951052</v>
      </c>
      <c r="AC37">
        <f>Z37*AB37*365</f>
        <v>29724.210261827946</v>
      </c>
      <c r="AD37" s="12">
        <f>AC37*0.7</f>
        <v>20806.947183279561</v>
      </c>
      <c r="AE37" s="4">
        <f>E37*F37*12</f>
        <v>7495.2000000000007</v>
      </c>
      <c r="AF37">
        <f>AD37-AE37</f>
        <v>13311.74718327956</v>
      </c>
    </row>
    <row r="38" spans="1:33" ht="16" thickBot="1" x14ac:dyDescent="0.4">
      <c r="A38" s="69" t="s">
        <v>168</v>
      </c>
      <c r="B38" s="70" t="s">
        <v>127</v>
      </c>
      <c r="C38" s="70" t="s">
        <v>107</v>
      </c>
      <c r="D38" s="70">
        <v>1</v>
      </c>
      <c r="E38" s="70">
        <v>900</v>
      </c>
      <c r="F38" s="70">
        <v>0.32879999999999998</v>
      </c>
      <c r="G38" s="4">
        <f>E38*12*F38</f>
        <v>3551.04</v>
      </c>
      <c r="H38" s="70">
        <v>144</v>
      </c>
      <c r="I38" s="70">
        <v>0.32879999999999998</v>
      </c>
      <c r="J38" s="70">
        <v>98</v>
      </c>
      <c r="K38" s="70">
        <v>195</v>
      </c>
      <c r="L38">
        <f>K38-J38</f>
        <v>97</v>
      </c>
      <c r="M38">
        <f>H38-J38</f>
        <v>46</v>
      </c>
      <c r="N38">
        <f>0.8*M38/L38+0.1</f>
        <v>0.47938144329896915</v>
      </c>
      <c r="O38" s="70">
        <v>0.32879999999999998</v>
      </c>
      <c r="P38">
        <v>100</v>
      </c>
      <c r="Q38">
        <f>0.8*(P38-J38)/L38+0.1</f>
        <v>0.11649484536082474</v>
      </c>
      <c r="R38">
        <f>-0.7917*Q38+0.8507</f>
        <v>0.75847103092783508</v>
      </c>
      <c r="S38">
        <f>365*P38*R38</f>
        <v>27684.192628865982</v>
      </c>
      <c r="T38" s="12">
        <f>0.7*S38</f>
        <v>19378.934840206184</v>
      </c>
      <c r="U38" s="70">
        <v>98</v>
      </c>
      <c r="V38" s="71">
        <f>1.25*L38</f>
        <v>121.25</v>
      </c>
      <c r="W38">
        <f>U38-(L38/8)</f>
        <v>85.875</v>
      </c>
      <c r="X38">
        <f>1.25*L38/(2*(-0.7914))</f>
        <v>-76.604751074045993</v>
      </c>
      <c r="Y38">
        <f>(((-0.7914)*W38)/V38-0.8506)*X38</f>
        <v>108.09750126358351</v>
      </c>
      <c r="Z38">
        <f>IF(Y38&gt;U38,Y38,U38)</f>
        <v>108.09750126358351</v>
      </c>
      <c r="AA38">
        <f>(Z38-W38)/V38</f>
        <v>0.18327836093677122</v>
      </c>
      <c r="AB38">
        <f>(-0.7914)*AA38+0.8506</f>
        <v>0.70555350515463933</v>
      </c>
      <c r="AC38">
        <f>Z38*AB38*365</f>
        <v>27838.028383967478</v>
      </c>
      <c r="AD38" s="12">
        <f>AC38*0.7</f>
        <v>19486.619868777234</v>
      </c>
      <c r="AE38" s="4">
        <f>E38*F38*12</f>
        <v>3551.0399999999995</v>
      </c>
      <c r="AF38">
        <f>AD38-AE38</f>
        <v>15935.579868777235</v>
      </c>
    </row>
    <row r="39" spans="1:33" ht="16" thickBot="1" x14ac:dyDescent="0.4">
      <c r="A39" s="69" t="s">
        <v>169</v>
      </c>
      <c r="B39" s="70" t="s">
        <v>170</v>
      </c>
      <c r="C39" s="70" t="s">
        <v>107</v>
      </c>
      <c r="D39" s="70">
        <v>1</v>
      </c>
      <c r="E39" s="70">
        <v>1600</v>
      </c>
      <c r="F39" s="70">
        <v>0.53969999999999996</v>
      </c>
      <c r="G39" s="4">
        <f>E39*12*F39</f>
        <v>10362.24</v>
      </c>
      <c r="H39" s="70">
        <v>209</v>
      </c>
      <c r="I39" s="70">
        <v>0.53969999999999996</v>
      </c>
      <c r="J39" s="70">
        <v>94</v>
      </c>
      <c r="K39" s="70">
        <v>411</v>
      </c>
      <c r="L39">
        <f>K39-J39</f>
        <v>317</v>
      </c>
      <c r="M39">
        <f>H39-J39</f>
        <v>115</v>
      </c>
      <c r="N39">
        <f>0.8*M39/L39+0.1</f>
        <v>0.39022082018927451</v>
      </c>
      <c r="O39" s="70">
        <v>0.53969999999999996</v>
      </c>
      <c r="P39">
        <v>100</v>
      </c>
      <c r="Q39">
        <f>0.8*(P39-J39)/L39+0.1</f>
        <v>0.11514195583596215</v>
      </c>
      <c r="R39">
        <f>-0.7917*Q39+0.8507</f>
        <v>0.75954211356466872</v>
      </c>
      <c r="S39">
        <f>365*P39*R39</f>
        <v>27723.287145110407</v>
      </c>
      <c r="T39" s="12">
        <f>0.7*S39</f>
        <v>19406.301001577285</v>
      </c>
      <c r="U39" s="70">
        <v>94</v>
      </c>
      <c r="V39" s="71">
        <f>1.25*L39</f>
        <v>396.25</v>
      </c>
      <c r="W39">
        <f>U39-(L39/8)</f>
        <v>54.375</v>
      </c>
      <c r="X39">
        <f>1.25*L39/(2*(-0.7914))</f>
        <v>-250.3474854687895</v>
      </c>
      <c r="Y39">
        <f>(((-0.7914)*W39)/V39-0.8506)*X39</f>
        <v>240.13307113975236</v>
      </c>
      <c r="Z39">
        <f>IF(Y39&gt;U39,Y39,U39)</f>
        <v>240.13307113975236</v>
      </c>
      <c r="AA39">
        <f>(Z39-W39)/V39</f>
        <v>0.46879008489527407</v>
      </c>
      <c r="AB39">
        <f>(-0.7914)*AA39+0.8506</f>
        <v>0.47959952681388013</v>
      </c>
      <c r="AC39">
        <f>Z39*AB39*365</f>
        <v>42036.213161211002</v>
      </c>
      <c r="AD39" s="12">
        <f>AC39*0.7</f>
        <v>29425.349212847701</v>
      </c>
      <c r="AE39" s="4">
        <f>E39*F39*12</f>
        <v>10362.24</v>
      </c>
      <c r="AF39">
        <f>AD39-AE39</f>
        <v>19063.109212847703</v>
      </c>
    </row>
    <row r="40" spans="1:33" ht="16" thickBot="1" x14ac:dyDescent="0.4">
      <c r="A40" s="69" t="s">
        <v>171</v>
      </c>
      <c r="B40" s="70" t="s">
        <v>172</v>
      </c>
      <c r="C40" s="70" t="s">
        <v>107</v>
      </c>
      <c r="D40" s="70">
        <v>1</v>
      </c>
      <c r="E40" s="70">
        <v>3200</v>
      </c>
      <c r="F40" s="70">
        <v>0.62739999999999996</v>
      </c>
      <c r="G40" s="4">
        <f>E40*12*F40</f>
        <v>24092.16</v>
      </c>
      <c r="H40" s="70">
        <v>251</v>
      </c>
      <c r="I40" s="70">
        <v>0.62739999999999996</v>
      </c>
      <c r="J40" s="70">
        <v>94</v>
      </c>
      <c r="K40" s="70">
        <v>528</v>
      </c>
      <c r="L40">
        <f>K40-J40</f>
        <v>434</v>
      </c>
      <c r="M40">
        <f>H40-J40</f>
        <v>157</v>
      </c>
      <c r="N40">
        <f>0.8*M40/L40+0.1</f>
        <v>0.38940092165898621</v>
      </c>
      <c r="O40" s="70">
        <v>0.62739999999999996</v>
      </c>
      <c r="P40">
        <v>100</v>
      </c>
      <c r="Q40">
        <f>0.8*(P40-J40)/L40+0.1</f>
        <v>0.11105990783410138</v>
      </c>
      <c r="R40">
        <f>-0.7917*Q40+0.8507</f>
        <v>0.76277387096774196</v>
      </c>
      <c r="S40">
        <f>365*P40*R40</f>
        <v>27841.246290322582</v>
      </c>
      <c r="T40" s="12">
        <f>0.7*S40</f>
        <v>19488.872403225807</v>
      </c>
      <c r="U40" s="70">
        <v>94</v>
      </c>
      <c r="V40" s="71">
        <f>1.25*L40</f>
        <v>542.5</v>
      </c>
      <c r="W40">
        <f>U40-(L40/8)</f>
        <v>39.75</v>
      </c>
      <c r="X40">
        <f>1.25*L40/(2*(-0.7914))</f>
        <v>-342.74703057872125</v>
      </c>
      <c r="Y40">
        <f>(((-0.7914)*W40)/V40-0.8506)*X40</f>
        <v>311.41562421026032</v>
      </c>
      <c r="Z40">
        <f>IF(Y40&gt;U40,Y40,U40)</f>
        <v>311.41562421026032</v>
      </c>
      <c r="AA40">
        <f>(Z40-W40)/V40</f>
        <v>0.50076612757651673</v>
      </c>
      <c r="AB40">
        <f>(-0.7914)*AA40+0.8506</f>
        <v>0.45429368663594466</v>
      </c>
      <c r="AC40">
        <f>Z40*AB40*365</f>
        <v>51638.065479457277</v>
      </c>
      <c r="AD40" s="12">
        <f>AC40*0.7</f>
        <v>36146.645835620089</v>
      </c>
      <c r="AE40" s="4">
        <f>E40*F40*12</f>
        <v>24092.159999999996</v>
      </c>
      <c r="AF40">
        <f>AD40-AE40</f>
        <v>12054.485835620093</v>
      </c>
    </row>
    <row r="41" spans="1:33" ht="16" thickBot="1" x14ac:dyDescent="0.4">
      <c r="A41" s="69" t="s">
        <v>171</v>
      </c>
      <c r="B41" s="70" t="s">
        <v>115</v>
      </c>
      <c r="C41" s="70" t="s">
        <v>107</v>
      </c>
      <c r="D41" s="70">
        <v>2</v>
      </c>
      <c r="E41" s="70">
        <v>1000</v>
      </c>
      <c r="F41" s="70">
        <v>0.24110000000000001</v>
      </c>
      <c r="G41" s="4">
        <f>E41*12*F41</f>
        <v>2893.2000000000003</v>
      </c>
      <c r="H41" s="70">
        <v>427</v>
      </c>
      <c r="I41" s="70">
        <v>0.24110000000000001</v>
      </c>
      <c r="J41" s="70">
        <v>94</v>
      </c>
      <c r="K41" s="70">
        <v>531</v>
      </c>
      <c r="L41">
        <f>K41-J41</f>
        <v>437</v>
      </c>
      <c r="M41">
        <f>H41-J41</f>
        <v>333</v>
      </c>
      <c r="N41">
        <f>0.8*M41/L41+0.1</f>
        <v>0.70961098398169342</v>
      </c>
      <c r="O41" s="70">
        <v>0.24110000000000001</v>
      </c>
      <c r="P41">
        <v>100</v>
      </c>
      <c r="Q41">
        <f>0.8*(P41-J41)/L41+0.1</f>
        <v>0.11098398169336385</v>
      </c>
      <c r="R41">
        <f>-0.7917*Q41+0.8507</f>
        <v>0.76283398169336381</v>
      </c>
      <c r="S41">
        <f>365*P41*R41</f>
        <v>27843.440331807778</v>
      </c>
      <c r="T41" s="12">
        <f>0.7*S41</f>
        <v>19490.408232265443</v>
      </c>
      <c r="U41" s="70">
        <v>94</v>
      </c>
      <c r="V41" s="71">
        <f>1.25*L41</f>
        <v>546.25</v>
      </c>
      <c r="W41">
        <f>U41-(L41/8)</f>
        <v>39.375</v>
      </c>
      <c r="X41">
        <f>1.25*L41/(2*(-0.7914))</f>
        <v>-345.1162496841041</v>
      </c>
      <c r="Y41">
        <f>(((-0.7914)*W41)/V41-0.8506)*X41</f>
        <v>313.24338198129897</v>
      </c>
      <c r="Z41">
        <f>IF(Y41&gt;U41,Y41,U41)</f>
        <v>313.24338198129897</v>
      </c>
      <c r="AA41">
        <f>(Z41-W41)/V41</f>
        <v>0.50136088234562737</v>
      </c>
      <c r="AB41">
        <f>(-0.7914)*AA41+0.8506</f>
        <v>0.45382299771167051</v>
      </c>
      <c r="AC41">
        <f>Z41*AB41*365</f>
        <v>51887.323477794664</v>
      </c>
      <c r="AD41" s="12">
        <f>AC41*0.7</f>
        <v>36321.126434456259</v>
      </c>
      <c r="AE41" s="4">
        <f>E41*F41*12</f>
        <v>2893.2000000000003</v>
      </c>
      <c r="AF41">
        <f>AD41-AE41</f>
        <v>33427.926434456262</v>
      </c>
    </row>
    <row r="42" spans="1:33" ht="16" thickBot="1" x14ac:dyDescent="0.4">
      <c r="A42" s="69" t="s">
        <v>173</v>
      </c>
      <c r="B42" s="70" t="s">
        <v>174</v>
      </c>
      <c r="C42" s="70" t="s">
        <v>107</v>
      </c>
      <c r="D42" s="70">
        <v>1</v>
      </c>
      <c r="E42" s="70">
        <v>1100</v>
      </c>
      <c r="F42" s="70">
        <v>0.6</v>
      </c>
      <c r="G42" s="4">
        <f>E42*12*F42</f>
        <v>7920</v>
      </c>
      <c r="H42" s="70">
        <v>147</v>
      </c>
      <c r="I42" s="70">
        <v>0.6</v>
      </c>
      <c r="J42" s="70">
        <v>99</v>
      </c>
      <c r="K42" s="70">
        <v>215</v>
      </c>
      <c r="L42">
        <f>K42-J42</f>
        <v>116</v>
      </c>
      <c r="M42">
        <f>H42-J42</f>
        <v>48</v>
      </c>
      <c r="N42">
        <f>0.8*M42/L42+0.1</f>
        <v>0.43103448275862077</v>
      </c>
      <c r="O42" s="70">
        <v>0.6</v>
      </c>
      <c r="P42">
        <v>100</v>
      </c>
      <c r="Q42">
        <f>0.8*(P42-J42)/L42+0.1</f>
        <v>0.10689655172413794</v>
      </c>
      <c r="R42">
        <f>-0.7917*Q42+0.8507</f>
        <v>0.76607000000000003</v>
      </c>
      <c r="S42">
        <f>365*P42*R42</f>
        <v>27961.555</v>
      </c>
      <c r="T42" s="12">
        <f>0.7*S42</f>
        <v>19573.088499999998</v>
      </c>
      <c r="U42" s="70">
        <v>99</v>
      </c>
      <c r="V42" s="71">
        <f>1.25*L42</f>
        <v>145</v>
      </c>
      <c r="W42">
        <f>U42-(L42/8)</f>
        <v>84.5</v>
      </c>
      <c r="X42">
        <f>1.25*L42/(2*(-0.7914))</f>
        <v>-91.609805408137476</v>
      </c>
      <c r="Y42">
        <f>(((-0.7914)*W42)/V42-0.8506)*X42</f>
        <v>120.17330048016173</v>
      </c>
      <c r="Z42">
        <f>IF(Y42&gt;U42,Y42,U42)</f>
        <v>120.17330048016173</v>
      </c>
      <c r="AA42">
        <f>(Z42-W42)/V42</f>
        <v>0.24602276193214986</v>
      </c>
      <c r="AB42">
        <f>(-0.7914)*AA42+0.8506</f>
        <v>0.65589758620689664</v>
      </c>
      <c r="AC42">
        <f>Z42*AB42*365</f>
        <v>28769.802864680772</v>
      </c>
      <c r="AD42" s="12">
        <f>AC42*0.7</f>
        <v>20138.86200527654</v>
      </c>
      <c r="AE42" s="4">
        <f>E42*F42*12</f>
        <v>7920</v>
      </c>
      <c r="AF42">
        <f>AD42-AE42</f>
        <v>12218.86200527654</v>
      </c>
    </row>
    <row r="43" spans="1:33" ht="16" thickBot="1" x14ac:dyDescent="0.4">
      <c r="A43" s="69" t="s">
        <v>175</v>
      </c>
      <c r="B43" s="70" t="s">
        <v>176</v>
      </c>
      <c r="C43" s="70" t="s">
        <v>107</v>
      </c>
      <c r="D43" s="70">
        <v>1</v>
      </c>
      <c r="E43" s="70">
        <v>700</v>
      </c>
      <c r="F43" s="70">
        <v>0.51780000000000004</v>
      </c>
      <c r="G43" s="4">
        <f>E43*12*F43</f>
        <v>4349.5200000000004</v>
      </c>
      <c r="H43" s="70">
        <v>180</v>
      </c>
      <c r="I43" s="70">
        <v>0.51780000000000004</v>
      </c>
      <c r="J43" s="70">
        <v>99</v>
      </c>
      <c r="K43" s="70">
        <v>265</v>
      </c>
      <c r="L43">
        <f>K43-J43</f>
        <v>166</v>
      </c>
      <c r="M43">
        <f>H43-J43</f>
        <v>81</v>
      </c>
      <c r="N43">
        <f>0.8*M43/L43+0.1</f>
        <v>0.49036144578313257</v>
      </c>
      <c r="O43" s="70">
        <v>0.51780000000000004</v>
      </c>
      <c r="P43">
        <v>100</v>
      </c>
      <c r="Q43">
        <f>0.8*(P43-J43)/L43+0.1</f>
        <v>0.10481927710843374</v>
      </c>
      <c r="R43">
        <f>-0.7917*Q43+0.8507</f>
        <v>0.76771457831325307</v>
      </c>
      <c r="S43">
        <f>365*P43*R43</f>
        <v>28021.582108433737</v>
      </c>
      <c r="T43" s="12">
        <f>0.7*S43</f>
        <v>19615.107475903613</v>
      </c>
      <c r="U43" s="70">
        <v>99</v>
      </c>
      <c r="V43" s="71">
        <f>1.25*L43</f>
        <v>207.5</v>
      </c>
      <c r="W43">
        <f>U43-(L43/8)</f>
        <v>78.25</v>
      </c>
      <c r="X43">
        <f>1.25*L43/(2*(-0.7914))</f>
        <v>-131.09679049785191</v>
      </c>
      <c r="Y43">
        <f>(((-0.7914)*W43)/V43-0.8506)*X43</f>
        <v>150.63592999747283</v>
      </c>
      <c r="Z43">
        <f>IF(Y43&gt;U43,Y43,U43)</f>
        <v>150.63592999747283</v>
      </c>
      <c r="AA43">
        <f>(Z43-W43)/V43</f>
        <v>0.34884785540950763</v>
      </c>
      <c r="AB43">
        <f>(-0.7914)*AA43+0.8506</f>
        <v>0.57452180722891566</v>
      </c>
      <c r="AC43">
        <f>Z43*AB43*365</f>
        <v>31588.423758551129</v>
      </c>
      <c r="AD43" s="12">
        <f>AC43*0.7</f>
        <v>22111.89663098579</v>
      </c>
      <c r="AE43" s="4">
        <f>E43*F43*12</f>
        <v>4349.5200000000004</v>
      </c>
      <c r="AF43">
        <f>AD43-AE43</f>
        <v>17762.376630985789</v>
      </c>
    </row>
    <row r="44" spans="1:33" ht="16" thickBot="1" x14ac:dyDescent="0.4">
      <c r="A44" s="69" t="s">
        <v>177</v>
      </c>
      <c r="B44" s="70" t="s">
        <v>178</v>
      </c>
      <c r="C44" s="70" t="s">
        <v>107</v>
      </c>
      <c r="D44" s="70">
        <v>1</v>
      </c>
      <c r="E44" s="70">
        <v>1700</v>
      </c>
      <c r="F44" s="70">
        <v>0.67669999999999997</v>
      </c>
      <c r="G44" s="4">
        <f>E44*12*F44</f>
        <v>13804.679999999998</v>
      </c>
      <c r="H44" s="70">
        <v>239</v>
      </c>
      <c r="I44" s="70">
        <v>0.67669999999999997</v>
      </c>
      <c r="J44" s="70">
        <v>98</v>
      </c>
      <c r="K44" s="70">
        <v>430</v>
      </c>
      <c r="L44">
        <f>K44-J44</f>
        <v>332</v>
      </c>
      <c r="M44">
        <f>H44-J44</f>
        <v>141</v>
      </c>
      <c r="N44">
        <f>0.8*M44/L44+0.1</f>
        <v>0.43975903614457834</v>
      </c>
      <c r="O44" s="70">
        <v>0.67669999999999997</v>
      </c>
      <c r="P44">
        <v>100</v>
      </c>
      <c r="Q44">
        <f>0.8*(P44-J44)/L44+0.1</f>
        <v>0.10481927710843374</v>
      </c>
      <c r="R44">
        <f>-0.7917*Q44+0.8507</f>
        <v>0.76771457831325307</v>
      </c>
      <c r="S44">
        <f>365*P44*R44</f>
        <v>28021.582108433737</v>
      </c>
      <c r="T44" s="12">
        <f>0.7*S44</f>
        <v>19615.107475903613</v>
      </c>
      <c r="U44" s="70">
        <v>98</v>
      </c>
      <c r="V44" s="71">
        <f>1.25*L44</f>
        <v>415</v>
      </c>
      <c r="W44">
        <f>U44-(L44/8)</f>
        <v>56.5</v>
      </c>
      <c r="X44">
        <f>1.25*L44/(2*(-0.7914))</f>
        <v>-262.19358099570383</v>
      </c>
      <c r="Y44">
        <f>(((-0.7914)*W44)/V44-0.8506)*X44</f>
        <v>251.27185999494569</v>
      </c>
      <c r="Z44">
        <f>IF(Y44&gt;U44,Y44,U44)</f>
        <v>251.27185999494569</v>
      </c>
      <c r="AA44">
        <f>(Z44-W44)/V44</f>
        <v>0.46932978312035106</v>
      </c>
      <c r="AB44">
        <f>(-0.7914)*AA44+0.8506</f>
        <v>0.47917240963855418</v>
      </c>
      <c r="AC44">
        <f>Z44*AB44*365</f>
        <v>43946.928059270933</v>
      </c>
      <c r="AD44" s="12">
        <f>AC44*0.7</f>
        <v>30762.849641489651</v>
      </c>
      <c r="AE44" s="4">
        <f>E44*F44*12</f>
        <v>13804.679999999998</v>
      </c>
      <c r="AF44">
        <f>AD44-AE44</f>
        <v>16958.169641489651</v>
      </c>
    </row>
    <row r="45" spans="1:33" ht="16" thickBot="1" x14ac:dyDescent="0.4">
      <c r="A45" s="69" t="s">
        <v>179</v>
      </c>
      <c r="B45" s="70" t="s">
        <v>180</v>
      </c>
      <c r="C45" s="70" t="s">
        <v>107</v>
      </c>
      <c r="D45" s="70">
        <v>1</v>
      </c>
      <c r="E45" s="70">
        <v>1700</v>
      </c>
      <c r="F45" s="70">
        <v>0.52049999999999996</v>
      </c>
      <c r="G45" s="4">
        <f>E45*12*F45</f>
        <v>10618.199999999999</v>
      </c>
      <c r="H45" s="70">
        <v>228</v>
      </c>
      <c r="I45" s="70">
        <v>0.52049999999999996</v>
      </c>
      <c r="J45" s="70">
        <v>98</v>
      </c>
      <c r="K45" s="70">
        <v>432</v>
      </c>
      <c r="L45">
        <f>K45-J45</f>
        <v>334</v>
      </c>
      <c r="M45">
        <f>H45-J45</f>
        <v>130</v>
      </c>
      <c r="N45">
        <f>0.8*M45/L45+0.1</f>
        <v>0.41137724550898203</v>
      </c>
      <c r="O45" s="70">
        <v>0.52049999999999996</v>
      </c>
      <c r="P45">
        <v>100</v>
      </c>
      <c r="Q45">
        <f>0.8*(P45-J45)/L45+0.1</f>
        <v>0.10479041916167665</v>
      </c>
      <c r="R45">
        <f>-0.7917*Q45+0.8507</f>
        <v>0.76773742514970067</v>
      </c>
      <c r="S45">
        <f>365*P45*R45</f>
        <v>28022.416017964075</v>
      </c>
      <c r="T45" s="12">
        <f>0.7*S45</f>
        <v>19615.691212574849</v>
      </c>
      <c r="U45" s="70">
        <v>98</v>
      </c>
      <c r="V45" s="71">
        <f>1.25*L45</f>
        <v>417.5</v>
      </c>
      <c r="W45">
        <f>U45-(L45/8)</f>
        <v>56.25</v>
      </c>
      <c r="X45">
        <f>1.25*L45/(2*(-0.7914))</f>
        <v>-263.77306039929238</v>
      </c>
      <c r="Y45">
        <f>(((-0.7914)*W45)/V45-0.8506)*X45</f>
        <v>252.49036517563809</v>
      </c>
      <c r="Z45">
        <f>IF(Y45&gt;U45,Y45,U45)</f>
        <v>252.49036517563809</v>
      </c>
      <c r="AA45">
        <f>(Z45-W45)/V45</f>
        <v>0.4700368028158996</v>
      </c>
      <c r="AB45">
        <f>(-0.7914)*AA45+0.8506</f>
        <v>0.47861287425149707</v>
      </c>
      <c r="AC45">
        <f>Z45*AB45*365</f>
        <v>44108.475880095619</v>
      </c>
      <c r="AD45" s="12">
        <f>AC45*0.7</f>
        <v>30875.933116066932</v>
      </c>
      <c r="AE45" s="4">
        <f>E45*F45*12</f>
        <v>10618.199999999999</v>
      </c>
      <c r="AF45">
        <f>AD45-AE45</f>
        <v>20257.733116066935</v>
      </c>
    </row>
    <row r="46" spans="1:33" ht="16" thickBot="1" x14ac:dyDescent="0.4">
      <c r="A46" s="69" t="s">
        <v>181</v>
      </c>
      <c r="B46" s="70" t="s">
        <v>182</v>
      </c>
      <c r="C46" s="70" t="s">
        <v>107</v>
      </c>
      <c r="D46" s="70">
        <v>1</v>
      </c>
      <c r="E46" s="70">
        <v>2500</v>
      </c>
      <c r="F46" s="70">
        <v>0.42470000000000002</v>
      </c>
      <c r="G46" s="4">
        <f>E46*12*F46</f>
        <v>12741</v>
      </c>
      <c r="H46" s="70">
        <v>356</v>
      </c>
      <c r="I46" s="70">
        <v>0.42470000000000002</v>
      </c>
      <c r="J46" s="70">
        <v>98</v>
      </c>
      <c r="K46" s="70">
        <v>460</v>
      </c>
      <c r="L46">
        <f>K46-J46</f>
        <v>362</v>
      </c>
      <c r="M46">
        <f>H46-J46</f>
        <v>258</v>
      </c>
      <c r="N46">
        <f>0.8*M46/L46+0.1</f>
        <v>0.67016574585635358</v>
      </c>
      <c r="O46" s="70">
        <v>0.42470000000000002</v>
      </c>
      <c r="P46">
        <v>100</v>
      </c>
      <c r="Q46">
        <f>0.8*(P46-J46)/L46+0.1</f>
        <v>0.10441988950276243</v>
      </c>
      <c r="R46">
        <f>-0.7917*Q46+0.8507</f>
        <v>0.76803077348066295</v>
      </c>
      <c r="S46">
        <f>365*P46*R46</f>
        <v>28033.1232320442</v>
      </c>
      <c r="T46" s="12">
        <f>0.7*S46</f>
        <v>19623.18626243094</v>
      </c>
      <c r="U46" s="70">
        <v>98</v>
      </c>
      <c r="V46" s="71">
        <f>1.25*L46</f>
        <v>452.5</v>
      </c>
      <c r="W46">
        <f>U46-(L46/8)</f>
        <v>52.75</v>
      </c>
      <c r="X46">
        <f>1.25*L46/(2*(-0.7914))</f>
        <v>-285.88577204953248</v>
      </c>
      <c r="Y46">
        <f>(((-0.7914)*W46)/V46-0.8506)*X46</f>
        <v>269.54943770533231</v>
      </c>
      <c r="Z46">
        <f>IF(Y46&gt;U46,Y46,U46)</f>
        <v>269.54943770533231</v>
      </c>
      <c r="AA46">
        <f>(Z46-W46)/V46</f>
        <v>0.47911477945929792</v>
      </c>
      <c r="AB46">
        <f>(-0.7914)*AA46+0.8506</f>
        <v>0.47142856353591167</v>
      </c>
      <c r="AC46">
        <f>Z46*AB46*365</f>
        <v>46381.756040058193</v>
      </c>
      <c r="AD46" s="12">
        <f>AC46*0.7</f>
        <v>32467.229228040735</v>
      </c>
      <c r="AE46" s="4">
        <f>E46*F46*12</f>
        <v>12741</v>
      </c>
      <c r="AF46">
        <f>AD46-AE46</f>
        <v>19726.229228040735</v>
      </c>
    </row>
    <row r="47" spans="1:33" ht="16" thickBot="1" x14ac:dyDescent="0.4">
      <c r="A47" s="69" t="s">
        <v>183</v>
      </c>
      <c r="B47" s="70" t="s">
        <v>184</v>
      </c>
      <c r="C47" s="70" t="s">
        <v>107</v>
      </c>
      <c r="D47" s="70">
        <v>1</v>
      </c>
      <c r="E47" s="70">
        <v>760</v>
      </c>
      <c r="F47" s="70">
        <v>0.29039999999999999</v>
      </c>
      <c r="G47" s="4">
        <f>E47*12*F47</f>
        <v>2648.4479999999999</v>
      </c>
      <c r="H47" s="70">
        <v>169</v>
      </c>
      <c r="I47" s="70">
        <v>0.29039999999999999</v>
      </c>
      <c r="J47" s="70">
        <v>100</v>
      </c>
      <c r="K47" s="70">
        <v>195</v>
      </c>
      <c r="L47">
        <f>K47-J47</f>
        <v>95</v>
      </c>
      <c r="M47">
        <f>H47-J47</f>
        <v>69</v>
      </c>
      <c r="N47">
        <f>0.8*M47/L47+0.1</f>
        <v>0.68105263157894735</v>
      </c>
      <c r="O47" s="70">
        <v>0.29039999999999999</v>
      </c>
      <c r="P47">
        <v>100</v>
      </c>
      <c r="Q47">
        <f>0.8*(P47-J47)/L47+0.1</f>
        <v>0.1</v>
      </c>
      <c r="R47">
        <f>-0.7917*Q47+0.8507</f>
        <v>0.77153000000000005</v>
      </c>
      <c r="S47">
        <f>365*P47*R47</f>
        <v>28160.845000000001</v>
      </c>
      <c r="T47" s="12">
        <f>0.7*S47</f>
        <v>19712.591499999999</v>
      </c>
      <c r="U47" s="70">
        <v>100</v>
      </c>
      <c r="V47" s="71">
        <f>1.25*L47</f>
        <v>118.75</v>
      </c>
      <c r="W47">
        <f>U47-(L47/8)</f>
        <v>88.125</v>
      </c>
      <c r="X47">
        <f>1.25*L47/(2*(-0.7914))</f>
        <v>-75.025271670457414</v>
      </c>
      <c r="Y47">
        <f>(((-0.7914)*W47)/V47-0.8506)*X47</f>
        <v>107.87899608289108</v>
      </c>
      <c r="Z47">
        <f>IF(Y47&gt;U47,Y47,U47)</f>
        <v>107.87899608289108</v>
      </c>
      <c r="AA47">
        <f>(Z47-W47)/V47</f>
        <v>0.16634944069803012</v>
      </c>
      <c r="AB47">
        <f>(-0.7914)*AA47+0.8506</f>
        <v>0.71895105263157899</v>
      </c>
      <c r="AC47">
        <f>Z47*AB47*365</f>
        <v>28309.296993580876</v>
      </c>
      <c r="AD47" s="12">
        <f>AC47*0.7</f>
        <v>19816.507895506613</v>
      </c>
      <c r="AE47" s="4">
        <f>E47*F47*12</f>
        <v>2648.4480000000003</v>
      </c>
      <c r="AF47">
        <f>AD47-AE47</f>
        <v>17168.059895506613</v>
      </c>
    </row>
    <row r="48" spans="1:33" ht="16" thickBot="1" x14ac:dyDescent="0.4">
      <c r="A48" s="69" t="s">
        <v>185</v>
      </c>
      <c r="B48" s="70" t="s">
        <v>186</v>
      </c>
      <c r="C48" s="70" t="s">
        <v>107</v>
      </c>
      <c r="D48" s="70">
        <v>1</v>
      </c>
      <c r="E48" s="70">
        <v>2295</v>
      </c>
      <c r="F48" s="70">
        <v>0.46850000000000003</v>
      </c>
      <c r="G48" s="4">
        <f>E48*12*F48</f>
        <v>12902.490000000002</v>
      </c>
      <c r="H48" s="70">
        <v>270</v>
      </c>
      <c r="I48" s="70">
        <v>0.46850000000000003</v>
      </c>
      <c r="J48" s="70">
        <v>100</v>
      </c>
      <c r="K48" s="70">
        <v>469</v>
      </c>
      <c r="L48">
        <f>K48-J48</f>
        <v>369</v>
      </c>
      <c r="M48">
        <f>H48-J48</f>
        <v>170</v>
      </c>
      <c r="N48">
        <f>0.8*M48/L48+0.1</f>
        <v>0.46856368563685635</v>
      </c>
      <c r="O48" s="70">
        <v>0.46850000000000003</v>
      </c>
      <c r="P48">
        <v>100</v>
      </c>
      <c r="Q48">
        <f>0.8*(P48-J48)/L48+0.1</f>
        <v>0.1</v>
      </c>
      <c r="R48">
        <f>-0.7917*Q48+0.8507</f>
        <v>0.77153000000000005</v>
      </c>
      <c r="S48">
        <f>365*P48*R48</f>
        <v>28160.845000000001</v>
      </c>
      <c r="T48" s="12">
        <f>0.7*S48</f>
        <v>19712.591499999999</v>
      </c>
      <c r="U48" s="70">
        <v>100</v>
      </c>
      <c r="V48" s="71">
        <f>1.25*L48</f>
        <v>461.25</v>
      </c>
      <c r="W48">
        <f>U48-(L48/8)</f>
        <v>53.875</v>
      </c>
      <c r="X48">
        <f>1.25*L48/(2*(-0.7914))</f>
        <v>-291.41394996209249</v>
      </c>
      <c r="Y48">
        <f>(((-0.7914)*W48)/V48-0.8506)*X48</f>
        <v>274.81420583775588</v>
      </c>
      <c r="Z48">
        <f>IF(Y48&gt;U48,Y48,U48)</f>
        <v>274.81420583775588</v>
      </c>
      <c r="AA48">
        <f>(Z48-W48)/V48</f>
        <v>0.47900098826613741</v>
      </c>
      <c r="AB48">
        <f>(-0.7914)*AA48+0.8506</f>
        <v>0.47151861788617888</v>
      </c>
      <c r="AC48">
        <f>Z48*AB48*365</f>
        <v>47296.705296918881</v>
      </c>
      <c r="AD48" s="12">
        <f>AC48*0.7</f>
        <v>33107.693707843217</v>
      </c>
      <c r="AE48" s="4">
        <f>E48*F48*12</f>
        <v>12902.49</v>
      </c>
      <c r="AF48">
        <f>AD48-AE48</f>
        <v>20205.203707843219</v>
      </c>
    </row>
    <row r="49" spans="1:32" ht="16" thickBot="1" x14ac:dyDescent="0.4">
      <c r="A49" s="69" t="s">
        <v>187</v>
      </c>
      <c r="B49" s="70" t="s">
        <v>188</v>
      </c>
      <c r="C49" s="70" t="s">
        <v>107</v>
      </c>
      <c r="D49" s="70">
        <v>1</v>
      </c>
      <c r="E49" s="70">
        <v>2600</v>
      </c>
      <c r="F49" s="70">
        <v>0.38629999999999998</v>
      </c>
      <c r="G49" s="4">
        <f>E49*12*F49</f>
        <v>12052.56</v>
      </c>
      <c r="H49" s="70">
        <v>408</v>
      </c>
      <c r="I49" s="70">
        <v>0.38629999999999998</v>
      </c>
      <c r="J49" s="70">
        <v>100</v>
      </c>
      <c r="K49" s="70">
        <v>565</v>
      </c>
      <c r="L49">
        <f>K49-J49</f>
        <v>465</v>
      </c>
      <c r="M49">
        <f>H49-J49</f>
        <v>308</v>
      </c>
      <c r="N49">
        <f>0.8*M49/L49+0.1</f>
        <v>0.62989247311827956</v>
      </c>
      <c r="O49" s="70">
        <v>0.38629999999999998</v>
      </c>
      <c r="P49">
        <v>100</v>
      </c>
      <c r="Q49">
        <f>0.8*(P49-J49)/L49+0.1</f>
        <v>0.1</v>
      </c>
      <c r="R49">
        <f>-0.7917*Q49+0.8507</f>
        <v>0.77153000000000005</v>
      </c>
      <c r="S49">
        <f>365*P49*R49</f>
        <v>28160.845000000001</v>
      </c>
      <c r="T49" s="12">
        <f>0.7*S49</f>
        <v>19712.591499999999</v>
      </c>
      <c r="U49" s="70">
        <v>100</v>
      </c>
      <c r="V49" s="71">
        <f>1.25*L49</f>
        <v>581.25</v>
      </c>
      <c r="W49">
        <f>U49-(L49/8)</f>
        <v>41.875</v>
      </c>
      <c r="X49">
        <f>1.25*L49/(2*(-0.7914))</f>
        <v>-367.22896133434421</v>
      </c>
      <c r="Y49">
        <f>(((-0.7914)*W49)/V49-0.8506)*X49</f>
        <v>333.30245451099319</v>
      </c>
      <c r="Z49">
        <f>IF(Y49&gt;U49,Y49,U49)</f>
        <v>333.30245451099319</v>
      </c>
      <c r="AA49">
        <f>(Z49-W49)/V49</f>
        <v>0.50138056690063348</v>
      </c>
      <c r="AB49">
        <f>(-0.7914)*AA49+0.8506</f>
        <v>0.4538074193548387</v>
      </c>
      <c r="AC49">
        <f>Z49*AB49*365</f>
        <v>55208.121262387576</v>
      </c>
      <c r="AD49" s="12">
        <f>AC49*0.7</f>
        <v>38645.684883671303</v>
      </c>
      <c r="AE49" s="4">
        <f>E49*F49*12</f>
        <v>12052.56</v>
      </c>
      <c r="AF49">
        <f>AD49-AE49</f>
        <v>26593.124883671306</v>
      </c>
    </row>
    <row r="50" spans="1:32" ht="16" thickBot="1" x14ac:dyDescent="0.4">
      <c r="A50" s="69" t="s">
        <v>189</v>
      </c>
      <c r="B50" s="70" t="s">
        <v>139</v>
      </c>
      <c r="C50" s="70" t="s">
        <v>123</v>
      </c>
      <c r="D50" s="70">
        <v>1</v>
      </c>
      <c r="E50" s="70">
        <v>2800</v>
      </c>
      <c r="F50" s="70">
        <v>0.4027</v>
      </c>
      <c r="G50" s="4">
        <f>E50*12*F50</f>
        <v>13530.72</v>
      </c>
      <c r="H50" s="70">
        <v>355</v>
      </c>
      <c r="I50" s="70">
        <v>0.4027</v>
      </c>
      <c r="J50" s="70">
        <v>102</v>
      </c>
      <c r="K50" s="70">
        <v>799</v>
      </c>
      <c r="L50">
        <f>K50-J50</f>
        <v>697</v>
      </c>
      <c r="M50">
        <f>H50-J50</f>
        <v>253</v>
      </c>
      <c r="N50">
        <f>0.8*M50/L50+0.1</f>
        <v>0.39038737446197991</v>
      </c>
      <c r="O50" s="70">
        <v>0.4027</v>
      </c>
      <c r="P50">
        <v>100</v>
      </c>
      <c r="Q50">
        <f>0.8*(P50-J50)/L50+0.1</f>
        <v>9.7704447632711633E-2</v>
      </c>
      <c r="R50">
        <f>-0.7917*Q50+0.8507</f>
        <v>0.77334738880918219</v>
      </c>
      <c r="S50">
        <f>365*P50*R50</f>
        <v>28227.179691535152</v>
      </c>
      <c r="T50" s="12">
        <f>0.7*S50</f>
        <v>19759.025784074605</v>
      </c>
      <c r="U50" s="70">
        <v>102</v>
      </c>
      <c r="V50" s="71">
        <f>1.25*L50</f>
        <v>871.25</v>
      </c>
      <c r="W50">
        <f>U50-(L50/8)</f>
        <v>14.875</v>
      </c>
      <c r="X50">
        <f>1.25*L50/(2*(-0.7914))</f>
        <v>-550.44857215061916</v>
      </c>
      <c r="Y50">
        <f>(((-0.7914)*W50)/V50-0.8506)*X50</f>
        <v>475.64905547131667</v>
      </c>
      <c r="Z50">
        <f>IF(Y50&gt;U50,Y50,U50)</f>
        <v>475.64905547131667</v>
      </c>
      <c r="AA50">
        <f>(Z50-W50)/V50</f>
        <v>0.52886548691112389</v>
      </c>
      <c r="AB50">
        <f>(-0.7914)*AA50+0.8506</f>
        <v>0.4320558536585366</v>
      </c>
      <c r="AC50">
        <f>Z50*AB50*365</f>
        <v>75010.039926790763</v>
      </c>
      <c r="AD50" s="12">
        <f>AC50*0.7</f>
        <v>52507.02794875353</v>
      </c>
      <c r="AE50" s="4">
        <f>E50*F50*12</f>
        <v>13530.72</v>
      </c>
      <c r="AF50">
        <f>AD50-AE50</f>
        <v>38976.307948753529</v>
      </c>
    </row>
    <row r="51" spans="1:32" ht="16" thickBot="1" x14ac:dyDescent="0.4">
      <c r="A51" s="69" t="s">
        <v>190</v>
      </c>
      <c r="B51" s="70" t="s">
        <v>191</v>
      </c>
      <c r="C51" s="70" t="s">
        <v>123</v>
      </c>
      <c r="D51" s="70">
        <v>1</v>
      </c>
      <c r="E51" s="70">
        <v>4500</v>
      </c>
      <c r="F51" s="70">
        <v>0.86850000000000005</v>
      </c>
      <c r="G51" s="4">
        <f>E51*12*F51</f>
        <v>46899</v>
      </c>
      <c r="H51" s="70">
        <v>200</v>
      </c>
      <c r="I51" s="70">
        <v>0.86850000000000005</v>
      </c>
      <c r="J51" s="70">
        <v>103</v>
      </c>
      <c r="K51" s="70">
        <v>807</v>
      </c>
      <c r="L51">
        <f>K51-J51</f>
        <v>704</v>
      </c>
      <c r="M51">
        <f>H51-J51</f>
        <v>97</v>
      </c>
      <c r="N51">
        <f>0.8*M51/L51+0.1</f>
        <v>0.21022727272727276</v>
      </c>
      <c r="O51" s="70">
        <v>0.86850000000000005</v>
      </c>
      <c r="P51">
        <v>100</v>
      </c>
      <c r="Q51">
        <f>0.8*(P51-J51)/L51+0.1</f>
        <v>9.6590909090909102E-2</v>
      </c>
      <c r="R51">
        <f>-0.7917*Q51+0.8507</f>
        <v>0.77422897727272733</v>
      </c>
      <c r="S51">
        <f>365*P51*R51</f>
        <v>28259.357670454548</v>
      </c>
      <c r="T51" s="12">
        <f>0.7*S51</f>
        <v>19781.550369318182</v>
      </c>
      <c r="U51" s="70">
        <v>103</v>
      </c>
      <c r="V51" s="71">
        <f>1.25*L51</f>
        <v>880</v>
      </c>
      <c r="W51">
        <f>U51-(L51/8)</f>
        <v>15</v>
      </c>
      <c r="X51">
        <f>1.25*L51/(2*(-0.7914))</f>
        <v>-555.97675006317922</v>
      </c>
      <c r="Y51">
        <f>(((-0.7914)*W51)/V51-0.8506)*X51</f>
        <v>480.41382360374024</v>
      </c>
      <c r="Z51">
        <f>IF(Y51&gt;U51,Y51,U51)</f>
        <v>480.41382360374024</v>
      </c>
      <c r="AA51">
        <f>(Z51-W51)/V51</f>
        <v>0.52887934500425027</v>
      </c>
      <c r="AB51">
        <f>(-0.7914)*AA51+0.8506</f>
        <v>0.43204488636363636</v>
      </c>
      <c r="AC51">
        <f>Z51*AB51*365</f>
        <v>75759.522576635267</v>
      </c>
      <c r="AD51" s="12">
        <f>AC51*0.7</f>
        <v>53031.665803644682</v>
      </c>
      <c r="AE51" s="4">
        <f>E51*F51*12</f>
        <v>46899</v>
      </c>
      <c r="AF51">
        <f>AD51-AE51</f>
        <v>6132.6658036446825</v>
      </c>
    </row>
    <row r="52" spans="1:32" ht="16" thickBot="1" x14ac:dyDescent="0.4">
      <c r="A52" s="69" t="s">
        <v>192</v>
      </c>
      <c r="B52" s="70" t="s">
        <v>193</v>
      </c>
      <c r="C52" s="70" t="s">
        <v>107</v>
      </c>
      <c r="D52" s="70">
        <v>1</v>
      </c>
      <c r="E52" s="70">
        <v>2700</v>
      </c>
      <c r="F52" s="70">
        <v>0.60550000000000004</v>
      </c>
      <c r="G52" s="4">
        <f>E52*12*F52</f>
        <v>19618.2</v>
      </c>
      <c r="H52" s="70">
        <v>284</v>
      </c>
      <c r="I52" s="70">
        <v>0.60550000000000004</v>
      </c>
      <c r="J52" s="70">
        <v>103</v>
      </c>
      <c r="K52" s="70">
        <v>483</v>
      </c>
      <c r="L52">
        <f>K52-J52</f>
        <v>380</v>
      </c>
      <c r="M52">
        <f>H52-J52</f>
        <v>181</v>
      </c>
      <c r="N52">
        <f>0.8*M52/L52+0.1</f>
        <v>0.4810526315789474</v>
      </c>
      <c r="O52" s="70">
        <v>0.60550000000000004</v>
      </c>
      <c r="P52">
        <v>100</v>
      </c>
      <c r="Q52">
        <f>0.8*(P52-J52)/L52+0.1</f>
        <v>9.36842105263158E-2</v>
      </c>
      <c r="R52">
        <f>-0.7917*Q52+0.8507</f>
        <v>0.77653021052631577</v>
      </c>
      <c r="S52">
        <f>365*P52*R52</f>
        <v>28343.352684210524</v>
      </c>
      <c r="T52" s="12">
        <f>0.7*S52</f>
        <v>19840.346878947366</v>
      </c>
      <c r="U52" s="70">
        <v>103</v>
      </c>
      <c r="V52" s="71">
        <f>1.25*L52</f>
        <v>475</v>
      </c>
      <c r="W52">
        <f>U52-(L52/8)</f>
        <v>55.5</v>
      </c>
      <c r="X52">
        <f>1.25*L52/(2*(-0.7914))</f>
        <v>-300.10108668182966</v>
      </c>
      <c r="Y52">
        <f>(((-0.7914)*W52)/V52-0.8506)*X52</f>
        <v>283.01598433156431</v>
      </c>
      <c r="Z52">
        <f>IF(Y52&gt;U52,Y52,U52)</f>
        <v>283.01598433156431</v>
      </c>
      <c r="AA52">
        <f>(Z52-W52)/V52</f>
        <v>0.47898101964539858</v>
      </c>
      <c r="AB52">
        <f>(-0.7914)*AA52+0.8506</f>
        <v>0.4715344210526316</v>
      </c>
      <c r="AC52">
        <f>Z52*AB52*365</f>
        <v>48709.899086955062</v>
      </c>
      <c r="AD52" s="12">
        <f>AC52*0.7</f>
        <v>34096.92936086854</v>
      </c>
      <c r="AE52" s="4">
        <f>E52*F52*12</f>
        <v>19618.2</v>
      </c>
      <c r="AF52">
        <f>AD52-AE52</f>
        <v>14478.72936086854</v>
      </c>
    </row>
    <row r="53" spans="1:32" ht="16" thickBot="1" x14ac:dyDescent="0.4">
      <c r="A53" s="69" t="s">
        <v>194</v>
      </c>
      <c r="B53" s="70" t="s">
        <v>141</v>
      </c>
      <c r="C53" s="70" t="s">
        <v>107</v>
      </c>
      <c r="D53" s="70">
        <v>2</v>
      </c>
      <c r="E53" s="70">
        <v>2000</v>
      </c>
      <c r="F53" s="70">
        <v>0.41099999999999998</v>
      </c>
      <c r="G53" s="4">
        <f>E53*12*F53</f>
        <v>9864</v>
      </c>
      <c r="H53" s="70">
        <v>579</v>
      </c>
      <c r="I53" s="70">
        <v>0.41099999999999998</v>
      </c>
      <c r="J53" s="70">
        <v>107</v>
      </c>
      <c r="K53" s="70">
        <v>781</v>
      </c>
      <c r="L53">
        <f>K53-J53</f>
        <v>674</v>
      </c>
      <c r="M53">
        <f>H53-J53</f>
        <v>472</v>
      </c>
      <c r="N53">
        <f>0.8*M53/L53+0.1</f>
        <v>0.66023738872403559</v>
      </c>
      <c r="O53" s="70">
        <v>0.41099999999999998</v>
      </c>
      <c r="P53">
        <v>100</v>
      </c>
      <c r="Q53">
        <f>0.8*(P53-J53)/L53+0.1</f>
        <v>9.1691394658753714E-2</v>
      </c>
      <c r="R53">
        <f>-0.7917*Q53+0.8507</f>
        <v>0.7781079228486647</v>
      </c>
      <c r="S53">
        <f>365*P53*R53</f>
        <v>28400.939183976261</v>
      </c>
      <c r="T53" s="12">
        <f>0.7*S53</f>
        <v>19880.657428783383</v>
      </c>
      <c r="U53" s="70">
        <v>107</v>
      </c>
      <c r="V53" s="71">
        <f>1.25*L53</f>
        <v>842.5</v>
      </c>
      <c r="W53">
        <f>U53-(L53/8)</f>
        <v>22.75</v>
      </c>
      <c r="X53">
        <f>1.25*L53/(2*(-0.7914))</f>
        <v>-532.28455900935057</v>
      </c>
      <c r="Y53">
        <f>(((-0.7914)*W53)/V53-0.8506)*X53</f>
        <v>464.13624589335359</v>
      </c>
      <c r="Z53">
        <f>IF(Y53&gt;U53,Y53,U53)</f>
        <v>464.13624589335359</v>
      </c>
      <c r="AA53">
        <f>(Z53-W53)/V53</f>
        <v>0.52390058859745237</v>
      </c>
      <c r="AB53">
        <f>(-0.7914)*AA53+0.8506</f>
        <v>0.43598507418397625</v>
      </c>
      <c r="AC53">
        <f>Z53*AB53*365</f>
        <v>73860.113593009402</v>
      </c>
      <c r="AD53" s="12">
        <f>AC53*0.7</f>
        <v>51702.079515106576</v>
      </c>
      <c r="AE53" s="4">
        <f>E53*F53*12</f>
        <v>9864</v>
      </c>
      <c r="AF53">
        <f>AD53-AE53</f>
        <v>41838.079515106576</v>
      </c>
    </row>
    <row r="54" spans="1:32" ht="16" thickBot="1" x14ac:dyDescent="0.4">
      <c r="A54" s="69" t="s">
        <v>195</v>
      </c>
      <c r="B54" s="70" t="s">
        <v>196</v>
      </c>
      <c r="C54" s="70" t="s">
        <v>107</v>
      </c>
      <c r="D54" s="70">
        <v>1</v>
      </c>
      <c r="E54" s="70">
        <v>3400</v>
      </c>
      <c r="F54" s="70">
        <v>0.28220000000000001</v>
      </c>
      <c r="G54" s="4">
        <f>E54*12*F54</f>
        <v>11513.76</v>
      </c>
      <c r="H54" s="70">
        <v>436</v>
      </c>
      <c r="I54" s="70">
        <v>0.28220000000000001</v>
      </c>
      <c r="J54" s="70">
        <v>106</v>
      </c>
      <c r="K54" s="70">
        <v>624</v>
      </c>
      <c r="L54">
        <f>K54-J54</f>
        <v>518</v>
      </c>
      <c r="M54">
        <f>H54-J54</f>
        <v>330</v>
      </c>
      <c r="N54">
        <f>0.8*M54/L54+0.1</f>
        <v>0.60965250965250961</v>
      </c>
      <c r="O54" s="70">
        <v>0.28220000000000001</v>
      </c>
      <c r="P54">
        <v>100</v>
      </c>
      <c r="Q54">
        <f>0.8*(P54-J54)/L54+0.1</f>
        <v>9.0733590733590733E-2</v>
      </c>
      <c r="R54">
        <f>-0.7917*Q54+0.8507</f>
        <v>0.77886621621621621</v>
      </c>
      <c r="S54">
        <f>365*P54*R54</f>
        <v>28428.616891891892</v>
      </c>
      <c r="T54" s="12">
        <f>0.7*S54</f>
        <v>19900.031824324324</v>
      </c>
      <c r="U54" s="70">
        <v>106</v>
      </c>
      <c r="V54" s="71">
        <f>1.25*L54</f>
        <v>647.5</v>
      </c>
      <c r="W54">
        <f>U54-(L54/8)</f>
        <v>41.25</v>
      </c>
      <c r="X54">
        <f>1.25*L54/(2*(-0.7914))</f>
        <v>-409.0851655294415</v>
      </c>
      <c r="Y54">
        <f>(((-0.7914)*W54)/V54-0.8506)*X54</f>
        <v>368.59284179934292</v>
      </c>
      <c r="Z54">
        <f>IF(Y54&gt;U54,Y54,U54)</f>
        <v>368.59284179934292</v>
      </c>
      <c r="AA54">
        <f>(Z54-W54)/V54</f>
        <v>0.5055487904236956</v>
      </c>
      <c r="AB54">
        <f>(-0.7914)*AA54+0.8506</f>
        <v>0.45050868725868731</v>
      </c>
      <c r="AC54">
        <f>Z54*AB54*365</f>
        <v>60609.811211569409</v>
      </c>
      <c r="AD54" s="12">
        <f>AC54*0.7</f>
        <v>42426.867848098584</v>
      </c>
      <c r="AE54" s="4">
        <f>E54*F54*12</f>
        <v>11513.76</v>
      </c>
      <c r="AF54">
        <f>AD54-AE54</f>
        <v>30913.107848098582</v>
      </c>
    </row>
    <row r="55" spans="1:32" ht="16" thickBot="1" x14ac:dyDescent="0.4">
      <c r="A55" s="69" t="s">
        <v>197</v>
      </c>
      <c r="B55" s="70" t="s">
        <v>150</v>
      </c>
      <c r="C55" s="70" t="s">
        <v>123</v>
      </c>
      <c r="D55" s="70">
        <v>1</v>
      </c>
      <c r="E55" s="70">
        <v>2500</v>
      </c>
      <c r="F55" s="70">
        <v>0.6</v>
      </c>
      <c r="G55" s="4">
        <f>E55*12*F55</f>
        <v>18000</v>
      </c>
      <c r="H55" s="70">
        <v>471</v>
      </c>
      <c r="I55" s="70">
        <v>0.6</v>
      </c>
      <c r="J55" s="70">
        <v>111</v>
      </c>
      <c r="K55" s="70">
        <v>868</v>
      </c>
      <c r="L55">
        <f>K55-J55</f>
        <v>757</v>
      </c>
      <c r="M55">
        <f>H55-J55</f>
        <v>360</v>
      </c>
      <c r="N55">
        <f>0.8*M55/L55+0.1</f>
        <v>0.480449141347424</v>
      </c>
      <c r="O55" s="70">
        <v>0.6</v>
      </c>
      <c r="P55">
        <v>100</v>
      </c>
      <c r="Q55">
        <f>0.8*(P55-J55)/L55+0.1</f>
        <v>8.8375165125495384E-2</v>
      </c>
      <c r="R55">
        <f>-0.7917*Q55+0.8507</f>
        <v>0.78073338177014528</v>
      </c>
      <c r="S55">
        <f>365*P55*R55</f>
        <v>28496.768434610301</v>
      </c>
      <c r="T55" s="12">
        <f>0.7*S55</f>
        <v>19947.737904227211</v>
      </c>
      <c r="U55" s="70">
        <v>111</v>
      </c>
      <c r="V55" s="71">
        <f>1.25*L55</f>
        <v>946.25</v>
      </c>
      <c r="W55">
        <f>U55-(L55/8)</f>
        <v>16.375</v>
      </c>
      <c r="X55">
        <f>1.25*L55/(2*(-0.7914))</f>
        <v>-597.83295425827646</v>
      </c>
      <c r="Y55">
        <f>(((-0.7914)*W55)/V55-0.8506)*X55</f>
        <v>516.70421089209003</v>
      </c>
      <c r="Z55">
        <f>IF(Y55&gt;U55,Y55,U55)</f>
        <v>516.70421089209003</v>
      </c>
      <c r="AA55">
        <f>(Z55-W55)/V55</f>
        <v>0.52874949631924972</v>
      </c>
      <c r="AB55">
        <f>(-0.7914)*AA55+0.8506</f>
        <v>0.4321476486129458</v>
      </c>
      <c r="AC55">
        <f>Z55*AB55*365</f>
        <v>81501.766064379888</v>
      </c>
      <c r="AD55" s="12">
        <f>AC55*0.7</f>
        <v>57051.23624506592</v>
      </c>
      <c r="AE55" s="4">
        <f>E55*F55*12</f>
        <v>18000</v>
      </c>
      <c r="AF55">
        <f>AD55-AE55</f>
        <v>39051.23624506592</v>
      </c>
    </row>
    <row r="56" spans="1:32" ht="16" thickBot="1" x14ac:dyDescent="0.4">
      <c r="A56" s="69" t="s">
        <v>198</v>
      </c>
      <c r="B56" s="70" t="s">
        <v>199</v>
      </c>
      <c r="C56" s="70" t="s">
        <v>107</v>
      </c>
      <c r="D56" s="70">
        <v>1</v>
      </c>
      <c r="E56" s="70">
        <v>3300</v>
      </c>
      <c r="F56" s="70">
        <v>0.39729999999999999</v>
      </c>
      <c r="G56" s="4">
        <f>E56*12*F56</f>
        <v>15733.08</v>
      </c>
      <c r="H56" s="70">
        <v>372</v>
      </c>
      <c r="I56" s="70">
        <v>0.39729999999999999</v>
      </c>
      <c r="J56" s="70">
        <v>108</v>
      </c>
      <c r="K56" s="70">
        <v>610</v>
      </c>
      <c r="L56">
        <f>K56-J56</f>
        <v>502</v>
      </c>
      <c r="M56">
        <f>H56-J56</f>
        <v>264</v>
      </c>
      <c r="N56">
        <f>0.8*M56/L56+0.1</f>
        <v>0.52071713147410359</v>
      </c>
      <c r="O56" s="70">
        <v>0.39729999999999999</v>
      </c>
      <c r="P56" s="23">
        <v>100</v>
      </c>
      <c r="Q56" s="23">
        <f>0.8*(P56-J56)/L56+0.1</f>
        <v>8.7250996015936264E-2</v>
      </c>
      <c r="R56" s="23">
        <f>-0.7917*Q56+0.8507</f>
        <v>0.78162338645418328</v>
      </c>
      <c r="S56" s="23">
        <f>365*P56*R56</f>
        <v>28529.253605577691</v>
      </c>
      <c r="T56" s="12">
        <f>0.7*S56</f>
        <v>19970.477523904381</v>
      </c>
      <c r="U56" s="70">
        <v>108</v>
      </c>
      <c r="V56" s="71">
        <f>1.25*L56</f>
        <v>627.5</v>
      </c>
      <c r="W56">
        <f>U56-(L56/8)</f>
        <v>45.25</v>
      </c>
      <c r="X56">
        <f>1.25*L56/(2*(-0.7914))</f>
        <v>-396.44933030073287</v>
      </c>
      <c r="Y56">
        <f>(((-0.7914)*W56)/V56-0.8506)*X56</f>
        <v>359.84480035380341</v>
      </c>
      <c r="Z56">
        <f>IF(Y56&gt;U56,Y56,U56)</f>
        <v>359.84480035380341</v>
      </c>
      <c r="AA56">
        <f>(Z56-W56)/V56</f>
        <v>0.50134629538454722</v>
      </c>
      <c r="AB56">
        <f>(-0.7914)*AA56+0.8506</f>
        <v>0.45383454183266936</v>
      </c>
      <c r="AC56">
        <f>Z56*AB56*365</f>
        <v>59608.150036294406</v>
      </c>
      <c r="AD56" s="12">
        <f>AC56*0.7</f>
        <v>41725.705025406081</v>
      </c>
      <c r="AE56" s="4">
        <f>E56*F56*12</f>
        <v>15733.079999999998</v>
      </c>
      <c r="AF56">
        <f>AD56-AE56</f>
        <v>25992.625025406083</v>
      </c>
    </row>
    <row r="57" spans="1:32" ht="16" thickBot="1" x14ac:dyDescent="0.4">
      <c r="A57" s="69" t="s">
        <v>200</v>
      </c>
      <c r="B57" s="70" t="s">
        <v>201</v>
      </c>
      <c r="C57" s="70" t="s">
        <v>107</v>
      </c>
      <c r="D57" s="70">
        <v>1</v>
      </c>
      <c r="E57" s="70">
        <v>1700</v>
      </c>
      <c r="F57" s="70">
        <v>0.41099999999999998</v>
      </c>
      <c r="G57" s="4">
        <f>E57*12*F57</f>
        <v>8384.4</v>
      </c>
      <c r="H57" s="70">
        <v>312</v>
      </c>
      <c r="I57" s="70">
        <v>0.41099999999999998</v>
      </c>
      <c r="J57" s="70">
        <v>106</v>
      </c>
      <c r="K57" s="70">
        <v>465</v>
      </c>
      <c r="L57">
        <f>K57-J57</f>
        <v>359</v>
      </c>
      <c r="M57">
        <f>H57-J57</f>
        <v>206</v>
      </c>
      <c r="N57">
        <f>0.8*M57/L57+0.1</f>
        <v>0.55905292479108637</v>
      </c>
      <c r="O57" s="70">
        <v>0.41099999999999998</v>
      </c>
      <c r="P57">
        <v>100</v>
      </c>
      <c r="Q57">
        <f>0.8*(P57-J57)/L57+0.1</f>
        <v>8.6629526462395551E-2</v>
      </c>
      <c r="R57">
        <f>-0.7917*Q57+0.8507</f>
        <v>0.78211540389972145</v>
      </c>
      <c r="S57">
        <f>365*P57*R57</f>
        <v>28547.212242339832</v>
      </c>
      <c r="T57" s="12">
        <f>0.7*S57</f>
        <v>19983.048569637882</v>
      </c>
      <c r="U57" s="70">
        <v>106</v>
      </c>
      <c r="V57" s="71">
        <f>1.25*L57</f>
        <v>448.75</v>
      </c>
      <c r="W57">
        <f>U57-(L57/8)</f>
        <v>61.125</v>
      </c>
      <c r="X57">
        <f>1.25*L57/(2*(-0.7914))</f>
        <v>-283.51655294414962</v>
      </c>
      <c r="Y57">
        <f>(((-0.7914)*W57)/V57-0.8506)*X57</f>
        <v>271.72167993429366</v>
      </c>
      <c r="Z57">
        <f>IF(Y57&gt;U57,Y57,U57)</f>
        <v>271.72167993429366</v>
      </c>
      <c r="AA57">
        <f>(Z57-W57)/V57</f>
        <v>0.46929622269480481</v>
      </c>
      <c r="AB57">
        <f>(-0.7914)*AA57+0.8506</f>
        <v>0.47919896935933148</v>
      </c>
      <c r="AC57">
        <f>Z57*AB57*365</f>
        <v>47526.193376641379</v>
      </c>
      <c r="AD57" s="12">
        <f>AC57*0.7</f>
        <v>33268.335363648963</v>
      </c>
      <c r="AE57" s="4">
        <f>E57*F57*12</f>
        <v>8384.4</v>
      </c>
      <c r="AF57">
        <f>AD57-AE57</f>
        <v>24883.935363648961</v>
      </c>
    </row>
    <row r="58" spans="1:32" ht="16" thickBot="1" x14ac:dyDescent="0.4">
      <c r="A58" s="69" t="s">
        <v>202</v>
      </c>
      <c r="B58" s="70" t="s">
        <v>203</v>
      </c>
      <c r="C58" s="70" t="s">
        <v>107</v>
      </c>
      <c r="D58" s="70">
        <v>1</v>
      </c>
      <c r="E58" s="70">
        <v>3000</v>
      </c>
      <c r="F58" s="70">
        <v>0.49859999999999999</v>
      </c>
      <c r="G58" s="4">
        <f>E58*12*F58</f>
        <v>17949.599999999999</v>
      </c>
      <c r="H58" s="70">
        <v>288</v>
      </c>
      <c r="I58" s="70">
        <v>0.49859999999999999</v>
      </c>
      <c r="J58" s="70">
        <v>109</v>
      </c>
      <c r="K58" s="70">
        <v>640</v>
      </c>
      <c r="L58">
        <f>K58-J58</f>
        <v>531</v>
      </c>
      <c r="M58">
        <f>H58-J58</f>
        <v>179</v>
      </c>
      <c r="N58">
        <f>0.8*M58/L58+0.1</f>
        <v>0.36967984934086628</v>
      </c>
      <c r="O58" s="70">
        <v>0.49859999999999999</v>
      </c>
      <c r="P58">
        <v>100</v>
      </c>
      <c r="Q58">
        <f>0.8*(P58-J58)/L58+0.1</f>
        <v>8.6440677966101706E-2</v>
      </c>
      <c r="R58">
        <f>-0.7917*Q58+0.8507</f>
        <v>0.78226491525423725</v>
      </c>
      <c r="S58">
        <f>365*P58*R58</f>
        <v>28552.66940677966</v>
      </c>
      <c r="T58" s="12">
        <f>0.7*S58</f>
        <v>19986.86858474576</v>
      </c>
      <c r="U58" s="70">
        <v>109</v>
      </c>
      <c r="V58" s="71">
        <f>1.25*L58</f>
        <v>663.75</v>
      </c>
      <c r="W58">
        <f>U58-(L58/8)</f>
        <v>42.625</v>
      </c>
      <c r="X58">
        <f>1.25*L58/(2*(-0.7914))</f>
        <v>-419.35178165276727</v>
      </c>
      <c r="Y58">
        <f>(((-0.7914)*W58)/V58-0.8506)*X58</f>
        <v>378.01312547384384</v>
      </c>
      <c r="Z58">
        <f>IF(Y58&gt;U58,Y58,U58)</f>
        <v>378.01312547384384</v>
      </c>
      <c r="AA58">
        <f>(Z58-W58)/V58</f>
        <v>0.50529284440503786</v>
      </c>
      <c r="AB58">
        <f>(-0.7914)*AA58+0.8506</f>
        <v>0.45071124293785308</v>
      </c>
      <c r="AC58">
        <f>Z58*AB58*365</f>
        <v>62186.789454635655</v>
      </c>
      <c r="AD58" s="12">
        <f>AC58*0.7</f>
        <v>43530.752618244958</v>
      </c>
      <c r="AE58" s="4">
        <f>E58*F58*12</f>
        <v>17949.599999999999</v>
      </c>
      <c r="AF58">
        <f>AD58-AE58</f>
        <v>25581.15261824496</v>
      </c>
    </row>
    <row r="59" spans="1:32" ht="16" thickBot="1" x14ac:dyDescent="0.4">
      <c r="A59" s="69" t="s">
        <v>204</v>
      </c>
      <c r="B59" s="70" t="s">
        <v>145</v>
      </c>
      <c r="C59" s="70" t="s">
        <v>123</v>
      </c>
      <c r="D59" s="70">
        <v>1</v>
      </c>
      <c r="E59" s="70">
        <v>1300</v>
      </c>
      <c r="F59" s="70">
        <v>0.45750000000000002</v>
      </c>
      <c r="G59" s="4">
        <f>E59*12*F59</f>
        <v>7137</v>
      </c>
      <c r="H59" s="70">
        <v>280</v>
      </c>
      <c r="I59" s="70">
        <v>0.45750000000000002</v>
      </c>
      <c r="J59" s="70">
        <v>109</v>
      </c>
      <c r="K59" s="70">
        <v>615</v>
      </c>
      <c r="L59">
        <f>K59-J59</f>
        <v>506</v>
      </c>
      <c r="M59">
        <f>H59-J59</f>
        <v>171</v>
      </c>
      <c r="N59">
        <f>0.8*M59/L59+0.1</f>
        <v>0.37035573122529653</v>
      </c>
      <c r="O59" s="70">
        <v>0.45750000000000002</v>
      </c>
      <c r="P59">
        <v>100</v>
      </c>
      <c r="Q59">
        <f>0.8*(P59-J59)/L59+0.1</f>
        <v>8.5770750988142297E-2</v>
      </c>
      <c r="R59">
        <f>-0.7917*Q59+0.8507</f>
        <v>0.78279529644268775</v>
      </c>
      <c r="S59">
        <f>365*P59*R59</f>
        <v>28572.028320158104</v>
      </c>
      <c r="T59" s="12">
        <f>0.7*S59</f>
        <v>20000.419824110671</v>
      </c>
      <c r="U59" s="70">
        <v>109</v>
      </c>
      <c r="V59" s="71">
        <f>1.25*L59</f>
        <v>632.5</v>
      </c>
      <c r="W59">
        <f>U59-(L59/8)</f>
        <v>45.75</v>
      </c>
      <c r="X59">
        <f>1.25*L59/(2*(-0.7914))</f>
        <v>-399.60828910791002</v>
      </c>
      <c r="Y59">
        <f>(((-0.7914)*W59)/V59-0.8506)*X59</f>
        <v>362.78181071518827</v>
      </c>
      <c r="Z59">
        <f>IF(Y59&gt;U59,Y59,U59)</f>
        <v>362.78181071518827</v>
      </c>
      <c r="AA59">
        <f>(Z59-W59)/V59</f>
        <v>0.50123606437183921</v>
      </c>
      <c r="AB59">
        <f>(-0.7914)*AA59+0.8506</f>
        <v>0.45392177865612648</v>
      </c>
      <c r="AC59">
        <f>Z59*AB59*365</f>
        <v>60106.216146133891</v>
      </c>
      <c r="AD59" s="12">
        <f>AC59*0.7</f>
        <v>42074.351302293719</v>
      </c>
      <c r="AE59" s="4">
        <f>E59*F59*12</f>
        <v>7137</v>
      </c>
      <c r="AF59">
        <f>AD59-AE59</f>
        <v>34937.351302293719</v>
      </c>
    </row>
    <row r="60" spans="1:32" ht="16" thickBot="1" x14ac:dyDescent="0.4">
      <c r="A60" s="69" t="s">
        <v>205</v>
      </c>
      <c r="B60" s="70" t="s">
        <v>206</v>
      </c>
      <c r="C60" s="70" t="s">
        <v>107</v>
      </c>
      <c r="D60" s="70">
        <v>1</v>
      </c>
      <c r="E60" s="70">
        <v>2500</v>
      </c>
      <c r="F60" s="70">
        <v>7.9500000000000001E-2</v>
      </c>
      <c r="G60" s="4">
        <f>E60*12*F60</f>
        <v>2385</v>
      </c>
      <c r="H60" s="70">
        <v>437</v>
      </c>
      <c r="I60" s="70">
        <v>7.9500000000000001E-2</v>
      </c>
      <c r="J60" s="70">
        <v>108</v>
      </c>
      <c r="K60" s="70">
        <v>507</v>
      </c>
      <c r="L60">
        <f>K60-J60</f>
        <v>399</v>
      </c>
      <c r="M60">
        <f>H60-J60</f>
        <v>329</v>
      </c>
      <c r="N60">
        <f>0.8*M60/L60+0.1</f>
        <v>0.75964912280701746</v>
      </c>
      <c r="O60" s="70">
        <v>7.9500000000000001E-2</v>
      </c>
      <c r="P60">
        <v>100</v>
      </c>
      <c r="Q60">
        <f>0.8*(P60-J60)/L60+0.1</f>
        <v>8.3959899749373443E-2</v>
      </c>
      <c r="R60">
        <f>-0.7917*Q60+0.8507</f>
        <v>0.78422894736842108</v>
      </c>
      <c r="S60">
        <f>365*P60*R60</f>
        <v>28624.356578947369</v>
      </c>
      <c r="T60" s="12">
        <f>0.7*S60</f>
        <v>20037.049605263157</v>
      </c>
      <c r="U60" s="70">
        <v>108</v>
      </c>
      <c r="V60" s="71">
        <f>1.25*L60</f>
        <v>498.75</v>
      </c>
      <c r="W60">
        <f>U60-(L60/8)</f>
        <v>58.125</v>
      </c>
      <c r="X60">
        <f>1.25*L60/(2*(-0.7914))</f>
        <v>-315.10614101592114</v>
      </c>
      <c r="Y60">
        <f>(((-0.7914)*W60)/V60-0.8506)*X60</f>
        <v>297.09178354814253</v>
      </c>
      <c r="Z60">
        <f>IF(Y60&gt;U60,Y60,U60)</f>
        <v>297.09178354814253</v>
      </c>
      <c r="AA60">
        <f>(Z60-W60)/V60</f>
        <v>0.4791313955852482</v>
      </c>
      <c r="AB60">
        <f>(-0.7914)*AA60+0.8506</f>
        <v>0.47141541353383459</v>
      </c>
      <c r="AC60">
        <f>Z60*AB60*365</f>
        <v>51119.580789581014</v>
      </c>
      <c r="AD60" s="12">
        <f>AC60*0.7</f>
        <v>35783.70655270671</v>
      </c>
      <c r="AE60" s="4">
        <f>E60*F60*12</f>
        <v>2385</v>
      </c>
      <c r="AF60">
        <f>AD60-AE60</f>
        <v>33398.70655270671</v>
      </c>
    </row>
    <row r="61" spans="1:32" ht="16" thickBot="1" x14ac:dyDescent="0.4">
      <c r="A61" s="69" t="s">
        <v>207</v>
      </c>
      <c r="B61" s="70" t="s">
        <v>143</v>
      </c>
      <c r="C61" s="70" t="s">
        <v>123</v>
      </c>
      <c r="D61" s="70">
        <v>2</v>
      </c>
      <c r="E61" s="70">
        <v>1200</v>
      </c>
      <c r="F61" s="70">
        <v>0.1288</v>
      </c>
      <c r="G61" s="4">
        <f>E61*12*F61</f>
        <v>1854.72</v>
      </c>
      <c r="H61" s="70">
        <v>442</v>
      </c>
      <c r="I61" s="70">
        <v>0.1288</v>
      </c>
      <c r="J61" s="70">
        <v>109</v>
      </c>
      <c r="K61" s="70">
        <v>490</v>
      </c>
      <c r="L61">
        <f>K61-J61</f>
        <v>381</v>
      </c>
      <c r="M61">
        <f>H61-J61</f>
        <v>333</v>
      </c>
      <c r="N61">
        <f>0.8*M61/L61+0.1</f>
        <v>0.79921259842519687</v>
      </c>
      <c r="O61" s="70">
        <v>0.1288</v>
      </c>
      <c r="P61">
        <v>100</v>
      </c>
      <c r="Q61">
        <f>0.8*(P61-J61)/L61+0.1</f>
        <v>8.1102362204724415E-2</v>
      </c>
      <c r="R61">
        <f>-0.7917*Q61+0.8507</f>
        <v>0.78649125984251966</v>
      </c>
      <c r="S61">
        <f>365*P61*R61</f>
        <v>28706.930984251969</v>
      </c>
      <c r="T61" s="12">
        <f>0.7*S61</f>
        <v>20094.851688976378</v>
      </c>
      <c r="U61" s="70">
        <v>109</v>
      </c>
      <c r="V61" s="71">
        <f>1.25*L61</f>
        <v>476.25</v>
      </c>
      <c r="W61">
        <f>U61-(L61/8)</f>
        <v>61.375</v>
      </c>
      <c r="X61">
        <f>1.25*L61/(2*(-0.7914))</f>
        <v>-300.89082638362396</v>
      </c>
      <c r="Y61">
        <f>(((-0.7914)*W61)/V61-0.8506)*X61</f>
        <v>286.62523692191053</v>
      </c>
      <c r="Z61">
        <f>IF(Y61&gt;U61,Y61,U61)</f>
        <v>286.62523692191053</v>
      </c>
      <c r="AA61">
        <f>(Z61-W61)/V61</f>
        <v>0.47296637673891972</v>
      </c>
      <c r="AB61">
        <f>(-0.7914)*AA61+0.8506</f>
        <v>0.47629440944881896</v>
      </c>
      <c r="AC61">
        <f>Z61*AB61*365</f>
        <v>49829.069252789952</v>
      </c>
      <c r="AD61" s="12">
        <f>AC61*0.7</f>
        <v>34880.34847695296</v>
      </c>
      <c r="AE61" s="4">
        <f>E61*F61*12</f>
        <v>1854.72</v>
      </c>
      <c r="AF61">
        <f>AD61-AE61</f>
        <v>33025.628476952959</v>
      </c>
    </row>
    <row r="62" spans="1:32" ht="16" thickBot="1" x14ac:dyDescent="0.4">
      <c r="A62" s="69" t="s">
        <v>208</v>
      </c>
      <c r="B62" s="70" t="s">
        <v>209</v>
      </c>
      <c r="C62" s="70" t="s">
        <v>107</v>
      </c>
      <c r="D62" s="70">
        <v>1</v>
      </c>
      <c r="E62" s="70">
        <v>2700</v>
      </c>
      <c r="F62" s="70">
        <v>0.56710000000000005</v>
      </c>
      <c r="G62" s="4">
        <f>E62*12*F62</f>
        <v>18374.04</v>
      </c>
      <c r="H62" s="70">
        <v>236</v>
      </c>
      <c r="I62" s="70">
        <v>0.56710000000000005</v>
      </c>
      <c r="J62" s="70">
        <v>110</v>
      </c>
      <c r="K62" s="70">
        <v>515</v>
      </c>
      <c r="L62">
        <f>K62-J62</f>
        <v>405</v>
      </c>
      <c r="M62">
        <f>H62-J62</f>
        <v>126</v>
      </c>
      <c r="N62">
        <f>0.8*M62/L62+0.1</f>
        <v>0.34888888888888892</v>
      </c>
      <c r="O62" s="70">
        <v>0.56710000000000005</v>
      </c>
      <c r="P62">
        <v>100</v>
      </c>
      <c r="Q62">
        <f>0.8*(P62-J62)/L62+0.1</f>
        <v>8.0246913580246923E-2</v>
      </c>
      <c r="R62">
        <f>-0.7917*Q62+0.8507</f>
        <v>0.78716851851851855</v>
      </c>
      <c r="S62">
        <f>365*P62*R62</f>
        <v>28731.650925925926</v>
      </c>
      <c r="T62" s="12">
        <f>0.7*S62</f>
        <v>20112.155648148146</v>
      </c>
      <c r="U62" s="70">
        <v>110</v>
      </c>
      <c r="V62" s="71">
        <f>1.25*L62</f>
        <v>506.25</v>
      </c>
      <c r="W62">
        <f>U62-(L62/8)</f>
        <v>59.375</v>
      </c>
      <c r="X62">
        <f>1.25*L62/(2*(-0.7914))</f>
        <v>-319.8445792266869</v>
      </c>
      <c r="Y62">
        <f>(((-0.7914)*W62)/V62-0.8506)*X62</f>
        <v>301.74729909021988</v>
      </c>
      <c r="Z62">
        <f>IF(Y62&gt;U62,Y62,U62)</f>
        <v>301.74729909021988</v>
      </c>
      <c r="AA62">
        <f>(Z62-W62)/V62</f>
        <v>0.47876009696833555</v>
      </c>
      <c r="AB62">
        <f>(-0.7914)*AA62+0.8506</f>
        <v>0.47170925925925927</v>
      </c>
      <c r="AC62">
        <f>Z62*AB62*365</f>
        <v>51953.003152125377</v>
      </c>
      <c r="AD62" s="12">
        <f>AC62*0.7</f>
        <v>36367.102206487762</v>
      </c>
      <c r="AE62" s="4">
        <f>E62*F62*12</f>
        <v>18374.04</v>
      </c>
      <c r="AF62">
        <f>AD62-AE62</f>
        <v>17993.062206487761</v>
      </c>
    </row>
    <row r="63" spans="1:32" ht="16" thickBot="1" x14ac:dyDescent="0.4">
      <c r="A63" s="69" t="s">
        <v>210</v>
      </c>
      <c r="B63" s="70" t="s">
        <v>211</v>
      </c>
      <c r="C63" s="70" t="s">
        <v>107</v>
      </c>
      <c r="D63" s="70">
        <v>1</v>
      </c>
      <c r="E63" s="70">
        <v>3000</v>
      </c>
      <c r="F63" s="70">
        <v>0.1014</v>
      </c>
      <c r="G63" s="4">
        <f>E63*12*F63</f>
        <v>3650.4</v>
      </c>
      <c r="H63" s="70">
        <v>610</v>
      </c>
      <c r="I63" s="70">
        <v>0.1014</v>
      </c>
      <c r="J63" s="70">
        <v>115</v>
      </c>
      <c r="K63" s="70">
        <v>650</v>
      </c>
      <c r="L63">
        <f>K63-J63</f>
        <v>535</v>
      </c>
      <c r="M63">
        <f>H63-J63</f>
        <v>495</v>
      </c>
      <c r="N63">
        <f>0.8*M63/L63+0.1</f>
        <v>0.84018691588785044</v>
      </c>
      <c r="O63" s="70">
        <v>0.1014</v>
      </c>
      <c r="P63">
        <v>100</v>
      </c>
      <c r="Q63">
        <f>0.8*(P63-J63)/L63+0.1</f>
        <v>7.7570093457943939E-2</v>
      </c>
      <c r="R63">
        <f>-0.7917*Q63+0.8507</f>
        <v>0.78928775700934584</v>
      </c>
      <c r="S63">
        <f>365*P63*R63</f>
        <v>28809.003130841123</v>
      </c>
      <c r="T63" s="12">
        <f>0.7*S63</f>
        <v>20166.302191588784</v>
      </c>
      <c r="U63" s="70">
        <v>115</v>
      </c>
      <c r="V63" s="71">
        <f>1.25*L63</f>
        <v>668.75</v>
      </c>
      <c r="W63">
        <f>U63-(L63/8)</f>
        <v>48.125</v>
      </c>
      <c r="X63">
        <f>1.25*L63/(2*(-0.7914))</f>
        <v>-422.51074045994443</v>
      </c>
      <c r="Y63">
        <f>(((-0.7914)*W63)/V63-0.8506)*X63</f>
        <v>383.45013583522876</v>
      </c>
      <c r="Z63">
        <f>IF(Y63&gt;U63,Y63,U63)</f>
        <v>383.45013583522876</v>
      </c>
      <c r="AA63">
        <f>(Z63-W63)/V63</f>
        <v>0.50142076386576262</v>
      </c>
      <c r="AB63">
        <f>(-0.7914)*AA63+0.8506</f>
        <v>0.45377560747663548</v>
      </c>
      <c r="AC63">
        <f>Z63*AB63*365</f>
        <v>63510.116188854707</v>
      </c>
      <c r="AD63" s="12">
        <f>AC63*0.7</f>
        <v>44457.081332198293</v>
      </c>
      <c r="AE63" s="4">
        <f>E63*F63*12</f>
        <v>3650.3999999999996</v>
      </c>
      <c r="AF63">
        <f>AD63-AE63</f>
        <v>40806.681332198292</v>
      </c>
    </row>
    <row r="64" spans="1:32" ht="16" thickBot="1" x14ac:dyDescent="0.4">
      <c r="A64" s="69" t="s">
        <v>212</v>
      </c>
      <c r="B64" s="70" t="s">
        <v>213</v>
      </c>
      <c r="C64" s="70" t="s">
        <v>123</v>
      </c>
      <c r="D64" s="70">
        <v>1</v>
      </c>
      <c r="E64" s="70">
        <v>3000</v>
      </c>
      <c r="F64" s="70">
        <v>0.34789999999999999</v>
      </c>
      <c r="G64" s="4">
        <f>E64*12*F64</f>
        <v>12524.4</v>
      </c>
      <c r="H64" s="70">
        <v>621</v>
      </c>
      <c r="I64" s="70">
        <v>0.34789999999999999</v>
      </c>
      <c r="J64" s="70">
        <v>133</v>
      </c>
      <c r="K64" s="70">
        <v>1040</v>
      </c>
      <c r="L64">
        <f>K64-J64</f>
        <v>907</v>
      </c>
      <c r="M64">
        <f>H64-J64</f>
        <v>488</v>
      </c>
      <c r="N64">
        <f>0.8*M64/L64+0.1</f>
        <v>0.53042998897464166</v>
      </c>
      <c r="O64" s="70">
        <v>0.34789999999999999</v>
      </c>
      <c r="P64">
        <v>100</v>
      </c>
      <c r="Q64">
        <f>0.8*(P64-J64)/L64+0.1</f>
        <v>7.0893054024255789E-2</v>
      </c>
      <c r="R64">
        <f>-0.7917*Q64+0.8507</f>
        <v>0.79457396912899669</v>
      </c>
      <c r="S64">
        <f>365*P64*R64</f>
        <v>29001.949873208378</v>
      </c>
      <c r="T64" s="12">
        <f>0.7*S64</f>
        <v>20301.364911245862</v>
      </c>
      <c r="U64" s="70">
        <v>133</v>
      </c>
      <c r="V64" s="71">
        <f>1.25*L64</f>
        <v>1133.75</v>
      </c>
      <c r="W64">
        <f>U64-(L64/8)</f>
        <v>19.625</v>
      </c>
      <c r="X64">
        <f>1.25*L64/(2*(-0.7914))</f>
        <v>-716.29390952741971</v>
      </c>
      <c r="Y64">
        <f>(((-0.7914)*W64)/V64-0.8506)*X64</f>
        <v>619.09209944402323</v>
      </c>
      <c r="Z64">
        <f>IF(Y64&gt;U64,Y64,U64)</f>
        <v>619.09209944402323</v>
      </c>
      <c r="AA64">
        <f>(Z64-W64)/V64</f>
        <v>0.52874716599252325</v>
      </c>
      <c r="AB64">
        <f>(-0.7914)*AA64+0.8506</f>
        <v>0.43214949283351711</v>
      </c>
      <c r="AC64">
        <f>Z64*AB64*365</f>
        <v>97652.222929069772</v>
      </c>
      <c r="AD64" s="12">
        <f>AC64*0.7</f>
        <v>68356.556050348838</v>
      </c>
      <c r="AE64" s="4">
        <f>E64*F64*12</f>
        <v>12524.400000000001</v>
      </c>
      <c r="AF64">
        <f>AD64-AE64</f>
        <v>55832.156050348836</v>
      </c>
    </row>
    <row r="65" spans="1:32" ht="16" thickBot="1" x14ac:dyDescent="0.4">
      <c r="A65" s="69" t="s">
        <v>214</v>
      </c>
      <c r="B65" s="70" t="s">
        <v>131</v>
      </c>
      <c r="C65" s="70" t="s">
        <v>123</v>
      </c>
      <c r="D65" s="70">
        <v>1</v>
      </c>
      <c r="E65" s="70">
        <v>1175</v>
      </c>
      <c r="F65" s="70">
        <v>0.52329999999999999</v>
      </c>
      <c r="G65" s="4">
        <f>E65*12*F65</f>
        <v>7378.53</v>
      </c>
      <c r="H65" s="70">
        <v>201</v>
      </c>
      <c r="I65" s="70">
        <v>0.52329999999999999</v>
      </c>
      <c r="J65" s="70">
        <v>106</v>
      </c>
      <c r="K65" s="70">
        <v>267</v>
      </c>
      <c r="L65">
        <f>K65-J65</f>
        <v>161</v>
      </c>
      <c r="M65">
        <f>H65-J65</f>
        <v>95</v>
      </c>
      <c r="N65">
        <f>0.8*M65/L65+0.1</f>
        <v>0.57204968944099377</v>
      </c>
      <c r="O65" s="70">
        <v>0.52329999999999999</v>
      </c>
      <c r="P65">
        <v>100</v>
      </c>
      <c r="Q65">
        <f>0.8*(P65-J65)/L65+0.1</f>
        <v>7.0186335403726707E-2</v>
      </c>
      <c r="R65">
        <f>-0.7917*Q65+0.8507</f>
        <v>0.79513347826086955</v>
      </c>
      <c r="S65">
        <f>365*P65*R65</f>
        <v>29022.37195652174</v>
      </c>
      <c r="T65" s="12">
        <f>0.7*S65</f>
        <v>20315.660369565216</v>
      </c>
      <c r="U65" s="70">
        <v>106</v>
      </c>
      <c r="V65" s="71">
        <f>1.25*L65</f>
        <v>201.25</v>
      </c>
      <c r="W65">
        <f>U65-(L65/8)</f>
        <v>85.875</v>
      </c>
      <c r="X65">
        <f>1.25*L65/(2*(-0.7914))</f>
        <v>-127.14809198888047</v>
      </c>
      <c r="Y65">
        <f>(((-0.7914)*W65)/V65-0.8506)*X65</f>
        <v>151.08966704574172</v>
      </c>
      <c r="Z65">
        <f>IF(Y65&gt;U65,Y65,U65)</f>
        <v>151.08966704574172</v>
      </c>
      <c r="AA65">
        <f>(Z65-W65)/V65</f>
        <v>0.32404803500989676</v>
      </c>
      <c r="AB65">
        <f>(-0.7914)*AA65+0.8506</f>
        <v>0.5941483850931677</v>
      </c>
      <c r="AC65">
        <f>Z65*AB65*365</f>
        <v>32765.933813014522</v>
      </c>
      <c r="AD65" s="12">
        <f>AC65*0.7</f>
        <v>22936.153669110165</v>
      </c>
      <c r="AE65" s="4">
        <f>E65*F65*12</f>
        <v>7378.5299999999988</v>
      </c>
      <c r="AF65">
        <f>AD65-AE65</f>
        <v>15557.623669110166</v>
      </c>
    </row>
    <row r="66" spans="1:32" ht="16" thickBot="1" x14ac:dyDescent="0.4">
      <c r="A66" s="69" t="s">
        <v>215</v>
      </c>
      <c r="B66" s="70" t="s">
        <v>152</v>
      </c>
      <c r="C66" s="70" t="s">
        <v>107</v>
      </c>
      <c r="D66" s="70">
        <v>1</v>
      </c>
      <c r="E66" s="70">
        <v>1100</v>
      </c>
      <c r="F66" s="70">
        <v>0.43290000000000001</v>
      </c>
      <c r="G66" s="4">
        <f>E66*12*F66</f>
        <v>5714.28</v>
      </c>
      <c r="H66" s="70">
        <v>386</v>
      </c>
      <c r="I66" s="70">
        <v>0.43290000000000001</v>
      </c>
      <c r="J66" s="70">
        <v>114</v>
      </c>
      <c r="K66" s="70">
        <v>477</v>
      </c>
      <c r="L66">
        <f>K66-J66</f>
        <v>363</v>
      </c>
      <c r="M66">
        <f>H66-J66</f>
        <v>272</v>
      </c>
      <c r="N66">
        <f>0.8*M66/L66+0.1</f>
        <v>0.69944903581267226</v>
      </c>
      <c r="O66" s="70">
        <v>0.43290000000000001</v>
      </c>
      <c r="P66">
        <v>100</v>
      </c>
      <c r="Q66">
        <f>0.8*(P66-J66)/L66+0.1</f>
        <v>6.9146005509641881E-2</v>
      </c>
      <c r="R66">
        <f>-0.7917*Q66+0.8507</f>
        <v>0.79595710743801651</v>
      </c>
      <c r="S66">
        <f>365*P66*R66</f>
        <v>29052.434421487604</v>
      </c>
      <c r="T66" s="12">
        <f>0.7*S66</f>
        <v>20336.704095041321</v>
      </c>
      <c r="U66" s="70">
        <v>114</v>
      </c>
      <c r="V66" s="71">
        <f>1.25*L66</f>
        <v>453.75</v>
      </c>
      <c r="W66">
        <f>U66-(L66/8)</f>
        <v>68.625</v>
      </c>
      <c r="X66">
        <f>1.25*L66/(2*(-0.7914))</f>
        <v>-286.67551175132678</v>
      </c>
      <c r="Y66">
        <f>(((-0.7914)*W66)/V66-0.8506)*X66</f>
        <v>278.15869029567858</v>
      </c>
      <c r="Z66">
        <f>IF(Y66&gt;U66,Y66,U66)</f>
        <v>278.15869029567858</v>
      </c>
      <c r="AA66">
        <f>(Z66-W66)/V66</f>
        <v>0.46178223756623377</v>
      </c>
      <c r="AB66">
        <f>(-0.7914)*AA66+0.8506</f>
        <v>0.48514553719008263</v>
      </c>
      <c r="AC66">
        <f>Z66*AB66*365</f>
        <v>49255.818238069187</v>
      </c>
      <c r="AD66" s="12">
        <f>AC66*0.7</f>
        <v>34479.072766648431</v>
      </c>
      <c r="AE66" s="4">
        <f>E66*F66*12</f>
        <v>5714.28</v>
      </c>
      <c r="AF66">
        <f>AD66-AE66</f>
        <v>28764.792766648432</v>
      </c>
    </row>
    <row r="67" spans="1:32" ht="16" thickBot="1" x14ac:dyDescent="0.4">
      <c r="A67" s="69" t="s">
        <v>216</v>
      </c>
      <c r="B67" s="70" t="s">
        <v>217</v>
      </c>
      <c r="C67" s="70" t="s">
        <v>123</v>
      </c>
      <c r="D67" s="70">
        <v>1</v>
      </c>
      <c r="E67" s="70">
        <v>1200</v>
      </c>
      <c r="F67" s="70">
        <v>0.51229999999999998</v>
      </c>
      <c r="G67" s="4">
        <f>E67*12*F67</f>
        <v>7377.12</v>
      </c>
      <c r="H67" s="70">
        <v>389</v>
      </c>
      <c r="I67" s="70">
        <v>0.51229999999999998</v>
      </c>
      <c r="J67" s="70">
        <v>130</v>
      </c>
      <c r="K67" s="70">
        <v>821</v>
      </c>
      <c r="L67">
        <f>K67-J67</f>
        <v>691</v>
      </c>
      <c r="M67">
        <f>H67-J67</f>
        <v>259</v>
      </c>
      <c r="N67">
        <f>0.8*M67/L67+0.1</f>
        <v>0.39985528219971056</v>
      </c>
      <c r="O67" s="70">
        <v>0.51229999999999998</v>
      </c>
      <c r="P67">
        <v>100</v>
      </c>
      <c r="Q67">
        <f>0.8*(P67-J67)/L67+0.1</f>
        <v>6.5267727930535452E-2</v>
      </c>
      <c r="R67">
        <f>-0.7917*Q67+0.8507</f>
        <v>0.79902753979739505</v>
      </c>
      <c r="S67">
        <f>365*P67*R67</f>
        <v>29164.50520260492</v>
      </c>
      <c r="T67" s="12">
        <f>0.7*S67</f>
        <v>20415.153641823443</v>
      </c>
      <c r="U67" s="70">
        <v>130</v>
      </c>
      <c r="V67" s="71">
        <f>1.25*L67</f>
        <v>863.75</v>
      </c>
      <c r="W67">
        <f>U67-(L67/8)</f>
        <v>43.625</v>
      </c>
      <c r="X67">
        <f>1.25*L67/(2*(-0.7914))</f>
        <v>-545.71013393985345</v>
      </c>
      <c r="Y67">
        <f>(((-0.7914)*W67)/V67-0.8506)*X67</f>
        <v>485.99353992923938</v>
      </c>
      <c r="Z67">
        <f>IF(Y67&gt;U67,Y67,U67)</f>
        <v>485.99353992923938</v>
      </c>
      <c r="AA67">
        <f>(Z67-W67)/V67</f>
        <v>0.51214881612647101</v>
      </c>
      <c r="AB67">
        <f>(-0.7914)*AA67+0.8506</f>
        <v>0.44528542691751088</v>
      </c>
      <c r="AC67">
        <f>Z67*AB67*365</f>
        <v>78988.131930888456</v>
      </c>
      <c r="AD67" s="12">
        <f>AC67*0.7</f>
        <v>55291.692351621918</v>
      </c>
      <c r="AE67" s="4">
        <f>E67*F67*12</f>
        <v>7377.12</v>
      </c>
      <c r="AF67">
        <f>AD67-AE67</f>
        <v>47914.572351621915</v>
      </c>
    </row>
    <row r="68" spans="1:32" ht="16" thickBot="1" x14ac:dyDescent="0.4">
      <c r="A68" s="69" t="s">
        <v>218</v>
      </c>
      <c r="B68" s="70" t="s">
        <v>219</v>
      </c>
      <c r="C68" s="70" t="s">
        <v>107</v>
      </c>
      <c r="D68" s="70">
        <v>2</v>
      </c>
      <c r="E68" s="70">
        <v>2200</v>
      </c>
      <c r="F68" s="70">
        <v>0.57809999999999995</v>
      </c>
      <c r="G68" s="4">
        <f>E68*12*F68</f>
        <v>15261.839999999998</v>
      </c>
      <c r="H68" s="70">
        <v>274</v>
      </c>
      <c r="I68" s="70">
        <v>0.57809999999999995</v>
      </c>
      <c r="J68" s="70">
        <v>119</v>
      </c>
      <c r="K68" s="70">
        <v>505</v>
      </c>
      <c r="L68">
        <f>K68-J68</f>
        <v>386</v>
      </c>
      <c r="M68">
        <f>H68-J68</f>
        <v>155</v>
      </c>
      <c r="N68">
        <f>0.8*M68/L68+0.1</f>
        <v>0.42124352331606219</v>
      </c>
      <c r="O68" s="70">
        <v>0.57809999999999995</v>
      </c>
      <c r="P68">
        <v>100</v>
      </c>
      <c r="Q68">
        <f>0.8*(P68-J68)/L68+0.1</f>
        <v>6.0621761658031091E-2</v>
      </c>
      <c r="R68">
        <f>-0.7917*Q68+0.8507</f>
        <v>0.80270575129533683</v>
      </c>
      <c r="S68">
        <f>365*P68*R68</f>
        <v>29298.759922279794</v>
      </c>
      <c r="T68" s="12">
        <f>0.7*S68</f>
        <v>20509.131945595855</v>
      </c>
      <c r="U68" s="70">
        <v>119</v>
      </c>
      <c r="V68" s="71">
        <f>1.25*L68</f>
        <v>482.5</v>
      </c>
      <c r="W68">
        <f>U68-(L68/8)</f>
        <v>70.75</v>
      </c>
      <c r="X68">
        <f>1.25*L68/(2*(-0.7914))</f>
        <v>-304.83952489259542</v>
      </c>
      <c r="Y68">
        <f>(((-0.7914)*W68)/V68-0.8506)*X68</f>
        <v>294.67149987364166</v>
      </c>
      <c r="Z68">
        <f>IF(Y68&gt;U68,Y68,U68)</f>
        <v>294.67149987364166</v>
      </c>
      <c r="AA68">
        <f>(Z68-W68)/V68</f>
        <v>0.46408601010081174</v>
      </c>
      <c r="AB68">
        <f>(-0.7914)*AA68+0.8506</f>
        <v>0.48332233160621763</v>
      </c>
      <c r="AC68">
        <f>Z68*AB68*365</f>
        <v>51983.780477542867</v>
      </c>
      <c r="AD68" s="12">
        <f>AC68*0.7</f>
        <v>36388.646334280005</v>
      </c>
      <c r="AE68" s="4">
        <f>E68*F68*12</f>
        <v>15261.84</v>
      </c>
      <c r="AF68">
        <f>AD68-AE68</f>
        <v>21126.806334280005</v>
      </c>
    </row>
    <row r="69" spans="1:32" ht="16" thickBot="1" x14ac:dyDescent="0.4">
      <c r="A69" s="69" t="s">
        <v>220</v>
      </c>
      <c r="B69" s="70" t="s">
        <v>213</v>
      </c>
      <c r="C69" s="70" t="s">
        <v>107</v>
      </c>
      <c r="D69" s="70">
        <v>1</v>
      </c>
      <c r="E69" s="70">
        <v>3600</v>
      </c>
      <c r="F69" s="70">
        <v>0.77810000000000001</v>
      </c>
      <c r="G69" s="4">
        <f>E69*12*F69</f>
        <v>33613.919999999998</v>
      </c>
      <c r="H69" s="70">
        <v>196</v>
      </c>
      <c r="I69" s="70">
        <v>0.77810000000000001</v>
      </c>
      <c r="J69" s="70">
        <v>137</v>
      </c>
      <c r="K69" s="70">
        <v>808</v>
      </c>
      <c r="L69">
        <f>K69-J69</f>
        <v>671</v>
      </c>
      <c r="M69">
        <f>H69-J69</f>
        <v>59</v>
      </c>
      <c r="N69">
        <f>0.8*M69/L69+0.1</f>
        <v>0.17034277198211625</v>
      </c>
      <c r="O69" s="70">
        <v>0.77810000000000001</v>
      </c>
      <c r="P69">
        <v>100</v>
      </c>
      <c r="Q69">
        <f>0.8*(P69-J69)/L69+0.1</f>
        <v>5.5886736214605069E-2</v>
      </c>
      <c r="R69">
        <f>-0.7917*Q69+0.8507</f>
        <v>0.80645447093889722</v>
      </c>
      <c r="S69">
        <f>365*P69*R69</f>
        <v>29435.588189269747</v>
      </c>
      <c r="T69" s="12">
        <f>0.7*S69</f>
        <v>20604.911732488821</v>
      </c>
      <c r="U69" s="70">
        <v>137</v>
      </c>
      <c r="V69" s="71">
        <f>1.25*L69</f>
        <v>838.75</v>
      </c>
      <c r="W69">
        <f>U69-(L69/8)</f>
        <v>53.125</v>
      </c>
      <c r="X69">
        <f>1.25*L69/(2*(-0.7914))</f>
        <v>-529.91533990396761</v>
      </c>
      <c r="Y69">
        <f>(((-0.7914)*W69)/V69-0.8506)*X69</f>
        <v>477.30848812231488</v>
      </c>
      <c r="Z69">
        <f>IF(Y69&gt;U69,Y69,U69)</f>
        <v>477.30848812231488</v>
      </c>
      <c r="AA69">
        <f>(Z69-W69)/V69</f>
        <v>0.50573292175536799</v>
      </c>
      <c r="AB69">
        <f>(-0.7914)*AA69+0.8506</f>
        <v>0.45036296572280182</v>
      </c>
      <c r="AC69">
        <f>Z69*AB69*365</f>
        <v>78461.154190532849</v>
      </c>
      <c r="AD69" s="12">
        <f>AC69*0.7</f>
        <v>54922.807933372991</v>
      </c>
      <c r="AE69" s="4">
        <f>E69*F69*12</f>
        <v>33613.919999999998</v>
      </c>
      <c r="AF69">
        <f>AD69-AE69</f>
        <v>21308.887933372993</v>
      </c>
    </row>
    <row r="70" spans="1:32" ht="16" thickBot="1" x14ac:dyDescent="0.4">
      <c r="A70" s="69" t="s">
        <v>221</v>
      </c>
      <c r="B70" s="70" t="s">
        <v>196</v>
      </c>
      <c r="C70" s="70" t="s">
        <v>123</v>
      </c>
      <c r="D70" s="70">
        <v>1</v>
      </c>
      <c r="E70" s="70">
        <v>3200</v>
      </c>
      <c r="F70" s="70">
        <v>0.87119999999999997</v>
      </c>
      <c r="G70" s="4">
        <f>E70*12*F70</f>
        <v>33454.080000000002</v>
      </c>
      <c r="H70" s="70">
        <v>420</v>
      </c>
      <c r="I70" s="70">
        <v>0.87119999999999997</v>
      </c>
      <c r="J70" s="70">
        <v>165</v>
      </c>
      <c r="K70" s="70">
        <v>1296</v>
      </c>
      <c r="L70">
        <f>K70-J70</f>
        <v>1131</v>
      </c>
      <c r="M70">
        <f>H70-J70</f>
        <v>255</v>
      </c>
      <c r="N70">
        <f>0.8*M70/L70+0.1</f>
        <v>0.28037135278514591</v>
      </c>
      <c r="O70" s="70">
        <v>0.87119999999999997</v>
      </c>
      <c r="P70">
        <v>100</v>
      </c>
      <c r="Q70">
        <f>0.8*(P70-J70)/L70+0.1</f>
        <v>5.4022988505747133E-2</v>
      </c>
      <c r="R70">
        <f>-0.7917*Q70+0.8507</f>
        <v>0.80793000000000004</v>
      </c>
      <c r="S70">
        <f>365*P70*R70</f>
        <v>29489.445</v>
      </c>
      <c r="T70" s="12">
        <f>0.7*S70</f>
        <v>20642.611499999999</v>
      </c>
      <c r="U70" s="70">
        <v>165</v>
      </c>
      <c r="V70" s="71">
        <f>1.25*L70</f>
        <v>1413.75</v>
      </c>
      <c r="W70">
        <f>U70-(L70/8)</f>
        <v>23.625</v>
      </c>
      <c r="X70">
        <f>1.25*L70/(2*(-0.7914))</f>
        <v>-893.19560272934041</v>
      </c>
      <c r="Y70">
        <f>(((-0.7914)*W70)/V70-0.8506)*X70</f>
        <v>771.56467968157699</v>
      </c>
      <c r="Z70">
        <f>IF(Y70&gt;U70,Y70,U70)</f>
        <v>771.56467968157699</v>
      </c>
      <c r="AA70">
        <f>(Z70-W70)/V70</f>
        <v>0.52904663461119505</v>
      </c>
      <c r="AB70">
        <f>(-0.7914)*AA70+0.8506</f>
        <v>0.43191249336870025</v>
      </c>
      <c r="AC70">
        <f>Z70*AB70*365</f>
        <v>121635.67497771974</v>
      </c>
      <c r="AD70" s="12">
        <f>AC70*0.7</f>
        <v>85144.972484403814</v>
      </c>
      <c r="AE70" s="4">
        <f>E70*F70*12</f>
        <v>33454.080000000002</v>
      </c>
      <c r="AF70">
        <f>AD70-AE70</f>
        <v>51690.892484403812</v>
      </c>
    </row>
    <row r="71" spans="1:32" ht="16" thickBot="1" x14ac:dyDescent="0.4">
      <c r="A71" s="69" t="s">
        <v>222</v>
      </c>
      <c r="B71" s="70" t="s">
        <v>139</v>
      </c>
      <c r="C71" s="70" t="s">
        <v>107</v>
      </c>
      <c r="D71" s="70">
        <v>2</v>
      </c>
      <c r="E71" s="70">
        <v>3900</v>
      </c>
      <c r="F71" s="70">
        <v>0.50409999999999999</v>
      </c>
      <c r="G71" s="4">
        <f>E71*12*F71</f>
        <v>23591.88</v>
      </c>
      <c r="H71" s="70">
        <v>284</v>
      </c>
      <c r="I71" s="70">
        <v>0.50409999999999999</v>
      </c>
      <c r="J71" s="70">
        <v>116</v>
      </c>
      <c r="K71" s="70">
        <v>361</v>
      </c>
      <c r="L71">
        <f>K71-J71</f>
        <v>245</v>
      </c>
      <c r="M71">
        <f>H71-J71</f>
        <v>168</v>
      </c>
      <c r="N71">
        <f>0.8*M71/L71+0.1</f>
        <v>0.64857142857142858</v>
      </c>
      <c r="O71" s="70">
        <v>0.50409999999999999</v>
      </c>
      <c r="P71">
        <v>100</v>
      </c>
      <c r="Q71">
        <f>0.8*(P71-J71)/L71+0.1</f>
        <v>4.775510204081633E-2</v>
      </c>
      <c r="R71">
        <f>-0.7917*Q71+0.8507</f>
        <v>0.81289228571428573</v>
      </c>
      <c r="S71">
        <f>365*P71*R71</f>
        <v>29670.568428571431</v>
      </c>
      <c r="T71" s="12">
        <f>0.7*S71</f>
        <v>20769.3979</v>
      </c>
      <c r="U71" s="70">
        <v>116</v>
      </c>
      <c r="V71" s="71">
        <f>1.25*L71</f>
        <v>306.25</v>
      </c>
      <c r="W71">
        <f>U71-(L71/8)</f>
        <v>85.375</v>
      </c>
      <c r="X71">
        <f>1.25*L71/(2*(-0.7914))</f>
        <v>-193.4862269396007</v>
      </c>
      <c r="Y71">
        <f>(((-0.7914)*W71)/V71-0.8506)*X71</f>
        <v>207.26688463482438</v>
      </c>
      <c r="Z71">
        <f>IF(Y71&gt;U71,Y71,U71)</f>
        <v>207.26688463482438</v>
      </c>
      <c r="AA71">
        <f>(Z71-W71)/V71</f>
        <v>0.39801431717493674</v>
      </c>
      <c r="AB71">
        <f>(-0.7914)*AA71+0.8506</f>
        <v>0.53561146938775517</v>
      </c>
      <c r="AC71">
        <f>Z71*AB71*365</f>
        <v>40520.300031658429</v>
      </c>
      <c r="AD71" s="12">
        <f>AC71*0.7</f>
        <v>28364.2100221609</v>
      </c>
      <c r="AE71" s="4">
        <f>E71*F71*12</f>
        <v>23591.88</v>
      </c>
      <c r="AF71">
        <f>AD71-AE71</f>
        <v>4772.3300221608988</v>
      </c>
    </row>
    <row r="72" spans="1:32" ht="16" thickBot="1" x14ac:dyDescent="0.4">
      <c r="A72" s="69" t="s">
        <v>223</v>
      </c>
      <c r="B72" s="70" t="s">
        <v>111</v>
      </c>
      <c r="C72" s="70" t="s">
        <v>123</v>
      </c>
      <c r="D72" s="70">
        <v>2</v>
      </c>
      <c r="E72" s="70">
        <v>900</v>
      </c>
      <c r="F72" s="70">
        <v>0.47949999999999998</v>
      </c>
      <c r="G72" s="4">
        <f>E72*12*F72</f>
        <v>5178.5999999999995</v>
      </c>
      <c r="H72" s="70">
        <v>169</v>
      </c>
      <c r="I72" s="70">
        <v>0.47949999999999998</v>
      </c>
      <c r="J72" s="70">
        <v>111</v>
      </c>
      <c r="K72" s="70">
        <v>276</v>
      </c>
      <c r="L72">
        <f>K72-J72</f>
        <v>165</v>
      </c>
      <c r="M72">
        <f>H72-J72</f>
        <v>58</v>
      </c>
      <c r="N72">
        <f>0.8*M72/L72+0.1</f>
        <v>0.38121212121212122</v>
      </c>
      <c r="O72" s="70">
        <v>0.47949999999999998</v>
      </c>
      <c r="P72">
        <v>100</v>
      </c>
      <c r="Q72">
        <f>0.8*(P72-J72)/L72+0.1</f>
        <v>4.6666666666666669E-2</v>
      </c>
      <c r="R72">
        <f>-0.7917*Q72+0.8507</f>
        <v>0.81375399999999998</v>
      </c>
      <c r="S72">
        <f>365*P72*R72</f>
        <v>29702.021000000001</v>
      </c>
      <c r="T72" s="12">
        <f>0.7*S72</f>
        <v>20791.414699999998</v>
      </c>
      <c r="U72" s="70">
        <v>111</v>
      </c>
      <c r="V72" s="71">
        <f>1.25*L72</f>
        <v>206.25</v>
      </c>
      <c r="W72">
        <f>U72-(L72/8)</f>
        <v>90.375</v>
      </c>
      <c r="X72">
        <f>1.25*L72/(2*(-0.7914))</f>
        <v>-130.30705079605761</v>
      </c>
      <c r="Y72">
        <f>(((-0.7914)*W72)/V72-0.8506)*X72</f>
        <v>156.02667740712658</v>
      </c>
      <c r="Z72">
        <f>IF(Y72&gt;U72,Y72,U72)</f>
        <v>156.02667740712658</v>
      </c>
      <c r="AA72">
        <f>(Z72-W72)/V72</f>
        <v>0.31831116318606828</v>
      </c>
      <c r="AB72">
        <f>(-0.7914)*AA72+0.8506</f>
        <v>0.59868854545454564</v>
      </c>
      <c r="AC72">
        <f>Z72*AB72*365</f>
        <v>34095.155360377052</v>
      </c>
      <c r="AD72" s="12">
        <f>AC72*0.7</f>
        <v>23866.608752263935</v>
      </c>
      <c r="AE72" s="4">
        <f>E72*F72*12</f>
        <v>5178.6000000000004</v>
      </c>
      <c r="AF72">
        <f>AD72-AE72</f>
        <v>18688.008752263937</v>
      </c>
    </row>
    <row r="73" spans="1:32" ht="16" thickBot="1" x14ac:dyDescent="0.4">
      <c r="A73" s="69" t="s">
        <v>224</v>
      </c>
      <c r="B73" s="70" t="s">
        <v>191</v>
      </c>
      <c r="C73" s="70" t="s">
        <v>107</v>
      </c>
      <c r="D73" s="70">
        <v>1</v>
      </c>
      <c r="E73" s="70">
        <v>3500</v>
      </c>
      <c r="F73" s="70">
        <v>0.46029999999999999</v>
      </c>
      <c r="G73" s="4">
        <f>E73*12*F73</f>
        <v>19332.599999999999</v>
      </c>
      <c r="H73" s="70">
        <v>576</v>
      </c>
      <c r="I73" s="70">
        <v>0.46029999999999999</v>
      </c>
      <c r="J73" s="70">
        <v>151</v>
      </c>
      <c r="K73" s="70">
        <v>890</v>
      </c>
      <c r="L73">
        <f>K73-J73</f>
        <v>739</v>
      </c>
      <c r="M73">
        <f>H73-J73</f>
        <v>425</v>
      </c>
      <c r="N73">
        <f>0.8*M73/L73+0.1</f>
        <v>0.56008119079837615</v>
      </c>
      <c r="O73" s="70">
        <v>0.46029999999999999</v>
      </c>
      <c r="P73">
        <v>100</v>
      </c>
      <c r="Q73">
        <f>0.8*(P73-J73)/L73+0.1</f>
        <v>4.4790257104194861E-2</v>
      </c>
      <c r="R73">
        <f>-0.7917*Q73+0.8507</f>
        <v>0.81523955345060894</v>
      </c>
      <c r="S73">
        <f>365*P73*R73</f>
        <v>29756.243700947227</v>
      </c>
      <c r="T73" s="12">
        <f>0.7*S73</f>
        <v>20829.370590663057</v>
      </c>
      <c r="U73" s="70">
        <v>151</v>
      </c>
      <c r="V73" s="71">
        <f>1.25*L73</f>
        <v>923.75</v>
      </c>
      <c r="W73">
        <f>U73-(L73/8)</f>
        <v>58.625</v>
      </c>
      <c r="X73">
        <f>1.25*L73/(2*(-0.7914))</f>
        <v>-583.61763962597934</v>
      </c>
      <c r="Y73">
        <f>(((-0.7914)*W73)/V73-0.8506)*X73</f>
        <v>525.73766426585803</v>
      </c>
      <c r="Z73">
        <f>IF(Y73&gt;U73,Y73,U73)</f>
        <v>525.73766426585803</v>
      </c>
      <c r="AA73">
        <f>(Z73-W73)/V73</f>
        <v>0.50567000191161893</v>
      </c>
      <c r="AB73">
        <f>(-0.7914)*AA73+0.8506</f>
        <v>0.45041276048714479</v>
      </c>
      <c r="AC73">
        <f>Z73*AB73*365</f>
        <v>86431.617718727837</v>
      </c>
      <c r="AD73" s="12">
        <f>AC73*0.7</f>
        <v>60502.132403109485</v>
      </c>
      <c r="AE73" s="4">
        <f>E73*F73*12</f>
        <v>19332.599999999999</v>
      </c>
      <c r="AF73">
        <f>AD73-AE73</f>
        <v>41169.532403109486</v>
      </c>
    </row>
    <row r="74" spans="1:32" ht="16" thickBot="1" x14ac:dyDescent="0.4">
      <c r="A74" s="69" t="s">
        <v>225</v>
      </c>
      <c r="B74" s="70" t="s">
        <v>141</v>
      </c>
      <c r="C74" s="70" t="s">
        <v>123</v>
      </c>
      <c r="D74" s="70">
        <v>2</v>
      </c>
      <c r="E74" s="70">
        <v>2500</v>
      </c>
      <c r="F74" s="70">
        <v>0.2767</v>
      </c>
      <c r="G74" s="4">
        <f>E74*12*F74</f>
        <v>8301</v>
      </c>
      <c r="H74" s="70">
        <v>560</v>
      </c>
      <c r="I74" s="70">
        <v>0.2767</v>
      </c>
      <c r="J74" s="70">
        <v>158</v>
      </c>
      <c r="K74" s="70">
        <v>906</v>
      </c>
      <c r="L74">
        <f>K74-J74</f>
        <v>748</v>
      </c>
      <c r="M74">
        <f>H74-J74</f>
        <v>402</v>
      </c>
      <c r="N74">
        <f>0.8*M74/L74+0.1</f>
        <v>0.5299465240641712</v>
      </c>
      <c r="O74" s="70">
        <v>0.2767</v>
      </c>
      <c r="P74">
        <v>100</v>
      </c>
      <c r="Q74">
        <f>0.8*(P74-J74)/L74+0.1</f>
        <v>3.796791443850267E-2</v>
      </c>
      <c r="R74">
        <f>-0.7917*Q74+0.8507</f>
        <v>0.82064080213903745</v>
      </c>
      <c r="S74">
        <f>365*P74*R74</f>
        <v>29953.389278074868</v>
      </c>
      <c r="T74" s="12">
        <f>0.7*S74</f>
        <v>20967.372494652405</v>
      </c>
      <c r="U74" s="70">
        <v>158</v>
      </c>
      <c r="V74" s="71">
        <f>1.25*L74</f>
        <v>935</v>
      </c>
      <c r="W74">
        <f>U74-(L74/8)</f>
        <v>64.5</v>
      </c>
      <c r="X74">
        <f>1.25*L74/(2*(-0.7914))</f>
        <v>-590.7252969421279</v>
      </c>
      <c r="Y74">
        <f>(((-0.7914)*W74)/V74-0.8506)*X74</f>
        <v>534.72093757897403</v>
      </c>
      <c r="Z74">
        <f>IF(Y74&gt;U74,Y74,U74)</f>
        <v>534.72093757897403</v>
      </c>
      <c r="AA74">
        <f>(Z74-W74)/V74</f>
        <v>0.50291009366735195</v>
      </c>
      <c r="AB74">
        <f>(-0.7914)*AA74+0.8506</f>
        <v>0.45259695187165772</v>
      </c>
      <c r="AC74">
        <f>Z74*AB74*365</f>
        <v>88334.769254322498</v>
      </c>
      <c r="AD74" s="12">
        <f>AC74*0.7</f>
        <v>61834.338478025747</v>
      </c>
      <c r="AE74" s="4">
        <f>E74*F74*12</f>
        <v>8301</v>
      </c>
      <c r="AF74">
        <f>AD74-AE74</f>
        <v>53533.338478025747</v>
      </c>
    </row>
    <row r="75" spans="1:32" ht="16" thickBot="1" x14ac:dyDescent="0.4">
      <c r="A75" s="69" t="s">
        <v>226</v>
      </c>
      <c r="B75" s="70" t="s">
        <v>145</v>
      </c>
      <c r="C75" s="70" t="s">
        <v>107</v>
      </c>
      <c r="D75" s="70">
        <v>2</v>
      </c>
      <c r="E75" s="70">
        <v>1400</v>
      </c>
      <c r="F75" s="70">
        <v>0.38080000000000003</v>
      </c>
      <c r="G75" s="4">
        <f>E75*12*F75</f>
        <v>6397.4400000000005</v>
      </c>
      <c r="H75" s="70">
        <v>481</v>
      </c>
      <c r="I75" s="70">
        <v>0.38080000000000003</v>
      </c>
      <c r="J75" s="70">
        <v>134</v>
      </c>
      <c r="K75" s="70">
        <v>568</v>
      </c>
      <c r="L75">
        <f>K75-J75</f>
        <v>434</v>
      </c>
      <c r="M75">
        <f>H75-J75</f>
        <v>347</v>
      </c>
      <c r="N75">
        <f>0.8*M75/L75+0.1</f>
        <v>0.73963133640553003</v>
      </c>
      <c r="O75" s="70">
        <v>0.38080000000000003</v>
      </c>
      <c r="P75">
        <v>100</v>
      </c>
      <c r="Q75">
        <f>0.8*(P75-J75)/L75+0.1</f>
        <v>3.7327188940092168E-2</v>
      </c>
      <c r="R75">
        <f>-0.7917*Q75+0.8507</f>
        <v>0.82114806451612909</v>
      </c>
      <c r="S75">
        <f>365*P75*R75</f>
        <v>29971.904354838713</v>
      </c>
      <c r="T75" s="12">
        <f>0.7*S75</f>
        <v>20980.333048387096</v>
      </c>
      <c r="U75" s="70">
        <v>134</v>
      </c>
      <c r="V75" s="71">
        <f>1.25*L75</f>
        <v>542.5</v>
      </c>
      <c r="W75">
        <f>U75-(L75/8)</f>
        <v>79.75</v>
      </c>
      <c r="X75">
        <f>1.25*L75/(2*(-0.7914))</f>
        <v>-342.74703057872125</v>
      </c>
      <c r="Y75">
        <f>(((-0.7914)*W75)/V75-0.8506)*X75</f>
        <v>331.41562421026032</v>
      </c>
      <c r="Z75">
        <f>IF(Y75&gt;U75,Y75,U75)</f>
        <v>331.41562421026032</v>
      </c>
      <c r="AA75">
        <f>(Z75-W75)/V75</f>
        <v>0.46389976812951211</v>
      </c>
      <c r="AB75">
        <f>(-0.7914)*AA75+0.8506</f>
        <v>0.48346972350230416</v>
      </c>
      <c r="AC75">
        <f>Z75*AB75*365</f>
        <v>58483.738373466505</v>
      </c>
      <c r="AD75" s="12">
        <f>AC75*0.7</f>
        <v>40938.616861426548</v>
      </c>
      <c r="AE75" s="4">
        <f>E75*F75*12</f>
        <v>6397.4400000000005</v>
      </c>
      <c r="AF75">
        <f>AD75-AE75</f>
        <v>34541.176861426546</v>
      </c>
    </row>
    <row r="76" spans="1:32" ht="16" thickBot="1" x14ac:dyDescent="0.4">
      <c r="A76" s="69" t="s">
        <v>227</v>
      </c>
      <c r="B76" s="70" t="s">
        <v>125</v>
      </c>
      <c r="C76" s="70" t="s">
        <v>123</v>
      </c>
      <c r="D76" s="70">
        <v>2</v>
      </c>
      <c r="E76" s="70">
        <v>1350</v>
      </c>
      <c r="F76" s="70">
        <v>0.4849</v>
      </c>
      <c r="G76" s="4">
        <f>E76*12*F76</f>
        <v>7855.38</v>
      </c>
      <c r="H76" s="70">
        <v>224</v>
      </c>
      <c r="I76" s="70">
        <v>0.4849</v>
      </c>
      <c r="J76" s="70">
        <v>119</v>
      </c>
      <c r="K76" s="70">
        <v>360</v>
      </c>
      <c r="L76">
        <f>K76-J76</f>
        <v>241</v>
      </c>
      <c r="M76">
        <f>H76-J76</f>
        <v>105</v>
      </c>
      <c r="N76">
        <f>0.8*M76/L76+0.1</f>
        <v>0.44854771784232361</v>
      </c>
      <c r="O76" s="70">
        <v>0.4849</v>
      </c>
      <c r="P76">
        <v>100</v>
      </c>
      <c r="Q76">
        <f>0.8*(P76-J76)/L76+0.1</f>
        <v>3.6929460580912871E-2</v>
      </c>
      <c r="R76">
        <f>-0.7917*Q76+0.8507</f>
        <v>0.82146294605809134</v>
      </c>
      <c r="S76">
        <f>365*P76*R76</f>
        <v>29983.397531120332</v>
      </c>
      <c r="T76" s="12">
        <f>0.7*S76</f>
        <v>20988.37827178423</v>
      </c>
      <c r="U76" s="70">
        <v>119</v>
      </c>
      <c r="V76" s="71">
        <f>1.25*L76</f>
        <v>301.25</v>
      </c>
      <c r="W76">
        <f>U76-(L76/8)</f>
        <v>88.875</v>
      </c>
      <c r="X76">
        <f>1.25*L76/(2*(-0.7914))</f>
        <v>-190.32726813242357</v>
      </c>
      <c r="Y76">
        <f>(((-0.7914)*W76)/V76-0.8506)*X76</f>
        <v>206.32987427343951</v>
      </c>
      <c r="Z76">
        <f>IF(Y76&gt;U76,Y76,U76)</f>
        <v>206.32987427343951</v>
      </c>
      <c r="AA76">
        <f>(Z76-W76)/V76</f>
        <v>0.38989169883299424</v>
      </c>
      <c r="AB76">
        <f>(-0.7914)*AA76+0.8506</f>
        <v>0.54203970954356839</v>
      </c>
      <c r="AC76">
        <f>Z76*AB76*365</f>
        <v>40821.229569287687</v>
      </c>
      <c r="AD76" s="12">
        <f>AC76*0.7</f>
        <v>28574.860698501379</v>
      </c>
      <c r="AE76" s="4">
        <f>E76*F76*12</f>
        <v>7855.38</v>
      </c>
      <c r="AF76">
        <f>AD76-AE76</f>
        <v>20719.480698501378</v>
      </c>
    </row>
    <row r="77" spans="1:32" ht="16" thickBot="1" x14ac:dyDescent="0.4">
      <c r="A77" s="69" t="s">
        <v>228</v>
      </c>
      <c r="B77" s="70" t="s">
        <v>119</v>
      </c>
      <c r="C77" s="70" t="s">
        <v>107</v>
      </c>
      <c r="D77" s="70">
        <v>2</v>
      </c>
      <c r="E77" s="70">
        <v>920</v>
      </c>
      <c r="F77" s="70">
        <v>0.41370000000000001</v>
      </c>
      <c r="G77" s="4">
        <f>E77*12*F77</f>
        <v>4567.2480000000005</v>
      </c>
      <c r="H77" s="70">
        <v>147</v>
      </c>
      <c r="I77" s="70">
        <v>0.41370000000000001</v>
      </c>
      <c r="J77" s="70">
        <v>108</v>
      </c>
      <c r="K77" s="70">
        <v>205</v>
      </c>
      <c r="L77">
        <f>K77-J77</f>
        <v>97</v>
      </c>
      <c r="M77">
        <f>H77-J77</f>
        <v>39</v>
      </c>
      <c r="N77">
        <f>0.8*M77/L77+0.1</f>
        <v>0.42164948453608253</v>
      </c>
      <c r="O77" s="70">
        <v>0.41370000000000001</v>
      </c>
      <c r="P77">
        <v>100</v>
      </c>
      <c r="Q77">
        <f>0.8*(P77-J77)/L77+0.1</f>
        <v>3.4020618556701035E-2</v>
      </c>
      <c r="R77">
        <f>-0.7917*Q77+0.8507</f>
        <v>0.82376587628865983</v>
      </c>
      <c r="S77">
        <f>365*P77*R77</f>
        <v>30067.454484536083</v>
      </c>
      <c r="T77" s="12">
        <f>0.7*S77</f>
        <v>21047.218139175257</v>
      </c>
      <c r="U77" s="70">
        <v>108</v>
      </c>
      <c r="V77" s="71">
        <f>1.25*L77</f>
        <v>121.25</v>
      </c>
      <c r="W77">
        <f>U77-(L77/8)</f>
        <v>95.875</v>
      </c>
      <c r="X77">
        <f>1.25*L77/(2*(-0.7914))</f>
        <v>-76.604751074045993</v>
      </c>
      <c r="Y77">
        <f>(((-0.7914)*W77)/V77-0.8506)*X77</f>
        <v>113.09750126358351</v>
      </c>
      <c r="Z77">
        <f>IF(Y77&gt;U77,Y77,U77)</f>
        <v>113.09750126358351</v>
      </c>
      <c r="AA77">
        <f>(Z77-W77)/V77</f>
        <v>0.14204124753470937</v>
      </c>
      <c r="AB77">
        <f>(-0.7914)*AA77+0.8506</f>
        <v>0.73818855670103101</v>
      </c>
      <c r="AC77">
        <f>Z77*AB77*365</f>
        <v>30472.857646854078</v>
      </c>
      <c r="AD77" s="12">
        <f>AC77*0.7</f>
        <v>21331.000352797852</v>
      </c>
      <c r="AE77" s="4">
        <f>E77*F77*12</f>
        <v>4567.2479999999996</v>
      </c>
      <c r="AF77">
        <f>AD77-AE77</f>
        <v>16763.752352797852</v>
      </c>
    </row>
    <row r="78" spans="1:32" ht="16" thickBot="1" x14ac:dyDescent="0.4">
      <c r="A78" s="69" t="s">
        <v>229</v>
      </c>
      <c r="B78" s="70" t="s">
        <v>172</v>
      </c>
      <c r="C78" s="70" t="s">
        <v>123</v>
      </c>
      <c r="D78" s="70">
        <v>1</v>
      </c>
      <c r="E78" s="70">
        <v>4000</v>
      </c>
      <c r="F78" s="70">
        <v>0.65210000000000001</v>
      </c>
      <c r="G78" s="4">
        <f>E78*12*F78</f>
        <v>31300.799999999999</v>
      </c>
      <c r="H78" s="70">
        <v>213</v>
      </c>
      <c r="I78" s="70">
        <v>0.65210000000000001</v>
      </c>
      <c r="J78" s="70">
        <v>128</v>
      </c>
      <c r="K78" s="70">
        <v>450</v>
      </c>
      <c r="L78">
        <f>K78-J78</f>
        <v>322</v>
      </c>
      <c r="M78">
        <f>H78-J78</f>
        <v>85</v>
      </c>
      <c r="N78">
        <f>0.8*M78/L78+0.1</f>
        <v>0.31118012422360253</v>
      </c>
      <c r="O78" s="70">
        <v>0.65210000000000001</v>
      </c>
      <c r="P78">
        <v>100</v>
      </c>
      <c r="Q78">
        <f>0.8*(P78-J78)/L78+0.1</f>
        <v>3.0434782608695657E-2</v>
      </c>
      <c r="R78">
        <f>-0.7917*Q78+0.8507</f>
        <v>0.82660478260869563</v>
      </c>
      <c r="S78">
        <f>365*P78*R78</f>
        <v>30171.07456521739</v>
      </c>
      <c r="T78" s="12">
        <f>0.7*S78</f>
        <v>21119.75219565217</v>
      </c>
      <c r="U78" s="70">
        <v>128</v>
      </c>
      <c r="V78" s="71">
        <f>1.25*L78</f>
        <v>402.5</v>
      </c>
      <c r="W78">
        <f>U78-(L78/8)</f>
        <v>87.75</v>
      </c>
      <c r="X78">
        <f>1.25*L78/(2*(-0.7914))</f>
        <v>-254.29618397776093</v>
      </c>
      <c r="Y78">
        <f>(((-0.7914)*W78)/V78-0.8506)*X78</f>
        <v>260.17933409148344</v>
      </c>
      <c r="Z78">
        <f>IF(Y78&gt;U78,Y78,U78)</f>
        <v>260.17933409148344</v>
      </c>
      <c r="AA78">
        <f>(Z78-W78)/V78</f>
        <v>0.42839586109685329</v>
      </c>
      <c r="AB78">
        <f>(-0.7914)*AA78+0.8506</f>
        <v>0.51156751552795032</v>
      </c>
      <c r="AC78">
        <f>Z78*AB78*365</f>
        <v>48581.242869507303</v>
      </c>
      <c r="AD78" s="12">
        <f>AC78*0.7</f>
        <v>34006.870008655111</v>
      </c>
      <c r="AE78" s="4">
        <f>E78*F78*12</f>
        <v>31300.800000000003</v>
      </c>
      <c r="AF78">
        <f>AD78-AE78</f>
        <v>2706.0700086551078</v>
      </c>
    </row>
    <row r="79" spans="1:32" ht="16" thickBot="1" x14ac:dyDescent="0.4">
      <c r="A79" s="69" t="s">
        <v>230</v>
      </c>
      <c r="B79" s="70" t="s">
        <v>109</v>
      </c>
      <c r="C79" s="70" t="s">
        <v>123</v>
      </c>
      <c r="D79" s="70">
        <v>1</v>
      </c>
      <c r="E79" s="70">
        <v>1000</v>
      </c>
      <c r="F79" s="70">
        <v>0.39179999999999998</v>
      </c>
      <c r="G79" s="4">
        <f>E79*12*F79</f>
        <v>4701.5999999999995</v>
      </c>
      <c r="H79" s="70">
        <v>206</v>
      </c>
      <c r="I79" s="70">
        <v>0.39179999999999998</v>
      </c>
      <c r="J79" s="70">
        <v>116</v>
      </c>
      <c r="K79" s="70">
        <v>296</v>
      </c>
      <c r="L79">
        <f>K79-J79</f>
        <v>180</v>
      </c>
      <c r="M79">
        <f>H79-J79</f>
        <v>90</v>
      </c>
      <c r="N79">
        <f>0.8*M79/L79+0.1</f>
        <v>0.5</v>
      </c>
      <c r="O79" s="70">
        <v>0.39179999999999998</v>
      </c>
      <c r="P79">
        <v>100</v>
      </c>
      <c r="Q79">
        <f>0.8*(P79-J79)/L79+0.1</f>
        <v>2.8888888888888895E-2</v>
      </c>
      <c r="R79">
        <f>-0.7917*Q79+0.8507</f>
        <v>0.82782866666666666</v>
      </c>
      <c r="S79">
        <f>365*P79*R79</f>
        <v>30215.746333333333</v>
      </c>
      <c r="T79" s="12">
        <f>0.7*S79</f>
        <v>21151.022433333332</v>
      </c>
      <c r="U79" s="70">
        <v>116</v>
      </c>
      <c r="V79" s="71">
        <f>1.25*L79</f>
        <v>225</v>
      </c>
      <c r="W79">
        <f>U79-(L79/8)</f>
        <v>93.5</v>
      </c>
      <c r="X79">
        <f>1.25*L79/(2*(-0.7914))</f>
        <v>-142.15314632297196</v>
      </c>
      <c r="Y79">
        <f>(((-0.7914)*W79)/V79-0.8506)*X79</f>
        <v>167.66546626231997</v>
      </c>
      <c r="Z79">
        <f>IF(Y79&gt;U79,Y79,U79)</f>
        <v>167.66546626231997</v>
      </c>
      <c r="AA79">
        <f>(Z79-W79)/V79</f>
        <v>0.32962429449919983</v>
      </c>
      <c r="AB79">
        <f>(-0.7914)*AA79+0.8506</f>
        <v>0.58973533333333328</v>
      </c>
      <c r="AC79">
        <f>Z79*AB79*365</f>
        <v>36090.561116664772</v>
      </c>
      <c r="AD79" s="12">
        <f>AC79*0.7</f>
        <v>25263.392781665338</v>
      </c>
      <c r="AE79" s="4">
        <f>E79*F79*12</f>
        <v>4701.5999999999995</v>
      </c>
      <c r="AF79">
        <f>AD79-AE79</f>
        <v>20561.792781665339</v>
      </c>
    </row>
    <row r="80" spans="1:32" ht="16" thickBot="1" x14ac:dyDescent="0.4">
      <c r="A80" s="69" t="s">
        <v>231</v>
      </c>
      <c r="B80" s="70" t="s">
        <v>106</v>
      </c>
      <c r="C80" s="70" t="s">
        <v>123</v>
      </c>
      <c r="D80" s="70">
        <v>1</v>
      </c>
      <c r="E80" s="70">
        <v>900</v>
      </c>
      <c r="F80" s="70">
        <v>0.54790000000000005</v>
      </c>
      <c r="G80" s="4">
        <f>E80*12*F80</f>
        <v>5917.3200000000006</v>
      </c>
      <c r="H80" s="70">
        <v>141</v>
      </c>
      <c r="I80" s="70">
        <v>0.54790000000000005</v>
      </c>
      <c r="J80" s="70">
        <v>116</v>
      </c>
      <c r="K80" s="70">
        <v>296</v>
      </c>
      <c r="L80">
        <f>K80-J80</f>
        <v>180</v>
      </c>
      <c r="M80">
        <f>H80-J80</f>
        <v>25</v>
      </c>
      <c r="N80">
        <f>0.8*M80/L80+0.1</f>
        <v>0.21111111111111111</v>
      </c>
      <c r="O80" s="70">
        <v>0.54790000000000005</v>
      </c>
      <c r="P80">
        <v>100</v>
      </c>
      <c r="Q80">
        <f>0.8*(P80-J80)/L80+0.1</f>
        <v>2.8888888888888895E-2</v>
      </c>
      <c r="R80">
        <f>-0.7917*Q80+0.8507</f>
        <v>0.82782866666666666</v>
      </c>
      <c r="S80">
        <f>365*P80*R80</f>
        <v>30215.746333333333</v>
      </c>
      <c r="T80" s="12">
        <f>0.7*S80</f>
        <v>21151.022433333332</v>
      </c>
      <c r="U80" s="70">
        <v>116</v>
      </c>
      <c r="V80" s="71">
        <f>1.25*L80</f>
        <v>225</v>
      </c>
      <c r="W80">
        <f>U80-(L80/8)</f>
        <v>93.5</v>
      </c>
      <c r="X80">
        <f>1.25*L80/(2*(-0.7914))</f>
        <v>-142.15314632297196</v>
      </c>
      <c r="Y80">
        <f>(((-0.7914)*W80)/V80-0.8506)*X80</f>
        <v>167.66546626231997</v>
      </c>
      <c r="Z80">
        <f>IF(Y80&gt;U80,Y80,U80)</f>
        <v>167.66546626231997</v>
      </c>
      <c r="AA80">
        <f>(Z80-W80)/V80</f>
        <v>0.32962429449919983</v>
      </c>
      <c r="AB80">
        <f>(-0.7914)*AA80+0.8506</f>
        <v>0.58973533333333328</v>
      </c>
      <c r="AC80">
        <f>Z80*AB80*365</f>
        <v>36090.561116664772</v>
      </c>
      <c r="AD80" s="12">
        <f>AC80*0.7</f>
        <v>25263.392781665338</v>
      </c>
      <c r="AE80" s="4">
        <f>E80*F80*12</f>
        <v>5917.3200000000006</v>
      </c>
      <c r="AF80">
        <f>AD80-AE80</f>
        <v>19346.072781665338</v>
      </c>
    </row>
    <row r="81" spans="1:32" ht="16" thickBot="1" x14ac:dyDescent="0.4">
      <c r="A81" s="69" t="s">
        <v>232</v>
      </c>
      <c r="B81" s="70" t="s">
        <v>217</v>
      </c>
      <c r="C81" s="70" t="s">
        <v>107</v>
      </c>
      <c r="D81" s="70">
        <v>1</v>
      </c>
      <c r="E81" s="70">
        <v>1000</v>
      </c>
      <c r="F81" s="70">
        <v>0.21920000000000001</v>
      </c>
      <c r="G81" s="4">
        <f>E81*12*F81</f>
        <v>2630.4</v>
      </c>
      <c r="H81" s="70">
        <v>287</v>
      </c>
      <c r="I81" s="70">
        <v>0.21920000000000001</v>
      </c>
      <c r="J81" s="70">
        <v>138</v>
      </c>
      <c r="K81" s="70">
        <v>550</v>
      </c>
      <c r="L81">
        <f>K81-J81</f>
        <v>412</v>
      </c>
      <c r="M81">
        <f>H81-J81</f>
        <v>149</v>
      </c>
      <c r="N81">
        <f>0.8*M81/L81+0.1</f>
        <v>0.38932038834951455</v>
      </c>
      <c r="O81" s="70">
        <v>0.21920000000000001</v>
      </c>
      <c r="P81">
        <v>100</v>
      </c>
      <c r="Q81">
        <f>0.8*(P81-J81)/L81+0.1</f>
        <v>2.6213592233009703E-2</v>
      </c>
      <c r="R81">
        <f>-0.7917*Q81+0.8507</f>
        <v>0.82994669902912621</v>
      </c>
      <c r="S81">
        <f>365*P81*R81</f>
        <v>30293.054514563108</v>
      </c>
      <c r="T81" s="12">
        <f>0.7*S81</f>
        <v>21205.138160194176</v>
      </c>
      <c r="U81" s="70">
        <v>138</v>
      </c>
      <c r="V81" s="71">
        <f>1.25*L81</f>
        <v>515</v>
      </c>
      <c r="W81">
        <f>U81-(L81/8)</f>
        <v>86.5</v>
      </c>
      <c r="X81">
        <f>1.25*L81/(2*(-0.7914))</f>
        <v>-325.37275713924691</v>
      </c>
      <c r="Y81">
        <f>(((-0.7914)*W81)/V81-0.8506)*X81</f>
        <v>320.01206722264345</v>
      </c>
      <c r="Z81">
        <f>IF(Y81&gt;U81,Y81,U81)</f>
        <v>320.01206722264345</v>
      </c>
      <c r="AA81">
        <f>(Z81-W81)/V81</f>
        <v>0.45342148975270574</v>
      </c>
      <c r="AB81">
        <f>(-0.7914)*AA81+0.8506</f>
        <v>0.49176223300970873</v>
      </c>
      <c r="AC81">
        <f>Z81*AB81*365</f>
        <v>57439.994800122957</v>
      </c>
      <c r="AD81" s="12">
        <f>AC81*0.7</f>
        <v>40207.996360086065</v>
      </c>
      <c r="AE81" s="4">
        <f>E81*F81*12</f>
        <v>2630.4</v>
      </c>
      <c r="AF81">
        <f>AD81-AE81</f>
        <v>37577.596360086063</v>
      </c>
    </row>
    <row r="82" spans="1:32" ht="16" thickBot="1" x14ac:dyDescent="0.4">
      <c r="A82" s="69" t="s">
        <v>233</v>
      </c>
      <c r="B82" s="70" t="s">
        <v>154</v>
      </c>
      <c r="C82" s="70" t="s">
        <v>107</v>
      </c>
      <c r="D82" s="70">
        <v>2</v>
      </c>
      <c r="E82" s="70">
        <v>2500</v>
      </c>
      <c r="F82" s="70">
        <v>0.4027</v>
      </c>
      <c r="G82" s="4">
        <f>E82*12*F82</f>
        <v>12081</v>
      </c>
      <c r="H82" s="70">
        <v>231</v>
      </c>
      <c r="I82" s="70">
        <v>0.4027</v>
      </c>
      <c r="J82" s="70">
        <v>129</v>
      </c>
      <c r="K82" s="70">
        <v>431</v>
      </c>
      <c r="L82">
        <f>K82-J82</f>
        <v>302</v>
      </c>
      <c r="M82">
        <f>H82-J82</f>
        <v>102</v>
      </c>
      <c r="N82">
        <f>0.8*M82/L82+0.1</f>
        <v>0.37019867549668872</v>
      </c>
      <c r="O82" s="70">
        <v>0.4027</v>
      </c>
      <c r="P82">
        <v>100</v>
      </c>
      <c r="Q82">
        <f>0.8*(P82-J82)/L82+0.1</f>
        <v>2.3178807947019861E-2</v>
      </c>
      <c r="R82">
        <f>-0.7917*Q82+0.8507</f>
        <v>0.83234933774834441</v>
      </c>
      <c r="S82">
        <f>365*P82*R82</f>
        <v>30380.750827814572</v>
      </c>
      <c r="T82" s="12">
        <f>0.7*S82</f>
        <v>21266.525579470199</v>
      </c>
      <c r="U82" s="70">
        <v>129</v>
      </c>
      <c r="V82" s="71">
        <f>1.25*L82</f>
        <v>377.5</v>
      </c>
      <c r="W82">
        <f>U82-(L82/8)</f>
        <v>91.25</v>
      </c>
      <c r="X82">
        <f>1.25*L82/(2*(-0.7914))</f>
        <v>-238.50138994187515</v>
      </c>
      <c r="Y82">
        <f>(((-0.7914)*W82)/V82-0.8506)*X82</f>
        <v>248.49428228455901</v>
      </c>
      <c r="Z82">
        <f>IF(Y82&gt;U82,Y82,U82)</f>
        <v>248.49428228455901</v>
      </c>
      <c r="AA82">
        <f>(Z82-W82)/V82</f>
        <v>0.41654114512465962</v>
      </c>
      <c r="AB82">
        <f>(-0.7914)*AA82+0.8506</f>
        <v>0.5209493377483444</v>
      </c>
      <c r="AC82">
        <f>Z82*AB82*365</f>
        <v>47250.320103492777</v>
      </c>
      <c r="AD82" s="12">
        <f>AC82*0.7</f>
        <v>33075.224072444944</v>
      </c>
      <c r="AE82" s="4">
        <f>E82*F82*12</f>
        <v>12081</v>
      </c>
      <c r="AF82">
        <f>AD82-AE82</f>
        <v>20994.224072444944</v>
      </c>
    </row>
    <row r="83" spans="1:32" ht="16" thickBot="1" x14ac:dyDescent="0.4">
      <c r="A83" s="69" t="s">
        <v>234</v>
      </c>
      <c r="B83" s="70" t="s">
        <v>170</v>
      </c>
      <c r="C83" s="70" t="s">
        <v>107</v>
      </c>
      <c r="D83" s="70">
        <v>2</v>
      </c>
      <c r="E83" s="70">
        <v>2100</v>
      </c>
      <c r="F83" s="70">
        <v>0.4027</v>
      </c>
      <c r="G83" s="4">
        <f>E83*12*F83</f>
        <v>10148.040000000001</v>
      </c>
      <c r="H83" s="70">
        <v>265</v>
      </c>
      <c r="I83" s="70">
        <v>0.4027</v>
      </c>
      <c r="J83" s="70">
        <v>130</v>
      </c>
      <c r="K83" s="70">
        <v>438</v>
      </c>
      <c r="L83">
        <f>K83-J83</f>
        <v>308</v>
      </c>
      <c r="M83">
        <f>H83-J83</f>
        <v>135</v>
      </c>
      <c r="N83">
        <f>0.8*M83/L83+0.1</f>
        <v>0.45064935064935063</v>
      </c>
      <c r="O83" s="70">
        <v>0.4027</v>
      </c>
      <c r="P83">
        <v>100</v>
      </c>
      <c r="Q83">
        <f>0.8*(P83-J83)/L83+0.1</f>
        <v>2.2077922077922085E-2</v>
      </c>
      <c r="R83">
        <f>-0.7917*Q83+0.8507</f>
        <v>0.83322090909090907</v>
      </c>
      <c r="S83">
        <f>365*P83*R83</f>
        <v>30412.563181818183</v>
      </c>
      <c r="T83" s="12">
        <f>0.7*S83</f>
        <v>21288.794227272727</v>
      </c>
      <c r="U83" s="70">
        <v>130</v>
      </c>
      <c r="V83" s="71">
        <f>1.25*L83</f>
        <v>385</v>
      </c>
      <c r="W83">
        <f>U83-(L83/8)</f>
        <v>91.5</v>
      </c>
      <c r="X83">
        <f>1.25*L83/(2*(-0.7914))</f>
        <v>-243.23982815264088</v>
      </c>
      <c r="Y83">
        <f>(((-0.7914)*W83)/V83-0.8506)*X83</f>
        <v>252.64979782663633</v>
      </c>
      <c r="Z83">
        <f>IF(Y83&gt;U83,Y83,U83)</f>
        <v>252.64979782663633</v>
      </c>
      <c r="AA83">
        <f>(Z83-W83)/V83</f>
        <v>0.41857090344580866</v>
      </c>
      <c r="AB83">
        <f>(-0.7914)*AA83+0.8506</f>
        <v>0.51934298701298709</v>
      </c>
      <c r="AC83">
        <f>Z83*AB83*365</f>
        <v>47892.343745102102</v>
      </c>
      <c r="AD83" s="12">
        <f>AC83*0.7</f>
        <v>33524.640621571467</v>
      </c>
      <c r="AE83" s="4">
        <f>E83*F83*12</f>
        <v>10148.039999999999</v>
      </c>
      <c r="AF83">
        <f>AD83-AE83</f>
        <v>23376.600621571466</v>
      </c>
    </row>
    <row r="84" spans="1:32" ht="16" thickBot="1" x14ac:dyDescent="0.4">
      <c r="A84" s="69" t="s">
        <v>235</v>
      </c>
      <c r="B84" s="70" t="s">
        <v>182</v>
      </c>
      <c r="C84" s="70" t="s">
        <v>123</v>
      </c>
      <c r="D84" s="70">
        <v>1</v>
      </c>
      <c r="E84" s="70">
        <v>4500</v>
      </c>
      <c r="F84" s="70">
        <v>0.59179999999999999</v>
      </c>
      <c r="G84" s="4">
        <f>E84*12*F84</f>
        <v>31957.200000000001</v>
      </c>
      <c r="H84" s="70">
        <v>255</v>
      </c>
      <c r="I84" s="70">
        <v>0.59179999999999999</v>
      </c>
      <c r="J84" s="70">
        <v>151</v>
      </c>
      <c r="K84" s="70">
        <v>673</v>
      </c>
      <c r="L84">
        <f>K84-J84</f>
        <v>522</v>
      </c>
      <c r="M84">
        <f>H84-J84</f>
        <v>104</v>
      </c>
      <c r="N84">
        <f>0.8*M84/L84+0.1</f>
        <v>0.25938697318007664</v>
      </c>
      <c r="O84" s="70">
        <v>0.59179999999999999</v>
      </c>
      <c r="P84">
        <v>100</v>
      </c>
      <c r="Q84">
        <f>0.8*(P84-J84)/L84+0.1</f>
        <v>2.1839080459770108E-2</v>
      </c>
      <c r="R84">
        <f>-0.7917*Q84+0.8507</f>
        <v>0.83340999999999998</v>
      </c>
      <c r="S84">
        <f>365*P84*R84</f>
        <v>30419.465</v>
      </c>
      <c r="T84" s="12">
        <f>0.7*S84</f>
        <v>21293.625499999998</v>
      </c>
      <c r="U84" s="70">
        <v>151</v>
      </c>
      <c r="V84" s="71">
        <f>1.25*L84</f>
        <v>652.5</v>
      </c>
      <c r="W84">
        <f>U84-(L84/8)</f>
        <v>85.75</v>
      </c>
      <c r="X84">
        <f>1.25*L84/(2*(-0.7914))</f>
        <v>-412.24412433661865</v>
      </c>
      <c r="Y84">
        <f>(((-0.7914)*W84)/V84-0.8506)*X84</f>
        <v>393.52985216072784</v>
      </c>
      <c r="Z84">
        <f>IF(Y84&gt;U84,Y84,U84)</f>
        <v>393.52985216072784</v>
      </c>
      <c r="AA84">
        <f>(Z84-W84)/V84</f>
        <v>0.47169326001644113</v>
      </c>
      <c r="AB84">
        <f>(-0.7914)*AA84+0.8506</f>
        <v>0.47730195402298853</v>
      </c>
      <c r="AC84">
        <f>Z84*AB84*365</f>
        <v>68558.887101983011</v>
      </c>
      <c r="AD84" s="12">
        <f>AC84*0.7</f>
        <v>47991.220971388102</v>
      </c>
      <c r="AE84" s="4">
        <f>E84*F84*12</f>
        <v>31957.199999999997</v>
      </c>
      <c r="AF84">
        <f>AD84-AE84</f>
        <v>16034.020971388105</v>
      </c>
    </row>
    <row r="85" spans="1:32" ht="16" thickBot="1" x14ac:dyDescent="0.4">
      <c r="A85" s="69" t="s">
        <v>236</v>
      </c>
      <c r="B85" s="70" t="s">
        <v>217</v>
      </c>
      <c r="C85" s="70" t="s">
        <v>107</v>
      </c>
      <c r="D85" s="70">
        <v>2</v>
      </c>
      <c r="E85" s="70">
        <v>1300</v>
      </c>
      <c r="F85" s="70">
        <v>0.53700000000000003</v>
      </c>
      <c r="G85" s="4">
        <f>E85*12*F85</f>
        <v>8377.2000000000007</v>
      </c>
      <c r="H85" s="70">
        <v>462</v>
      </c>
      <c r="I85" s="70">
        <v>0.53700000000000003</v>
      </c>
      <c r="J85" s="70">
        <v>175</v>
      </c>
      <c r="K85" s="70">
        <v>917</v>
      </c>
      <c r="L85">
        <f>K85-J85</f>
        <v>742</v>
      </c>
      <c r="M85">
        <f>H85-J85</f>
        <v>287</v>
      </c>
      <c r="N85">
        <f>0.8*M85/L85+0.1</f>
        <v>0.40943396226415096</v>
      </c>
      <c r="O85" s="70">
        <v>0.53700000000000003</v>
      </c>
      <c r="P85">
        <v>100</v>
      </c>
      <c r="Q85">
        <f>0.8*(P85-J85)/L85+0.1</f>
        <v>1.913746630727764E-2</v>
      </c>
      <c r="R85">
        <f>-0.7917*Q85+0.8507</f>
        <v>0.83554886792452832</v>
      </c>
      <c r="S85">
        <f>365*P85*R85</f>
        <v>30497.533679245284</v>
      </c>
      <c r="T85" s="12">
        <f>0.7*S85</f>
        <v>21348.273575471696</v>
      </c>
      <c r="U85" s="70">
        <v>175</v>
      </c>
      <c r="V85" s="71">
        <f>1.25*L85</f>
        <v>927.5</v>
      </c>
      <c r="W85">
        <f>U85-(L85/8)</f>
        <v>82.25</v>
      </c>
      <c r="X85">
        <f>1.25*L85/(2*(-0.7914))</f>
        <v>-585.98685873136219</v>
      </c>
      <c r="Y85">
        <f>(((-0.7914)*W85)/V85-0.8506)*X85</f>
        <v>539.56542203689673</v>
      </c>
      <c r="Z85">
        <f>IF(Y85&gt;U85,Y85,U85)</f>
        <v>539.56542203689673</v>
      </c>
      <c r="AA85">
        <f>(Z85-W85)/V85</f>
        <v>0.49306244963546819</v>
      </c>
      <c r="AB85">
        <f>(-0.7914)*AA85+0.8506</f>
        <v>0.46039037735849048</v>
      </c>
      <c r="AC85">
        <f>Z85*AB85*365</f>
        <v>90669.915815323431</v>
      </c>
      <c r="AD85" s="12">
        <f>AC85*0.7</f>
        <v>63468.941070726396</v>
      </c>
      <c r="AE85" s="4">
        <f>E85*F85*12</f>
        <v>8377.2000000000007</v>
      </c>
      <c r="AF85">
        <f>AD85-AE85</f>
        <v>55091.741070726392</v>
      </c>
    </row>
    <row r="86" spans="1:32" ht="16" thickBot="1" x14ac:dyDescent="0.4">
      <c r="A86" s="69" t="s">
        <v>237</v>
      </c>
      <c r="B86" s="70" t="s">
        <v>152</v>
      </c>
      <c r="C86" s="70" t="s">
        <v>123</v>
      </c>
      <c r="D86" s="70">
        <v>2</v>
      </c>
      <c r="E86" s="70">
        <v>3200</v>
      </c>
      <c r="F86" s="70">
        <v>0.22470000000000001</v>
      </c>
      <c r="G86" s="4">
        <f>E86*12*F86</f>
        <v>8628.48</v>
      </c>
      <c r="H86" s="70">
        <v>885</v>
      </c>
      <c r="I86" s="70">
        <v>0.22470000000000001</v>
      </c>
      <c r="J86" s="70">
        <v>236</v>
      </c>
      <c r="K86" s="70">
        <v>1533</v>
      </c>
      <c r="L86">
        <f>K86-J86</f>
        <v>1297</v>
      </c>
      <c r="M86">
        <f>H86-J86</f>
        <v>649</v>
      </c>
      <c r="N86">
        <f>0.8*M86/L86+0.1</f>
        <v>0.50030840400925214</v>
      </c>
      <c r="O86" s="70">
        <v>0.22470000000000001</v>
      </c>
      <c r="P86">
        <v>100</v>
      </c>
      <c r="Q86">
        <f>0.8*(P86-J86)/L86+0.1</f>
        <v>1.6114109483423275E-2</v>
      </c>
      <c r="R86">
        <f>-0.7917*Q86+0.8507</f>
        <v>0.83794245952197377</v>
      </c>
      <c r="S86">
        <f>365*P86*R86</f>
        <v>30584.899772552042</v>
      </c>
      <c r="T86" s="12">
        <f>0.7*S86</f>
        <v>21409.42984078643</v>
      </c>
      <c r="U86" s="70">
        <v>236</v>
      </c>
      <c r="V86" s="71">
        <f>1.25*L86</f>
        <v>1621.25</v>
      </c>
      <c r="W86">
        <f>U86-(L86/8)</f>
        <v>73.875</v>
      </c>
      <c r="X86">
        <f>1.25*L86/(2*(-0.7914))</f>
        <v>-1024.2923932271924</v>
      </c>
      <c r="Y86">
        <f>(((-0.7914)*W86)/V86-0.8506)*X86</f>
        <v>908.20060967904988</v>
      </c>
      <c r="Z86">
        <f>IF(Y86&gt;U86,Y86,U86)</f>
        <v>908.20060967904988</v>
      </c>
      <c r="AA86">
        <f>(Z86-W86)/V86</f>
        <v>0.51461872609347714</v>
      </c>
      <c r="AB86">
        <f>(-0.7914)*AA86+0.8506</f>
        <v>0.44333074016962221</v>
      </c>
      <c r="AC86">
        <f>Z86*AB86*365</f>
        <v>146961.13570670309</v>
      </c>
      <c r="AD86" s="12">
        <f>AC86*0.7</f>
        <v>102872.79499469216</v>
      </c>
      <c r="AE86" s="4">
        <f>E86*F86*12</f>
        <v>8628.4800000000014</v>
      </c>
      <c r="AF86">
        <f>AD86-AE86</f>
        <v>94244.314994692162</v>
      </c>
    </row>
    <row r="87" spans="1:32" ht="16" thickBot="1" x14ac:dyDescent="0.4">
      <c r="A87" s="69" t="s">
        <v>238</v>
      </c>
      <c r="B87" s="70" t="s">
        <v>186</v>
      </c>
      <c r="C87" s="70" t="s">
        <v>123</v>
      </c>
      <c r="D87" s="70">
        <v>1</v>
      </c>
      <c r="E87" s="70">
        <v>3000</v>
      </c>
      <c r="F87" s="70">
        <v>0.58079999999999998</v>
      </c>
      <c r="G87" s="4">
        <f>E87*12*F87</f>
        <v>20908.8</v>
      </c>
      <c r="H87" s="70">
        <v>343</v>
      </c>
      <c r="I87" s="70">
        <v>0.58079999999999998</v>
      </c>
      <c r="J87" s="70">
        <v>158</v>
      </c>
      <c r="K87" s="70">
        <v>706</v>
      </c>
      <c r="L87">
        <f>K87-J87</f>
        <v>548</v>
      </c>
      <c r="M87">
        <f>H87-J87</f>
        <v>185</v>
      </c>
      <c r="N87">
        <f>0.8*M87/L87+0.1</f>
        <v>0.37007299270072991</v>
      </c>
      <c r="O87" s="70">
        <v>0.58079999999999998</v>
      </c>
      <c r="P87">
        <v>100</v>
      </c>
      <c r="Q87">
        <f>0.8*(P87-J87)/L87+0.1</f>
        <v>1.5328467153284661E-2</v>
      </c>
      <c r="R87">
        <f>-0.7917*Q87+0.8507</f>
        <v>0.83856445255474454</v>
      </c>
      <c r="S87">
        <f>365*P87*R87</f>
        <v>30607.602518248175</v>
      </c>
      <c r="T87" s="12">
        <f>0.7*S87</f>
        <v>21425.321762773721</v>
      </c>
      <c r="U87" s="70">
        <v>158</v>
      </c>
      <c r="V87" s="71">
        <f>1.25*L87</f>
        <v>685</v>
      </c>
      <c r="W87">
        <f>U87-(L87/8)</f>
        <v>89.5</v>
      </c>
      <c r="X87">
        <f>1.25*L87/(2*(-0.7914))</f>
        <v>-432.77735658327015</v>
      </c>
      <c r="Y87">
        <f>(((-0.7914)*W87)/V87-0.8506)*X87</f>
        <v>412.87041950972957</v>
      </c>
      <c r="Z87">
        <f>IF(Y87&gt;U87,Y87,U87)</f>
        <v>412.87041950972957</v>
      </c>
      <c r="AA87">
        <f>(Z87-W87)/V87</f>
        <v>0.47207360512369279</v>
      </c>
      <c r="AB87">
        <f>(-0.7914)*AA87+0.8506</f>
        <v>0.47700094890510958</v>
      </c>
      <c r="AC87">
        <f>Z87*AB87*365</f>
        <v>71882.947386561966</v>
      </c>
      <c r="AD87" s="12">
        <f>AC87*0.7</f>
        <v>50318.06317059337</v>
      </c>
      <c r="AE87" s="4">
        <f>E87*F87*12</f>
        <v>20908.8</v>
      </c>
      <c r="AF87">
        <f>AD87-AE87</f>
        <v>29409.263170593371</v>
      </c>
    </row>
    <row r="88" spans="1:32" ht="16" thickBot="1" x14ac:dyDescent="0.4">
      <c r="A88" s="69" t="s">
        <v>239</v>
      </c>
      <c r="B88" s="70" t="s">
        <v>240</v>
      </c>
      <c r="C88" s="70" t="s">
        <v>107</v>
      </c>
      <c r="D88" s="70">
        <v>1</v>
      </c>
      <c r="E88" s="70">
        <v>1700</v>
      </c>
      <c r="F88" s="70">
        <v>7.9500000000000001E-2</v>
      </c>
      <c r="G88" s="4">
        <f>E88*12*F88</f>
        <v>1621.8</v>
      </c>
      <c r="H88" s="70">
        <v>476</v>
      </c>
      <c r="I88" s="70">
        <v>7.9500000000000001E-2</v>
      </c>
      <c r="J88" s="70">
        <v>136</v>
      </c>
      <c r="K88" s="70">
        <v>476</v>
      </c>
      <c r="L88">
        <f>K88-J88</f>
        <v>340</v>
      </c>
      <c r="M88">
        <f>H88-J88</f>
        <v>340</v>
      </c>
      <c r="N88">
        <f>0.8*M88/L88+0.1</f>
        <v>0.9</v>
      </c>
      <c r="O88" s="70">
        <v>7.9500000000000001E-2</v>
      </c>
      <c r="P88">
        <v>100</v>
      </c>
      <c r="Q88">
        <f>0.8*(P88-J88)/L88+0.1</f>
        <v>1.5294117647058833E-2</v>
      </c>
      <c r="R88">
        <f>-0.7917*Q88+0.8507</f>
        <v>0.8385916470588235</v>
      </c>
      <c r="S88">
        <f>365*P88*R88</f>
        <v>30608.595117647059</v>
      </c>
      <c r="T88" s="12">
        <f>0.7*S88</f>
        <v>21426.016582352939</v>
      </c>
      <c r="U88" s="70">
        <v>136</v>
      </c>
      <c r="V88" s="71">
        <f>1.25*L88</f>
        <v>425</v>
      </c>
      <c r="W88">
        <f>U88-(L88/8)</f>
        <v>93.5</v>
      </c>
      <c r="X88">
        <f>1.25*L88/(2*(-0.7914))</f>
        <v>-268.51149861005814</v>
      </c>
      <c r="Y88">
        <f>(((-0.7914)*W88)/V88-0.8506)*X88</f>
        <v>275.14588071771544</v>
      </c>
      <c r="Z88">
        <f>IF(Y88&gt;U88,Y88,U88)</f>
        <v>275.14588071771544</v>
      </c>
      <c r="AA88">
        <f>(Z88-W88)/V88</f>
        <v>0.42740207227697752</v>
      </c>
      <c r="AB88">
        <f>(-0.7914)*AA88+0.8506</f>
        <v>0.51235399999999998</v>
      </c>
      <c r="AC88">
        <f>Z88*AB88*365</f>
        <v>51454.813787774197</v>
      </c>
      <c r="AD88" s="12">
        <f>AC88*0.7</f>
        <v>36018.369651441935</v>
      </c>
      <c r="AE88" s="4">
        <f>E88*F88*12</f>
        <v>1621.8000000000002</v>
      </c>
      <c r="AF88">
        <f>AD88-AE88</f>
        <v>34396.569651441932</v>
      </c>
    </row>
    <row r="89" spans="1:32" ht="16" thickBot="1" x14ac:dyDescent="0.4">
      <c r="A89" s="69" t="s">
        <v>241</v>
      </c>
      <c r="B89" s="70" t="s">
        <v>147</v>
      </c>
      <c r="C89" s="70" t="s">
        <v>123</v>
      </c>
      <c r="D89" s="70">
        <v>1</v>
      </c>
      <c r="E89" s="70">
        <v>3200</v>
      </c>
      <c r="F89" s="70">
        <v>0.3342</v>
      </c>
      <c r="G89" s="4">
        <f>E89*12*F89</f>
        <v>12833.28</v>
      </c>
      <c r="H89" s="70">
        <v>251</v>
      </c>
      <c r="I89" s="70">
        <v>0.3342</v>
      </c>
      <c r="J89" s="70">
        <v>138</v>
      </c>
      <c r="K89" s="70">
        <v>485</v>
      </c>
      <c r="L89">
        <f>K89-J89</f>
        <v>347</v>
      </c>
      <c r="M89">
        <f>H89-J89</f>
        <v>113</v>
      </c>
      <c r="N89">
        <f>0.8*M89/L89+0.1</f>
        <v>0.36051873198847262</v>
      </c>
      <c r="O89" s="70">
        <v>0.3342</v>
      </c>
      <c r="P89">
        <v>100</v>
      </c>
      <c r="Q89">
        <f>0.8*(P89-J89)/L89+0.1</f>
        <v>1.2391930835734866E-2</v>
      </c>
      <c r="R89">
        <f>-0.7917*Q89+0.8507</f>
        <v>0.84088930835734876</v>
      </c>
      <c r="S89">
        <f>365*P89*R89</f>
        <v>30692.45975504323</v>
      </c>
      <c r="T89" s="12">
        <f>0.7*S89</f>
        <v>21484.721828530259</v>
      </c>
      <c r="U89" s="70">
        <v>138</v>
      </c>
      <c r="V89" s="71">
        <f>1.25*L89</f>
        <v>433.75</v>
      </c>
      <c r="W89">
        <f>U89-(L89/8)</f>
        <v>94.625</v>
      </c>
      <c r="X89">
        <f>1.25*L89/(2*(-0.7914))</f>
        <v>-274.03967652261815</v>
      </c>
      <c r="Y89">
        <f>(((-0.7914)*W89)/V89-0.8506)*X89</f>
        <v>280.41064885013901</v>
      </c>
      <c r="Z89">
        <f>IF(Y89&gt;U89,Y89,U89)</f>
        <v>280.41064885013901</v>
      </c>
      <c r="AA89">
        <f>(Z89-W89)/V89</f>
        <v>0.42832426247870664</v>
      </c>
      <c r="AB89">
        <f>(-0.7914)*AA89+0.8506</f>
        <v>0.51162417867435162</v>
      </c>
      <c r="AC89">
        <f>Z89*AB89*365</f>
        <v>52364.67678696545</v>
      </c>
      <c r="AD89" s="12">
        <f>AC89*0.7</f>
        <v>36655.273750875815</v>
      </c>
      <c r="AE89" s="4">
        <f>E89*F89*12</f>
        <v>12833.28</v>
      </c>
      <c r="AF89">
        <f>AD89-AE89</f>
        <v>23821.993750875816</v>
      </c>
    </row>
    <row r="90" spans="1:32" ht="16" thickBot="1" x14ac:dyDescent="0.4">
      <c r="A90" s="69" t="s">
        <v>242</v>
      </c>
      <c r="B90" s="70" t="s">
        <v>219</v>
      </c>
      <c r="C90" s="70" t="s">
        <v>107</v>
      </c>
      <c r="D90" s="70">
        <v>1</v>
      </c>
      <c r="E90" s="70">
        <v>1600</v>
      </c>
      <c r="F90" s="70">
        <v>0.67949999999999999</v>
      </c>
      <c r="G90" s="4">
        <f>E90*12*F90</f>
        <v>13046.4</v>
      </c>
      <c r="H90" s="70">
        <v>188</v>
      </c>
      <c r="I90" s="70">
        <v>0.67949999999999999</v>
      </c>
      <c r="J90" s="70">
        <v>126</v>
      </c>
      <c r="K90" s="70">
        <v>352</v>
      </c>
      <c r="L90">
        <f>K90-J90</f>
        <v>226</v>
      </c>
      <c r="M90">
        <f>H90-J90</f>
        <v>62</v>
      </c>
      <c r="N90">
        <f>0.8*M90/L90+0.1</f>
        <v>0.3194690265486726</v>
      </c>
      <c r="O90" s="70">
        <v>0.67949999999999999</v>
      </c>
      <c r="P90">
        <v>100</v>
      </c>
      <c r="Q90">
        <f>0.8*(P90-J90)/L90+0.1</f>
        <v>7.9646017699115113E-3</v>
      </c>
      <c r="R90">
        <f>-0.7917*Q90+0.8507</f>
        <v>0.84439442477876103</v>
      </c>
      <c r="S90">
        <f>365*P90*R90</f>
        <v>30820.396504424778</v>
      </c>
      <c r="T90" s="12">
        <f>0.7*S90</f>
        <v>21574.277553097345</v>
      </c>
      <c r="U90" s="70">
        <v>126</v>
      </c>
      <c r="V90" s="71">
        <f>1.25*L90</f>
        <v>282.5</v>
      </c>
      <c r="W90">
        <f>U90-(L90/8)</f>
        <v>97.75</v>
      </c>
      <c r="X90">
        <f>1.25*L90/(2*(-0.7914))</f>
        <v>-178.48117260550922</v>
      </c>
      <c r="Y90">
        <f>(((-0.7914)*W90)/V90-0.8506)*X90</f>
        <v>200.69108541824613</v>
      </c>
      <c r="Z90">
        <f>IF(Y90&gt;U90,Y90,U90)</f>
        <v>200.69108541824613</v>
      </c>
      <c r="AA90">
        <f>(Z90-W90)/V90</f>
        <v>0.36439322271945535</v>
      </c>
      <c r="AB90">
        <f>(-0.7914)*AA90+0.8506</f>
        <v>0.56221920353982302</v>
      </c>
      <c r="AC90">
        <f>Z90*AB90*365</f>
        <v>41183.819503506958</v>
      </c>
      <c r="AD90" s="12">
        <f>AC90*0.7</f>
        <v>28828.673652454869</v>
      </c>
      <c r="AE90" s="4">
        <f>E90*F90*12</f>
        <v>13046.400000000001</v>
      </c>
      <c r="AF90">
        <f>AD90-AE90</f>
        <v>15782.273652454867</v>
      </c>
    </row>
    <row r="91" spans="1:32" ht="16" thickBot="1" x14ac:dyDescent="0.4">
      <c r="A91" s="69" t="s">
        <v>243</v>
      </c>
      <c r="B91" s="70" t="s">
        <v>152</v>
      </c>
      <c r="C91" s="70" t="s">
        <v>123</v>
      </c>
      <c r="D91" s="70">
        <v>1</v>
      </c>
      <c r="E91" s="70">
        <v>1800</v>
      </c>
      <c r="F91" s="70">
        <v>0.1096</v>
      </c>
      <c r="G91" s="4">
        <f>E91*12*F91</f>
        <v>2367.36</v>
      </c>
      <c r="H91" s="70">
        <v>969</v>
      </c>
      <c r="I91" s="70">
        <v>0.1096</v>
      </c>
      <c r="J91" s="70">
        <v>239</v>
      </c>
      <c r="K91" s="70">
        <v>1431</v>
      </c>
      <c r="L91">
        <f>K91-J91</f>
        <v>1192</v>
      </c>
      <c r="M91">
        <f>H91-J91</f>
        <v>730</v>
      </c>
      <c r="N91">
        <f>0.8*M91/L91+0.1</f>
        <v>0.58993288590604032</v>
      </c>
      <c r="O91" s="70">
        <v>0.1096</v>
      </c>
      <c r="P91">
        <v>100</v>
      </c>
      <c r="Q91">
        <f>0.8*(P91-J91)/L91+0.1</f>
        <v>6.7114093959731586E-3</v>
      </c>
      <c r="R91">
        <f>-0.7917*Q91+0.8507</f>
        <v>0.84538657718120802</v>
      </c>
      <c r="S91">
        <f>365*P91*R91</f>
        <v>30856.610067114092</v>
      </c>
      <c r="T91" s="12">
        <f>0.7*S91</f>
        <v>21599.627046979862</v>
      </c>
      <c r="U91" s="70">
        <v>239</v>
      </c>
      <c r="V91" s="71">
        <f>1.25*L91</f>
        <v>1490</v>
      </c>
      <c r="W91">
        <f>U91-(L91/8)</f>
        <v>90</v>
      </c>
      <c r="X91">
        <f>1.25*L91/(2*(-0.7914))</f>
        <v>-941.36972453879207</v>
      </c>
      <c r="Y91">
        <f>(((-0.7914)*W91)/V91-0.8506)*X91</f>
        <v>845.72908769269657</v>
      </c>
      <c r="Z91">
        <f>IF(Y91&gt;U91,Y91,U91)</f>
        <v>845.72908769269657</v>
      </c>
      <c r="AA91">
        <f>(Z91-W91)/V91</f>
        <v>0.50720072999509835</v>
      </c>
      <c r="AB91">
        <f>(-0.7914)*AA91+0.8506</f>
        <v>0.44920134228187919</v>
      </c>
      <c r="AC91">
        <f>Z91*AB91*365</f>
        <v>138664.46411041176</v>
      </c>
      <c r="AD91" s="12">
        <f>AC91*0.7</f>
        <v>97065.124877288225</v>
      </c>
      <c r="AE91" s="4">
        <f>E91*F91*12</f>
        <v>2367.36</v>
      </c>
      <c r="AF91">
        <f>AD91-AE91</f>
        <v>94697.764877288224</v>
      </c>
    </row>
    <row r="92" spans="1:32" ht="16" thickBot="1" x14ac:dyDescent="0.4">
      <c r="A92" s="69" t="s">
        <v>244</v>
      </c>
      <c r="B92" s="70" t="s">
        <v>170</v>
      </c>
      <c r="C92" s="70" t="s">
        <v>123</v>
      </c>
      <c r="D92" s="70">
        <v>2</v>
      </c>
      <c r="E92" s="70">
        <v>2100</v>
      </c>
      <c r="F92" s="70">
        <v>0.43009999999999998</v>
      </c>
      <c r="G92" s="4">
        <f>E92*12*F92</f>
        <v>10838.52</v>
      </c>
      <c r="H92" s="70">
        <v>487</v>
      </c>
      <c r="I92" s="70">
        <v>0.43009999999999998</v>
      </c>
      <c r="J92" s="70">
        <v>175</v>
      </c>
      <c r="K92" s="70">
        <v>755</v>
      </c>
      <c r="L92">
        <f>K92-J92</f>
        <v>580</v>
      </c>
      <c r="M92">
        <f>H92-J92</f>
        <v>312</v>
      </c>
      <c r="N92">
        <f>0.8*M92/L92+0.1</f>
        <v>0.53034482758620693</v>
      </c>
      <c r="O92" s="70">
        <v>0.43009999999999998</v>
      </c>
      <c r="P92">
        <v>100</v>
      </c>
      <c r="Q92">
        <f>0.8*(P92-J92)/L92+0.1</f>
        <v>-3.4482758620689585E-3</v>
      </c>
      <c r="R92">
        <f>-0.7917*Q92+0.8507</f>
        <v>0.85343000000000002</v>
      </c>
      <c r="S92">
        <f>365*P92*R92</f>
        <v>31150.195</v>
      </c>
      <c r="T92" s="12">
        <f>0.7*S92</f>
        <v>21805.136499999997</v>
      </c>
      <c r="U92" s="70">
        <v>175</v>
      </c>
      <c r="V92" s="71">
        <f>1.25*L92</f>
        <v>725</v>
      </c>
      <c r="W92">
        <f>U92-(L92/8)</f>
        <v>102.5</v>
      </c>
      <c r="X92">
        <f>1.25*L92/(2*(-0.7914))</f>
        <v>-458.04902704068741</v>
      </c>
      <c r="Y92">
        <f>(((-0.7914)*W92)/V92-0.8506)*X92</f>
        <v>440.86650240080871</v>
      </c>
      <c r="Z92">
        <f>IF(Y92&gt;U92,Y92,U92)</f>
        <v>440.86650240080871</v>
      </c>
      <c r="AA92">
        <f>(Z92-W92)/V92</f>
        <v>0.46671241710456374</v>
      </c>
      <c r="AB92">
        <f>(-0.7914)*AA92+0.8506</f>
        <v>0.48124379310344828</v>
      </c>
      <c r="AC92">
        <f>Z92*AB92*365</f>
        <v>77439.957771679721</v>
      </c>
      <c r="AD92" s="12">
        <f>AC92*0.7</f>
        <v>54207.970440175799</v>
      </c>
      <c r="AE92" s="4">
        <f>E92*F92*12</f>
        <v>10838.519999999999</v>
      </c>
      <c r="AF92">
        <f>AD92-AE92</f>
        <v>43369.450440175802</v>
      </c>
    </row>
    <row r="93" spans="1:32" ht="16" thickBot="1" x14ac:dyDescent="0.4">
      <c r="A93" s="69" t="s">
        <v>245</v>
      </c>
      <c r="B93" s="70" t="s">
        <v>147</v>
      </c>
      <c r="C93" s="70" t="s">
        <v>123</v>
      </c>
      <c r="D93" s="70">
        <v>2</v>
      </c>
      <c r="E93" s="70">
        <v>3500</v>
      </c>
      <c r="F93" s="70">
        <v>0.36159999999999998</v>
      </c>
      <c r="G93" s="4">
        <f>E93*12*F93</f>
        <v>15187.199999999999</v>
      </c>
      <c r="H93" s="70">
        <v>404</v>
      </c>
      <c r="I93" s="70">
        <v>0.36159999999999998</v>
      </c>
      <c r="J93" s="70">
        <v>152</v>
      </c>
      <c r="K93" s="70">
        <v>547</v>
      </c>
      <c r="L93">
        <f>K93-J93</f>
        <v>395</v>
      </c>
      <c r="M93">
        <f>H93-J93</f>
        <v>252</v>
      </c>
      <c r="N93">
        <f>0.8*M93/L93+0.1</f>
        <v>0.61037974683544305</v>
      </c>
      <c r="O93" s="70">
        <v>0.36159999999999998</v>
      </c>
      <c r="P93">
        <v>100</v>
      </c>
      <c r="Q93">
        <f>0.8*(P93-J93)/L93+0.1</f>
        <v>-5.3164556962025239E-3</v>
      </c>
      <c r="R93">
        <f>-0.7917*Q93+0.8507</f>
        <v>0.85490903797468354</v>
      </c>
      <c r="S93">
        <f>365*P93*R93</f>
        <v>31204.179886075948</v>
      </c>
      <c r="T93" s="12">
        <f>0.7*S93</f>
        <v>21842.925920253161</v>
      </c>
      <c r="U93" s="70">
        <v>152</v>
      </c>
      <c r="V93" s="71">
        <f>1.25*L93</f>
        <v>493.75</v>
      </c>
      <c r="W93">
        <f>U93-(L93/8)</f>
        <v>102.625</v>
      </c>
      <c r="X93">
        <f>1.25*L93/(2*(-0.7914))</f>
        <v>-311.94718220874398</v>
      </c>
      <c r="Y93">
        <f>(((-0.7914)*W93)/V93-0.8506)*X93</f>
        <v>316.65477318675761</v>
      </c>
      <c r="Z93">
        <f>IF(Y93&gt;U93,Y93,U93)</f>
        <v>316.65477318675761</v>
      </c>
      <c r="AA93">
        <f>(Z93-W93)/V93</f>
        <v>0.43347802164406607</v>
      </c>
      <c r="AB93">
        <f>(-0.7914)*AA93+0.8506</f>
        <v>0.50754549367088608</v>
      </c>
      <c r="AC93">
        <f>Z93*AB93*365</f>
        <v>58661.596660815107</v>
      </c>
      <c r="AD93" s="12">
        <f>AC93*0.7</f>
        <v>41063.11766257057</v>
      </c>
      <c r="AE93" s="4">
        <f>E93*F93*12</f>
        <v>15187.199999999999</v>
      </c>
      <c r="AF93">
        <f>AD93-AE93</f>
        <v>25875.917662570573</v>
      </c>
    </row>
    <row r="94" spans="1:32" ht="16" thickBot="1" x14ac:dyDescent="0.4">
      <c r="A94" s="69" t="s">
        <v>246</v>
      </c>
      <c r="B94" s="70" t="s">
        <v>172</v>
      </c>
      <c r="C94" s="70" t="s">
        <v>123</v>
      </c>
      <c r="D94" s="70">
        <v>2</v>
      </c>
      <c r="E94" s="70">
        <v>5000</v>
      </c>
      <c r="F94" s="70">
        <v>0.51229999999999998</v>
      </c>
      <c r="G94" s="4">
        <f>E94*12*F94</f>
        <v>30738</v>
      </c>
      <c r="H94" s="70">
        <v>364</v>
      </c>
      <c r="I94" s="70">
        <v>0.51229999999999998</v>
      </c>
      <c r="J94" s="70">
        <v>152</v>
      </c>
      <c r="K94" s="70">
        <v>546</v>
      </c>
      <c r="L94">
        <f>K94-J94</f>
        <v>394</v>
      </c>
      <c r="M94">
        <f>H94-J94</f>
        <v>212</v>
      </c>
      <c r="N94">
        <f>0.8*M94/L94+0.1</f>
        <v>0.53045685279187826</v>
      </c>
      <c r="O94" s="70">
        <v>0.51229999999999998</v>
      </c>
      <c r="P94">
        <v>100</v>
      </c>
      <c r="Q94">
        <f>0.8*(P94-J94)/L94+0.1</f>
        <v>-5.5837563451776595E-3</v>
      </c>
      <c r="R94">
        <f>-0.7917*Q94+0.8507</f>
        <v>0.85512065989847719</v>
      </c>
      <c r="S94">
        <f>365*P94*R94</f>
        <v>31211.904086294417</v>
      </c>
      <c r="T94" s="12">
        <f>0.7*S94</f>
        <v>21848.332860406092</v>
      </c>
      <c r="U94" s="70">
        <v>152</v>
      </c>
      <c r="V94" s="71">
        <f>1.25*L94</f>
        <v>492.5</v>
      </c>
      <c r="W94">
        <f>U94-(L94/8)</f>
        <v>102.75</v>
      </c>
      <c r="X94">
        <f>1.25*L94/(2*(-0.7914))</f>
        <v>-311.15744250694974</v>
      </c>
      <c r="Y94">
        <f>(((-0.7914)*W94)/V94-0.8506)*X94</f>
        <v>316.04552059641145</v>
      </c>
      <c r="Z94">
        <f>IF(Y94&gt;U94,Y94,U94)</f>
        <v>316.04552059641145</v>
      </c>
      <c r="AA94">
        <f>(Z94-W94)/V94</f>
        <v>0.43308735146479482</v>
      </c>
      <c r="AB94">
        <f>(-0.7914)*AA94+0.8506</f>
        <v>0.50785467005076135</v>
      </c>
      <c r="AC94">
        <f>Z94*AB94*365</f>
        <v>58584.395657981746</v>
      </c>
      <c r="AD94" s="12">
        <f>AC94*0.7</f>
        <v>41009.076960587219</v>
      </c>
      <c r="AE94" s="4">
        <f>E94*F94*12</f>
        <v>30738</v>
      </c>
      <c r="AF94">
        <f>AD94-AE94</f>
        <v>10271.076960587219</v>
      </c>
    </row>
    <row r="95" spans="1:32" ht="16" thickBot="1" x14ac:dyDescent="0.4">
      <c r="A95" s="69" t="s">
        <v>247</v>
      </c>
      <c r="B95" s="70" t="s">
        <v>206</v>
      </c>
      <c r="C95" s="70" t="s">
        <v>123</v>
      </c>
      <c r="D95" s="70">
        <v>1</v>
      </c>
      <c r="E95" s="70">
        <v>4500</v>
      </c>
      <c r="F95" s="70">
        <v>0.31230000000000002</v>
      </c>
      <c r="G95" s="4">
        <f>E95*12*F95</f>
        <v>16864.2</v>
      </c>
      <c r="H95" s="70">
        <v>669</v>
      </c>
      <c r="I95" s="70">
        <v>0.31230000000000002</v>
      </c>
      <c r="J95" s="70">
        <v>186</v>
      </c>
      <c r="K95" s="70">
        <v>829</v>
      </c>
      <c r="L95">
        <f>K95-J95</f>
        <v>643</v>
      </c>
      <c r="M95">
        <f>H95-J95</f>
        <v>483</v>
      </c>
      <c r="N95">
        <f>0.8*M95/L95+0.1</f>
        <v>0.7009331259720063</v>
      </c>
      <c r="O95" s="70">
        <v>0.31230000000000002</v>
      </c>
      <c r="P95">
        <v>100</v>
      </c>
      <c r="Q95">
        <f>0.8*(P95-J95)/L95+0.1</f>
        <v>-6.9984447900466457E-3</v>
      </c>
      <c r="R95">
        <f>-0.7917*Q95+0.8507</f>
        <v>0.85624066874027993</v>
      </c>
      <c r="S95">
        <f>365*P95*R95</f>
        <v>31252.784409020216</v>
      </c>
      <c r="T95" s="12">
        <f>0.7*S95</f>
        <v>21876.949086314151</v>
      </c>
      <c r="U95" s="70">
        <v>186</v>
      </c>
      <c r="V95" s="71">
        <f>1.25*L95</f>
        <v>803.75</v>
      </c>
      <c r="W95">
        <f>U95-(L95/8)</f>
        <v>105.625</v>
      </c>
      <c r="X95">
        <f>1.25*L95/(2*(-0.7914))</f>
        <v>-507.80262825372756</v>
      </c>
      <c r="Y95">
        <f>(((-0.7914)*W95)/V95-0.8506)*X95</f>
        <v>484.74941559262066</v>
      </c>
      <c r="Z95">
        <f>IF(Y95&gt;U95,Y95,U95)</f>
        <v>484.74941559262066</v>
      </c>
      <c r="AA95">
        <f>(Z95-W95)/V95</f>
        <v>0.47169445174820612</v>
      </c>
      <c r="AB95">
        <f>(-0.7914)*AA95+0.8506</f>
        <v>0.4773010108864697</v>
      </c>
      <c r="AC95">
        <f>Z95*AB95*365</f>
        <v>84450.555922478889</v>
      </c>
      <c r="AD95" s="12">
        <f>AC95*0.7</f>
        <v>59115.389145735215</v>
      </c>
      <c r="AE95" s="4">
        <f>E95*F95*12</f>
        <v>16864.2</v>
      </c>
      <c r="AF95">
        <f>AD95-AE95</f>
        <v>42251.189145735218</v>
      </c>
    </row>
    <row r="96" spans="1:32" ht="16" thickBot="1" x14ac:dyDescent="0.4">
      <c r="A96" s="69" t="s">
        <v>248</v>
      </c>
      <c r="B96" s="70" t="s">
        <v>141</v>
      </c>
      <c r="C96" s="70" t="s">
        <v>123</v>
      </c>
      <c r="D96" s="70">
        <v>1</v>
      </c>
      <c r="E96" s="70">
        <v>1700</v>
      </c>
      <c r="F96" s="70">
        <v>0.50409999999999999</v>
      </c>
      <c r="G96" s="4">
        <f>E96*12*F96</f>
        <v>10283.64</v>
      </c>
      <c r="H96" s="70">
        <v>524</v>
      </c>
      <c r="I96" s="70">
        <v>0.50409999999999999</v>
      </c>
      <c r="J96" s="70">
        <v>162</v>
      </c>
      <c r="K96" s="70">
        <v>614</v>
      </c>
      <c r="L96">
        <f>K96-J96</f>
        <v>452</v>
      </c>
      <c r="M96">
        <f>H96-J96</f>
        <v>362</v>
      </c>
      <c r="N96">
        <f>0.8*M96/L96+0.1</f>
        <v>0.74070796460176991</v>
      </c>
      <c r="O96" s="70">
        <v>0.50409999999999999</v>
      </c>
      <c r="P96">
        <v>100</v>
      </c>
      <c r="Q96">
        <f>0.8*(P96-J96)/L96+0.1</f>
        <v>-9.7345132743362761E-3</v>
      </c>
      <c r="R96">
        <f>-0.7917*Q96+0.8507</f>
        <v>0.85840681415929199</v>
      </c>
      <c r="S96">
        <f>365*P96*R96</f>
        <v>31331.848716814158</v>
      </c>
      <c r="T96" s="12">
        <f>0.7*S96</f>
        <v>21932.294101769909</v>
      </c>
      <c r="U96" s="70">
        <v>162</v>
      </c>
      <c r="V96" s="71">
        <f>1.25*L96</f>
        <v>565</v>
      </c>
      <c r="W96">
        <f>U96-(L96/8)</f>
        <v>105.5</v>
      </c>
      <c r="X96">
        <f>1.25*L96/(2*(-0.7914))</f>
        <v>-356.96234521101843</v>
      </c>
      <c r="Y96">
        <f>(((-0.7914)*W96)/V96-0.8506)*X96</f>
        <v>356.38217083649226</v>
      </c>
      <c r="Z96">
        <f>IF(Y96&gt;U96,Y96,U96)</f>
        <v>356.38217083649226</v>
      </c>
      <c r="AA96">
        <f>(Z96-W96)/V96</f>
        <v>0.4440392404185704</v>
      </c>
      <c r="AB96">
        <f>(-0.7914)*AA96+0.8506</f>
        <v>0.49918734513274343</v>
      </c>
      <c r="AC96">
        <f>Z96*AB96*365</f>
        <v>64934.036445067031</v>
      </c>
      <c r="AD96" s="12">
        <f>AC96*0.7</f>
        <v>45453.825511546922</v>
      </c>
      <c r="AE96" s="4">
        <f>E96*F96*12</f>
        <v>10283.64</v>
      </c>
      <c r="AF96">
        <f>AD96-AE96</f>
        <v>35170.185511546922</v>
      </c>
    </row>
    <row r="97" spans="1:32" ht="16" thickBot="1" x14ac:dyDescent="0.4">
      <c r="A97" s="69" t="s">
        <v>249</v>
      </c>
      <c r="B97" s="70" t="s">
        <v>240</v>
      </c>
      <c r="C97" s="70" t="s">
        <v>107</v>
      </c>
      <c r="D97" s="70">
        <v>2</v>
      </c>
      <c r="E97" s="70">
        <v>2400</v>
      </c>
      <c r="F97" s="70">
        <v>0.55069999999999997</v>
      </c>
      <c r="G97" s="4">
        <f>E97*12*F97</f>
        <v>15860.16</v>
      </c>
      <c r="H97" s="70">
        <v>360</v>
      </c>
      <c r="I97" s="70">
        <v>0.55069999999999997</v>
      </c>
      <c r="J97" s="70">
        <v>173</v>
      </c>
      <c r="K97" s="70">
        <v>690</v>
      </c>
      <c r="L97">
        <f>K97-J97</f>
        <v>517</v>
      </c>
      <c r="M97">
        <f>H97-J97</f>
        <v>187</v>
      </c>
      <c r="N97">
        <f>0.8*M97/L97+0.1</f>
        <v>0.38936170212765953</v>
      </c>
      <c r="O97" s="70">
        <v>0.55069999999999997</v>
      </c>
      <c r="P97">
        <v>100</v>
      </c>
      <c r="Q97">
        <f>0.8*(P97-J97)/L97+0.1</f>
        <v>-1.2959381044487434E-2</v>
      </c>
      <c r="R97">
        <f>-0.7917*Q97+0.8507</f>
        <v>0.86095994197292069</v>
      </c>
      <c r="S97">
        <f>365*P97*R97</f>
        <v>31425.037882011606</v>
      </c>
      <c r="T97" s="12">
        <f>0.7*S97</f>
        <v>21997.526517408121</v>
      </c>
      <c r="U97" s="70">
        <v>173</v>
      </c>
      <c r="V97" s="71">
        <f>1.25*L97</f>
        <v>646.25</v>
      </c>
      <c r="W97">
        <f>U97-(L97/8)</f>
        <v>108.375</v>
      </c>
      <c r="X97">
        <f>1.25*L97/(2*(-0.7914))</f>
        <v>-408.29542582764719</v>
      </c>
      <c r="Y97">
        <f>(((-0.7914)*W97)/V97-0.8506)*X97</f>
        <v>401.4835892089967</v>
      </c>
      <c r="Z97">
        <f>IF(Y97&gt;U97,Y97,U97)</f>
        <v>401.4835892089967</v>
      </c>
      <c r="AA97">
        <f>(Z97-W97)/V97</f>
        <v>0.45355294268316704</v>
      </c>
      <c r="AB97">
        <f>(-0.7914)*AA97+0.8506</f>
        <v>0.49165820116054165</v>
      </c>
      <c r="AC97">
        <f>Z97*AB97*365</f>
        <v>72048.335232080208</v>
      </c>
      <c r="AD97" s="12">
        <f>AC97*0.7</f>
        <v>50433.834662456145</v>
      </c>
      <c r="AE97" s="4">
        <f>E97*F97*12</f>
        <v>15860.159999999998</v>
      </c>
      <c r="AF97">
        <f>AD97-AE97</f>
        <v>34573.674662456149</v>
      </c>
    </row>
    <row r="98" spans="1:32" ht="16" thickBot="1" x14ac:dyDescent="0.4">
      <c r="A98" s="69" t="s">
        <v>250</v>
      </c>
      <c r="B98" s="70" t="s">
        <v>154</v>
      </c>
      <c r="C98" s="70" t="s">
        <v>123</v>
      </c>
      <c r="D98" s="70">
        <v>2</v>
      </c>
      <c r="E98" s="70">
        <v>2750</v>
      </c>
      <c r="F98" s="70">
        <v>0.6</v>
      </c>
      <c r="G98" s="4">
        <f>E98*12*F98</f>
        <v>19800</v>
      </c>
      <c r="H98" s="70">
        <v>538</v>
      </c>
      <c r="I98" s="70">
        <v>0.6</v>
      </c>
      <c r="J98" s="70">
        <v>188</v>
      </c>
      <c r="K98" s="70">
        <v>810</v>
      </c>
      <c r="L98">
        <f>K98-J98</f>
        <v>622</v>
      </c>
      <c r="M98">
        <f>H98-J98</f>
        <v>350</v>
      </c>
      <c r="N98">
        <f>0.8*M98/L98+0.1</f>
        <v>0.5501607717041801</v>
      </c>
      <c r="O98" s="70">
        <v>0.6</v>
      </c>
      <c r="P98">
        <v>100</v>
      </c>
      <c r="Q98">
        <f>0.8*(P98-J98)/L98+0.1</f>
        <v>-1.3183279742765272E-2</v>
      </c>
      <c r="R98">
        <f>-0.7917*Q98+0.8507</f>
        <v>0.86113720257234727</v>
      </c>
      <c r="S98">
        <f>365*P98*R98</f>
        <v>31431.507893890674</v>
      </c>
      <c r="T98" s="12">
        <f>0.7*S98</f>
        <v>22002.05552572347</v>
      </c>
      <c r="U98" s="70">
        <v>188</v>
      </c>
      <c r="V98" s="71">
        <f>1.25*L98</f>
        <v>777.5</v>
      </c>
      <c r="W98">
        <f>U98-(L98/8)</f>
        <v>110.25</v>
      </c>
      <c r="X98">
        <f>1.25*L98/(2*(-0.7914))</f>
        <v>-491.21809451604753</v>
      </c>
      <c r="Y98">
        <f>(((-0.7914)*W98)/V98-0.8506)*X98</f>
        <v>472.95511119535001</v>
      </c>
      <c r="Z98">
        <f>IF(Y98&gt;U98,Y98,U98)</f>
        <v>472.95511119535001</v>
      </c>
      <c r="AA98">
        <f>(Z98-W98)/V98</f>
        <v>0.46650175073356914</v>
      </c>
      <c r="AB98">
        <f>(-0.7914)*AA98+0.8506</f>
        <v>0.48141051446945343</v>
      </c>
      <c r="AC98">
        <f>Z98*AB98*365</f>
        <v>83105.23064155152</v>
      </c>
      <c r="AD98" s="12">
        <f>AC98*0.7</f>
        <v>58173.661449086059</v>
      </c>
      <c r="AE98" s="4">
        <f>E98*F98*12</f>
        <v>19800</v>
      </c>
      <c r="AF98">
        <f>AD98-AE98</f>
        <v>38373.661449086059</v>
      </c>
    </row>
    <row r="99" spans="1:32" ht="16" thickBot="1" x14ac:dyDescent="0.4">
      <c r="A99" s="69" t="s">
        <v>251</v>
      </c>
      <c r="B99" s="70" t="s">
        <v>135</v>
      </c>
      <c r="C99" s="70" t="s">
        <v>107</v>
      </c>
      <c r="D99" s="70">
        <v>2</v>
      </c>
      <c r="E99" s="70">
        <v>1500</v>
      </c>
      <c r="F99" s="70">
        <v>0.49590000000000001</v>
      </c>
      <c r="G99" s="4">
        <f>E99*12*F99</f>
        <v>8926.2000000000007</v>
      </c>
      <c r="H99" s="70">
        <v>263</v>
      </c>
      <c r="I99" s="70">
        <v>0.49590000000000001</v>
      </c>
      <c r="J99" s="70">
        <v>145</v>
      </c>
      <c r="K99" s="70">
        <v>462</v>
      </c>
      <c r="L99">
        <f>K99-J99</f>
        <v>317</v>
      </c>
      <c r="M99">
        <f>H99-J99</f>
        <v>118</v>
      </c>
      <c r="N99">
        <f>0.8*M99/L99+0.1</f>
        <v>0.39779179810725551</v>
      </c>
      <c r="O99" s="70">
        <v>0.49590000000000001</v>
      </c>
      <c r="P99">
        <v>100</v>
      </c>
      <c r="Q99">
        <f>0.8*(P99-J99)/L99+0.1</f>
        <v>-1.3564668769716084E-2</v>
      </c>
      <c r="R99">
        <f>-0.7917*Q99+0.8507</f>
        <v>0.86143914826498424</v>
      </c>
      <c r="S99">
        <f>365*P99*R99</f>
        <v>31442.528911671925</v>
      </c>
      <c r="T99" s="12">
        <f>0.7*S99</f>
        <v>22009.770238170346</v>
      </c>
      <c r="U99" s="70">
        <v>145</v>
      </c>
      <c r="V99" s="71">
        <f>1.25*L99</f>
        <v>396.25</v>
      </c>
      <c r="W99">
        <f>U99-(L99/8)</f>
        <v>105.375</v>
      </c>
      <c r="X99">
        <f>1.25*L99/(2*(-0.7914))</f>
        <v>-250.3474854687895</v>
      </c>
      <c r="Y99">
        <f>(((-0.7914)*W99)/V99-0.8506)*X99</f>
        <v>265.63307113975236</v>
      </c>
      <c r="Z99">
        <f>IF(Y99&gt;U99,Y99,U99)</f>
        <v>265.63307113975236</v>
      </c>
      <c r="AA99">
        <f>(Z99-W99)/V99</f>
        <v>0.40443677259243499</v>
      </c>
      <c r="AB99">
        <f>(-0.7914)*AA99+0.8506</f>
        <v>0.53052873817034696</v>
      </c>
      <c r="AC99">
        <f>Z99*AB99*365</f>
        <v>51437.981987551691</v>
      </c>
      <c r="AD99" s="12">
        <f>AC99*0.7</f>
        <v>36006.587391286179</v>
      </c>
      <c r="AE99" s="4">
        <f>E99*F99*12</f>
        <v>8926.2000000000007</v>
      </c>
      <c r="AF99">
        <f>AD99-AE99</f>
        <v>27080.387391286178</v>
      </c>
    </row>
    <row r="100" spans="1:32" ht="16" thickBot="1" x14ac:dyDescent="0.4">
      <c r="A100" s="69" t="s">
        <v>252</v>
      </c>
      <c r="B100" s="70" t="s">
        <v>201</v>
      </c>
      <c r="C100" s="70" t="s">
        <v>123</v>
      </c>
      <c r="D100" s="70">
        <v>2</v>
      </c>
      <c r="E100" s="70">
        <v>2800</v>
      </c>
      <c r="F100" s="70">
        <v>0.29859999999999998</v>
      </c>
      <c r="G100" s="4">
        <f>E100*12*F100</f>
        <v>10032.959999999999</v>
      </c>
      <c r="H100" s="70">
        <v>556</v>
      </c>
      <c r="I100" s="70">
        <v>0.29859999999999998</v>
      </c>
      <c r="J100" s="70">
        <v>191</v>
      </c>
      <c r="K100" s="70">
        <v>826</v>
      </c>
      <c r="L100">
        <f>K100-J100</f>
        <v>635</v>
      </c>
      <c r="M100">
        <f>H100-J100</f>
        <v>365</v>
      </c>
      <c r="N100">
        <f>0.8*M100/L100+0.1</f>
        <v>0.5598425196850394</v>
      </c>
      <c r="O100" s="70">
        <v>0.29859999999999998</v>
      </c>
      <c r="P100">
        <v>100</v>
      </c>
      <c r="Q100">
        <f>0.8*(P100-J100)/L100+0.1</f>
        <v>-1.4645669291338578E-2</v>
      </c>
      <c r="R100">
        <f>-0.7917*Q100+0.8507</f>
        <v>0.86229497637795272</v>
      </c>
      <c r="S100">
        <f>365*P100*R100</f>
        <v>31473.766637795274</v>
      </c>
      <c r="T100" s="12">
        <f>0.7*S100</f>
        <v>22031.636646456689</v>
      </c>
      <c r="U100" s="70">
        <v>191</v>
      </c>
      <c r="V100" s="71">
        <f>1.25*L100</f>
        <v>793.75</v>
      </c>
      <c r="W100">
        <f>U100-(L100/8)</f>
        <v>111.625</v>
      </c>
      <c r="X100">
        <f>1.25*L100/(2*(-0.7914))</f>
        <v>-501.48471063937325</v>
      </c>
      <c r="Y100">
        <f>(((-0.7914)*W100)/V100-0.8506)*X100</f>
        <v>482.37539486985088</v>
      </c>
      <c r="Z100">
        <f>IF(Y100&gt;U100,Y100,U100)</f>
        <v>482.37539486985088</v>
      </c>
      <c r="AA100">
        <f>(Z100-W100)/V100</f>
        <v>0.46708711164705624</v>
      </c>
      <c r="AB100">
        <f>(-0.7914)*AA100+0.8506</f>
        <v>0.48094725984251974</v>
      </c>
      <c r="AC100">
        <f>Z100*AB100*365</f>
        <v>84678.950398009503</v>
      </c>
      <c r="AD100" s="12">
        <f>AC100*0.7</f>
        <v>59275.265278606646</v>
      </c>
      <c r="AE100" s="4">
        <f>E100*F100*12</f>
        <v>10032.959999999999</v>
      </c>
      <c r="AF100">
        <f>AD100-AE100</f>
        <v>49242.305278606647</v>
      </c>
    </row>
    <row r="101" spans="1:32" ht="16" thickBot="1" x14ac:dyDescent="0.4">
      <c r="A101" s="69" t="s">
        <v>253</v>
      </c>
      <c r="B101" s="70" t="s">
        <v>180</v>
      </c>
      <c r="C101" s="70" t="s">
        <v>123</v>
      </c>
      <c r="D101" s="70">
        <v>2</v>
      </c>
      <c r="E101" s="70">
        <v>2950</v>
      </c>
      <c r="F101" s="70">
        <v>0.38900000000000001</v>
      </c>
      <c r="G101" s="4">
        <f>E101*12*F101</f>
        <v>13770.6</v>
      </c>
      <c r="H101" s="70">
        <v>575</v>
      </c>
      <c r="I101" s="70">
        <v>0.38900000000000001</v>
      </c>
      <c r="J101" s="70">
        <v>192</v>
      </c>
      <c r="K101" s="70">
        <v>829</v>
      </c>
      <c r="L101">
        <f>K101-J101</f>
        <v>637</v>
      </c>
      <c r="M101">
        <f>H101-J101</f>
        <v>383</v>
      </c>
      <c r="N101">
        <f>0.8*M101/L101+0.1</f>
        <v>0.58100470957613826</v>
      </c>
      <c r="O101" s="70">
        <v>0.38900000000000001</v>
      </c>
      <c r="P101">
        <v>100</v>
      </c>
      <c r="Q101">
        <f>0.8*(P101-J101)/L101+0.1</f>
        <v>-1.554160125588698E-2</v>
      </c>
      <c r="R101">
        <f>-0.7917*Q101+0.8507</f>
        <v>0.86300428571428578</v>
      </c>
      <c r="S101">
        <f>365*P101*R101</f>
        <v>31499.65642857143</v>
      </c>
      <c r="T101" s="12">
        <f>0.7*S101</f>
        <v>22049.7595</v>
      </c>
      <c r="U101" s="70">
        <v>192</v>
      </c>
      <c r="V101" s="71">
        <f>1.25*L101</f>
        <v>796.25</v>
      </c>
      <c r="W101">
        <f>U101-(L101/8)</f>
        <v>112.375</v>
      </c>
      <c r="X101">
        <f>1.25*L101/(2*(-0.7914))</f>
        <v>-503.06419004296185</v>
      </c>
      <c r="Y101">
        <f>(((-0.7914)*W101)/V101-0.8506)*X101</f>
        <v>484.09390005054337</v>
      </c>
      <c r="Z101">
        <f>IF(Y101&gt;U101,Y101,U101)</f>
        <v>484.09390005054337</v>
      </c>
      <c r="AA101">
        <f>(Z101-W101)/V101</f>
        <v>0.46683692314039982</v>
      </c>
      <c r="AB101">
        <f>(-0.7914)*AA101+0.8506</f>
        <v>0.48114525902668759</v>
      </c>
      <c r="AC101">
        <f>Z101*AB101*365</f>
        <v>85015.612000566209</v>
      </c>
      <c r="AD101" s="12">
        <f>AC101*0.7</f>
        <v>59510.92840039634</v>
      </c>
      <c r="AE101" s="4">
        <f>E101*F101*12</f>
        <v>13770.599999999999</v>
      </c>
      <c r="AF101">
        <f>AD101-AE101</f>
        <v>45740.328400396342</v>
      </c>
    </row>
    <row r="102" spans="1:32" ht="16" thickBot="1" x14ac:dyDescent="0.4">
      <c r="A102" s="69" t="s">
        <v>254</v>
      </c>
      <c r="B102" s="70" t="s">
        <v>178</v>
      </c>
      <c r="C102" s="70" t="s">
        <v>123</v>
      </c>
      <c r="D102" s="70">
        <v>2</v>
      </c>
      <c r="E102" s="70">
        <v>3200</v>
      </c>
      <c r="F102" s="70">
        <v>0.81640000000000001</v>
      </c>
      <c r="G102" s="4">
        <f>E102*12*F102</f>
        <v>31349.760000000002</v>
      </c>
      <c r="H102" s="70">
        <v>325</v>
      </c>
      <c r="I102" s="70">
        <v>0.81640000000000001</v>
      </c>
      <c r="J102" s="70">
        <v>195</v>
      </c>
      <c r="K102" s="70">
        <v>844</v>
      </c>
      <c r="L102">
        <f>K102-J102</f>
        <v>649</v>
      </c>
      <c r="M102">
        <f>H102-J102</f>
        <v>130</v>
      </c>
      <c r="N102">
        <f>0.8*M102/L102+0.1</f>
        <v>0.26024653312788903</v>
      </c>
      <c r="O102" s="70">
        <v>0.81640000000000001</v>
      </c>
      <c r="P102">
        <v>100</v>
      </c>
      <c r="Q102">
        <f>0.8*(P102-J102)/L102+0.1</f>
        <v>-1.7103235747303533E-2</v>
      </c>
      <c r="R102">
        <f>-0.7917*Q102+0.8507</f>
        <v>0.86424063174114019</v>
      </c>
      <c r="S102">
        <f>365*P102*R102</f>
        <v>31544.783058551617</v>
      </c>
      <c r="T102" s="12">
        <f>0.7*S102</f>
        <v>22081.348140986131</v>
      </c>
      <c r="U102" s="70">
        <v>195</v>
      </c>
      <c r="V102" s="71">
        <f>1.25*L102</f>
        <v>811.25</v>
      </c>
      <c r="W102">
        <f>U102-(L102/8)</f>
        <v>113.875</v>
      </c>
      <c r="X102">
        <f>1.25*L102/(2*(-0.7914))</f>
        <v>-512.54106646449327</v>
      </c>
      <c r="Y102">
        <f>(((-0.7914)*W102)/V102-0.8506)*X102</f>
        <v>492.90493113469802</v>
      </c>
      <c r="Z102">
        <f>IF(Y102&gt;U102,Y102,U102)</f>
        <v>492.90493113469802</v>
      </c>
      <c r="AA102">
        <f>(Z102-W102)/V102</f>
        <v>0.46721717243106076</v>
      </c>
      <c r="AB102">
        <f>(-0.7914)*AA102+0.8506</f>
        <v>0.48084432973805852</v>
      </c>
      <c r="AC102">
        <f>Z102*AB102*365</f>
        <v>86508.847551157436</v>
      </c>
      <c r="AD102" s="12">
        <f>AC102*0.7</f>
        <v>60556.193285810201</v>
      </c>
      <c r="AE102" s="4">
        <f>E102*F102*12</f>
        <v>31349.760000000002</v>
      </c>
      <c r="AF102">
        <f>AD102-AE102</f>
        <v>29206.433285810199</v>
      </c>
    </row>
    <row r="103" spans="1:32" ht="16" thickBot="1" x14ac:dyDescent="0.4">
      <c r="A103" s="69" t="s">
        <v>255</v>
      </c>
      <c r="B103" s="70" t="s">
        <v>125</v>
      </c>
      <c r="C103" s="70" t="s">
        <v>123</v>
      </c>
      <c r="D103" s="70">
        <v>1</v>
      </c>
      <c r="E103" s="70">
        <v>925</v>
      </c>
      <c r="F103" s="70">
        <v>0.41639999999999999</v>
      </c>
      <c r="G103" s="4">
        <f>E103*12*F103</f>
        <v>4622.04</v>
      </c>
      <c r="H103" s="70">
        <v>207</v>
      </c>
      <c r="I103" s="70">
        <v>0.41639999999999999</v>
      </c>
      <c r="J103" s="70">
        <v>125</v>
      </c>
      <c r="K103" s="70">
        <v>288</v>
      </c>
      <c r="L103">
        <f>K103-J103</f>
        <v>163</v>
      </c>
      <c r="M103">
        <f>H103-J103</f>
        <v>82</v>
      </c>
      <c r="N103">
        <f>0.8*M103/L103+0.1</f>
        <v>0.50245398773006145</v>
      </c>
      <c r="O103" s="70">
        <v>0.41639999999999999</v>
      </c>
      <c r="P103">
        <v>100</v>
      </c>
      <c r="Q103">
        <f>0.8*(P103-J103)/L103+0.1</f>
        <v>-2.2699386503067479E-2</v>
      </c>
      <c r="R103">
        <f>-0.7917*Q103+0.8507</f>
        <v>0.86867110429447858</v>
      </c>
      <c r="S103">
        <f>365*P103*R103</f>
        <v>31706.495306748468</v>
      </c>
      <c r="T103" s="12">
        <f>0.7*S103</f>
        <v>22194.546714723925</v>
      </c>
      <c r="U103" s="70">
        <v>125</v>
      </c>
      <c r="V103" s="71">
        <f>1.25*L103</f>
        <v>203.75</v>
      </c>
      <c r="W103">
        <f>U103-(L103/8)</f>
        <v>104.625</v>
      </c>
      <c r="X103">
        <f>1.25*L103/(2*(-0.7914))</f>
        <v>-128.72757139246903</v>
      </c>
      <c r="Y103">
        <f>(((-0.7914)*W103)/V103-0.8506)*X103</f>
        <v>161.80817222643415</v>
      </c>
      <c r="Z103">
        <f>IF(Y103&gt;U103,Y103,U103)</f>
        <v>161.80817222643415</v>
      </c>
      <c r="AA103">
        <f>(Z103-W103)/V103</f>
        <v>0.28065360601930872</v>
      </c>
      <c r="AB103">
        <f>(-0.7914)*AA103+0.8506</f>
        <v>0.62849073619631912</v>
      </c>
      <c r="AC103">
        <f>Z103*AB103*365</f>
        <v>37118.652109087925</v>
      </c>
      <c r="AD103" s="12">
        <f>AC103*0.7</f>
        <v>25983.056476361548</v>
      </c>
      <c r="AE103" s="4">
        <f>E103*F103*12</f>
        <v>4622.04</v>
      </c>
      <c r="AF103">
        <f>AD103-AE103</f>
        <v>21361.016476361547</v>
      </c>
    </row>
    <row r="104" spans="1:32" ht="16" thickBot="1" x14ac:dyDescent="0.4">
      <c r="A104" s="69" t="s">
        <v>256</v>
      </c>
      <c r="B104" s="70" t="s">
        <v>178</v>
      </c>
      <c r="C104" s="70" t="s">
        <v>107</v>
      </c>
      <c r="D104" s="70">
        <v>2</v>
      </c>
      <c r="E104" s="70">
        <v>2700</v>
      </c>
      <c r="F104" s="70">
        <v>0.4219</v>
      </c>
      <c r="G104" s="4">
        <f>E104*12*F104</f>
        <v>13669.56</v>
      </c>
      <c r="H104" s="70">
        <v>337</v>
      </c>
      <c r="I104" s="70">
        <v>0.4219</v>
      </c>
      <c r="J104" s="70">
        <v>157</v>
      </c>
      <c r="K104" s="70">
        <v>526</v>
      </c>
      <c r="L104">
        <f>K104-J104</f>
        <v>369</v>
      </c>
      <c r="M104">
        <f>H104-J104</f>
        <v>180</v>
      </c>
      <c r="N104">
        <f>0.8*M104/L104+0.1</f>
        <v>0.49024390243902438</v>
      </c>
      <c r="O104" s="70">
        <v>0.4219</v>
      </c>
      <c r="P104">
        <v>100</v>
      </c>
      <c r="Q104">
        <f>0.8*(P104-J104)/L104+0.1</f>
        <v>-2.3577235772357721E-2</v>
      </c>
      <c r="R104">
        <f>-0.7917*Q104+0.8507</f>
        <v>0.8693660975609756</v>
      </c>
      <c r="S104">
        <f>365*P104*R104</f>
        <v>31731.862560975609</v>
      </c>
      <c r="T104" s="12">
        <f>0.7*S104</f>
        <v>22212.303792682924</v>
      </c>
      <c r="U104" s="70">
        <v>157</v>
      </c>
      <c r="V104" s="71">
        <f>1.25*L104</f>
        <v>461.25</v>
      </c>
      <c r="W104">
        <f>U104-(L104/8)</f>
        <v>110.875</v>
      </c>
      <c r="X104">
        <f>1.25*L104/(2*(-0.7914))</f>
        <v>-291.41394996209249</v>
      </c>
      <c r="Y104">
        <f>(((-0.7914)*W104)/V104-0.8506)*X104</f>
        <v>303.31420583775594</v>
      </c>
      <c r="Z104">
        <f>IF(Y104&gt;U104,Y104,U104)</f>
        <v>303.31420583775594</v>
      </c>
      <c r="AA104">
        <f>(Z104-W104)/V104</f>
        <v>0.41721237037995867</v>
      </c>
      <c r="AB104">
        <f>(-0.7914)*AA104+0.8506</f>
        <v>0.52041813008130067</v>
      </c>
      <c r="AC104">
        <f>Z104*AB104*365</f>
        <v>57615.327317650583</v>
      </c>
      <c r="AD104" s="12">
        <f>AC104*0.7</f>
        <v>40330.729122355406</v>
      </c>
      <c r="AE104" s="4">
        <f>E104*F104*12</f>
        <v>13669.559999999998</v>
      </c>
      <c r="AF104">
        <f>AD104-AE104</f>
        <v>26661.169122355408</v>
      </c>
    </row>
    <row r="105" spans="1:32" ht="16" thickBot="1" x14ac:dyDescent="0.4">
      <c r="A105" s="69" t="s">
        <v>257</v>
      </c>
      <c r="B105" s="70" t="s">
        <v>258</v>
      </c>
      <c r="C105" s="70" t="s">
        <v>107</v>
      </c>
      <c r="D105" s="70">
        <v>2</v>
      </c>
      <c r="E105" s="70">
        <v>1100</v>
      </c>
      <c r="F105" s="70">
        <v>0.58079999999999998</v>
      </c>
      <c r="G105" s="4">
        <f>E105*12*F105</f>
        <v>7666.5599999999995</v>
      </c>
      <c r="H105" s="70">
        <v>538</v>
      </c>
      <c r="I105" s="70">
        <v>0.58079999999999998</v>
      </c>
      <c r="J105" s="70">
        <v>225</v>
      </c>
      <c r="K105" s="70">
        <v>1033</v>
      </c>
      <c r="L105">
        <f>K105-J105</f>
        <v>808</v>
      </c>
      <c r="M105">
        <f>H105-J105</f>
        <v>313</v>
      </c>
      <c r="N105">
        <f>0.8*M105/L105+0.1</f>
        <v>0.40990099009900993</v>
      </c>
      <c r="O105" s="70">
        <v>0.58079999999999998</v>
      </c>
      <c r="P105">
        <v>100</v>
      </c>
      <c r="Q105">
        <f>0.8*(P105-J105)/L105+0.1</f>
        <v>-2.3762376237623756E-2</v>
      </c>
      <c r="R105">
        <f>-0.7917*Q105+0.8507</f>
        <v>0.86951267326732673</v>
      </c>
      <c r="S105">
        <f>365*P105*R105</f>
        <v>31737.212574257424</v>
      </c>
      <c r="T105" s="12">
        <f>0.7*S105</f>
        <v>22216.048801980196</v>
      </c>
      <c r="U105" s="70">
        <v>225</v>
      </c>
      <c r="V105" s="71">
        <f>1.25*L105</f>
        <v>1010</v>
      </c>
      <c r="W105">
        <f>U105-(L105/8)</f>
        <v>124</v>
      </c>
      <c r="X105">
        <f>1.25*L105/(2*(-0.7914))</f>
        <v>-638.1096790497852</v>
      </c>
      <c r="Y105">
        <f>(((-0.7914)*W105)/V105-0.8506)*X105</f>
        <v>604.77609299974733</v>
      </c>
      <c r="Z105">
        <f>IF(Y105&gt;U105,Y105,U105)</f>
        <v>604.77609299974733</v>
      </c>
      <c r="AA105">
        <f>(Z105-W105)/V105</f>
        <v>0.47601593366311618</v>
      </c>
      <c r="AB105">
        <f>(-0.7914)*AA105+0.8506</f>
        <v>0.47388099009900986</v>
      </c>
      <c r="AC105">
        <f>Z105*AB105*365</f>
        <v>104606.04121470985</v>
      </c>
      <c r="AD105" s="12">
        <f>AC105*0.7</f>
        <v>73224.228850296888</v>
      </c>
      <c r="AE105" s="4">
        <f>E105*F105*12</f>
        <v>7666.5599999999995</v>
      </c>
      <c r="AF105">
        <f>AD105-AE105</f>
        <v>65557.66885029689</v>
      </c>
    </row>
    <row r="106" spans="1:32" ht="16" thickBot="1" x14ac:dyDescent="0.4">
      <c r="A106" s="69" t="s">
        <v>259</v>
      </c>
      <c r="B106" s="70" t="s">
        <v>240</v>
      </c>
      <c r="C106" s="70" t="s">
        <v>123</v>
      </c>
      <c r="D106" s="70">
        <v>2</v>
      </c>
      <c r="E106" s="70">
        <v>3200</v>
      </c>
      <c r="F106" s="70">
        <v>0.71509999999999996</v>
      </c>
      <c r="G106" s="4">
        <f>E106*12*F106</f>
        <v>27459.84</v>
      </c>
      <c r="H106" s="70">
        <v>1265</v>
      </c>
      <c r="I106" s="70">
        <v>0.71509999999999996</v>
      </c>
      <c r="J106" s="70">
        <v>450</v>
      </c>
      <c r="K106" s="70">
        <v>2699</v>
      </c>
      <c r="L106">
        <f>K106-J106</f>
        <v>2249</v>
      </c>
      <c r="M106">
        <f>H106-J106</f>
        <v>815</v>
      </c>
      <c r="N106">
        <f>0.8*M106/L106+0.1</f>
        <v>0.38990662516674079</v>
      </c>
      <c r="O106" s="70">
        <v>0.71509999999999996</v>
      </c>
      <c r="P106">
        <v>100</v>
      </c>
      <c r="Q106">
        <f>0.8*(P106-J106)/L106+0.1</f>
        <v>-2.4499777678968424E-2</v>
      </c>
      <c r="R106">
        <f>-0.7917*Q106+0.8507</f>
        <v>0.87009647398843937</v>
      </c>
      <c r="S106">
        <f>365*P106*R106</f>
        <v>31758.521300578035</v>
      </c>
      <c r="T106" s="12">
        <f>0.7*S106</f>
        <v>22230.964910404622</v>
      </c>
      <c r="U106" s="70">
        <v>450</v>
      </c>
      <c r="V106" s="71">
        <f>1.25*L106</f>
        <v>2811.25</v>
      </c>
      <c r="W106">
        <f>U106-(L106/8)</f>
        <v>168.875</v>
      </c>
      <c r="X106">
        <f>1.25*L106/(2*(-0.7914))</f>
        <v>-1776.124589335355</v>
      </c>
      <c r="Y106">
        <f>(((-0.7914)*W106)/V106-0.8506)*X106</f>
        <v>1595.209075688653</v>
      </c>
      <c r="Z106">
        <f>IF(Y106&gt;U106,Y106,U106)</f>
        <v>1595.209075688653</v>
      </c>
      <c r="AA106">
        <f>(Z106-W106)/V106</f>
        <v>0.50736650091192637</v>
      </c>
      <c r="AB106">
        <f>(-0.7914)*AA106+0.8506</f>
        <v>0.44907015117830151</v>
      </c>
      <c r="AC106">
        <f>Z106*AB106*365</f>
        <v>261471.68498488326</v>
      </c>
      <c r="AD106" s="12">
        <f>AC106*0.7</f>
        <v>183030.17948941828</v>
      </c>
      <c r="AE106" s="4">
        <f>E106*F106*12</f>
        <v>27459.839999999997</v>
      </c>
      <c r="AF106">
        <f>AD106-AE106</f>
        <v>155570.33948941829</v>
      </c>
    </row>
    <row r="107" spans="1:32" ht="16" thickBot="1" x14ac:dyDescent="0.4">
      <c r="A107" s="69" t="s">
        <v>260</v>
      </c>
      <c r="B107" s="70" t="s">
        <v>159</v>
      </c>
      <c r="C107" s="70" t="s">
        <v>107</v>
      </c>
      <c r="D107" s="70">
        <v>1</v>
      </c>
      <c r="E107" s="70">
        <v>1200</v>
      </c>
      <c r="F107" s="70">
        <v>0.24110000000000001</v>
      </c>
      <c r="G107" s="4">
        <f>E107*12*F107</f>
        <v>3471.84</v>
      </c>
      <c r="H107" s="70">
        <v>354</v>
      </c>
      <c r="I107" s="70">
        <v>0.24110000000000001</v>
      </c>
      <c r="J107" s="70">
        <v>145</v>
      </c>
      <c r="K107" s="70">
        <v>434</v>
      </c>
      <c r="L107">
        <f>K107-J107</f>
        <v>289</v>
      </c>
      <c r="M107">
        <f>H107-J107</f>
        <v>209</v>
      </c>
      <c r="N107">
        <f>0.8*M107/L107+0.1</f>
        <v>0.67854671280276824</v>
      </c>
      <c r="O107" s="70">
        <v>0.24110000000000001</v>
      </c>
      <c r="P107">
        <v>100</v>
      </c>
      <c r="Q107">
        <f>0.8*(P107-J107)/L107+0.1</f>
        <v>-2.4567474048442894E-2</v>
      </c>
      <c r="R107">
        <f>-0.7917*Q107+0.8507</f>
        <v>0.87015006920415228</v>
      </c>
      <c r="S107">
        <f>365*P107*R107</f>
        <v>31760.477525951559</v>
      </c>
      <c r="T107" s="12">
        <f>0.7*S107</f>
        <v>22232.334268166091</v>
      </c>
      <c r="U107" s="70">
        <v>145</v>
      </c>
      <c r="V107" s="71">
        <f>1.25*L107</f>
        <v>361.25</v>
      </c>
      <c r="W107">
        <f>U107-(L107/8)</f>
        <v>108.875</v>
      </c>
      <c r="X107">
        <f>1.25*L107/(2*(-0.7914))</f>
        <v>-228.2347738185494</v>
      </c>
      <c r="Y107">
        <f>(((-0.7914)*W107)/V107-0.8506)*X107</f>
        <v>248.57399861005814</v>
      </c>
      <c r="Z107">
        <f>IF(Y107&gt;U107,Y107,U107)</f>
        <v>248.57399861005814</v>
      </c>
      <c r="AA107">
        <f>(Z107-W107)/V107</f>
        <v>0.38671003075448618</v>
      </c>
      <c r="AB107">
        <f>(-0.7914)*AA107+0.8506</f>
        <v>0.54455768166089968</v>
      </c>
      <c r="AC107">
        <f>Z107*AB107*365</f>
        <v>49407.451347559632</v>
      </c>
      <c r="AD107" s="12">
        <f>AC107*0.7</f>
        <v>34585.21594329174</v>
      </c>
      <c r="AE107" s="4">
        <f>E107*F107*12</f>
        <v>3471.84</v>
      </c>
      <c r="AF107">
        <f>AD107-AE107</f>
        <v>31113.37594329174</v>
      </c>
    </row>
    <row r="108" spans="1:32" ht="16" thickBot="1" x14ac:dyDescent="0.4">
      <c r="A108" s="69" t="s">
        <v>261</v>
      </c>
      <c r="B108" s="70" t="s">
        <v>157</v>
      </c>
      <c r="C108" s="70" t="s">
        <v>123</v>
      </c>
      <c r="D108" s="70">
        <v>1</v>
      </c>
      <c r="E108" s="70">
        <v>1300</v>
      </c>
      <c r="F108" s="70">
        <v>0.55069999999999997</v>
      </c>
      <c r="G108" s="4">
        <f>E108*12*F108</f>
        <v>8590.92</v>
      </c>
      <c r="H108" s="70">
        <v>257</v>
      </c>
      <c r="I108" s="70">
        <v>0.55069999999999997</v>
      </c>
      <c r="J108" s="70">
        <v>155</v>
      </c>
      <c r="K108" s="70">
        <v>494</v>
      </c>
      <c r="L108">
        <f>K108-J108</f>
        <v>339</v>
      </c>
      <c r="M108">
        <f>H108-J108</f>
        <v>102</v>
      </c>
      <c r="N108">
        <f>0.8*M108/L108+0.1</f>
        <v>0.34070796460176994</v>
      </c>
      <c r="O108" s="70">
        <v>0.55069999999999997</v>
      </c>
      <c r="P108">
        <v>100</v>
      </c>
      <c r="Q108">
        <f>0.8*(P108-J108)/L108+0.1</f>
        <v>-2.9793510324483768E-2</v>
      </c>
      <c r="R108">
        <f>-0.7917*Q108+0.8507</f>
        <v>0.87428752212389382</v>
      </c>
      <c r="S108">
        <f>365*P108*R108</f>
        <v>31911.494557522125</v>
      </c>
      <c r="T108" s="12">
        <f>0.7*S108</f>
        <v>22338.046190265486</v>
      </c>
      <c r="U108" s="70">
        <v>155</v>
      </c>
      <c r="V108" s="71">
        <f>1.25*L108</f>
        <v>423.75</v>
      </c>
      <c r="W108">
        <f>U108-(L108/8)</f>
        <v>112.625</v>
      </c>
      <c r="X108">
        <f>1.25*L108/(2*(-0.7914))</f>
        <v>-267.72175890826384</v>
      </c>
      <c r="Y108">
        <f>(((-0.7914)*W108)/V108-0.8506)*X108</f>
        <v>284.03662812736923</v>
      </c>
      <c r="Z108">
        <f>IF(Y108&gt;U108,Y108,U108)</f>
        <v>284.03662812736923</v>
      </c>
      <c r="AA108">
        <f>(Z108-W108)/V108</f>
        <v>0.40451121681975039</v>
      </c>
      <c r="AB108">
        <f>(-0.7914)*AA108+0.8506</f>
        <v>0.53046982300884959</v>
      </c>
      <c r="AC108">
        <f>Z108*AB108*365</f>
        <v>54995.593845525938</v>
      </c>
      <c r="AD108" s="12">
        <f>AC108*0.7</f>
        <v>38496.915691868155</v>
      </c>
      <c r="AE108" s="4">
        <f>E108*F108*12</f>
        <v>8590.92</v>
      </c>
      <c r="AF108">
        <f>AD108-AE108</f>
        <v>29905.995691868156</v>
      </c>
    </row>
    <row r="109" spans="1:32" ht="16" thickBot="1" x14ac:dyDescent="0.4">
      <c r="A109" s="69" t="s">
        <v>262</v>
      </c>
      <c r="B109" s="70" t="s">
        <v>139</v>
      </c>
      <c r="C109" s="70" t="s">
        <v>123</v>
      </c>
      <c r="D109" s="70">
        <v>2</v>
      </c>
      <c r="E109" s="70">
        <v>3500</v>
      </c>
      <c r="F109" s="70">
        <v>0.50680000000000003</v>
      </c>
      <c r="G109" s="4">
        <f>E109*12*F109</f>
        <v>21285.600000000002</v>
      </c>
      <c r="H109" s="70">
        <v>436</v>
      </c>
      <c r="I109" s="70">
        <v>0.50680000000000003</v>
      </c>
      <c r="J109" s="70">
        <v>188</v>
      </c>
      <c r="K109" s="70">
        <v>724</v>
      </c>
      <c r="L109">
        <f>K109-J109</f>
        <v>536</v>
      </c>
      <c r="M109">
        <f>H109-J109</f>
        <v>248</v>
      </c>
      <c r="N109">
        <f>0.8*M109/L109+0.1</f>
        <v>0.47014925373134331</v>
      </c>
      <c r="O109" s="70">
        <v>0.50680000000000003</v>
      </c>
      <c r="P109">
        <v>100</v>
      </c>
      <c r="Q109">
        <f>0.8*(P109-J109)/L109+0.1</f>
        <v>-3.1343283582089571E-2</v>
      </c>
      <c r="R109">
        <f>-0.7917*Q109+0.8507</f>
        <v>0.87551447761194034</v>
      </c>
      <c r="S109">
        <f>365*P109*R109</f>
        <v>31956.278432835821</v>
      </c>
      <c r="T109" s="12">
        <f>0.7*S109</f>
        <v>22369.394902985074</v>
      </c>
      <c r="U109" s="70">
        <v>188</v>
      </c>
      <c r="V109" s="71">
        <f>1.25*L109</f>
        <v>670</v>
      </c>
      <c r="W109">
        <f>U109-(L109/8)</f>
        <v>121</v>
      </c>
      <c r="X109">
        <f>1.25*L109/(2*(-0.7914))</f>
        <v>-423.30048016173868</v>
      </c>
      <c r="Y109">
        <f>(((-0.7914)*W109)/V109-0.8506)*X109</f>
        <v>420.55938842557492</v>
      </c>
      <c r="Z109">
        <f>IF(Y109&gt;U109,Y109,U109)</f>
        <v>420.55938842557492</v>
      </c>
      <c r="AA109">
        <f>(Z109-W109)/V109</f>
        <v>0.44710356481429092</v>
      </c>
      <c r="AB109">
        <f>(-0.7914)*AA109+0.8506</f>
        <v>0.4967622388059702</v>
      </c>
      <c r="AC109">
        <f>Z109*AB109*365</f>
        <v>76255.078520982745</v>
      </c>
      <c r="AD109" s="12">
        <f>AC109*0.7</f>
        <v>53378.554964687915</v>
      </c>
      <c r="AE109" s="4">
        <f>E109*F109*12</f>
        <v>21285.600000000002</v>
      </c>
      <c r="AF109">
        <f>AD109-AE109</f>
        <v>32092.954964687913</v>
      </c>
    </row>
    <row r="110" spans="1:32" ht="16" thickBot="1" x14ac:dyDescent="0.4">
      <c r="A110" s="69" t="s">
        <v>263</v>
      </c>
      <c r="B110" s="70" t="s">
        <v>164</v>
      </c>
      <c r="C110" s="70" t="s">
        <v>107</v>
      </c>
      <c r="D110" s="70">
        <v>2</v>
      </c>
      <c r="E110" s="70">
        <v>1200</v>
      </c>
      <c r="F110" s="70">
        <v>0.2712</v>
      </c>
      <c r="G110" s="4">
        <f>E110*12*F110</f>
        <v>3905.2799999999997</v>
      </c>
      <c r="H110" s="70">
        <v>203</v>
      </c>
      <c r="I110" s="70">
        <v>0.2712</v>
      </c>
      <c r="J110" s="70">
        <v>125</v>
      </c>
      <c r="K110" s="70">
        <v>277</v>
      </c>
      <c r="L110">
        <f>K110-J110</f>
        <v>152</v>
      </c>
      <c r="M110">
        <f>H110-J110</f>
        <v>78</v>
      </c>
      <c r="N110">
        <f>0.8*M110/L110+0.1</f>
        <v>0.51052631578947372</v>
      </c>
      <c r="O110" s="70">
        <v>0.2712</v>
      </c>
      <c r="P110">
        <v>100</v>
      </c>
      <c r="Q110">
        <f>0.8*(P110-J110)/L110+0.1</f>
        <v>-3.157894736842104E-2</v>
      </c>
      <c r="R110">
        <f>-0.7917*Q110+0.8507</f>
        <v>0.87570105263157894</v>
      </c>
      <c r="S110">
        <f>365*P110*R110</f>
        <v>31963.088421052631</v>
      </c>
      <c r="T110" s="12">
        <f>0.7*S110</f>
        <v>22374.161894736841</v>
      </c>
      <c r="U110" s="70">
        <v>125</v>
      </c>
      <c r="V110" s="71">
        <f>1.25*L110</f>
        <v>190</v>
      </c>
      <c r="W110">
        <f>U110-(L110/8)</f>
        <v>106</v>
      </c>
      <c r="X110">
        <f>1.25*L110/(2*(-0.7914))</f>
        <v>-120.04043467273186</v>
      </c>
      <c r="Y110">
        <f>(((-0.7914)*W110)/V110-0.8506)*X110</f>
        <v>155.10639373262572</v>
      </c>
      <c r="Z110">
        <f>IF(Y110&gt;U110,Y110,U110)</f>
        <v>155.10639373262572</v>
      </c>
      <c r="AA110">
        <f>(Z110-W110)/V110</f>
        <v>0.25845470385592484</v>
      </c>
      <c r="AB110">
        <f>(-0.7914)*AA110+0.8506</f>
        <v>0.64605894736842107</v>
      </c>
      <c r="AC110">
        <f>Z110*AB110*365</f>
        <v>36575.873814729392</v>
      </c>
      <c r="AD110" s="12">
        <f>AC110*0.7</f>
        <v>25603.111670310573</v>
      </c>
      <c r="AE110" s="4">
        <f>E110*F110*12</f>
        <v>3905.2799999999997</v>
      </c>
      <c r="AF110">
        <f>AD110-AE110</f>
        <v>21697.831670310574</v>
      </c>
    </row>
    <row r="111" spans="1:32" ht="16" thickBot="1" x14ac:dyDescent="0.4">
      <c r="A111" s="69" t="s">
        <v>264</v>
      </c>
      <c r="B111" s="70" t="s">
        <v>209</v>
      </c>
      <c r="C111" s="70" t="s">
        <v>123</v>
      </c>
      <c r="D111" s="70">
        <v>1</v>
      </c>
      <c r="E111" s="70">
        <v>4500</v>
      </c>
      <c r="F111" s="70">
        <v>0.44379999999999997</v>
      </c>
      <c r="G111" s="4">
        <f>E111*12*F111</f>
        <v>23965.199999999997</v>
      </c>
      <c r="H111" s="70">
        <v>549</v>
      </c>
      <c r="I111" s="70">
        <v>0.44379999999999997</v>
      </c>
      <c r="J111" s="70">
        <v>231</v>
      </c>
      <c r="K111" s="70">
        <v>1027</v>
      </c>
      <c r="L111">
        <f>K111-J111</f>
        <v>796</v>
      </c>
      <c r="M111">
        <f>H111-J111</f>
        <v>318</v>
      </c>
      <c r="N111">
        <f>0.8*M111/L111+0.1</f>
        <v>0.41959798994974873</v>
      </c>
      <c r="O111" s="70">
        <v>0.44379999999999997</v>
      </c>
      <c r="P111">
        <v>100</v>
      </c>
      <c r="Q111">
        <f>0.8*(P111-J111)/L111+0.1</f>
        <v>-3.1658291457286436E-2</v>
      </c>
      <c r="R111">
        <f>-0.7917*Q111+0.8507</f>
        <v>0.87576386934673367</v>
      </c>
      <c r="S111">
        <f>365*P111*R111</f>
        <v>31965.381231155778</v>
      </c>
      <c r="T111" s="12">
        <f>0.7*S111</f>
        <v>22375.766861809043</v>
      </c>
      <c r="U111" s="70">
        <v>231</v>
      </c>
      <c r="V111" s="71">
        <f>1.25*L111</f>
        <v>995</v>
      </c>
      <c r="W111">
        <f>U111-(L111/8)</f>
        <v>131.5</v>
      </c>
      <c r="X111">
        <f>1.25*L111/(2*(-0.7914))</f>
        <v>-628.63280262825378</v>
      </c>
      <c r="Y111">
        <f>(((-0.7914)*W111)/V111-0.8506)*X111</f>
        <v>600.46506191559274</v>
      </c>
      <c r="Z111">
        <f>IF(Y111&gt;U111,Y111,U111)</f>
        <v>600.46506191559274</v>
      </c>
      <c r="AA111">
        <f>(Z111-W111)/V111</f>
        <v>0.47132167026692739</v>
      </c>
      <c r="AB111">
        <f>(-0.7914)*AA111+0.8506</f>
        <v>0.47759603015075369</v>
      </c>
      <c r="AC111">
        <f>Z111*AB111*365</f>
        <v>104674.60138251647</v>
      </c>
      <c r="AD111" s="12">
        <f>AC111*0.7</f>
        <v>73272.220967761517</v>
      </c>
      <c r="AE111" s="4">
        <f>E111*F111*12</f>
        <v>23965.199999999997</v>
      </c>
      <c r="AF111">
        <f>AD111-AE111</f>
        <v>49307.02096776152</v>
      </c>
    </row>
    <row r="112" spans="1:32" ht="16" thickBot="1" x14ac:dyDescent="0.4">
      <c r="A112" s="69" t="s">
        <v>265</v>
      </c>
      <c r="B112" s="70" t="s">
        <v>184</v>
      </c>
      <c r="C112" s="70" t="s">
        <v>123</v>
      </c>
      <c r="D112" s="70">
        <v>2</v>
      </c>
      <c r="E112" s="70">
        <v>1340</v>
      </c>
      <c r="F112" s="70">
        <v>0.38900000000000001</v>
      </c>
      <c r="G112" s="4">
        <f>E112*12*F112</f>
        <v>6255.12</v>
      </c>
      <c r="H112" s="70">
        <v>278</v>
      </c>
      <c r="I112" s="70">
        <v>0.38900000000000001</v>
      </c>
      <c r="J112" s="70">
        <v>135</v>
      </c>
      <c r="K112" s="70">
        <v>347</v>
      </c>
      <c r="L112">
        <f>K112-J112</f>
        <v>212</v>
      </c>
      <c r="M112">
        <f>H112-J112</f>
        <v>143</v>
      </c>
      <c r="N112">
        <f>0.8*M112/L112+0.1</f>
        <v>0.63962264150943393</v>
      </c>
      <c r="O112" s="70">
        <v>0.38900000000000001</v>
      </c>
      <c r="P112">
        <v>100</v>
      </c>
      <c r="Q112">
        <f>0.8*(P112-J112)/L112+0.1</f>
        <v>-3.20754716981132E-2</v>
      </c>
      <c r="R112">
        <f>-0.7917*Q112+0.8507</f>
        <v>0.87609415094339627</v>
      </c>
      <c r="S112">
        <f>365*P112*R112</f>
        <v>31977.436509433963</v>
      </c>
      <c r="T112" s="12">
        <f>0.7*S112</f>
        <v>22384.205556603774</v>
      </c>
      <c r="U112" s="70">
        <v>135</v>
      </c>
      <c r="V112" s="71">
        <f>1.25*L112</f>
        <v>265</v>
      </c>
      <c r="W112">
        <f>U112-(L112/8)</f>
        <v>108.5</v>
      </c>
      <c r="X112">
        <f>1.25*L112/(2*(-0.7914))</f>
        <v>-167.42481678038919</v>
      </c>
      <c r="Y112">
        <f>(((-0.7914)*W112)/V112-0.8506)*X112</f>
        <v>196.66154915339905</v>
      </c>
      <c r="Z112">
        <f>IF(Y112&gt;U112,Y112,U112)</f>
        <v>196.66154915339905</v>
      </c>
      <c r="AA112">
        <f>(Z112-W112)/V112</f>
        <v>0.33268509114490208</v>
      </c>
      <c r="AB112">
        <f>(-0.7914)*AA112+0.8506</f>
        <v>0.58731301886792453</v>
      </c>
      <c r="AC112">
        <f>Z112*AB112*365</f>
        <v>42158.189166911812</v>
      </c>
      <c r="AD112" s="12">
        <f>AC112*0.7</f>
        <v>29510.732416838266</v>
      </c>
      <c r="AE112" s="4">
        <f>E112*F112*12</f>
        <v>6255.12</v>
      </c>
      <c r="AF112">
        <f>AD112-AE112</f>
        <v>23255.612416838267</v>
      </c>
    </row>
    <row r="113" spans="1:32" ht="16" thickBot="1" x14ac:dyDescent="0.4">
      <c r="A113" s="69" t="s">
        <v>266</v>
      </c>
      <c r="B113" s="70" t="s">
        <v>162</v>
      </c>
      <c r="C113" s="70" t="s">
        <v>107</v>
      </c>
      <c r="D113" s="70">
        <v>2</v>
      </c>
      <c r="E113" s="70">
        <v>3200</v>
      </c>
      <c r="F113" s="70">
        <v>0.67949999999999999</v>
      </c>
      <c r="G113" s="4">
        <f>E113*12*F113</f>
        <v>26092.799999999999</v>
      </c>
      <c r="H113" s="70">
        <v>154</v>
      </c>
      <c r="I113" s="70">
        <v>0.67949999999999999</v>
      </c>
      <c r="J113" s="70">
        <v>154</v>
      </c>
      <c r="K113" s="70">
        <v>480</v>
      </c>
      <c r="L113">
        <f>K113-J113</f>
        <v>326</v>
      </c>
      <c r="M113">
        <f>H113-J113</f>
        <v>0</v>
      </c>
      <c r="N113">
        <f>0.8*M113/L113+0.1</f>
        <v>0.1</v>
      </c>
      <c r="O113" s="70">
        <v>0.67949999999999999</v>
      </c>
      <c r="P113">
        <v>100</v>
      </c>
      <c r="Q113">
        <f>0.8*(P113-J113)/L113+0.1</f>
        <v>-3.251533742331289E-2</v>
      </c>
      <c r="R113">
        <f>-0.7917*Q113+0.8507</f>
        <v>0.8764423926380368</v>
      </c>
      <c r="S113">
        <f>365*P113*R113</f>
        <v>31990.147331288343</v>
      </c>
      <c r="T113" s="12">
        <f>0.7*S113</f>
        <v>22393.10313190184</v>
      </c>
      <c r="U113" s="70">
        <v>154</v>
      </c>
      <c r="V113" s="71">
        <f>1.25*L113</f>
        <v>407.5</v>
      </c>
      <c r="W113">
        <f>U113-(L113/8)</f>
        <v>113.25</v>
      </c>
      <c r="X113">
        <f>1.25*L113/(2*(-0.7914))</f>
        <v>-257.45514278493806</v>
      </c>
      <c r="Y113">
        <f>(((-0.7914)*W113)/V113-0.8506)*X113</f>
        <v>275.6163444528683</v>
      </c>
      <c r="Z113">
        <f>IF(Y113&gt;U113,Y113,U113)</f>
        <v>275.6163444528683</v>
      </c>
      <c r="AA113">
        <f>(Z113-W113)/V113</f>
        <v>0.39844501706225349</v>
      </c>
      <c r="AB113">
        <f>(-0.7914)*AA113+0.8506</f>
        <v>0.53527061349693261</v>
      </c>
      <c r="AC113">
        <f>Z113*AB113*365</f>
        <v>53848.205371550081</v>
      </c>
      <c r="AD113" s="12">
        <f>AC113*0.7</f>
        <v>37693.743760085054</v>
      </c>
      <c r="AE113" s="4">
        <f>E113*F113*12</f>
        <v>26092.800000000003</v>
      </c>
      <c r="AF113">
        <f>AD113-AE113</f>
        <v>11600.943760085051</v>
      </c>
    </row>
    <row r="114" spans="1:32" ht="16" thickBot="1" x14ac:dyDescent="0.4">
      <c r="A114" s="69" t="s">
        <v>267</v>
      </c>
      <c r="B114" s="70" t="s">
        <v>150</v>
      </c>
      <c r="C114" s="70" t="s">
        <v>107</v>
      </c>
      <c r="D114" s="70">
        <v>2</v>
      </c>
      <c r="E114" s="70">
        <v>3500</v>
      </c>
      <c r="F114" s="70">
        <v>0.39729999999999999</v>
      </c>
      <c r="G114" s="4">
        <f>E114*12*F114</f>
        <v>16686.599999999999</v>
      </c>
      <c r="H114" s="70">
        <v>294</v>
      </c>
      <c r="I114" s="70">
        <v>0.39729999999999999</v>
      </c>
      <c r="J114" s="70">
        <v>155</v>
      </c>
      <c r="K114" s="70">
        <v>483</v>
      </c>
      <c r="L114">
        <f>K114-J114</f>
        <v>328</v>
      </c>
      <c r="M114">
        <f>H114-J114</f>
        <v>139</v>
      </c>
      <c r="N114">
        <f>0.8*M114/L114+0.1</f>
        <v>0.4390243902439025</v>
      </c>
      <c r="O114" s="70">
        <v>0.39729999999999999</v>
      </c>
      <c r="P114">
        <v>100</v>
      </c>
      <c r="Q114">
        <f>0.8*(P114-J114)/L114+0.1</f>
        <v>-3.4146341463414637E-2</v>
      </c>
      <c r="R114">
        <f>-0.7917*Q114+0.8507</f>
        <v>0.87773365853658536</v>
      </c>
      <c r="S114">
        <f>365*P114*R114</f>
        <v>32037.278536585367</v>
      </c>
      <c r="T114" s="12">
        <f>0.7*S114</f>
        <v>22426.094975609754</v>
      </c>
      <c r="U114" s="70">
        <v>155</v>
      </c>
      <c r="V114" s="71">
        <f>1.25*L114</f>
        <v>410</v>
      </c>
      <c r="W114">
        <f>U114-(L114/8)</f>
        <v>114</v>
      </c>
      <c r="X114">
        <f>1.25*L114/(2*(-0.7914))</f>
        <v>-259.03462218852667</v>
      </c>
      <c r="Y114">
        <f>(((-0.7914)*W114)/V114-0.8506)*X114</f>
        <v>277.33484963356079</v>
      </c>
      <c r="Z114">
        <f>IF(Y114&gt;U114,Y114,U114)</f>
        <v>277.33484963356079</v>
      </c>
      <c r="AA114">
        <f>(Z114-W114)/V114</f>
        <v>0.39837768203307511</v>
      </c>
      <c r="AB114">
        <f>(-0.7914)*AA114+0.8506</f>
        <v>0.53532390243902439</v>
      </c>
      <c r="AC114">
        <f>Z114*AB114*365</f>
        <v>54189.350505684895</v>
      </c>
      <c r="AD114" s="12">
        <f>AC114*0.7</f>
        <v>37932.545353979425</v>
      </c>
      <c r="AE114" s="4">
        <f>E114*F114*12</f>
        <v>16686.599999999999</v>
      </c>
      <c r="AF114">
        <f>AD114-AE114</f>
        <v>21245.945353979427</v>
      </c>
    </row>
    <row r="115" spans="1:32" ht="16" thickBot="1" x14ac:dyDescent="0.4">
      <c r="A115" s="69" t="s">
        <v>268</v>
      </c>
      <c r="B115" s="70" t="s">
        <v>135</v>
      </c>
      <c r="C115" s="70" t="s">
        <v>123</v>
      </c>
      <c r="D115" s="70">
        <v>2</v>
      </c>
      <c r="E115" s="70">
        <v>1800</v>
      </c>
      <c r="F115" s="70">
        <v>0.1507</v>
      </c>
      <c r="G115" s="4">
        <f>E115*12*F115</f>
        <v>3255.12</v>
      </c>
      <c r="H115" s="70">
        <v>349</v>
      </c>
      <c r="I115" s="70">
        <v>0.1507</v>
      </c>
      <c r="J115" s="70">
        <v>145</v>
      </c>
      <c r="K115" s="70">
        <v>412</v>
      </c>
      <c r="L115">
        <f>K115-J115</f>
        <v>267</v>
      </c>
      <c r="M115">
        <f>H115-J115</f>
        <v>204</v>
      </c>
      <c r="N115">
        <f>0.8*M115/L115+0.1</f>
        <v>0.71123595505617987</v>
      </c>
      <c r="O115" s="70">
        <v>0.1507</v>
      </c>
      <c r="P115">
        <v>100</v>
      </c>
      <c r="Q115">
        <f>0.8*(P115-J115)/L115+0.1</f>
        <v>-3.4831460674157294E-2</v>
      </c>
      <c r="R115">
        <f>-0.7917*Q115+0.8507</f>
        <v>0.87827606741573039</v>
      </c>
      <c r="S115">
        <f>365*P115*R115</f>
        <v>32057.076460674158</v>
      </c>
      <c r="T115" s="12">
        <f>0.7*S115</f>
        <v>22439.953522471907</v>
      </c>
      <c r="U115" s="70">
        <v>145</v>
      </c>
      <c r="V115" s="71">
        <f>1.25*L115</f>
        <v>333.75</v>
      </c>
      <c r="W115">
        <f>U115-(L115/8)</f>
        <v>111.625</v>
      </c>
      <c r="X115">
        <f>1.25*L115/(2*(-0.7914))</f>
        <v>-210.86050037907506</v>
      </c>
      <c r="Y115">
        <f>(((-0.7914)*W115)/V115-0.8506)*X115</f>
        <v>235.17044162244125</v>
      </c>
      <c r="Z115">
        <f>IF(Y115&gt;U115,Y115,U115)</f>
        <v>235.17044162244125</v>
      </c>
      <c r="AA115">
        <f>(Z115-W115)/V115</f>
        <v>0.37017360785750186</v>
      </c>
      <c r="AB115">
        <f>(-0.7914)*AA115+0.8506</f>
        <v>0.55764460674157301</v>
      </c>
      <c r="AC115">
        <f>Z115*AB115*365</f>
        <v>47866.657879062732</v>
      </c>
      <c r="AD115" s="12">
        <f>AC115*0.7</f>
        <v>33506.660515343909</v>
      </c>
      <c r="AE115" s="4">
        <f>E115*F115*12</f>
        <v>3255.12</v>
      </c>
      <c r="AF115">
        <f>AD115-AE115</f>
        <v>30251.54051534391</v>
      </c>
    </row>
    <row r="116" spans="1:32" ht="16" thickBot="1" x14ac:dyDescent="0.4">
      <c r="A116" s="69" t="s">
        <v>269</v>
      </c>
      <c r="B116" s="70" t="s">
        <v>113</v>
      </c>
      <c r="C116" s="70" t="s">
        <v>107</v>
      </c>
      <c r="D116" s="70">
        <v>2</v>
      </c>
      <c r="E116" s="70">
        <v>1060</v>
      </c>
      <c r="F116" s="70">
        <v>0.16159999999999999</v>
      </c>
      <c r="G116" s="4">
        <f>E116*12*F116</f>
        <v>2055.5520000000001</v>
      </c>
      <c r="H116" s="70">
        <v>148</v>
      </c>
      <c r="I116" s="70">
        <v>0.16159999999999999</v>
      </c>
      <c r="J116" s="70">
        <v>114</v>
      </c>
      <c r="K116" s="70">
        <v>153</v>
      </c>
      <c r="L116" s="23">
        <f>K116-J116</f>
        <v>39</v>
      </c>
      <c r="M116" s="23">
        <f>H116-J116</f>
        <v>34</v>
      </c>
      <c r="N116" s="23">
        <f>0.8*M116/L116+0.1</f>
        <v>0.79743589743589749</v>
      </c>
      <c r="O116" s="70">
        <v>0.16159999999999999</v>
      </c>
      <c r="P116" s="23">
        <v>114</v>
      </c>
      <c r="Q116" s="23">
        <f>0.8*(P116-J116)/L116+0.1</f>
        <v>0.1</v>
      </c>
      <c r="R116" s="23">
        <f>-0.7917*Q116+0.8507</f>
        <v>0.77153000000000005</v>
      </c>
      <c r="S116" s="23">
        <f>365*P116*R116</f>
        <v>32103.363300000001</v>
      </c>
      <c r="T116" s="12">
        <f>0.7*S116</f>
        <v>22472.354309999999</v>
      </c>
      <c r="U116" s="70">
        <v>114</v>
      </c>
      <c r="V116" s="71">
        <f>1.25*L116</f>
        <v>48.75</v>
      </c>
      <c r="W116" s="23">
        <f>U116-(L116/8)</f>
        <v>109.125</v>
      </c>
      <c r="X116" s="23">
        <f>1.25*L116/(2*(-0.7914))</f>
        <v>-30.799848369977255</v>
      </c>
      <c r="Y116" s="23">
        <f>(((-0.7914)*W116)/V116-0.8506)*X116</f>
        <v>80.760851023502653</v>
      </c>
      <c r="Z116" s="23">
        <f>IF(Y116&gt;U116,Y116,U116)</f>
        <v>114</v>
      </c>
      <c r="AA116" s="23">
        <f>(Z116-W116)/V116</f>
        <v>0.1</v>
      </c>
      <c r="AB116" s="23">
        <f>(-0.7914)*AA116+0.8506</f>
        <v>0.77146000000000003</v>
      </c>
      <c r="AC116" s="23">
        <f>Z116*AB116*365</f>
        <v>32100.450600000004</v>
      </c>
      <c r="AD116" s="12">
        <f>AC116*0.7</f>
        <v>22470.315420000003</v>
      </c>
      <c r="AE116" s="4">
        <f>E116*F116*12</f>
        <v>2055.5519999999997</v>
      </c>
      <c r="AF116" s="23">
        <f>AD116-AE116</f>
        <v>20414.763420000003</v>
      </c>
    </row>
    <row r="117" spans="1:32" ht="16" thickBot="1" x14ac:dyDescent="0.4">
      <c r="A117" s="69" t="s">
        <v>270</v>
      </c>
      <c r="B117" s="70" t="s">
        <v>150</v>
      </c>
      <c r="C117" s="70" t="s">
        <v>123</v>
      </c>
      <c r="D117" s="70">
        <v>2</v>
      </c>
      <c r="E117" s="70">
        <v>3000</v>
      </c>
      <c r="F117" s="70">
        <v>0.29320000000000002</v>
      </c>
      <c r="G117" s="4">
        <f>E117*12*F117</f>
        <v>10555.2</v>
      </c>
      <c r="H117" s="70">
        <v>620</v>
      </c>
      <c r="I117" s="70">
        <v>0.29320000000000002</v>
      </c>
      <c r="J117" s="70">
        <v>195</v>
      </c>
      <c r="K117" s="70">
        <v>752</v>
      </c>
      <c r="L117">
        <f>K117-J117</f>
        <v>557</v>
      </c>
      <c r="M117">
        <f>H117-J117</f>
        <v>425</v>
      </c>
      <c r="N117">
        <f>0.8*M117/L117+0.1</f>
        <v>0.71041292639138243</v>
      </c>
      <c r="O117" s="70">
        <v>0.29320000000000002</v>
      </c>
      <c r="P117">
        <v>100</v>
      </c>
      <c r="Q117">
        <f>0.8*(P117-J117)/L117+0.1</f>
        <v>-3.6445242369838426E-2</v>
      </c>
      <c r="R117">
        <f>-0.7917*Q117+0.8507</f>
        <v>0.87955369838420105</v>
      </c>
      <c r="S117">
        <f>365*P117*R117</f>
        <v>32103.709991023337</v>
      </c>
      <c r="T117" s="12">
        <f>0.7*S117</f>
        <v>22472.596993716335</v>
      </c>
      <c r="U117" s="70">
        <v>195</v>
      </c>
      <c r="V117" s="71">
        <f>1.25*L117</f>
        <v>696.25</v>
      </c>
      <c r="W117">
        <f>U117-(L117/8)</f>
        <v>125.375</v>
      </c>
      <c r="X117">
        <f>1.25*L117/(2*(-0.7914))</f>
        <v>-439.88501389941877</v>
      </c>
      <c r="Y117">
        <f>(((-0.7914)*W117)/V117-0.8506)*X117</f>
        <v>436.85369282284563</v>
      </c>
      <c r="Z117">
        <f>IF(Y117&gt;U117,Y117,U117)</f>
        <v>436.85369282284563</v>
      </c>
      <c r="AA117">
        <f>(Z117-W117)/V117</f>
        <v>0.44736616563424864</v>
      </c>
      <c r="AB117">
        <f>(-0.7914)*AA117+0.8506</f>
        <v>0.49655441651705567</v>
      </c>
      <c r="AC117">
        <f>Z117*AB117*365</f>
        <v>79176.395148183758</v>
      </c>
      <c r="AD117" s="12">
        <f>AC117*0.7</f>
        <v>55423.476603728624</v>
      </c>
      <c r="AE117" s="4">
        <f>E117*F117*12</f>
        <v>10555.2</v>
      </c>
      <c r="AF117">
        <f>AD117-AE117</f>
        <v>44868.27660372862</v>
      </c>
    </row>
    <row r="118" spans="1:32" ht="16" thickBot="1" x14ac:dyDescent="0.4">
      <c r="A118" s="69" t="s">
        <v>271</v>
      </c>
      <c r="B118" s="70" t="s">
        <v>191</v>
      </c>
      <c r="C118" s="70" t="s">
        <v>123</v>
      </c>
      <c r="D118" s="70">
        <v>2</v>
      </c>
      <c r="E118" s="70">
        <v>5500</v>
      </c>
      <c r="F118" s="70">
        <v>0.52329999999999999</v>
      </c>
      <c r="G118" s="4">
        <f>E118*12*F118</f>
        <v>34537.799999999996</v>
      </c>
      <c r="H118" s="70">
        <v>428</v>
      </c>
      <c r="I118" s="70">
        <v>0.52329999999999999</v>
      </c>
      <c r="J118" s="70">
        <v>200</v>
      </c>
      <c r="K118" s="70">
        <v>770</v>
      </c>
      <c r="L118">
        <f>K118-J118</f>
        <v>570</v>
      </c>
      <c r="M118">
        <f>H118-J118</f>
        <v>228</v>
      </c>
      <c r="N118">
        <f>0.8*M118/L118+0.1</f>
        <v>0.42000000000000004</v>
      </c>
      <c r="O118" s="70">
        <v>0.52329999999999999</v>
      </c>
      <c r="P118">
        <v>100</v>
      </c>
      <c r="Q118">
        <f>0.8*(P118-J118)/L118+0.1</f>
        <v>-4.0350877192982443E-2</v>
      </c>
      <c r="R118">
        <f>-0.7917*Q118+0.8507</f>
        <v>0.88264578947368422</v>
      </c>
      <c r="S118">
        <f>365*P118*R118</f>
        <v>32216.571315789475</v>
      </c>
      <c r="T118" s="12">
        <f>0.7*S118</f>
        <v>22551.599921052632</v>
      </c>
      <c r="U118" s="70">
        <v>200</v>
      </c>
      <c r="V118" s="71">
        <f>1.25*L118</f>
        <v>712.5</v>
      </c>
      <c r="W118">
        <f>U118-(L118/8)</f>
        <v>128.75</v>
      </c>
      <c r="X118">
        <f>1.25*L118/(2*(-0.7914))</f>
        <v>-450.15163002274448</v>
      </c>
      <c r="Y118">
        <f>(((-0.7914)*W118)/V118-0.8506)*X118</f>
        <v>447.2739764973465</v>
      </c>
      <c r="Z118">
        <f>IF(Y118&gt;U118,Y118,U118)</f>
        <v>447.2739764973465</v>
      </c>
      <c r="AA118">
        <f>(Z118-W118)/V118</f>
        <v>0.4470511950839951</v>
      </c>
      <c r="AB118">
        <f>(-0.7914)*AA118+0.8506</f>
        <v>0.49680368421052629</v>
      </c>
      <c r="AC118">
        <f>Z118*AB118*365</f>
        <v>81105.686172011541</v>
      </c>
      <c r="AD118" s="12">
        <f>AC118*0.7</f>
        <v>56773.980320408074</v>
      </c>
      <c r="AE118" s="4">
        <f>E118*F118*12</f>
        <v>34537.800000000003</v>
      </c>
      <c r="AF118">
        <f>AD118-AE118</f>
        <v>22236.180320408072</v>
      </c>
    </row>
    <row r="119" spans="1:32" ht="16" thickBot="1" x14ac:dyDescent="0.4">
      <c r="A119" s="69" t="s">
        <v>272</v>
      </c>
      <c r="B119" s="70" t="s">
        <v>211</v>
      </c>
      <c r="C119" s="70" t="s">
        <v>123</v>
      </c>
      <c r="D119" s="70">
        <v>1</v>
      </c>
      <c r="E119" s="70">
        <v>4000</v>
      </c>
      <c r="F119" s="70">
        <v>0.50680000000000003</v>
      </c>
      <c r="G119" s="4">
        <f>E119*12*F119</f>
        <v>24326.400000000001</v>
      </c>
      <c r="H119" s="70">
        <v>337</v>
      </c>
      <c r="I119" s="70">
        <v>0.50680000000000003</v>
      </c>
      <c r="J119" s="70">
        <v>179</v>
      </c>
      <c r="K119" s="70">
        <v>629</v>
      </c>
      <c r="L119">
        <f>K119-J119</f>
        <v>450</v>
      </c>
      <c r="M119">
        <f>H119-J119</f>
        <v>158</v>
      </c>
      <c r="N119">
        <f>0.8*M119/L119+0.1</f>
        <v>0.38088888888888894</v>
      </c>
      <c r="O119" s="70">
        <v>0.50680000000000003</v>
      </c>
      <c r="P119">
        <v>100</v>
      </c>
      <c r="Q119">
        <f>0.8*(P119-J119)/L119+0.1</f>
        <v>-4.044444444444445E-2</v>
      </c>
      <c r="R119">
        <f>-0.7917*Q119+0.8507</f>
        <v>0.88271986666666669</v>
      </c>
      <c r="S119">
        <f>365*P119*R119</f>
        <v>32219.275133333333</v>
      </c>
      <c r="T119" s="12">
        <f>0.7*S119</f>
        <v>22553.492593333332</v>
      </c>
      <c r="U119" s="70">
        <v>179</v>
      </c>
      <c r="V119" s="71">
        <f>1.25*L119</f>
        <v>562.5</v>
      </c>
      <c r="W119">
        <f>U119-(L119/8)</f>
        <v>122.75</v>
      </c>
      <c r="X119">
        <f>1.25*L119/(2*(-0.7914))</f>
        <v>-355.38286580742988</v>
      </c>
      <c r="Y119">
        <f>(((-0.7914)*W119)/V119-0.8506)*X119</f>
        <v>363.66366565579983</v>
      </c>
      <c r="Z119">
        <f>IF(Y119&gt;U119,Y119,U119)</f>
        <v>363.66366565579983</v>
      </c>
      <c r="AA119">
        <f>(Z119-W119)/V119</f>
        <v>0.42829096116586635</v>
      </c>
      <c r="AB119">
        <f>(-0.7914)*AA119+0.8506</f>
        <v>0.51165053333333343</v>
      </c>
      <c r="AC119">
        <f>Z119*AB119*365</f>
        <v>67915.078597661937</v>
      </c>
      <c r="AD119" s="12">
        <f>AC119*0.7</f>
        <v>47540.555018363353</v>
      </c>
      <c r="AE119" s="4">
        <f>E119*F119*12</f>
        <v>24326.400000000001</v>
      </c>
      <c r="AF119">
        <f>AD119-AE119</f>
        <v>23214.155018363352</v>
      </c>
    </row>
    <row r="120" spans="1:32" ht="16" thickBot="1" x14ac:dyDescent="0.4">
      <c r="A120" s="69" t="s">
        <v>273</v>
      </c>
      <c r="B120" s="70" t="s">
        <v>201</v>
      </c>
      <c r="C120" s="70" t="s">
        <v>107</v>
      </c>
      <c r="D120" s="70">
        <v>2</v>
      </c>
      <c r="E120" s="70">
        <v>2500</v>
      </c>
      <c r="F120" s="70">
        <v>0.29320000000000002</v>
      </c>
      <c r="G120" s="4">
        <f>E120*12*F120</f>
        <v>8796</v>
      </c>
      <c r="H120" s="70">
        <v>392</v>
      </c>
      <c r="I120" s="70">
        <v>0.29320000000000002</v>
      </c>
      <c r="J120" s="70">
        <v>173</v>
      </c>
      <c r="K120" s="70">
        <v>581</v>
      </c>
      <c r="L120">
        <f>K120-J120</f>
        <v>408</v>
      </c>
      <c r="M120">
        <f>H120-J120</f>
        <v>219</v>
      </c>
      <c r="N120">
        <f>0.8*M120/L120+0.1</f>
        <v>0.52941176470588236</v>
      </c>
      <c r="O120" s="70">
        <v>0.29320000000000002</v>
      </c>
      <c r="P120">
        <v>100</v>
      </c>
      <c r="Q120">
        <f>0.8*(P120-J120)/L120+0.1</f>
        <v>-4.3137254901960798E-2</v>
      </c>
      <c r="R120">
        <f>-0.7917*Q120+0.8507</f>
        <v>0.88485176470588234</v>
      </c>
      <c r="S120">
        <f>365*P120*R120</f>
        <v>32297.089411764704</v>
      </c>
      <c r="T120" s="12">
        <f>0.7*S120</f>
        <v>22607.962588235292</v>
      </c>
      <c r="U120" s="70">
        <v>173</v>
      </c>
      <c r="V120" s="71">
        <f>1.25*L120</f>
        <v>510</v>
      </c>
      <c r="W120">
        <f>U120-(L120/8)</f>
        <v>122</v>
      </c>
      <c r="X120">
        <f>1.25*L120/(2*(-0.7914))</f>
        <v>-322.21379833206976</v>
      </c>
      <c r="Y120">
        <f>(((-0.7914)*W120)/V120-0.8506)*X120</f>
        <v>335.07505686125853</v>
      </c>
      <c r="Z120">
        <f>IF(Y120&gt;U120,Y120,U120)</f>
        <v>335.07505686125853</v>
      </c>
      <c r="AA120">
        <f>(Z120-W120)/V120</f>
        <v>0.41779422913972258</v>
      </c>
      <c r="AB120">
        <f>(-0.7914)*AA120+0.8506</f>
        <v>0.51995764705882364</v>
      </c>
      <c r="AC120">
        <f>Z120*AB120*365</f>
        <v>63592.065926093761</v>
      </c>
      <c r="AD120" s="12">
        <f>AC120*0.7</f>
        <v>44514.446148265633</v>
      </c>
      <c r="AE120" s="4">
        <f>E120*F120*12</f>
        <v>8796</v>
      </c>
      <c r="AF120">
        <f>AD120-AE120</f>
        <v>35718.446148265633</v>
      </c>
    </row>
    <row r="121" spans="1:32" ht="16" thickBot="1" x14ac:dyDescent="0.4">
      <c r="A121" s="69" t="s">
        <v>274</v>
      </c>
      <c r="B121" s="70" t="s">
        <v>106</v>
      </c>
      <c r="C121" s="70" t="s">
        <v>123</v>
      </c>
      <c r="D121" s="70">
        <v>2</v>
      </c>
      <c r="E121" s="70">
        <v>1100</v>
      </c>
      <c r="F121" s="70">
        <v>0.61919999999999997</v>
      </c>
      <c r="G121" s="4">
        <f>E121*12*F121</f>
        <v>8173.44</v>
      </c>
      <c r="H121" s="70">
        <v>188</v>
      </c>
      <c r="I121" s="70">
        <v>0.61919999999999997</v>
      </c>
      <c r="J121" s="70">
        <v>136</v>
      </c>
      <c r="K121" s="70">
        <v>335</v>
      </c>
      <c r="L121">
        <f>K121-J121</f>
        <v>199</v>
      </c>
      <c r="M121">
        <f>H121-J121</f>
        <v>52</v>
      </c>
      <c r="N121">
        <f>0.8*M121/L121+0.1</f>
        <v>0.30904522613065327</v>
      </c>
      <c r="O121" s="70">
        <v>0.61919999999999997</v>
      </c>
      <c r="P121">
        <v>100</v>
      </c>
      <c r="Q121">
        <f>0.8*(P121-J121)/L121+0.1</f>
        <v>-4.472361809045225E-2</v>
      </c>
      <c r="R121">
        <f>-0.7917*Q121+0.8507</f>
        <v>0.88610768844221111</v>
      </c>
      <c r="S121">
        <f>365*P121*R121</f>
        <v>32342.930628140704</v>
      </c>
      <c r="T121" s="12">
        <f>0.7*S121</f>
        <v>22640.051439698491</v>
      </c>
      <c r="U121" s="70">
        <v>136</v>
      </c>
      <c r="V121" s="71">
        <f>1.25*L121</f>
        <v>248.75</v>
      </c>
      <c r="W121">
        <f>U121-(L121/8)</f>
        <v>111.125</v>
      </c>
      <c r="X121">
        <f>1.25*L121/(2*(-0.7914))</f>
        <v>-157.15820065706345</v>
      </c>
      <c r="Y121">
        <f>(((-0.7914)*W121)/V121-0.8506)*X121</f>
        <v>189.24126547889819</v>
      </c>
      <c r="Z121">
        <f>IF(Y121&gt;U121,Y121,U121)</f>
        <v>189.24126547889819</v>
      </c>
      <c r="AA121">
        <f>(Z121-W121)/V121</f>
        <v>0.31403523810612338</v>
      </c>
      <c r="AB121">
        <f>(-0.7914)*AA121+0.8506</f>
        <v>0.60207251256281402</v>
      </c>
      <c r="AC121">
        <f>Z121*AB121*365</f>
        <v>41586.991928418065</v>
      </c>
      <c r="AD121" s="12">
        <f>AC121*0.7</f>
        <v>29110.894349892642</v>
      </c>
      <c r="AE121" s="4">
        <f>E121*F121*12</f>
        <v>8173.4400000000005</v>
      </c>
      <c r="AF121">
        <f>AD121-AE121</f>
        <v>20937.454349892643</v>
      </c>
    </row>
    <row r="122" spans="1:32" ht="16" thickBot="1" x14ac:dyDescent="0.4">
      <c r="A122" s="69" t="s">
        <v>275</v>
      </c>
      <c r="B122" s="70" t="s">
        <v>137</v>
      </c>
      <c r="C122" s="70" t="s">
        <v>107</v>
      </c>
      <c r="D122" s="70">
        <v>2</v>
      </c>
      <c r="E122" s="70">
        <v>1300</v>
      </c>
      <c r="F122" s="70">
        <v>0.63009999999999999</v>
      </c>
      <c r="G122" s="4">
        <f>E122*12*F122</f>
        <v>9829.56</v>
      </c>
      <c r="H122" s="70">
        <v>207</v>
      </c>
      <c r="I122" s="70">
        <v>0.63009999999999999</v>
      </c>
      <c r="J122" s="70">
        <v>127</v>
      </c>
      <c r="K122" s="70">
        <v>276</v>
      </c>
      <c r="L122">
        <f>K122-J122</f>
        <v>149</v>
      </c>
      <c r="M122">
        <f>H122-J122</f>
        <v>80</v>
      </c>
      <c r="N122">
        <f>0.8*M122/L122+0.1</f>
        <v>0.5295302013422819</v>
      </c>
      <c r="O122" s="70">
        <v>0.63009999999999999</v>
      </c>
      <c r="P122">
        <v>100</v>
      </c>
      <c r="Q122">
        <f>0.8*(P122-J122)/L122+0.1</f>
        <v>-4.496644295302013E-2</v>
      </c>
      <c r="R122">
        <f>-0.7917*Q122+0.8507</f>
        <v>0.88629993288590603</v>
      </c>
      <c r="S122">
        <f>365*P122*R122</f>
        <v>32349.947550335572</v>
      </c>
      <c r="T122" s="12">
        <f>0.7*S122</f>
        <v>22644.963285234899</v>
      </c>
      <c r="U122" s="70">
        <v>127</v>
      </c>
      <c r="V122" s="71">
        <f>1.25*L122</f>
        <v>186.25</v>
      </c>
      <c r="W122">
        <f>U122-(L122/8)</f>
        <v>108.375</v>
      </c>
      <c r="X122">
        <f>1.25*L122/(2*(-0.7914))</f>
        <v>-117.67121556734901</v>
      </c>
      <c r="Y122">
        <f>(((-0.7914)*W122)/V122-0.8506)*X122</f>
        <v>154.27863596158707</v>
      </c>
      <c r="Z122">
        <f>IF(Y122&gt;U122,Y122,U122)</f>
        <v>154.27863596158707</v>
      </c>
      <c r="AA122">
        <f>(Z122-W122)/V122</f>
        <v>0.24646247496154133</v>
      </c>
      <c r="AB122">
        <f>(-0.7914)*AA122+0.8506</f>
        <v>0.65554959731543616</v>
      </c>
      <c r="AC122">
        <f>Z122*AB122*365</f>
        <v>36915.113652832508</v>
      </c>
      <c r="AD122" s="12">
        <f>AC122*0.7</f>
        <v>25840.579556982753</v>
      </c>
      <c r="AE122" s="4">
        <f>E122*F122*12</f>
        <v>9829.56</v>
      </c>
      <c r="AF122">
        <f>AD122-AE122</f>
        <v>16011.019556982754</v>
      </c>
    </row>
    <row r="123" spans="1:32" ht="16" thickBot="1" x14ac:dyDescent="0.4">
      <c r="A123" s="69" t="s">
        <v>276</v>
      </c>
      <c r="B123" s="70" t="s">
        <v>170</v>
      </c>
      <c r="C123" s="70" t="s">
        <v>123</v>
      </c>
      <c r="D123" s="70">
        <v>1</v>
      </c>
      <c r="E123" s="70">
        <v>1200</v>
      </c>
      <c r="F123" s="70">
        <v>0.4</v>
      </c>
      <c r="G123" s="4">
        <f>E123*12*F123</f>
        <v>5760</v>
      </c>
      <c r="H123" s="70">
        <v>435</v>
      </c>
      <c r="I123" s="70">
        <v>0.4</v>
      </c>
      <c r="J123" s="70">
        <v>162</v>
      </c>
      <c r="K123" s="70">
        <v>504</v>
      </c>
      <c r="L123">
        <f>K123-J123</f>
        <v>342</v>
      </c>
      <c r="M123">
        <f>H123-J123</f>
        <v>273</v>
      </c>
      <c r="N123">
        <f>0.8*M123/L123+0.1</f>
        <v>0.73859649122807014</v>
      </c>
      <c r="O123" s="70">
        <v>0.4</v>
      </c>
      <c r="P123">
        <v>100</v>
      </c>
      <c r="Q123">
        <f>0.8*(P123-J123)/L123+0.1</f>
        <v>-4.5029239766081863E-2</v>
      </c>
      <c r="R123">
        <f>-0.7917*Q123+0.8507</f>
        <v>0.886349649122807</v>
      </c>
      <c r="S123">
        <f>365*P123*R123</f>
        <v>32351.762192982456</v>
      </c>
      <c r="T123" s="12">
        <f>0.7*S123</f>
        <v>22646.233535087718</v>
      </c>
      <c r="U123" s="70">
        <v>162</v>
      </c>
      <c r="V123" s="71">
        <f>1.25*L123</f>
        <v>427.5</v>
      </c>
      <c r="W123">
        <f>U123-(L123/8)</f>
        <v>119.25</v>
      </c>
      <c r="X123">
        <f>1.25*L123/(2*(-0.7914))</f>
        <v>-270.09097801364669</v>
      </c>
      <c r="Y123">
        <f>(((-0.7914)*W123)/V123-0.8506)*X123</f>
        <v>289.36438589840787</v>
      </c>
      <c r="Z123">
        <f>IF(Y123&gt;U123,Y123,U123)</f>
        <v>289.36438589840787</v>
      </c>
      <c r="AA123">
        <f>(Z123-W123)/V123</f>
        <v>0.39792838806645114</v>
      </c>
      <c r="AB123">
        <f>(-0.7914)*AA123+0.8506</f>
        <v>0.53567947368421054</v>
      </c>
      <c r="AC123">
        <f>Z123*AB123*365</f>
        <v>56577.395108470082</v>
      </c>
      <c r="AD123" s="12">
        <f>AC123*0.7</f>
        <v>39604.176575929057</v>
      </c>
      <c r="AE123" s="4">
        <f>E123*F123*12</f>
        <v>5760</v>
      </c>
      <c r="AF123">
        <f>AD123-AE123</f>
        <v>33844.176575929057</v>
      </c>
    </row>
    <row r="124" spans="1:32" ht="16" thickBot="1" x14ac:dyDescent="0.4">
      <c r="A124" s="69" t="s">
        <v>277</v>
      </c>
      <c r="B124" s="70" t="s">
        <v>258</v>
      </c>
      <c r="C124" s="70" t="s">
        <v>123</v>
      </c>
      <c r="D124" s="70">
        <v>1</v>
      </c>
      <c r="E124" s="70">
        <v>1300</v>
      </c>
      <c r="F124" s="70">
        <v>0.39179999999999998</v>
      </c>
      <c r="G124" s="4">
        <f>E124*12*F124</f>
        <v>6112.08</v>
      </c>
      <c r="H124" s="70">
        <v>318</v>
      </c>
      <c r="I124" s="70">
        <v>0.39179999999999998</v>
      </c>
      <c r="J124" s="70">
        <v>157</v>
      </c>
      <c r="K124" s="70">
        <v>471</v>
      </c>
      <c r="L124">
        <f>K124-J124</f>
        <v>314</v>
      </c>
      <c r="M124">
        <f>H124-J124</f>
        <v>161</v>
      </c>
      <c r="N124">
        <f>0.8*M124/L124+0.1</f>
        <v>0.51019108280254777</v>
      </c>
      <c r="O124" s="70">
        <v>0.39179999999999998</v>
      </c>
      <c r="P124">
        <v>100</v>
      </c>
      <c r="Q124">
        <f>0.8*(P124-J124)/L124+0.1</f>
        <v>-4.5222929936305722E-2</v>
      </c>
      <c r="R124">
        <f>-0.7917*Q124+0.8507</f>
        <v>0.88650299363057328</v>
      </c>
      <c r="S124">
        <f>365*P124*R124</f>
        <v>32357.359267515923</v>
      </c>
      <c r="T124" s="12">
        <f>0.7*S124</f>
        <v>22650.151487261144</v>
      </c>
      <c r="U124" s="70">
        <v>157</v>
      </c>
      <c r="V124" s="71">
        <f>1.25*L124</f>
        <v>392.5</v>
      </c>
      <c r="W124">
        <f>U124-(L124/8)</f>
        <v>117.75</v>
      </c>
      <c r="X124">
        <f>1.25*L124/(2*(-0.7914))</f>
        <v>-247.97826636340662</v>
      </c>
      <c r="Y124">
        <f>(((-0.7914)*W124)/V124-0.8506)*X124</f>
        <v>269.80531336871366</v>
      </c>
      <c r="Z124">
        <f>IF(Y124&gt;U124,Y124,U124)</f>
        <v>269.80531336871366</v>
      </c>
      <c r="AA124">
        <f>(Z124-W124)/V124</f>
        <v>0.38740207227697748</v>
      </c>
      <c r="AB124">
        <f>(-0.7914)*AA124+0.8506</f>
        <v>0.5440100000000001</v>
      </c>
      <c r="AC124">
        <f>Z124*AB124*365</f>
        <v>53573.527811885593</v>
      </c>
      <c r="AD124" s="12">
        <f>AC124*0.7</f>
        <v>37501.469468319912</v>
      </c>
      <c r="AE124" s="4">
        <f>E124*F124*12</f>
        <v>6112.08</v>
      </c>
      <c r="AF124">
        <f>AD124-AE124</f>
        <v>31389.389468319911</v>
      </c>
    </row>
    <row r="125" spans="1:32" ht="16" thickBot="1" x14ac:dyDescent="0.4">
      <c r="A125" s="69" t="s">
        <v>278</v>
      </c>
      <c r="B125" s="70" t="s">
        <v>193</v>
      </c>
      <c r="C125" s="70" t="s">
        <v>123</v>
      </c>
      <c r="D125" s="70">
        <v>1</v>
      </c>
      <c r="E125" s="70">
        <v>3300</v>
      </c>
      <c r="F125" s="70">
        <v>0.2712</v>
      </c>
      <c r="G125" s="4">
        <f>E125*12*F125</f>
        <v>10739.52</v>
      </c>
      <c r="H125" s="70">
        <v>980</v>
      </c>
      <c r="I125" s="70">
        <v>0.2712</v>
      </c>
      <c r="J125" s="70">
        <v>283</v>
      </c>
      <c r="K125" s="70">
        <v>1261</v>
      </c>
      <c r="L125">
        <f>K125-J125</f>
        <v>978</v>
      </c>
      <c r="M125">
        <f>H125-J125</f>
        <v>697</v>
      </c>
      <c r="N125">
        <f>0.8*M125/L125+0.1</f>
        <v>0.67014314928425356</v>
      </c>
      <c r="O125" s="70">
        <v>0.2712</v>
      </c>
      <c r="P125">
        <v>100</v>
      </c>
      <c r="Q125">
        <f>0.8*(P125-J125)/L125+0.1</f>
        <v>-4.9693251533742322E-2</v>
      </c>
      <c r="R125">
        <f>-0.7917*Q125+0.8507</f>
        <v>0.89004214723926378</v>
      </c>
      <c r="S125">
        <f>365*P125*R125</f>
        <v>32486.538374233129</v>
      </c>
      <c r="T125" s="12">
        <f>0.7*S125</f>
        <v>22740.576861963189</v>
      </c>
      <c r="U125" s="70">
        <v>283</v>
      </c>
      <c r="V125" s="71">
        <f>1.25*L125</f>
        <v>1222.5</v>
      </c>
      <c r="W125">
        <f>U125-(L125/8)</f>
        <v>160.75</v>
      </c>
      <c r="X125">
        <f>1.25*L125/(2*(-0.7914))</f>
        <v>-772.3654283548143</v>
      </c>
      <c r="Y125">
        <f>(((-0.7914)*W125)/V125-0.8506)*X125</f>
        <v>737.34903335860508</v>
      </c>
      <c r="Z125">
        <f>IF(Y125&gt;U125,Y125,U125)</f>
        <v>737.34903335860508</v>
      </c>
      <c r="AA125">
        <f>(Z125-W125)/V125</f>
        <v>0.47165565100908391</v>
      </c>
      <c r="AB125">
        <f>(-0.7914)*AA125+0.8506</f>
        <v>0.47733171779141104</v>
      </c>
      <c r="AC125">
        <f>Z125*AB125*365</f>
        <v>128465.42945728828</v>
      </c>
      <c r="AD125" s="12">
        <f>AC125*0.7</f>
        <v>89925.800620101785</v>
      </c>
      <c r="AE125" s="4">
        <f>E125*F125*12</f>
        <v>10739.52</v>
      </c>
      <c r="AF125">
        <f>AD125-AE125</f>
        <v>79186.280620101781</v>
      </c>
    </row>
    <row r="126" spans="1:32" ht="16" thickBot="1" x14ac:dyDescent="0.4">
      <c r="A126" s="69" t="s">
        <v>279</v>
      </c>
      <c r="B126" s="70" t="s">
        <v>213</v>
      </c>
      <c r="C126" s="70" t="s">
        <v>123</v>
      </c>
      <c r="D126" s="70">
        <v>2</v>
      </c>
      <c r="E126" s="70">
        <v>3900</v>
      </c>
      <c r="F126" s="70">
        <v>0.47670000000000001</v>
      </c>
      <c r="G126" s="4">
        <f>E126*12*F126</f>
        <v>22309.56</v>
      </c>
      <c r="H126" s="70">
        <v>535</v>
      </c>
      <c r="I126" s="70">
        <v>0.47670000000000001</v>
      </c>
      <c r="J126" s="70">
        <v>231</v>
      </c>
      <c r="K126" s="70">
        <v>888</v>
      </c>
      <c r="L126">
        <f>K126-J126</f>
        <v>657</v>
      </c>
      <c r="M126">
        <f>H126-J126</f>
        <v>304</v>
      </c>
      <c r="N126">
        <f>0.8*M126/L126+0.1</f>
        <v>0.4701674277016743</v>
      </c>
      <c r="O126" s="70">
        <v>0.47670000000000001</v>
      </c>
      <c r="P126">
        <v>100</v>
      </c>
      <c r="Q126">
        <f>0.8*(P126-J126)/L126+0.1</f>
        <v>-5.9512937595129378E-2</v>
      </c>
      <c r="R126">
        <f>-0.7917*Q126+0.8507</f>
        <v>0.89781639269406388</v>
      </c>
      <c r="S126">
        <f>365*P126*R126</f>
        <v>32770.298333333332</v>
      </c>
      <c r="T126" s="12">
        <f>0.7*S126</f>
        <v>22939.20883333333</v>
      </c>
      <c r="U126" s="70">
        <v>231</v>
      </c>
      <c r="V126" s="71">
        <f>1.25*L126</f>
        <v>821.25</v>
      </c>
      <c r="W126">
        <f>U126-(L126/8)</f>
        <v>148.875</v>
      </c>
      <c r="X126">
        <f>1.25*L126/(2*(-0.7914))</f>
        <v>-518.85898407884758</v>
      </c>
      <c r="Y126">
        <f>(((-0.7914)*W126)/V126-0.8506)*X126</f>
        <v>515.77895185746775</v>
      </c>
      <c r="Z126">
        <f>IF(Y126&gt;U126,Y126,U126)</f>
        <v>515.77895185746775</v>
      </c>
      <c r="AA126">
        <f>(Z126-W126)/V126</f>
        <v>0.44676280287058479</v>
      </c>
      <c r="AB126">
        <f>(-0.7914)*AA126+0.8506</f>
        <v>0.4970319178082192</v>
      </c>
      <c r="AC126">
        <f>Z126*AB126*365</f>
        <v>93570.889586493082</v>
      </c>
      <c r="AD126" s="12">
        <f>AC126*0.7</f>
        <v>65499.622710545154</v>
      </c>
      <c r="AE126" s="4">
        <f>E126*F126*12</f>
        <v>22309.56</v>
      </c>
      <c r="AF126">
        <f>AD126-AE126</f>
        <v>43190.062710545157</v>
      </c>
    </row>
    <row r="127" spans="1:32" ht="16" thickBot="1" x14ac:dyDescent="0.4">
      <c r="A127" s="69" t="s">
        <v>280</v>
      </c>
      <c r="B127" s="70" t="s">
        <v>145</v>
      </c>
      <c r="C127" s="70" t="s">
        <v>123</v>
      </c>
      <c r="D127" s="70">
        <v>2</v>
      </c>
      <c r="E127" s="70">
        <v>1900</v>
      </c>
      <c r="F127" s="70">
        <v>0.189</v>
      </c>
      <c r="G127" s="4">
        <f>E127*12*F127</f>
        <v>4309.2</v>
      </c>
      <c r="H127" s="70">
        <v>568</v>
      </c>
      <c r="I127" s="70">
        <v>0.189</v>
      </c>
      <c r="J127" s="70">
        <v>227</v>
      </c>
      <c r="K127" s="70">
        <v>861</v>
      </c>
      <c r="L127">
        <f>K127-J127</f>
        <v>634</v>
      </c>
      <c r="M127">
        <f>H127-J127</f>
        <v>341</v>
      </c>
      <c r="N127">
        <f>0.8*M127/L127+0.1</f>
        <v>0.53028391167192435</v>
      </c>
      <c r="O127" s="70">
        <v>0.189</v>
      </c>
      <c r="P127">
        <v>499.65480783368849</v>
      </c>
      <c r="Q127">
        <f>0.8*(P127-J127)/L127+0.1</f>
        <v>0.4440439215567048</v>
      </c>
      <c r="R127">
        <f>-0.7917*Q127+0.8507</f>
        <v>0.49915042730355685</v>
      </c>
      <c r="S127">
        <f>365*P127*R127</f>
        <v>91032.062454578714</v>
      </c>
      <c r="T127" s="12">
        <f>0.7*S127</f>
        <v>63722.443718205097</v>
      </c>
      <c r="U127" s="70">
        <v>227</v>
      </c>
      <c r="V127" s="71">
        <f>1.25*L127</f>
        <v>792.5</v>
      </c>
      <c r="W127">
        <f>U127-(L127/8)</f>
        <v>147.75</v>
      </c>
      <c r="X127">
        <f>1.25*L127/(2*(-0.7914))</f>
        <v>-500.694970937579</v>
      </c>
      <c r="Y127">
        <f>(((-0.7914)*W127)/V127-0.8506)*X127</f>
        <v>499.76614227950472</v>
      </c>
      <c r="Z127">
        <f>IF(Y127&gt;U127,Y127,U127)</f>
        <v>499.76614227950472</v>
      </c>
      <c r="AA127">
        <f>(Z127-W127)/V127</f>
        <v>0.44418440666183562</v>
      </c>
      <c r="AB127">
        <f>(-0.7914)*AA127+0.8506</f>
        <v>0.49907246056782334</v>
      </c>
      <c r="AC127">
        <f>Z127*AB127*365</f>
        <v>91038.124192611285</v>
      </c>
      <c r="AD127" s="12">
        <f>AC127*0.7</f>
        <v>63726.686934827892</v>
      </c>
      <c r="AE127" s="4">
        <f>E127*F127*12</f>
        <v>4309.2000000000007</v>
      </c>
      <c r="AF127">
        <f>AD127-AE127</f>
        <v>59417.486934827888</v>
      </c>
    </row>
    <row r="128" spans="1:32" ht="16" thickBot="1" x14ac:dyDescent="0.4">
      <c r="A128" s="69" t="s">
        <v>281</v>
      </c>
      <c r="B128" s="70" t="s">
        <v>180</v>
      </c>
      <c r="C128" s="70" t="s">
        <v>107</v>
      </c>
      <c r="D128" s="70">
        <v>2</v>
      </c>
      <c r="E128" s="70">
        <v>3000</v>
      </c>
      <c r="F128" s="70">
        <v>0.40820000000000001</v>
      </c>
      <c r="G128" s="4">
        <f>E128*12*F128</f>
        <v>14695.2</v>
      </c>
      <c r="H128" s="70">
        <v>415</v>
      </c>
      <c r="I128" s="70">
        <v>0.40820000000000001</v>
      </c>
      <c r="J128" s="70">
        <v>193</v>
      </c>
      <c r="K128" s="70">
        <v>648</v>
      </c>
      <c r="L128">
        <f>K128-J128</f>
        <v>455</v>
      </c>
      <c r="M128">
        <f>H128-J128</f>
        <v>222</v>
      </c>
      <c r="N128">
        <f>0.8*M128/L128+0.1</f>
        <v>0.49032967032967034</v>
      </c>
      <c r="O128" s="70">
        <v>0.40820000000000001</v>
      </c>
      <c r="P128">
        <v>100</v>
      </c>
      <c r="Q128">
        <f>0.8*(P128-J128)/L128+0.1</f>
        <v>-6.3516483516483535E-2</v>
      </c>
      <c r="R128">
        <f>-0.7917*Q128+0.8507</f>
        <v>0.90098600000000006</v>
      </c>
      <c r="S128">
        <f>365*P128*R128</f>
        <v>32885.989000000001</v>
      </c>
      <c r="T128" s="12">
        <f>0.7*S128</f>
        <v>23020.192299999999</v>
      </c>
      <c r="U128" s="70">
        <v>193</v>
      </c>
      <c r="V128" s="71">
        <f>1.25*L128</f>
        <v>568.75</v>
      </c>
      <c r="W128">
        <f>U128-(L128/8)</f>
        <v>136.125</v>
      </c>
      <c r="X128">
        <f>1.25*L128/(2*(-0.7914))</f>
        <v>-359.33156431640134</v>
      </c>
      <c r="Y128">
        <f>(((-0.7914)*W128)/V128-0.8506)*X128</f>
        <v>373.70992860753103</v>
      </c>
      <c r="Z128">
        <f>IF(Y128&gt;U128,Y128,U128)</f>
        <v>373.70992860753103</v>
      </c>
      <c r="AA128">
        <f>(Z128-W128)/V128</f>
        <v>0.41773174260664797</v>
      </c>
      <c r="AB128">
        <f>(-0.7914)*AA128+0.8506</f>
        <v>0.52000709890109875</v>
      </c>
      <c r="AC128">
        <f>Z128*AB128*365</f>
        <v>70931.112769094703</v>
      </c>
      <c r="AD128" s="12">
        <f>AC128*0.7</f>
        <v>49651.778938366289</v>
      </c>
      <c r="AE128" s="4">
        <f>E128*F128*12</f>
        <v>14695.199999999999</v>
      </c>
      <c r="AF128">
        <f>AD128-AE128</f>
        <v>34956.578938366292</v>
      </c>
    </row>
    <row r="129" spans="1:32" ht="16" thickBot="1" x14ac:dyDescent="0.4">
      <c r="A129" s="69" t="s">
        <v>282</v>
      </c>
      <c r="B129" s="70" t="s">
        <v>283</v>
      </c>
      <c r="C129" s="70" t="s">
        <v>123</v>
      </c>
      <c r="D129" s="70">
        <v>1</v>
      </c>
      <c r="E129" s="70">
        <v>1500</v>
      </c>
      <c r="F129" s="70">
        <v>0.44929999999999998</v>
      </c>
      <c r="G129" s="4">
        <f>E129*12*F129</f>
        <v>8087.4</v>
      </c>
      <c r="H129" s="70">
        <v>662</v>
      </c>
      <c r="I129" s="70">
        <v>0.44929999999999998</v>
      </c>
      <c r="J129" s="70">
        <v>229</v>
      </c>
      <c r="K129" s="70">
        <v>859</v>
      </c>
      <c r="L129">
        <f>K129-J129</f>
        <v>630</v>
      </c>
      <c r="M129">
        <f>H129-J129</f>
        <v>433</v>
      </c>
      <c r="N129">
        <f>0.8*M129/L129+0.1</f>
        <v>0.64984126984126989</v>
      </c>
      <c r="O129" s="70">
        <v>0.44929999999999998</v>
      </c>
      <c r="P129">
        <v>100</v>
      </c>
      <c r="Q129">
        <f>0.8*(P129-J129)/L129+0.1</f>
        <v>-6.3809523809523816E-2</v>
      </c>
      <c r="R129">
        <f>-0.7917*Q129+0.8507</f>
        <v>0.90121799999999996</v>
      </c>
      <c r="S129">
        <f>365*P129*R129</f>
        <v>32894.457000000002</v>
      </c>
      <c r="T129" s="12">
        <f>0.7*S129</f>
        <v>23026.119900000002</v>
      </c>
      <c r="U129" s="70">
        <v>229</v>
      </c>
      <c r="V129" s="71">
        <f>1.25*L129</f>
        <v>787.5</v>
      </c>
      <c r="W129">
        <f>U129-(L129/8)</f>
        <v>150.25</v>
      </c>
      <c r="X129">
        <f>1.25*L129/(2*(-0.7914))</f>
        <v>-497.53601213040184</v>
      </c>
      <c r="Y129">
        <f>(((-0.7914)*W129)/V129-0.8506)*X129</f>
        <v>498.32913191811986</v>
      </c>
      <c r="Z129">
        <f>IF(Y129&gt;U129,Y129,U129)</f>
        <v>498.32913191811986</v>
      </c>
      <c r="AA129">
        <f>(Z129-W129)/V129</f>
        <v>0.44200524688015219</v>
      </c>
      <c r="AB129">
        <f>(-0.7914)*AA129+0.8506</f>
        <v>0.50079704761904753</v>
      </c>
      <c r="AC129">
        <f>Z129*AB129*365</f>
        <v>91090.041672612409</v>
      </c>
      <c r="AD129" s="12">
        <f>AC129*0.7</f>
        <v>63763.029170828682</v>
      </c>
      <c r="AE129" s="4">
        <f>E129*F129*12</f>
        <v>8087.4</v>
      </c>
      <c r="AF129">
        <f>AD129-AE129</f>
        <v>55675.629170828681</v>
      </c>
    </row>
    <row r="130" spans="1:32" ht="16" thickBot="1" x14ac:dyDescent="0.4">
      <c r="A130" s="69" t="s">
        <v>284</v>
      </c>
      <c r="B130" s="70" t="s">
        <v>125</v>
      </c>
      <c r="C130" s="70" t="s">
        <v>107</v>
      </c>
      <c r="D130" s="70">
        <v>2</v>
      </c>
      <c r="E130" s="70">
        <v>869</v>
      </c>
      <c r="F130" s="70">
        <v>0.38900000000000001</v>
      </c>
      <c r="G130" s="4">
        <f>E130*12*F130</f>
        <v>4056.4920000000002</v>
      </c>
      <c r="H130" s="70">
        <v>246</v>
      </c>
      <c r="I130" s="70">
        <v>0.38900000000000001</v>
      </c>
      <c r="J130" s="70">
        <v>135</v>
      </c>
      <c r="K130" s="70">
        <v>305</v>
      </c>
      <c r="L130">
        <f>K130-J130</f>
        <v>170</v>
      </c>
      <c r="M130">
        <f>H130-J130</f>
        <v>111</v>
      </c>
      <c r="N130">
        <f>0.8*M130/L130+0.1</f>
        <v>0.62235294117647066</v>
      </c>
      <c r="O130" s="70">
        <v>0.38900000000000001</v>
      </c>
      <c r="P130">
        <v>100</v>
      </c>
      <c r="Q130">
        <f>0.8*(P130-J130)/L130+0.1</f>
        <v>-6.4705882352941169E-2</v>
      </c>
      <c r="R130">
        <f>-0.7917*Q130+0.8507</f>
        <v>0.90192764705882356</v>
      </c>
      <c r="S130">
        <f>365*P130*R130</f>
        <v>32920.359117647058</v>
      </c>
      <c r="T130" s="12">
        <f>0.7*S130</f>
        <v>23044.251382352941</v>
      </c>
      <c r="U130" s="70">
        <v>135</v>
      </c>
      <c r="V130" s="71">
        <f>1.25*L130</f>
        <v>212.5</v>
      </c>
      <c r="W130">
        <f>U130-(L130/8)</f>
        <v>113.75</v>
      </c>
      <c r="X130">
        <f>1.25*L130/(2*(-0.7914))</f>
        <v>-134.25574930502907</v>
      </c>
      <c r="Y130">
        <f>(((-0.7914)*W130)/V130-0.8506)*X130</f>
        <v>171.07294035885772</v>
      </c>
      <c r="Z130">
        <f>IF(Y130&gt;U130,Y130,U130)</f>
        <v>171.07294035885772</v>
      </c>
      <c r="AA130">
        <f>(Z130-W130)/V130</f>
        <v>0.2697550134534481</v>
      </c>
      <c r="AB130">
        <f>(-0.7914)*AA130+0.8506</f>
        <v>0.63711588235294125</v>
      </c>
      <c r="AC130">
        <f>Z130*AB130*365</f>
        <v>39782.549880357692</v>
      </c>
      <c r="AD130" s="12">
        <f>AC130*0.7</f>
        <v>27847.784916250384</v>
      </c>
      <c r="AE130" s="4">
        <f>E130*F130*12</f>
        <v>4056.4920000000002</v>
      </c>
      <c r="AF130">
        <f>AD130-AE130</f>
        <v>23791.292916250386</v>
      </c>
    </row>
    <row r="131" spans="1:32" ht="16" thickBot="1" x14ac:dyDescent="0.4">
      <c r="A131" s="69" t="s">
        <v>285</v>
      </c>
      <c r="B131" s="70" t="s">
        <v>240</v>
      </c>
      <c r="C131" s="70" t="s">
        <v>123</v>
      </c>
      <c r="D131" s="70">
        <v>1</v>
      </c>
      <c r="E131" s="70">
        <v>2100</v>
      </c>
      <c r="F131" s="70">
        <v>0.69320000000000004</v>
      </c>
      <c r="G131" s="4">
        <f>E131*12*F131</f>
        <v>17468.64</v>
      </c>
      <c r="H131" s="70">
        <v>1477</v>
      </c>
      <c r="I131" s="70">
        <v>0.69320000000000004</v>
      </c>
      <c r="J131" s="70">
        <v>448</v>
      </c>
      <c r="K131" s="70">
        <v>2128</v>
      </c>
      <c r="L131">
        <f>K131-J131</f>
        <v>1680</v>
      </c>
      <c r="M131">
        <f>H131-J131</f>
        <v>1029</v>
      </c>
      <c r="N131">
        <f>0.8*M131/L131+0.1</f>
        <v>0.59000000000000008</v>
      </c>
      <c r="O131" s="70">
        <v>0.69320000000000004</v>
      </c>
      <c r="P131">
        <v>100</v>
      </c>
      <c r="Q131">
        <f>0.8*(P131-J131)/L131+0.1</f>
        <v>-6.5714285714285725E-2</v>
      </c>
      <c r="R131">
        <f>-0.7917*Q131+0.8507</f>
        <v>0.90272600000000003</v>
      </c>
      <c r="S131">
        <f>365*P131*R131</f>
        <v>32949.499000000003</v>
      </c>
      <c r="T131" s="12">
        <f>0.7*S131</f>
        <v>23064.649300000001</v>
      </c>
      <c r="U131" s="70">
        <v>448</v>
      </c>
      <c r="V131" s="71">
        <f>1.25*L131</f>
        <v>2100</v>
      </c>
      <c r="W131">
        <f>U131-(L131/8)</f>
        <v>238</v>
      </c>
      <c r="X131">
        <f>1.25*L131/(2*(-0.7914))</f>
        <v>-1326.7626990144049</v>
      </c>
      <c r="Y131">
        <f>(((-0.7914)*W131)/V131-0.8506)*X131</f>
        <v>1247.5443517816529</v>
      </c>
      <c r="Z131">
        <f>IF(Y131&gt;U131,Y131,U131)</f>
        <v>1247.5443517816529</v>
      </c>
      <c r="AA131">
        <f>(Z131-W131)/V131</f>
        <v>0.48073540561031092</v>
      </c>
      <c r="AB131">
        <f>(-0.7914)*AA131+0.8506</f>
        <v>0.47014599999999995</v>
      </c>
      <c r="AC131">
        <f>Z131*AB131*365</f>
        <v>214082.71518664897</v>
      </c>
      <c r="AD131" s="12">
        <f>AC131*0.7</f>
        <v>149857.90063065427</v>
      </c>
      <c r="AE131" s="4">
        <f>E131*F131*12</f>
        <v>17468.64</v>
      </c>
      <c r="AF131">
        <f>AD131-AE131</f>
        <v>132389.26063065429</v>
      </c>
    </row>
    <row r="132" spans="1:32" ht="16" thickBot="1" x14ac:dyDescent="0.4">
      <c r="A132" s="69" t="s">
        <v>286</v>
      </c>
      <c r="B132" s="70" t="s">
        <v>157</v>
      </c>
      <c r="C132" s="70" t="s">
        <v>123</v>
      </c>
      <c r="D132" s="70">
        <v>2</v>
      </c>
      <c r="E132" s="70">
        <v>1800</v>
      </c>
      <c r="F132" s="70">
        <v>0.4521</v>
      </c>
      <c r="G132" s="4">
        <f>E132*12*F132</f>
        <v>9765.36</v>
      </c>
      <c r="H132" s="70">
        <v>286</v>
      </c>
      <c r="I132" s="70">
        <v>0.4521</v>
      </c>
      <c r="J132" s="70">
        <v>151</v>
      </c>
      <c r="K132" s="70">
        <v>391</v>
      </c>
      <c r="L132">
        <f>K132-J132</f>
        <v>240</v>
      </c>
      <c r="M132">
        <f>H132-J132</f>
        <v>135</v>
      </c>
      <c r="N132">
        <f>0.8*M132/L132+0.1</f>
        <v>0.55000000000000004</v>
      </c>
      <c r="O132" s="70">
        <v>0.4521</v>
      </c>
      <c r="P132">
        <v>100</v>
      </c>
      <c r="Q132">
        <f>0.8*(P132-J132)/L132+0.1</f>
        <v>-7.0000000000000007E-2</v>
      </c>
      <c r="R132">
        <f>-0.7917*Q132+0.8507</f>
        <v>0.90611900000000001</v>
      </c>
      <c r="S132">
        <f>365*P132*R132</f>
        <v>33073.343500000003</v>
      </c>
      <c r="T132" s="12">
        <f>0.7*S132</f>
        <v>23151.34045</v>
      </c>
      <c r="U132" s="70">
        <v>151</v>
      </c>
      <c r="V132" s="71">
        <f>1.25*L132</f>
        <v>300</v>
      </c>
      <c r="W132">
        <f>U132-(L132/8)</f>
        <v>121</v>
      </c>
      <c r="X132">
        <f>1.25*L132/(2*(-0.7914))</f>
        <v>-189.53752843062927</v>
      </c>
      <c r="Y132">
        <f>(((-0.7914)*W132)/V132-0.8506)*X132</f>
        <v>221.72062168309327</v>
      </c>
      <c r="Z132">
        <f>IF(Y132&gt;U132,Y132,U132)</f>
        <v>221.72062168309327</v>
      </c>
      <c r="AA132">
        <f>(Z132-W132)/V132</f>
        <v>0.3357354056103109</v>
      </c>
      <c r="AB132">
        <f>(-0.7914)*AA132+0.8506</f>
        <v>0.58489900000000006</v>
      </c>
      <c r="AC132">
        <f>Z132*AB132*365</f>
        <v>47334.722014164152</v>
      </c>
      <c r="AD132" s="12">
        <f>AC132*0.7</f>
        <v>33134.305409914901</v>
      </c>
      <c r="AE132" s="4">
        <f>E132*F132*12</f>
        <v>9765.36</v>
      </c>
      <c r="AF132">
        <f>AD132-AE132</f>
        <v>23368.945409914901</v>
      </c>
    </row>
    <row r="133" spans="1:32" ht="16" thickBot="1" x14ac:dyDescent="0.4">
      <c r="A133" s="69" t="s">
        <v>287</v>
      </c>
      <c r="B133" s="70" t="s">
        <v>211</v>
      </c>
      <c r="C133" s="70" t="s">
        <v>123</v>
      </c>
      <c r="D133" s="70">
        <v>2</v>
      </c>
      <c r="E133" s="70">
        <v>5500</v>
      </c>
      <c r="F133" s="70">
        <v>0.61639999999999995</v>
      </c>
      <c r="G133" s="4">
        <f>E133*12*F133</f>
        <v>40682.399999999994</v>
      </c>
      <c r="H133" s="70">
        <v>447</v>
      </c>
      <c r="I133" s="70">
        <v>0.61639999999999995</v>
      </c>
      <c r="J133" s="70">
        <v>227</v>
      </c>
      <c r="K133" s="70">
        <v>813</v>
      </c>
      <c r="L133">
        <f>K133-J133</f>
        <v>586</v>
      </c>
      <c r="M133">
        <f>H133-J133</f>
        <v>220</v>
      </c>
      <c r="N133">
        <f>0.8*M133/L133+0.1</f>
        <v>0.40034129692832765</v>
      </c>
      <c r="O133" s="70">
        <v>0.61639999999999995</v>
      </c>
      <c r="P133">
        <v>100</v>
      </c>
      <c r="Q133">
        <f>0.8*(P133-J133)/L133+0.1</f>
        <v>-7.3378839590443695E-2</v>
      </c>
      <c r="R133">
        <f>-0.7917*Q133+0.8507</f>
        <v>0.90879402730375425</v>
      </c>
      <c r="S133">
        <f>365*P133*R133</f>
        <v>33170.981996587027</v>
      </c>
      <c r="T133" s="12">
        <f>0.7*S133</f>
        <v>23219.687397610916</v>
      </c>
      <c r="U133" s="70">
        <v>227</v>
      </c>
      <c r="V133" s="71">
        <f>1.25*L133</f>
        <v>732.5</v>
      </c>
      <c r="W133">
        <f>U133-(L133/8)</f>
        <v>153.75</v>
      </c>
      <c r="X133">
        <f>1.25*L133/(2*(-0.7914))</f>
        <v>-462.78746525145311</v>
      </c>
      <c r="Y133">
        <f>(((-0.7914)*W133)/V133-0.8506)*X133</f>
        <v>470.52201794288595</v>
      </c>
      <c r="Z133">
        <f>IF(Y133&gt;U133,Y133,U133)</f>
        <v>470.52201794288595</v>
      </c>
      <c r="AA133">
        <f>(Z133-W133)/V133</f>
        <v>0.43245326681622653</v>
      </c>
      <c r="AB133">
        <f>(-0.7914)*AA133+0.8506</f>
        <v>0.50835648464163841</v>
      </c>
      <c r="AC133">
        <f>Z133*AB133*365</f>
        <v>87305.415430596418</v>
      </c>
      <c r="AD133" s="12">
        <f>AC133*0.7</f>
        <v>61113.79080141749</v>
      </c>
      <c r="AE133" s="4">
        <f>E133*F133*12</f>
        <v>40682.399999999994</v>
      </c>
      <c r="AF133">
        <f>AD133-AE133</f>
        <v>20431.390801417496</v>
      </c>
    </row>
    <row r="134" spans="1:32" ht="16" thickBot="1" x14ac:dyDescent="0.4">
      <c r="A134" s="69" t="s">
        <v>288</v>
      </c>
      <c r="B134" s="70" t="s">
        <v>154</v>
      </c>
      <c r="C134" s="70" t="s">
        <v>123</v>
      </c>
      <c r="D134" s="70">
        <v>1</v>
      </c>
      <c r="E134" s="70">
        <v>2500</v>
      </c>
      <c r="F134" s="70">
        <v>0.2301</v>
      </c>
      <c r="G134" s="4">
        <f>E134*12*F134</f>
        <v>6903</v>
      </c>
      <c r="H134" s="70">
        <v>490</v>
      </c>
      <c r="I134" s="70">
        <v>0.2301</v>
      </c>
      <c r="J134" s="70">
        <v>186</v>
      </c>
      <c r="K134" s="70">
        <v>578</v>
      </c>
      <c r="L134">
        <f>K134-J134</f>
        <v>392</v>
      </c>
      <c r="M134">
        <f>H134-J134</f>
        <v>304</v>
      </c>
      <c r="N134">
        <f>0.8*M134/L134+0.1</f>
        <v>0.7204081632653061</v>
      </c>
      <c r="O134" s="70">
        <v>0.2301</v>
      </c>
      <c r="P134">
        <v>100</v>
      </c>
      <c r="Q134">
        <f>0.8*(P134-J134)/L134+0.1</f>
        <v>-7.5510204081632643E-2</v>
      </c>
      <c r="R134">
        <f>-0.7917*Q134+0.8507</f>
        <v>0.91048142857142855</v>
      </c>
      <c r="S134">
        <f>365*P134*R134</f>
        <v>33232.572142857141</v>
      </c>
      <c r="T134" s="12">
        <f>0.7*S134</f>
        <v>23262.800499999998</v>
      </c>
      <c r="U134" s="70">
        <v>186</v>
      </c>
      <c r="V134" s="71">
        <f>1.25*L134</f>
        <v>490</v>
      </c>
      <c r="W134">
        <f>U134-(L134/8)</f>
        <v>137</v>
      </c>
      <c r="X134">
        <f>1.25*L134/(2*(-0.7914))</f>
        <v>-309.57796310336113</v>
      </c>
      <c r="Y134">
        <f>(((-0.7914)*W134)/V134-0.8506)*X134</f>
        <v>331.82701541571902</v>
      </c>
      <c r="Z134">
        <f>IF(Y134&gt;U134,Y134,U134)</f>
        <v>331.82701541571902</v>
      </c>
      <c r="AA134">
        <f>(Z134-W134)/V134</f>
        <v>0.39760615390963067</v>
      </c>
      <c r="AB134">
        <f>(-0.7914)*AA134+0.8506</f>
        <v>0.53593448979591829</v>
      </c>
      <c r="AC134">
        <f>Z134*AB134*365</f>
        <v>64910.702905673883</v>
      </c>
      <c r="AD134" s="12">
        <f>AC134*0.7</f>
        <v>45437.492033971714</v>
      </c>
      <c r="AE134" s="4">
        <f>E134*F134*12</f>
        <v>6903</v>
      </c>
      <c r="AF134">
        <f>AD134-AE134</f>
        <v>38534.492033971714</v>
      </c>
    </row>
    <row r="135" spans="1:32" ht="16" thickBot="1" x14ac:dyDescent="0.4">
      <c r="A135" s="69" t="s">
        <v>289</v>
      </c>
      <c r="B135" s="70" t="s">
        <v>290</v>
      </c>
      <c r="C135" s="70" t="s">
        <v>123</v>
      </c>
      <c r="D135" s="70">
        <v>2</v>
      </c>
      <c r="E135" s="70">
        <v>2800</v>
      </c>
      <c r="F135" s="70">
        <v>0.52600000000000002</v>
      </c>
      <c r="G135" s="4">
        <f>E135*12*F135</f>
        <v>17673.600000000002</v>
      </c>
      <c r="H135" s="70">
        <v>374</v>
      </c>
      <c r="I135" s="70">
        <v>0.52600000000000002</v>
      </c>
      <c r="J135" s="70">
        <v>197</v>
      </c>
      <c r="K135" s="70">
        <v>639</v>
      </c>
      <c r="L135">
        <f>K135-J135</f>
        <v>442</v>
      </c>
      <c r="M135">
        <f>H135-J135</f>
        <v>177</v>
      </c>
      <c r="N135">
        <f>0.8*M135/L135+0.1</f>
        <v>0.42036199095022619</v>
      </c>
      <c r="O135" s="70">
        <v>0.52600000000000002</v>
      </c>
      <c r="P135">
        <v>100</v>
      </c>
      <c r="Q135">
        <f>0.8*(P135-J135)/L135+0.1</f>
        <v>-7.5565610859728516E-2</v>
      </c>
      <c r="R135">
        <f>-0.7917*Q135+0.8507</f>
        <v>0.91052529411764704</v>
      </c>
      <c r="S135">
        <f>365*P135*R135</f>
        <v>33234.173235294118</v>
      </c>
      <c r="T135" s="12">
        <f>0.7*S135</f>
        <v>23263.921264705881</v>
      </c>
      <c r="U135" s="70">
        <v>197</v>
      </c>
      <c r="V135" s="71">
        <f>1.25*L135</f>
        <v>552.5</v>
      </c>
      <c r="W135">
        <f>U135-(L135/8)</f>
        <v>141.75</v>
      </c>
      <c r="X135">
        <f>1.25*L135/(2*(-0.7914))</f>
        <v>-349.06494819307557</v>
      </c>
      <c r="Y135">
        <f>(((-0.7914)*W135)/V135-0.8506)*X135</f>
        <v>367.78964493303005</v>
      </c>
      <c r="Z135">
        <f>IF(Y135&gt;U135,Y135,U135)</f>
        <v>367.78964493303005</v>
      </c>
      <c r="AA135">
        <f>(Z135-W135)/V135</f>
        <v>0.40912152929055212</v>
      </c>
      <c r="AB135">
        <f>(-0.7914)*AA135+0.8506</f>
        <v>0.526821221719457</v>
      </c>
      <c r="AC135">
        <f>Z135*AB135*365</f>
        <v>70722.177378975233</v>
      </c>
      <c r="AD135" s="12">
        <f>AC135*0.7</f>
        <v>49505.524165282659</v>
      </c>
      <c r="AE135" s="4">
        <f>E135*F135*12</f>
        <v>17673.599999999999</v>
      </c>
      <c r="AF135">
        <f>AD135-AE135</f>
        <v>31831.92416528266</v>
      </c>
    </row>
    <row r="136" spans="1:32" ht="16" thickBot="1" x14ac:dyDescent="0.4">
      <c r="A136" s="69" t="s">
        <v>291</v>
      </c>
      <c r="B136" s="70" t="s">
        <v>290</v>
      </c>
      <c r="C136" s="70" t="s">
        <v>107</v>
      </c>
      <c r="D136" s="70">
        <v>1</v>
      </c>
      <c r="E136" s="70">
        <v>1400</v>
      </c>
      <c r="F136" s="70">
        <v>0.3644</v>
      </c>
      <c r="G136" s="4">
        <f>E136*12*F136</f>
        <v>6121.92</v>
      </c>
      <c r="H136" s="70">
        <v>302</v>
      </c>
      <c r="I136" s="70">
        <v>0.3644</v>
      </c>
      <c r="J136" s="70">
        <v>178</v>
      </c>
      <c r="K136" s="70">
        <v>533</v>
      </c>
      <c r="L136">
        <f>K136-J136</f>
        <v>355</v>
      </c>
      <c r="M136">
        <f>H136-J136</f>
        <v>124</v>
      </c>
      <c r="N136">
        <f>0.8*M136/L136+0.1</f>
        <v>0.37943661971830989</v>
      </c>
      <c r="O136" s="70">
        <v>0.3644</v>
      </c>
      <c r="P136" s="23">
        <v>100</v>
      </c>
      <c r="Q136" s="23">
        <f>0.8*(P136-J136)/L136+0.1</f>
        <v>-7.5774647887323965E-2</v>
      </c>
      <c r="R136" s="23">
        <f>-0.7917*Q136+0.8507</f>
        <v>0.9106907887323944</v>
      </c>
      <c r="S136" s="23">
        <f>365*P136*R136</f>
        <v>33240.213788732399</v>
      </c>
      <c r="T136" s="12">
        <f>0.7*S136</f>
        <v>23268.149652112679</v>
      </c>
      <c r="U136" s="70">
        <v>178</v>
      </c>
      <c r="V136" s="71">
        <f>1.25*L136</f>
        <v>443.75</v>
      </c>
      <c r="W136">
        <f>U136-(L136/8)</f>
        <v>133.625</v>
      </c>
      <c r="X136">
        <f>1.25*L136/(2*(-0.7914))</f>
        <v>-280.35759413697247</v>
      </c>
      <c r="Y136">
        <f>(((-0.7914)*W136)/V136-0.8506)*X136</f>
        <v>305.2846695729088</v>
      </c>
      <c r="Z136">
        <f>IF(Y136&gt;U136,Y136,U136)</f>
        <v>305.2846695729088</v>
      </c>
      <c r="AA136">
        <f>(Z136-W136)/V136</f>
        <v>0.38683869199528742</v>
      </c>
      <c r="AB136">
        <f>(-0.7914)*AA136+0.8506</f>
        <v>0.54445585915492956</v>
      </c>
      <c r="AC136">
        <f>Z136*AB136*365</f>
        <v>60668.1198765886</v>
      </c>
      <c r="AD136" s="12">
        <f>AC136*0.7</f>
        <v>42467.683913612018</v>
      </c>
      <c r="AE136" s="4">
        <f>E136*F136*12</f>
        <v>6121.92</v>
      </c>
      <c r="AF136">
        <f>AD136-AE136</f>
        <v>36345.76391361202</v>
      </c>
    </row>
    <row r="137" spans="1:32" ht="16" thickBot="1" x14ac:dyDescent="0.4">
      <c r="A137" s="69" t="s">
        <v>292</v>
      </c>
      <c r="B137" s="70" t="s">
        <v>196</v>
      </c>
      <c r="C137" s="70" t="s">
        <v>123</v>
      </c>
      <c r="D137" s="70">
        <v>2</v>
      </c>
      <c r="E137" s="70">
        <v>3500</v>
      </c>
      <c r="F137" s="70">
        <v>0.50680000000000003</v>
      </c>
      <c r="G137" s="4">
        <f>E137*12*F137</f>
        <v>21285.600000000002</v>
      </c>
      <c r="H137" s="70">
        <v>593</v>
      </c>
      <c r="I137" s="70">
        <v>0.50680000000000003</v>
      </c>
      <c r="J137" s="70">
        <v>268</v>
      </c>
      <c r="K137" s="70">
        <v>1032</v>
      </c>
      <c r="L137">
        <f>K137-J137</f>
        <v>764</v>
      </c>
      <c r="M137">
        <f>H137-J137</f>
        <v>325</v>
      </c>
      <c r="N137">
        <f>0.8*M137/L137+0.1</f>
        <v>0.44031413612565451</v>
      </c>
      <c r="O137" s="70">
        <v>0.50680000000000003</v>
      </c>
      <c r="P137">
        <v>100</v>
      </c>
      <c r="Q137">
        <f>0.8*(P137-J137)/L137+0.1</f>
        <v>-7.5916230366492143E-2</v>
      </c>
      <c r="R137">
        <f>-0.7917*Q137+0.8507</f>
        <v>0.9108028795811518</v>
      </c>
      <c r="S137">
        <f>365*P137*R137</f>
        <v>33244.305104712039</v>
      </c>
      <c r="T137" s="12">
        <f>0.7*S137</f>
        <v>23271.013573298427</v>
      </c>
      <c r="U137" s="70">
        <v>268</v>
      </c>
      <c r="V137" s="71">
        <f>1.25*L137</f>
        <v>955</v>
      </c>
      <c r="W137">
        <f>U137-(L137/8)</f>
        <v>172.5</v>
      </c>
      <c r="X137">
        <f>1.25*L137/(2*(-0.7914))</f>
        <v>-603.36113217083653</v>
      </c>
      <c r="Y137">
        <f>(((-0.7914)*W137)/V137-0.8506)*X137</f>
        <v>599.4689790245136</v>
      </c>
      <c r="Z137">
        <f>IF(Y137&gt;U137,Y137,U137)</f>
        <v>599.4689790245136</v>
      </c>
      <c r="AA137">
        <f>(Z137-W137)/V137</f>
        <v>0.44708793615132314</v>
      </c>
      <c r="AB137">
        <f>(-0.7914)*AA137+0.8506</f>
        <v>0.49677460732984291</v>
      </c>
      <c r="AC137">
        <f>Z137*AB137*365</f>
        <v>108697.35283138348</v>
      </c>
      <c r="AD137" s="12">
        <f>AC137*0.7</f>
        <v>76088.146981968428</v>
      </c>
      <c r="AE137" s="4">
        <f>E137*F137*12</f>
        <v>21285.600000000002</v>
      </c>
      <c r="AF137">
        <f>AD137-AE137</f>
        <v>54802.546981968422</v>
      </c>
    </row>
    <row r="138" spans="1:32" ht="16" thickBot="1" x14ac:dyDescent="0.4">
      <c r="A138" s="69" t="s">
        <v>293</v>
      </c>
      <c r="B138" s="70" t="s">
        <v>294</v>
      </c>
      <c r="C138" s="70" t="s">
        <v>107</v>
      </c>
      <c r="D138" s="70">
        <v>1</v>
      </c>
      <c r="E138" s="70">
        <v>800</v>
      </c>
      <c r="F138" s="70">
        <v>0.84379999999999999</v>
      </c>
      <c r="G138" s="4">
        <f>E138*12*F138</f>
        <v>8100.48</v>
      </c>
      <c r="H138" s="70">
        <v>163</v>
      </c>
      <c r="I138" s="70">
        <v>0.84379999999999999</v>
      </c>
      <c r="J138" s="70">
        <v>134</v>
      </c>
      <c r="K138" s="70">
        <v>288</v>
      </c>
      <c r="L138">
        <f>K138-J138</f>
        <v>154</v>
      </c>
      <c r="M138">
        <f>H138-J138</f>
        <v>29</v>
      </c>
      <c r="N138">
        <f>0.8*M138/L138+0.1</f>
        <v>0.25064935064935068</v>
      </c>
      <c r="O138" s="70">
        <v>0.84379999999999999</v>
      </c>
      <c r="P138">
        <v>100</v>
      </c>
      <c r="Q138">
        <f>0.8*(P138-J138)/L138+0.1</f>
        <v>-7.6623376623376649E-2</v>
      </c>
      <c r="R138">
        <f>-0.7917*Q138+0.8507</f>
        <v>0.91136272727272727</v>
      </c>
      <c r="S138">
        <f>365*P138*R138</f>
        <v>33264.739545454548</v>
      </c>
      <c r="T138" s="12">
        <f>0.7*S138</f>
        <v>23285.317681818182</v>
      </c>
      <c r="U138" s="70">
        <v>134</v>
      </c>
      <c r="V138" s="71">
        <f>1.25*L138</f>
        <v>192.5</v>
      </c>
      <c r="W138">
        <f>U138-(L138/8)</f>
        <v>114.75</v>
      </c>
      <c r="X138">
        <f>1.25*L138/(2*(-0.7914))</f>
        <v>-121.61991407632044</v>
      </c>
      <c r="Y138">
        <f>(((-0.7914)*W138)/V138-0.8506)*X138</f>
        <v>160.82489891331815</v>
      </c>
      <c r="Z138">
        <f>IF(Y138&gt;U138,Y138,U138)</f>
        <v>160.82489891331815</v>
      </c>
      <c r="AA138">
        <f>(Z138-W138)/V138</f>
        <v>0.23935012422502935</v>
      </c>
      <c r="AB138">
        <f>(-0.7914)*AA138+0.8506</f>
        <v>0.66117831168831176</v>
      </c>
      <c r="AC138">
        <f>Z138*AB138*365</f>
        <v>38811.886326447151</v>
      </c>
      <c r="AD138" s="12">
        <f>AC138*0.7</f>
        <v>27168.320428513005</v>
      </c>
      <c r="AE138" s="4">
        <f>E138*F138*12</f>
        <v>8100.48</v>
      </c>
      <c r="AF138">
        <f>AD138-AE138</f>
        <v>19067.840428513005</v>
      </c>
    </row>
    <row r="139" spans="1:32" ht="16" thickBot="1" x14ac:dyDescent="0.4">
      <c r="A139" s="69" t="s">
        <v>295</v>
      </c>
      <c r="B139" s="70" t="s">
        <v>201</v>
      </c>
      <c r="C139" s="70" t="s">
        <v>123</v>
      </c>
      <c r="D139" s="70">
        <v>1</v>
      </c>
      <c r="E139" s="70">
        <v>2500</v>
      </c>
      <c r="F139" s="70">
        <v>0.62190000000000001</v>
      </c>
      <c r="G139" s="4">
        <f>E139*12*F139</f>
        <v>18657</v>
      </c>
      <c r="H139" s="70">
        <v>393</v>
      </c>
      <c r="I139" s="70">
        <v>0.62190000000000001</v>
      </c>
      <c r="J139" s="70">
        <v>189</v>
      </c>
      <c r="K139" s="70">
        <v>588</v>
      </c>
      <c r="L139">
        <f>K139-J139</f>
        <v>399</v>
      </c>
      <c r="M139">
        <f>H139-J139</f>
        <v>204</v>
      </c>
      <c r="N139">
        <f>0.8*M139/L139+0.1</f>
        <v>0.50902255639097749</v>
      </c>
      <c r="O139" s="70">
        <v>0.62190000000000001</v>
      </c>
      <c r="P139">
        <v>100</v>
      </c>
      <c r="Q139">
        <f>0.8*(P139-J139)/L139+0.1</f>
        <v>-7.8446115288220541E-2</v>
      </c>
      <c r="R139">
        <f>-0.7917*Q139+0.8507</f>
        <v>0.91280578947368418</v>
      </c>
      <c r="S139">
        <f>365*P139*R139</f>
        <v>33317.411315789475</v>
      </c>
      <c r="T139" s="12">
        <f>0.7*S139</f>
        <v>23322.187921052631</v>
      </c>
      <c r="U139" s="70">
        <v>189</v>
      </c>
      <c r="V139" s="71">
        <f>1.25*L139</f>
        <v>498.75</v>
      </c>
      <c r="W139">
        <f>U139-(L139/8)</f>
        <v>139.125</v>
      </c>
      <c r="X139">
        <f>1.25*L139/(2*(-0.7914))</f>
        <v>-315.10614101592114</v>
      </c>
      <c r="Y139">
        <f>(((-0.7914)*W139)/V139-0.8506)*X139</f>
        <v>337.59178354814253</v>
      </c>
      <c r="Z139">
        <f>IF(Y139&gt;U139,Y139,U139)</f>
        <v>337.59178354814253</v>
      </c>
      <c r="AA139">
        <f>(Z139-W139)/V139</f>
        <v>0.3979283880664512</v>
      </c>
      <c r="AB139">
        <f>(-0.7914)*AA139+0.8506</f>
        <v>0.53567947368421054</v>
      </c>
      <c r="AC139">
        <f>Z139*AB139*365</f>
        <v>66006.960959881762</v>
      </c>
      <c r="AD139" s="12">
        <f>AC139*0.7</f>
        <v>46204.872671917234</v>
      </c>
      <c r="AE139" s="4">
        <f>E139*F139*12</f>
        <v>18657</v>
      </c>
      <c r="AF139">
        <f>AD139-AE139</f>
        <v>27547.872671917234</v>
      </c>
    </row>
    <row r="140" spans="1:32" ht="16" thickBot="1" x14ac:dyDescent="0.4">
      <c r="A140" s="69" t="s">
        <v>296</v>
      </c>
      <c r="B140" s="70" t="s">
        <v>217</v>
      </c>
      <c r="C140" s="70" t="s">
        <v>123</v>
      </c>
      <c r="D140" s="70">
        <v>2</v>
      </c>
      <c r="E140" s="70">
        <v>1600</v>
      </c>
      <c r="F140" s="70">
        <v>0.36159999999999998</v>
      </c>
      <c r="G140" s="4">
        <f>E140*12*F140</f>
        <v>6942.7199999999993</v>
      </c>
      <c r="H140" s="70">
        <v>678</v>
      </c>
      <c r="I140" s="70">
        <v>0.36159999999999998</v>
      </c>
      <c r="J140" s="70">
        <v>241</v>
      </c>
      <c r="K140" s="70">
        <v>866</v>
      </c>
      <c r="L140">
        <f>K140-J140</f>
        <v>625</v>
      </c>
      <c r="M140">
        <f>H140-J140</f>
        <v>437</v>
      </c>
      <c r="N140">
        <f>0.8*M140/L140+0.1</f>
        <v>0.65936000000000006</v>
      </c>
      <c r="O140" s="70">
        <v>0.36159999999999998</v>
      </c>
      <c r="P140">
        <v>100</v>
      </c>
      <c r="Q140">
        <f>0.8*(P140-J140)/L140+0.1</f>
        <v>-8.0480000000000024E-2</v>
      </c>
      <c r="R140">
        <f>-0.7917*Q140+0.8507</f>
        <v>0.914416016</v>
      </c>
      <c r="S140">
        <f>365*P140*R140</f>
        <v>33376.184584000002</v>
      </c>
      <c r="T140" s="12">
        <f>0.7*S140</f>
        <v>23363.329208800002</v>
      </c>
      <c r="U140" s="70">
        <v>241</v>
      </c>
      <c r="V140" s="71">
        <f>1.25*L140</f>
        <v>781.25</v>
      </c>
      <c r="W140">
        <f>U140-(L140/8)</f>
        <v>162.875</v>
      </c>
      <c r="X140">
        <f>1.25*L140/(2*(-0.7914))</f>
        <v>-493.58731362143038</v>
      </c>
      <c r="Y140">
        <f>(((-0.7914)*W140)/V140-0.8506)*X140</f>
        <v>501.28286896638872</v>
      </c>
      <c r="Z140">
        <f>IF(Y140&gt;U140,Y140,U140)</f>
        <v>501.28286896638872</v>
      </c>
      <c r="AA140">
        <f>(Z140-W140)/V140</f>
        <v>0.43316207227697756</v>
      </c>
      <c r="AB140">
        <f>(-0.7914)*AA140+0.8506</f>
        <v>0.50779553599999994</v>
      </c>
      <c r="AC140">
        <f>Z140*AB140*365</f>
        <v>92910.459144057866</v>
      </c>
      <c r="AD140" s="12">
        <f>AC140*0.7</f>
        <v>65037.321400840505</v>
      </c>
      <c r="AE140" s="4">
        <f>E140*F140*12</f>
        <v>6942.7199999999993</v>
      </c>
      <c r="AF140">
        <f>AD140-AE140</f>
        <v>58094.601400840504</v>
      </c>
    </row>
    <row r="141" spans="1:32" ht="16" thickBot="1" x14ac:dyDescent="0.4">
      <c r="A141" s="69" t="s">
        <v>297</v>
      </c>
      <c r="B141" s="70" t="s">
        <v>180</v>
      </c>
      <c r="C141" s="70" t="s">
        <v>123</v>
      </c>
      <c r="D141" s="70">
        <v>1</v>
      </c>
      <c r="E141" s="70">
        <v>2000</v>
      </c>
      <c r="F141" s="70">
        <v>0.32600000000000001</v>
      </c>
      <c r="G141" s="4">
        <f>E141*12*F141</f>
        <v>7824</v>
      </c>
      <c r="H141" s="70">
        <v>387</v>
      </c>
      <c r="I141" s="70">
        <v>0.32600000000000001</v>
      </c>
      <c r="J141" s="70">
        <v>193</v>
      </c>
      <c r="K141" s="70">
        <v>600</v>
      </c>
      <c r="L141">
        <f>K141-J141</f>
        <v>407</v>
      </c>
      <c r="M141">
        <f>H141-J141</f>
        <v>194</v>
      </c>
      <c r="N141">
        <f>0.8*M141/L141+0.1</f>
        <v>0.48132678132678142</v>
      </c>
      <c r="O141" s="70">
        <v>0.32600000000000001</v>
      </c>
      <c r="P141">
        <v>100</v>
      </c>
      <c r="Q141">
        <f>0.8*(P141-J141)/L141+0.1</f>
        <v>-8.2800982800982803E-2</v>
      </c>
      <c r="R141">
        <f>-0.7917*Q141+0.8507</f>
        <v>0.91625353808353815</v>
      </c>
      <c r="S141">
        <f>365*P141*R141</f>
        <v>33443.254140049139</v>
      </c>
      <c r="T141" s="12">
        <f>0.7*S141</f>
        <v>23410.277898034397</v>
      </c>
      <c r="U141" s="70">
        <v>193</v>
      </c>
      <c r="V141" s="71">
        <f>1.25*L141</f>
        <v>508.75</v>
      </c>
      <c r="W141">
        <f>U141-(L141/8)</f>
        <v>142.125</v>
      </c>
      <c r="X141">
        <f>1.25*L141/(2*(-0.7914))</f>
        <v>-321.42405863027545</v>
      </c>
      <c r="Y141">
        <f>(((-0.7914)*W141)/V141-0.8506)*X141</f>
        <v>344.46580427091232</v>
      </c>
      <c r="Z141">
        <f>IF(Y141&gt;U141,Y141,U141)</f>
        <v>344.46580427091232</v>
      </c>
      <c r="AA141">
        <f>(Z141-W141)/V141</f>
        <v>0.39772148259638784</v>
      </c>
      <c r="AB141">
        <f>(-0.7914)*AA141+0.8506</f>
        <v>0.53584321867321871</v>
      </c>
      <c r="AC141">
        <f>Z141*AB141*365</f>
        <v>67371.577828435387</v>
      </c>
      <c r="AD141" s="12">
        <f>AC141*0.7</f>
        <v>47160.104479904767</v>
      </c>
      <c r="AE141" s="4">
        <f>E141*F141*12</f>
        <v>7824</v>
      </c>
      <c r="AF141">
        <f>AD141-AE141</f>
        <v>39336.104479904767</v>
      </c>
    </row>
    <row r="142" spans="1:32" ht="16" thickBot="1" x14ac:dyDescent="0.4">
      <c r="A142" s="69" t="s">
        <v>298</v>
      </c>
      <c r="B142" s="70" t="s">
        <v>199</v>
      </c>
      <c r="C142" s="70" t="s">
        <v>123</v>
      </c>
      <c r="D142" s="70">
        <v>2</v>
      </c>
      <c r="E142" s="70">
        <v>6000</v>
      </c>
      <c r="F142" s="70">
        <v>0.36990000000000001</v>
      </c>
      <c r="G142" s="4">
        <f>E142*12*F142</f>
        <v>26632.799999999999</v>
      </c>
      <c r="H142" s="70">
        <v>566</v>
      </c>
      <c r="I142" s="70">
        <v>0.36990000000000001</v>
      </c>
      <c r="J142" s="70">
        <v>244</v>
      </c>
      <c r="K142" s="70">
        <v>872</v>
      </c>
      <c r="L142">
        <f>K142-J142</f>
        <v>628</v>
      </c>
      <c r="M142">
        <f>H142-J142</f>
        <v>322</v>
      </c>
      <c r="N142">
        <f>0.8*M142/L142+0.1</f>
        <v>0.51019108280254777</v>
      </c>
      <c r="O142" s="70">
        <v>0.36990000000000001</v>
      </c>
      <c r="P142">
        <v>100</v>
      </c>
      <c r="Q142">
        <f>0.8*(P142-J142)/L142+0.1</f>
        <v>-8.3439490445859882E-2</v>
      </c>
      <c r="R142">
        <f>-0.7917*Q142+0.8507</f>
        <v>0.91675904458598723</v>
      </c>
      <c r="S142">
        <f>365*P142*R142</f>
        <v>33461.705127388537</v>
      </c>
      <c r="T142" s="12">
        <f>0.7*S142</f>
        <v>23423.193589171973</v>
      </c>
      <c r="U142" s="70">
        <v>244</v>
      </c>
      <c r="V142" s="71">
        <f>1.25*L142</f>
        <v>785</v>
      </c>
      <c r="W142">
        <f>U142-(L142/8)</f>
        <v>165.5</v>
      </c>
      <c r="X142">
        <f>1.25*L142/(2*(-0.7914))</f>
        <v>-495.95653272681324</v>
      </c>
      <c r="Y142">
        <f>(((-0.7914)*W142)/V142-0.8506)*X142</f>
        <v>504.61062673742731</v>
      </c>
      <c r="Z142">
        <f>IF(Y142&gt;U142,Y142,U142)</f>
        <v>504.61062673742731</v>
      </c>
      <c r="AA142">
        <f>(Z142-W142)/V142</f>
        <v>0.43198805953812397</v>
      </c>
      <c r="AB142">
        <f>(-0.7914)*AA142+0.8506</f>
        <v>0.50872464968152875</v>
      </c>
      <c r="AC142">
        <f>Z142*AB142*365</f>
        <v>93698.37047408965</v>
      </c>
      <c r="AD142" s="12">
        <f>AC142*0.7</f>
        <v>65588.859331862754</v>
      </c>
      <c r="AE142" s="4">
        <f>E142*F142*12</f>
        <v>26632.800000000003</v>
      </c>
      <c r="AF142">
        <f>AD142-AE142</f>
        <v>38956.059331862751</v>
      </c>
    </row>
    <row r="143" spans="1:32" ht="16" thickBot="1" x14ac:dyDescent="0.4">
      <c r="A143" s="69" t="s">
        <v>299</v>
      </c>
      <c r="B143" s="70" t="s">
        <v>199</v>
      </c>
      <c r="C143" s="70" t="s">
        <v>123</v>
      </c>
      <c r="D143" s="70">
        <v>1</v>
      </c>
      <c r="E143" s="70">
        <v>5000</v>
      </c>
      <c r="F143" s="70">
        <v>0.51229999999999998</v>
      </c>
      <c r="G143" s="4">
        <f>E143*12*F143</f>
        <v>30738</v>
      </c>
      <c r="H143" s="70">
        <v>533</v>
      </c>
      <c r="I143" s="70">
        <v>0.51229999999999998</v>
      </c>
      <c r="J143" s="70">
        <v>236</v>
      </c>
      <c r="K143" s="70">
        <v>829</v>
      </c>
      <c r="L143">
        <f>K143-J143</f>
        <v>593</v>
      </c>
      <c r="M143">
        <f>H143-J143</f>
        <v>297</v>
      </c>
      <c r="N143">
        <f>0.8*M143/L143+0.1</f>
        <v>0.50067453625632385</v>
      </c>
      <c r="O143" s="70">
        <v>0.51229999999999998</v>
      </c>
      <c r="P143">
        <v>100</v>
      </c>
      <c r="Q143">
        <f>0.8*(P143-J143)/L143+0.1</f>
        <v>-8.347386172006746E-2</v>
      </c>
      <c r="R143">
        <f>-0.7917*Q143+0.8507</f>
        <v>0.91678625632377742</v>
      </c>
      <c r="S143">
        <f>365*P143*R143</f>
        <v>33462.698355817876</v>
      </c>
      <c r="T143" s="12">
        <f>0.7*S143</f>
        <v>23423.888849072511</v>
      </c>
      <c r="U143" s="70">
        <v>236</v>
      </c>
      <c r="V143" s="71">
        <f>1.25*L143</f>
        <v>741.25</v>
      </c>
      <c r="W143">
        <f>U143-(L143/8)</f>
        <v>161.875</v>
      </c>
      <c r="X143">
        <f>1.25*L143/(2*(-0.7914))</f>
        <v>-468.31564316401312</v>
      </c>
      <c r="Y143">
        <f>(((-0.7914)*W143)/V143-0.8506)*X143</f>
        <v>479.28678607530964</v>
      </c>
      <c r="Z143">
        <f>IF(Y143&gt;U143,Y143,U143)</f>
        <v>479.28678607530964</v>
      </c>
      <c r="AA143">
        <f>(Z143-W143)/V143</f>
        <v>0.42821151578456612</v>
      </c>
      <c r="AB143">
        <f>(-0.7914)*AA143+0.8506</f>
        <v>0.51171340640809437</v>
      </c>
      <c r="AC143">
        <f>Z143*AB143*365</f>
        <v>89518.977991379274</v>
      </c>
      <c r="AD143" s="12">
        <f>AC143*0.7</f>
        <v>62663.284593965487</v>
      </c>
      <c r="AE143" s="4">
        <f>E143*F143*12</f>
        <v>30738</v>
      </c>
      <c r="AF143">
        <f>AD143-AE143</f>
        <v>31925.284593965487</v>
      </c>
    </row>
    <row r="144" spans="1:32" ht="16" thickBot="1" x14ac:dyDescent="0.4">
      <c r="A144" s="69" t="s">
        <v>300</v>
      </c>
      <c r="B144" s="70" t="s">
        <v>290</v>
      </c>
      <c r="C144" s="70" t="s">
        <v>123</v>
      </c>
      <c r="D144" s="70">
        <v>1</v>
      </c>
      <c r="E144" s="70">
        <v>1600</v>
      </c>
      <c r="F144" s="70">
        <v>0.41099999999999998</v>
      </c>
      <c r="G144" s="4">
        <f>E144*12*F144</f>
        <v>7891.2</v>
      </c>
      <c r="H144" s="70">
        <v>380</v>
      </c>
      <c r="I144" s="70">
        <v>0.41099999999999998</v>
      </c>
      <c r="J144" s="70">
        <v>202</v>
      </c>
      <c r="K144" s="70">
        <v>646</v>
      </c>
      <c r="L144">
        <f>K144-J144</f>
        <v>444</v>
      </c>
      <c r="M144">
        <f>H144-J144</f>
        <v>178</v>
      </c>
      <c r="N144">
        <f>0.8*M144/L144+0.1</f>
        <v>0.42072072072072075</v>
      </c>
      <c r="O144" s="70">
        <v>0.41099999999999998</v>
      </c>
      <c r="P144">
        <v>100</v>
      </c>
      <c r="Q144">
        <f>0.8*(P144-J144)/L144+0.1</f>
        <v>-8.3783783783783788E-2</v>
      </c>
      <c r="R144">
        <f>-0.7917*Q144+0.8507</f>
        <v>0.91703162162162166</v>
      </c>
      <c r="S144">
        <f>365*P144*R144</f>
        <v>33471.65418918919</v>
      </c>
      <c r="T144" s="12">
        <f>0.7*S144</f>
        <v>23430.15793243243</v>
      </c>
      <c r="U144" s="70">
        <v>202</v>
      </c>
      <c r="V144" s="71">
        <f>1.25*L144</f>
        <v>555</v>
      </c>
      <c r="W144">
        <f>U144-(L144/8)</f>
        <v>146.5</v>
      </c>
      <c r="X144">
        <f>1.25*L144/(2*(-0.7914))</f>
        <v>-350.64442759666412</v>
      </c>
      <c r="Y144">
        <f>(((-0.7914)*W144)/V144-0.8506)*X144</f>
        <v>371.50815011372248</v>
      </c>
      <c r="Z144">
        <f>IF(Y144&gt;U144,Y144,U144)</f>
        <v>371.50815011372248</v>
      </c>
      <c r="AA144">
        <f>(Z144-W144)/V144</f>
        <v>0.40542009029499548</v>
      </c>
      <c r="AB144">
        <f>(-0.7914)*AA144+0.8506</f>
        <v>0.5297505405405406</v>
      </c>
      <c r="AC144">
        <f>Z144*AB144*365</f>
        <v>71834.424818355692</v>
      </c>
      <c r="AD144" s="12">
        <f>AC144*0.7</f>
        <v>50284.097372848984</v>
      </c>
      <c r="AE144" s="4">
        <f>E144*F144*12</f>
        <v>7891.1999999999989</v>
      </c>
      <c r="AF144">
        <f>AD144-AE144</f>
        <v>42392.897372848987</v>
      </c>
    </row>
    <row r="145" spans="1:32" ht="16" thickBot="1" x14ac:dyDescent="0.4">
      <c r="A145" s="69" t="s">
        <v>301</v>
      </c>
      <c r="B145" s="70" t="s">
        <v>302</v>
      </c>
      <c r="C145" s="70" t="s">
        <v>123</v>
      </c>
      <c r="D145" s="70">
        <v>1</v>
      </c>
      <c r="E145" s="70">
        <v>1400</v>
      </c>
      <c r="F145" s="70">
        <v>0.49859999999999999</v>
      </c>
      <c r="G145" s="4">
        <f>E145*12*F145</f>
        <v>8376.48</v>
      </c>
      <c r="H145" s="70">
        <v>232</v>
      </c>
      <c r="I145" s="70">
        <v>0.49859999999999999</v>
      </c>
      <c r="J145" s="70">
        <v>135</v>
      </c>
      <c r="K145" s="70">
        <v>287</v>
      </c>
      <c r="L145">
        <f>K145-J145</f>
        <v>152</v>
      </c>
      <c r="M145">
        <f>H145-J145</f>
        <v>97</v>
      </c>
      <c r="N145">
        <f>0.8*M145/L145+0.1</f>
        <v>0.61052631578947369</v>
      </c>
      <c r="O145" s="70">
        <v>0.49859999999999999</v>
      </c>
      <c r="P145">
        <v>100</v>
      </c>
      <c r="Q145">
        <f>0.8*(P145-J145)/L145+0.1</f>
        <v>-8.4210526315789458E-2</v>
      </c>
      <c r="R145">
        <f>-0.7917*Q145+0.8507</f>
        <v>0.91736947368421051</v>
      </c>
      <c r="S145">
        <f>365*P145*R145</f>
        <v>33483.985789473685</v>
      </c>
      <c r="T145" s="12">
        <f>0.7*S145</f>
        <v>23438.790052631579</v>
      </c>
      <c r="U145" s="70">
        <v>135</v>
      </c>
      <c r="V145" s="71">
        <f>1.25*L145</f>
        <v>190</v>
      </c>
      <c r="W145">
        <f>U145-(L145/8)</f>
        <v>116</v>
      </c>
      <c r="X145">
        <f>1.25*L145/(2*(-0.7914))</f>
        <v>-120.04043467273186</v>
      </c>
      <c r="Y145">
        <f>(((-0.7914)*W145)/V145-0.8506)*X145</f>
        <v>160.10639373262572</v>
      </c>
      <c r="Z145">
        <f>IF(Y145&gt;U145,Y145,U145)</f>
        <v>160.10639373262572</v>
      </c>
      <c r="AA145">
        <f>(Z145-W145)/V145</f>
        <v>0.23213891438224063</v>
      </c>
      <c r="AB145">
        <f>(-0.7914)*AA145+0.8506</f>
        <v>0.66688526315789476</v>
      </c>
      <c r="AC145">
        <f>Z145*AB145*365</f>
        <v>38971.996998939918</v>
      </c>
      <c r="AD145" s="12">
        <f>AC145*0.7</f>
        <v>27280.39789925794</v>
      </c>
      <c r="AE145" s="4">
        <f>E145*F145*12</f>
        <v>8376.48</v>
      </c>
      <c r="AF145">
        <f>AD145-AE145</f>
        <v>18903.91789925794</v>
      </c>
    </row>
    <row r="146" spans="1:32" ht="16" thickBot="1" x14ac:dyDescent="0.4">
      <c r="A146" s="69" t="s">
        <v>303</v>
      </c>
      <c r="B146" s="70" t="s">
        <v>196</v>
      </c>
      <c r="C146" s="70" t="s">
        <v>107</v>
      </c>
      <c r="D146" s="70">
        <v>2</v>
      </c>
      <c r="E146" s="70">
        <v>5600</v>
      </c>
      <c r="F146" s="70">
        <v>0.5151</v>
      </c>
      <c r="G146" s="4">
        <f>E146*12*F146</f>
        <v>34614.720000000001</v>
      </c>
      <c r="H146" s="70">
        <v>373</v>
      </c>
      <c r="I146" s="70">
        <v>0.5151</v>
      </c>
      <c r="J146" s="70">
        <v>196</v>
      </c>
      <c r="K146" s="70">
        <v>612</v>
      </c>
      <c r="L146">
        <f>K146-J146</f>
        <v>416</v>
      </c>
      <c r="M146">
        <f>H146-J146</f>
        <v>177</v>
      </c>
      <c r="N146">
        <f>0.8*M146/L146+0.1</f>
        <v>0.44038461538461537</v>
      </c>
      <c r="O146" s="70">
        <v>0.5151</v>
      </c>
      <c r="P146">
        <v>100</v>
      </c>
      <c r="Q146">
        <f>0.8*(P146-J146)/L146+0.1</f>
        <v>-8.4615384615384648E-2</v>
      </c>
      <c r="R146">
        <f>-0.7917*Q146+0.8507</f>
        <v>0.91769000000000001</v>
      </c>
      <c r="S146">
        <f>365*P146*R146</f>
        <v>33495.684999999998</v>
      </c>
      <c r="T146" s="12">
        <f>0.7*S146</f>
        <v>23446.979499999998</v>
      </c>
      <c r="U146" s="70">
        <v>196</v>
      </c>
      <c r="V146" s="71">
        <f>1.25*L146</f>
        <v>520</v>
      </c>
      <c r="W146">
        <f>U146-(L146/8)</f>
        <v>144</v>
      </c>
      <c r="X146">
        <f>1.25*L146/(2*(-0.7914))</f>
        <v>-328.53171594642407</v>
      </c>
      <c r="Y146">
        <f>(((-0.7914)*W146)/V146-0.8506)*X146</f>
        <v>351.44907758402832</v>
      </c>
      <c r="Z146">
        <f>IF(Y146&gt;U146,Y146,U146)</f>
        <v>351.44907758402832</v>
      </c>
      <c r="AA146">
        <f>(Z146-W146)/V146</f>
        <v>0.39894053381543909</v>
      </c>
      <c r="AB146">
        <f>(-0.7914)*AA146+0.8506</f>
        <v>0.53487846153846152</v>
      </c>
      <c r="AC146">
        <f>Z146*AB146*365</f>
        <v>68613.627803448617</v>
      </c>
      <c r="AD146" s="12">
        <f>AC146*0.7</f>
        <v>48029.539462414032</v>
      </c>
      <c r="AE146" s="4">
        <f>E146*F146*12</f>
        <v>34614.720000000001</v>
      </c>
      <c r="AF146">
        <f>AD146-AE146</f>
        <v>13414.819462414031</v>
      </c>
    </row>
    <row r="147" spans="1:32" ht="16" thickBot="1" x14ac:dyDescent="0.4">
      <c r="A147" s="69" t="s">
        <v>304</v>
      </c>
      <c r="B147" s="70" t="s">
        <v>121</v>
      </c>
      <c r="C147" s="70" t="s">
        <v>107</v>
      </c>
      <c r="D147" s="70">
        <v>2</v>
      </c>
      <c r="E147" s="70">
        <v>1040</v>
      </c>
      <c r="F147" s="70">
        <v>0.48770000000000002</v>
      </c>
      <c r="G147" s="4">
        <f>E147*12*F147</f>
        <v>6086.4960000000001</v>
      </c>
      <c r="H147" s="70">
        <v>156</v>
      </c>
      <c r="I147" s="70">
        <v>0.48770000000000002</v>
      </c>
      <c r="J147" s="70">
        <v>115</v>
      </c>
      <c r="K147" s="70">
        <v>179</v>
      </c>
      <c r="L147">
        <f>K147-J147</f>
        <v>64</v>
      </c>
      <c r="M147">
        <f>H147-J147</f>
        <v>41</v>
      </c>
      <c r="N147">
        <f>0.8*M147/L147+0.1</f>
        <v>0.61250000000000004</v>
      </c>
      <c r="O147" s="70">
        <v>0.48770000000000002</v>
      </c>
      <c r="P147">
        <v>100</v>
      </c>
      <c r="Q147">
        <f>0.8*(P147-J147)/L147+0.1</f>
        <v>-8.7499999999999994E-2</v>
      </c>
      <c r="R147">
        <f>-0.7917*Q147+0.8507</f>
        <v>0.91997375000000003</v>
      </c>
      <c r="S147">
        <f>365*P147*R147</f>
        <v>33579.041875000003</v>
      </c>
      <c r="T147" s="12">
        <f>0.7*S147</f>
        <v>23505.329312500002</v>
      </c>
      <c r="U147" s="70">
        <v>115</v>
      </c>
      <c r="V147" s="71">
        <f>1.25*L147</f>
        <v>80</v>
      </c>
      <c r="W147">
        <f>U147-(L147/8)</f>
        <v>107</v>
      </c>
      <c r="X147">
        <f>1.25*L147/(2*(-0.7914))</f>
        <v>-50.543340914834474</v>
      </c>
      <c r="Y147">
        <f>(((-0.7914)*W147)/V147-0.8506)*X147</f>
        <v>96.49216578215821</v>
      </c>
      <c r="Z147">
        <f>IF(Y147&gt;U147,Y147,U147)</f>
        <v>115</v>
      </c>
      <c r="AA147">
        <f>(Z147-W147)/V147</f>
        <v>0.1</v>
      </c>
      <c r="AB147">
        <f>(-0.7914)*AA147+0.8506</f>
        <v>0.77146000000000003</v>
      </c>
      <c r="AC147">
        <f>Z147*AB147*365</f>
        <v>32382.033500000001</v>
      </c>
      <c r="AD147" s="12">
        <f>AC147*0.7</f>
        <v>22667.423449999998</v>
      </c>
      <c r="AE147" s="4">
        <f>E147*F147*12</f>
        <v>6086.4960000000001</v>
      </c>
      <c r="AF147">
        <f>AD147-AE147</f>
        <v>16580.927449999999</v>
      </c>
    </row>
    <row r="148" spans="1:32" ht="16" thickBot="1" x14ac:dyDescent="0.4">
      <c r="A148" s="69" t="s">
        <v>305</v>
      </c>
      <c r="B148" s="70" t="s">
        <v>184</v>
      </c>
      <c r="C148" s="70" t="s">
        <v>107</v>
      </c>
      <c r="D148" s="70">
        <v>2</v>
      </c>
      <c r="E148" s="70">
        <v>965</v>
      </c>
      <c r="F148" s="70">
        <v>0.53969999999999996</v>
      </c>
      <c r="G148" s="4">
        <f>E148*12*F148</f>
        <v>6249.7259999999997</v>
      </c>
      <c r="H148" s="70">
        <v>189</v>
      </c>
      <c r="I148" s="70">
        <v>0.53969999999999996</v>
      </c>
      <c r="J148" s="70">
        <v>135</v>
      </c>
      <c r="K148" s="70">
        <v>284</v>
      </c>
      <c r="L148">
        <f>K148-J148</f>
        <v>149</v>
      </c>
      <c r="M148">
        <f>H148-J148</f>
        <v>54</v>
      </c>
      <c r="N148">
        <f>0.8*M148/L148+0.1</f>
        <v>0.38993288590604025</v>
      </c>
      <c r="O148" s="70">
        <v>0.53969999999999996</v>
      </c>
      <c r="P148">
        <v>100</v>
      </c>
      <c r="Q148">
        <f>0.8*(P148-J148)/L148+0.1</f>
        <v>-8.7919463087248323E-2</v>
      </c>
      <c r="R148">
        <f>-0.7917*Q148+0.8507</f>
        <v>0.92030583892617446</v>
      </c>
      <c r="S148">
        <f>365*P148*R148</f>
        <v>33591.163120805366</v>
      </c>
      <c r="T148" s="12">
        <f>0.7*S148</f>
        <v>23513.814184563755</v>
      </c>
      <c r="U148" s="70">
        <v>135</v>
      </c>
      <c r="V148" s="71">
        <f>1.25*L148</f>
        <v>186.25</v>
      </c>
      <c r="W148">
        <f>U148-(L148/8)</f>
        <v>116.375</v>
      </c>
      <c r="X148">
        <f>1.25*L148/(2*(-0.7914))</f>
        <v>-117.67121556734901</v>
      </c>
      <c r="Y148">
        <f>(((-0.7914)*W148)/V148-0.8506)*X148</f>
        <v>158.27863596158707</v>
      </c>
      <c r="Z148">
        <f>IF(Y148&gt;U148,Y148,U148)</f>
        <v>158.27863596158707</v>
      </c>
      <c r="AA148">
        <f>(Z148-W148)/V148</f>
        <v>0.22498596489442724</v>
      </c>
      <c r="AB148">
        <f>(-0.7914)*AA148+0.8506</f>
        <v>0.67254610738255027</v>
      </c>
      <c r="AC148">
        <f>Z148*AB148*365</f>
        <v>38854.133381691572</v>
      </c>
      <c r="AD148" s="12">
        <f>AC148*0.7</f>
        <v>27197.8933671841</v>
      </c>
      <c r="AE148" s="4">
        <f>E148*F148*12</f>
        <v>6249.7259999999987</v>
      </c>
      <c r="AF148">
        <f>AD148-AE148</f>
        <v>20948.167367184102</v>
      </c>
    </row>
    <row r="149" spans="1:32" ht="16" thickBot="1" x14ac:dyDescent="0.4">
      <c r="A149" s="69" t="s">
        <v>306</v>
      </c>
      <c r="B149" s="70" t="s">
        <v>188</v>
      </c>
      <c r="C149" s="70" t="s">
        <v>123</v>
      </c>
      <c r="D149" s="70">
        <v>2</v>
      </c>
      <c r="E149" s="70">
        <v>5100</v>
      </c>
      <c r="F149" s="70">
        <v>0.44929999999999998</v>
      </c>
      <c r="G149" s="4">
        <f>E149*12*F149</f>
        <v>27497.16</v>
      </c>
      <c r="H149" s="70">
        <v>718</v>
      </c>
      <c r="I149" s="70">
        <v>0.44929999999999998</v>
      </c>
      <c r="J149" s="70">
        <v>256</v>
      </c>
      <c r="K149" s="70">
        <v>916</v>
      </c>
      <c r="L149">
        <f>K149-J149</f>
        <v>660</v>
      </c>
      <c r="M149">
        <f>H149-J149</f>
        <v>462</v>
      </c>
      <c r="N149">
        <f>0.8*M149/L149+0.1</f>
        <v>0.66</v>
      </c>
      <c r="O149" s="70">
        <v>0.44929999999999998</v>
      </c>
      <c r="P149">
        <v>100</v>
      </c>
      <c r="Q149">
        <f>0.8*(P149-J149)/L149+0.1</f>
        <v>-8.9090909090909109E-2</v>
      </c>
      <c r="R149">
        <f>-0.7917*Q149+0.8507</f>
        <v>0.92123327272727273</v>
      </c>
      <c r="S149">
        <f>365*P149*R149</f>
        <v>33625.014454545453</v>
      </c>
      <c r="T149" s="12">
        <f>0.7*S149</f>
        <v>23537.510118181817</v>
      </c>
      <c r="U149" s="70">
        <v>256</v>
      </c>
      <c r="V149" s="71">
        <f>1.25*L149</f>
        <v>825</v>
      </c>
      <c r="W149">
        <f>U149-(L149/8)</f>
        <v>173.5</v>
      </c>
      <c r="X149">
        <f>1.25*L149/(2*(-0.7914))</f>
        <v>-521.22820318423044</v>
      </c>
      <c r="Y149">
        <f>(((-0.7914)*W149)/V149-0.8506)*X149</f>
        <v>530.10670962850634</v>
      </c>
      <c r="Z149">
        <f>IF(Y149&gt;U149,Y149,U149)</f>
        <v>530.10670962850634</v>
      </c>
      <c r="AA149">
        <f>(Z149-W149)/V149</f>
        <v>0.43225055712546223</v>
      </c>
      <c r="AB149">
        <f>(-0.7914)*AA149+0.8506</f>
        <v>0.50851690909090919</v>
      </c>
      <c r="AC149">
        <f>Z149*AB149*365</f>
        <v>98392.402296053653</v>
      </c>
      <c r="AD149" s="12">
        <f>AC149*0.7</f>
        <v>68874.681607237551</v>
      </c>
      <c r="AE149" s="4">
        <f>E149*F149*12</f>
        <v>27497.159999999996</v>
      </c>
      <c r="AF149">
        <f>AD149-AE149</f>
        <v>41377.521607237555</v>
      </c>
    </row>
    <row r="150" spans="1:32" ht="16" thickBot="1" x14ac:dyDescent="0.4">
      <c r="A150" s="69" t="s">
        <v>307</v>
      </c>
      <c r="B150" s="70" t="s">
        <v>178</v>
      </c>
      <c r="C150" s="70" t="s">
        <v>123</v>
      </c>
      <c r="D150" s="70">
        <v>1</v>
      </c>
      <c r="E150" s="70">
        <v>2700</v>
      </c>
      <c r="F150" s="70">
        <v>0.51229999999999998</v>
      </c>
      <c r="G150" s="4">
        <f>E150*12*F150</f>
        <v>16598.52</v>
      </c>
      <c r="H150" s="70">
        <v>389</v>
      </c>
      <c r="I150" s="70">
        <v>0.51229999999999998</v>
      </c>
      <c r="J150" s="70">
        <v>202</v>
      </c>
      <c r="K150" s="70">
        <v>629</v>
      </c>
      <c r="L150">
        <f>K150-J150</f>
        <v>427</v>
      </c>
      <c r="M150">
        <f>H150-J150</f>
        <v>187</v>
      </c>
      <c r="N150">
        <f>0.8*M150/L150+0.1</f>
        <v>0.45035128805620606</v>
      </c>
      <c r="O150" s="70">
        <v>0.51229999999999998</v>
      </c>
      <c r="P150">
        <v>100</v>
      </c>
      <c r="Q150">
        <f>0.8*(P150-J150)/L150+0.1</f>
        <v>-9.1100702576112413E-2</v>
      </c>
      <c r="R150">
        <f>-0.7917*Q150+0.8507</f>
        <v>0.92282442622950822</v>
      </c>
      <c r="S150">
        <f>365*P150*R150</f>
        <v>33683.091557377047</v>
      </c>
      <c r="T150" s="12">
        <f>0.7*S150</f>
        <v>23578.164090163933</v>
      </c>
      <c r="U150" s="70">
        <v>202</v>
      </c>
      <c r="V150" s="71">
        <f>1.25*L150</f>
        <v>533.75</v>
      </c>
      <c r="W150">
        <f>U150-(L150/8)</f>
        <v>148.625</v>
      </c>
      <c r="X150">
        <f>1.25*L150/(2*(-0.7914))</f>
        <v>-337.21885266616124</v>
      </c>
      <c r="Y150">
        <f>(((-0.7914)*W150)/V150-0.8506)*X150</f>
        <v>361.15085607783675</v>
      </c>
      <c r="Z150">
        <f>IF(Y150&gt;U150,Y150,U150)</f>
        <v>361.15085607783675</v>
      </c>
      <c r="AA150">
        <f>(Z150-W150)/V150</f>
        <v>0.39817490600063093</v>
      </c>
      <c r="AB150">
        <f>(-0.7914)*AA150+0.8506</f>
        <v>0.53548437939110072</v>
      </c>
      <c r="AC150">
        <f>Z150*AB150*365</f>
        <v>70587.584342192888</v>
      </c>
      <c r="AD150" s="12">
        <f>AC150*0.7</f>
        <v>49411.309039535015</v>
      </c>
      <c r="AE150" s="4">
        <f>E150*F150*12</f>
        <v>16598.52</v>
      </c>
      <c r="AF150">
        <f>AD150-AE150</f>
        <v>32812.789039535011</v>
      </c>
    </row>
    <row r="151" spans="1:32" ht="16" thickBot="1" x14ac:dyDescent="0.4">
      <c r="A151" s="69" t="s">
        <v>308</v>
      </c>
      <c r="B151" s="70" t="s">
        <v>294</v>
      </c>
      <c r="C151" s="70" t="s">
        <v>107</v>
      </c>
      <c r="D151" s="70">
        <v>2</v>
      </c>
      <c r="E151" s="70">
        <v>1200</v>
      </c>
      <c r="F151" s="70">
        <v>0.91510000000000002</v>
      </c>
      <c r="G151" s="4">
        <f>E151*12*F151</f>
        <v>13177.44</v>
      </c>
      <c r="H151" s="70">
        <v>374</v>
      </c>
      <c r="I151" s="70">
        <v>0.91510000000000002</v>
      </c>
      <c r="J151" s="70">
        <v>234</v>
      </c>
      <c r="K151" s="70">
        <v>794</v>
      </c>
      <c r="L151">
        <f>K151-J151</f>
        <v>560</v>
      </c>
      <c r="M151">
        <f>H151-J151</f>
        <v>140</v>
      </c>
      <c r="N151">
        <f>0.8*M151/L151+0.1</f>
        <v>0.30000000000000004</v>
      </c>
      <c r="O151" s="70">
        <v>0.91510000000000002</v>
      </c>
      <c r="P151">
        <v>100</v>
      </c>
      <c r="Q151">
        <f>0.8*(P151-J151)/L151+0.1</f>
        <v>-9.1428571428571415E-2</v>
      </c>
      <c r="R151">
        <f>-0.7917*Q151+0.8507</f>
        <v>0.92308400000000002</v>
      </c>
      <c r="S151">
        <f>365*P151*R151</f>
        <v>33692.565999999999</v>
      </c>
      <c r="T151" s="12">
        <f>0.7*S151</f>
        <v>23584.796199999997</v>
      </c>
      <c r="U151" s="70">
        <v>234</v>
      </c>
      <c r="V151" s="71">
        <f>1.25*L151</f>
        <v>700</v>
      </c>
      <c r="W151">
        <f>U151-(L151/8)</f>
        <v>164</v>
      </c>
      <c r="X151">
        <f>1.25*L151/(2*(-0.7914))</f>
        <v>-442.25423300480162</v>
      </c>
      <c r="Y151">
        <f>(((-0.7914)*W151)/V151-0.8506)*X151</f>
        <v>458.18145059388422</v>
      </c>
      <c r="Z151">
        <f>IF(Y151&gt;U151,Y151,U151)</f>
        <v>458.18145059388422</v>
      </c>
      <c r="AA151">
        <f>(Z151-W151)/V151</f>
        <v>0.42025921513412029</v>
      </c>
      <c r="AB151">
        <f>(-0.7914)*AA151+0.8506</f>
        <v>0.51800685714285721</v>
      </c>
      <c r="AC151">
        <f>Z151*AB151*365</f>
        <v>86629.513626502041</v>
      </c>
      <c r="AD151" s="12">
        <f>AC151*0.7</f>
        <v>60640.659538551423</v>
      </c>
      <c r="AE151" s="4">
        <f>E151*F151*12</f>
        <v>13177.440000000002</v>
      </c>
      <c r="AF151">
        <f>AD151-AE151</f>
        <v>47463.219538551421</v>
      </c>
    </row>
    <row r="152" spans="1:32" ht="16" thickBot="1" x14ac:dyDescent="0.4">
      <c r="A152" s="69" t="s">
        <v>309</v>
      </c>
      <c r="B152" s="70" t="s">
        <v>119</v>
      </c>
      <c r="C152" s="70" t="s">
        <v>123</v>
      </c>
      <c r="D152" s="70">
        <v>1</v>
      </c>
      <c r="E152" s="70">
        <v>880</v>
      </c>
      <c r="F152" s="70">
        <v>0.44379999999999997</v>
      </c>
      <c r="G152" s="4">
        <f>E152*12*F152</f>
        <v>4686.5279999999993</v>
      </c>
      <c r="H152" s="70">
        <v>246</v>
      </c>
      <c r="I152" s="70">
        <v>0.44379999999999997</v>
      </c>
      <c r="J152" s="70">
        <v>145</v>
      </c>
      <c r="K152" s="70">
        <v>333</v>
      </c>
      <c r="L152">
        <f>K152-J152</f>
        <v>188</v>
      </c>
      <c r="M152">
        <f>H152-J152</f>
        <v>101</v>
      </c>
      <c r="N152">
        <f>0.8*M152/L152+0.1</f>
        <v>0.52978723404255323</v>
      </c>
      <c r="O152" s="70">
        <v>0.44379999999999997</v>
      </c>
      <c r="P152">
        <v>100</v>
      </c>
      <c r="Q152">
        <f>0.8*(P152-J152)/L152+0.1</f>
        <v>-9.1489361702127653E-2</v>
      </c>
      <c r="R152">
        <f>-0.7917*Q152+0.8507</f>
        <v>0.92313212765957453</v>
      </c>
      <c r="S152">
        <f>365*P152*R152</f>
        <v>33694.322659574471</v>
      </c>
      <c r="T152" s="12">
        <f>0.7*S152</f>
        <v>23586.025861702128</v>
      </c>
      <c r="U152" s="70">
        <v>145</v>
      </c>
      <c r="V152" s="71">
        <f>1.25*L152</f>
        <v>235</v>
      </c>
      <c r="W152">
        <f>U152-(L152/8)</f>
        <v>121.5</v>
      </c>
      <c r="X152">
        <f>1.25*L152/(2*(-0.7914))</f>
        <v>-148.47106393732625</v>
      </c>
      <c r="Y152">
        <f>(((-0.7914)*W152)/V152-0.8506)*X152</f>
        <v>187.03948698508972</v>
      </c>
      <c r="Z152">
        <f>IF(Y152&gt;U152,Y152,U152)</f>
        <v>187.03948698508972</v>
      </c>
      <c r="AA152">
        <f>(Z152-W152)/V152</f>
        <v>0.27889143397910521</v>
      </c>
      <c r="AB152">
        <f>(-0.7914)*AA152+0.8506</f>
        <v>0.6298853191489362</v>
      </c>
      <c r="AC152">
        <f>Z152*AB152*365</f>
        <v>43001.900837865636</v>
      </c>
      <c r="AD152" s="12">
        <f>AC152*0.7</f>
        <v>30101.330586505945</v>
      </c>
      <c r="AE152" s="4">
        <f>E152*F152*12</f>
        <v>4686.5280000000002</v>
      </c>
      <c r="AF152">
        <f>AD152-AE152</f>
        <v>25414.802586505946</v>
      </c>
    </row>
    <row r="153" spans="1:32" ht="16" thickBot="1" x14ac:dyDescent="0.4">
      <c r="A153" s="69" t="s">
        <v>310</v>
      </c>
      <c r="B153" s="70" t="s">
        <v>258</v>
      </c>
      <c r="C153" s="70" t="s">
        <v>123</v>
      </c>
      <c r="D153" s="70">
        <v>2</v>
      </c>
      <c r="E153" s="70">
        <v>1600</v>
      </c>
      <c r="F153" s="70">
        <v>0.38629999999999998</v>
      </c>
      <c r="G153" s="4">
        <f>E153*12*F153</f>
        <v>7416.9599999999991</v>
      </c>
      <c r="H153" s="70">
        <v>680</v>
      </c>
      <c r="I153" s="70">
        <v>0.38629999999999998</v>
      </c>
      <c r="J153" s="70">
        <v>253</v>
      </c>
      <c r="K153" s="70">
        <v>886</v>
      </c>
      <c r="L153">
        <f>K153-J153</f>
        <v>633</v>
      </c>
      <c r="M153">
        <f>H153-J153</f>
        <v>427</v>
      </c>
      <c r="N153">
        <f>0.8*M153/L153+0.1</f>
        <v>0.63965244865718796</v>
      </c>
      <c r="O153" s="70">
        <v>0.38629999999999998</v>
      </c>
      <c r="P153">
        <v>100</v>
      </c>
      <c r="Q153">
        <f>0.8*(P153-J153)/L153+0.1</f>
        <v>-9.3364928909952599E-2</v>
      </c>
      <c r="R153">
        <f>-0.7917*Q153+0.8507</f>
        <v>0.92461701421800946</v>
      </c>
      <c r="S153">
        <f>365*P153*R153</f>
        <v>33748.521018957348</v>
      </c>
      <c r="T153" s="12">
        <f>0.7*S153</f>
        <v>23623.964713270143</v>
      </c>
      <c r="U153" s="70">
        <v>253</v>
      </c>
      <c r="V153" s="71">
        <f>1.25*L153</f>
        <v>791.25</v>
      </c>
      <c r="W153">
        <f>U153-(L153/8)</f>
        <v>173.875</v>
      </c>
      <c r="X153">
        <f>1.25*L153/(2*(-0.7914))</f>
        <v>-499.9052312357847</v>
      </c>
      <c r="Y153">
        <f>(((-0.7914)*W153)/V153-0.8506)*X153</f>
        <v>512.15688968915856</v>
      </c>
      <c r="Z153">
        <f>IF(Y153&gt;U153,Y153,U153)</f>
        <v>512.15688968915856</v>
      </c>
      <c r="AA153">
        <f>(Z153-W153)/V153</f>
        <v>0.42752845458345473</v>
      </c>
      <c r="AB153">
        <f>(-0.7914)*AA153+0.8506</f>
        <v>0.51225398104265396</v>
      </c>
      <c r="AC153">
        <f>Z153*AB153*365</f>
        <v>95759.358066518616</v>
      </c>
      <c r="AD153" s="12">
        <f>AC153*0.7</f>
        <v>67031.550646563031</v>
      </c>
      <c r="AE153" s="4">
        <f>E153*F153*12</f>
        <v>7416.9599999999991</v>
      </c>
      <c r="AF153">
        <f>AD153-AE153</f>
        <v>59614.590646563032</v>
      </c>
    </row>
    <row r="154" spans="1:32" ht="16" thickBot="1" x14ac:dyDescent="0.4">
      <c r="A154" s="69" t="s">
        <v>311</v>
      </c>
      <c r="B154" s="70" t="s">
        <v>188</v>
      </c>
      <c r="C154" s="70" t="s">
        <v>123</v>
      </c>
      <c r="D154" s="70">
        <v>1</v>
      </c>
      <c r="E154" s="70">
        <v>4000</v>
      </c>
      <c r="F154" s="70">
        <v>0.55620000000000003</v>
      </c>
      <c r="G154" s="4">
        <f>E154*12*F154</f>
        <v>26697.600000000002</v>
      </c>
      <c r="H154" s="70">
        <v>443</v>
      </c>
      <c r="I154" s="70">
        <v>0.55620000000000003</v>
      </c>
      <c r="J154" s="70">
        <v>257</v>
      </c>
      <c r="K154" s="70">
        <v>903</v>
      </c>
      <c r="L154">
        <f>K154-J154</f>
        <v>646</v>
      </c>
      <c r="M154">
        <f>H154-J154</f>
        <v>186</v>
      </c>
      <c r="N154">
        <f>0.8*M154/L154+0.1</f>
        <v>0.33034055727554179</v>
      </c>
      <c r="O154" s="70">
        <v>0.55620000000000003</v>
      </c>
      <c r="P154">
        <v>100</v>
      </c>
      <c r="Q154">
        <f>0.8*(P154-J154)/L154+0.1</f>
        <v>-9.4427244582043351E-2</v>
      </c>
      <c r="R154">
        <f>-0.7917*Q154+0.8507</f>
        <v>0.92545804953560373</v>
      </c>
      <c r="S154">
        <f>365*P154*R154</f>
        <v>33779.21880804954</v>
      </c>
      <c r="T154" s="12">
        <f>0.7*S154</f>
        <v>23645.453165634677</v>
      </c>
      <c r="U154" s="70">
        <v>257</v>
      </c>
      <c r="V154" s="71">
        <f>1.25*L154</f>
        <v>807.5</v>
      </c>
      <c r="W154">
        <f>U154-(L154/8)</f>
        <v>176.25</v>
      </c>
      <c r="X154">
        <f>1.25*L154/(2*(-0.7914))</f>
        <v>-510.17184735911042</v>
      </c>
      <c r="Y154">
        <f>(((-0.7914)*W154)/V154-0.8506)*X154</f>
        <v>522.07717336365931</v>
      </c>
      <c r="Z154">
        <f>IF(Y154&gt;U154,Y154,U154)</f>
        <v>522.07717336365931</v>
      </c>
      <c r="AA154">
        <f>(Z154-W154)/V154</f>
        <v>0.42826894534199295</v>
      </c>
      <c r="AB154">
        <f>(-0.7914)*AA154+0.8506</f>
        <v>0.51166795665634679</v>
      </c>
      <c r="AC154">
        <f>Z154*AB154*365</f>
        <v>97502.508586845273</v>
      </c>
      <c r="AD154" s="12">
        <f>AC154*0.7</f>
        <v>68251.756010791694</v>
      </c>
      <c r="AE154" s="4">
        <f>E154*F154*12</f>
        <v>26697.600000000002</v>
      </c>
      <c r="AF154">
        <f>AD154-AE154</f>
        <v>41554.156010791688</v>
      </c>
    </row>
    <row r="155" spans="1:32" ht="16" thickBot="1" x14ac:dyDescent="0.4">
      <c r="A155" s="69" t="s">
        <v>312</v>
      </c>
      <c r="B155" s="70" t="s">
        <v>213</v>
      </c>
      <c r="C155" s="70" t="s">
        <v>107</v>
      </c>
      <c r="D155" s="70">
        <v>2</v>
      </c>
      <c r="E155" s="70">
        <v>4200</v>
      </c>
      <c r="F155" s="70">
        <v>0.54249999999999998</v>
      </c>
      <c r="G155" s="4">
        <f>E155*12*F155</f>
        <v>27342</v>
      </c>
      <c r="H155" s="70">
        <v>426</v>
      </c>
      <c r="I155" s="70">
        <v>0.54249999999999998</v>
      </c>
      <c r="J155" s="70">
        <v>210</v>
      </c>
      <c r="K155" s="70">
        <v>654</v>
      </c>
      <c r="L155">
        <f>K155-J155</f>
        <v>444</v>
      </c>
      <c r="M155">
        <f>H155-J155</f>
        <v>216</v>
      </c>
      <c r="N155">
        <f>0.8*M155/L155+0.1</f>
        <v>0.48918918918918919</v>
      </c>
      <c r="O155" s="70">
        <v>0.54249999999999998</v>
      </c>
      <c r="P155">
        <v>100</v>
      </c>
      <c r="Q155">
        <f>0.8*(P155-J155)/L155+0.1</f>
        <v>-9.8198198198198194E-2</v>
      </c>
      <c r="R155">
        <f>-0.7917*Q155+0.8507</f>
        <v>0.92844351351351351</v>
      </c>
      <c r="S155">
        <f>365*P155*R155</f>
        <v>33888.188243243239</v>
      </c>
      <c r="T155" s="12">
        <f>0.7*S155</f>
        <v>23721.731770270268</v>
      </c>
      <c r="U155" s="70">
        <v>210</v>
      </c>
      <c r="V155" s="71">
        <f>1.25*L155</f>
        <v>555</v>
      </c>
      <c r="W155">
        <f>U155-(L155/8)</f>
        <v>154.5</v>
      </c>
      <c r="X155">
        <f>1.25*L155/(2*(-0.7914))</f>
        <v>-350.64442759666412</v>
      </c>
      <c r="Y155">
        <f>(((-0.7914)*W155)/V155-0.8506)*X155</f>
        <v>375.50815011372254</v>
      </c>
      <c r="Z155">
        <f>IF(Y155&gt;U155,Y155,U155)</f>
        <v>375.50815011372254</v>
      </c>
      <c r="AA155">
        <f>(Z155-W155)/V155</f>
        <v>0.39821288308778835</v>
      </c>
      <c r="AB155">
        <f>(-0.7914)*AA155+0.8506</f>
        <v>0.53545432432432438</v>
      </c>
      <c r="AC155">
        <f>Z155*AB155*365</f>
        <v>73389.623921058403</v>
      </c>
      <c r="AD155" s="12">
        <f>AC155*0.7</f>
        <v>51372.736744740876</v>
      </c>
      <c r="AE155" s="4">
        <f>E155*F155*12</f>
        <v>27342</v>
      </c>
      <c r="AF155">
        <f>AD155-AE155</f>
        <v>24030.736744740876</v>
      </c>
    </row>
    <row r="156" spans="1:32" ht="16" thickBot="1" x14ac:dyDescent="0.4">
      <c r="A156" s="69" t="s">
        <v>313</v>
      </c>
      <c r="B156" s="70" t="s">
        <v>283</v>
      </c>
      <c r="C156" s="70" t="s">
        <v>107</v>
      </c>
      <c r="D156" s="70">
        <v>1</v>
      </c>
      <c r="E156" s="70">
        <v>1000</v>
      </c>
      <c r="F156" s="70">
        <v>0.4904</v>
      </c>
      <c r="G156" s="4">
        <f>E156*12*F156</f>
        <v>5884.8</v>
      </c>
      <c r="H156" s="70">
        <v>332</v>
      </c>
      <c r="I156" s="70">
        <v>0.4904</v>
      </c>
      <c r="J156" s="70">
        <v>171</v>
      </c>
      <c r="K156" s="70">
        <v>457</v>
      </c>
      <c r="L156">
        <f>K156-J156</f>
        <v>286</v>
      </c>
      <c r="M156">
        <f>H156-J156</f>
        <v>161</v>
      </c>
      <c r="N156">
        <f>0.8*M156/L156+0.1</f>
        <v>0.55034965034965044</v>
      </c>
      <c r="O156" s="70">
        <v>0.4904</v>
      </c>
      <c r="P156">
        <v>100</v>
      </c>
      <c r="Q156">
        <f>0.8*(P156-J156)/L156+0.1</f>
        <v>-9.8601398601398604E-2</v>
      </c>
      <c r="R156">
        <f>-0.7917*Q156+0.8507</f>
        <v>0.92876272727272724</v>
      </c>
      <c r="S156">
        <f>365*P156*R156</f>
        <v>33899.839545454546</v>
      </c>
      <c r="T156" s="12">
        <f>0.7*S156</f>
        <v>23729.887681818182</v>
      </c>
      <c r="U156" s="70">
        <v>171</v>
      </c>
      <c r="V156" s="71">
        <f>1.25*L156</f>
        <v>357.5</v>
      </c>
      <c r="W156">
        <f>U156-(L156/8)</f>
        <v>135.25</v>
      </c>
      <c r="X156">
        <f>1.25*L156/(2*(-0.7914))</f>
        <v>-225.86555471316655</v>
      </c>
      <c r="Y156">
        <f>(((-0.7914)*W156)/V156-0.8506)*X156</f>
        <v>259.74624083901949</v>
      </c>
      <c r="Z156">
        <f>IF(Y156&gt;U156,Y156,U156)</f>
        <v>259.74624083901949</v>
      </c>
      <c r="AA156">
        <f>(Z156-W156)/V156</f>
        <v>0.34824123311613842</v>
      </c>
      <c r="AB156">
        <f>(-0.7914)*AA156+0.8506</f>
        <v>0.57500188811188813</v>
      </c>
      <c r="AC156">
        <f>Z156*AB156*365</f>
        <v>54514.421303026516</v>
      </c>
      <c r="AD156" s="12">
        <f>AC156*0.7</f>
        <v>38160.094912118562</v>
      </c>
      <c r="AE156" s="4">
        <f>E156*F156*12</f>
        <v>5884.7999999999993</v>
      </c>
      <c r="AF156">
        <f>AD156-AE156</f>
        <v>32275.294912118563</v>
      </c>
    </row>
    <row r="157" spans="1:32" ht="16" thickBot="1" x14ac:dyDescent="0.4">
      <c r="A157" s="69" t="s">
        <v>314</v>
      </c>
      <c r="B157" s="70" t="s">
        <v>133</v>
      </c>
      <c r="C157" s="70" t="s">
        <v>123</v>
      </c>
      <c r="D157" s="70">
        <v>2</v>
      </c>
      <c r="E157" s="70">
        <v>2150</v>
      </c>
      <c r="F157" s="70">
        <v>0.53149999999999997</v>
      </c>
      <c r="G157" s="4">
        <f>E157*12*F157</f>
        <v>13712.699999999999</v>
      </c>
      <c r="H157" s="70">
        <v>360</v>
      </c>
      <c r="I157" s="70">
        <v>0.53149999999999997</v>
      </c>
      <c r="J157" s="70">
        <v>170</v>
      </c>
      <c r="K157" s="70">
        <v>447</v>
      </c>
      <c r="L157">
        <f>K157-J157</f>
        <v>277</v>
      </c>
      <c r="M157">
        <f>H157-J157</f>
        <v>190</v>
      </c>
      <c r="N157">
        <f>0.8*M157/L157+0.1</f>
        <v>0.64873646209386282</v>
      </c>
      <c r="O157" s="70">
        <v>0.53149999999999997</v>
      </c>
      <c r="P157">
        <v>100</v>
      </c>
      <c r="Q157">
        <f>0.8*(P157-J157)/L157+0.1</f>
        <v>-0.10216606498194944</v>
      </c>
      <c r="R157">
        <f>-0.7917*Q157+0.8507</f>
        <v>0.93158487364620934</v>
      </c>
      <c r="S157">
        <f>365*P157*R157</f>
        <v>34002.847888086639</v>
      </c>
      <c r="T157" s="12">
        <f>0.7*S157</f>
        <v>23801.993521660646</v>
      </c>
      <c r="U157" s="70">
        <v>170</v>
      </c>
      <c r="V157" s="71">
        <f>1.25*L157</f>
        <v>346.25</v>
      </c>
      <c r="W157">
        <f>U157-(L157/8)</f>
        <v>135.375</v>
      </c>
      <c r="X157">
        <f>1.25*L157/(2*(-0.7914))</f>
        <v>-218.75789739701796</v>
      </c>
      <c r="Y157">
        <f>(((-0.7914)*W157)/V157-0.8506)*X157</f>
        <v>253.76296752590346</v>
      </c>
      <c r="Z157">
        <f>IF(Y157&gt;U157,Y157,U157)</f>
        <v>253.76296752590346</v>
      </c>
      <c r="AA157">
        <f>(Z157-W157)/V157</f>
        <v>0.34191470765603887</v>
      </c>
      <c r="AB157">
        <f>(-0.7914)*AA157+0.8506</f>
        <v>0.58000870036101082</v>
      </c>
      <c r="AC157">
        <f>Z157*AB157*365</f>
        <v>53722.426082975217</v>
      </c>
      <c r="AD157" s="12">
        <f>AC157*0.7</f>
        <v>37605.698258082652</v>
      </c>
      <c r="AE157" s="4">
        <f>E157*F157*12</f>
        <v>13712.699999999999</v>
      </c>
      <c r="AF157">
        <f>AD157-AE157</f>
        <v>23892.998258082655</v>
      </c>
    </row>
    <row r="158" spans="1:32" ht="16" thickBot="1" x14ac:dyDescent="0.4">
      <c r="A158" s="69" t="s">
        <v>315</v>
      </c>
      <c r="B158" s="70" t="s">
        <v>159</v>
      </c>
      <c r="C158" s="70" t="s">
        <v>123</v>
      </c>
      <c r="D158" s="70">
        <v>2</v>
      </c>
      <c r="E158" s="70">
        <v>1200</v>
      </c>
      <c r="F158" s="70">
        <v>0.43009999999999998</v>
      </c>
      <c r="G158" s="4">
        <f>E158*12*F158</f>
        <v>6193.44</v>
      </c>
      <c r="H158" s="70">
        <v>198</v>
      </c>
      <c r="I158" s="70">
        <v>0.43009999999999998</v>
      </c>
      <c r="J158" s="70">
        <v>128</v>
      </c>
      <c r="K158" s="70">
        <v>238</v>
      </c>
      <c r="L158">
        <f>K158-J158</f>
        <v>110</v>
      </c>
      <c r="M158">
        <f>H158-J158</f>
        <v>70</v>
      </c>
      <c r="N158">
        <f>0.8*M158/L158+0.1</f>
        <v>0.60909090909090902</v>
      </c>
      <c r="O158" s="70">
        <v>0.43009999999999998</v>
      </c>
      <c r="P158">
        <v>100</v>
      </c>
      <c r="Q158">
        <f>0.8*(P158-J158)/L158+0.1</f>
        <v>-0.10363636363636364</v>
      </c>
      <c r="R158">
        <f>-0.7917*Q158+0.8507</f>
        <v>0.93274890909090913</v>
      </c>
      <c r="S158">
        <f>365*P158*R158</f>
        <v>34045.335181818184</v>
      </c>
      <c r="T158" s="12">
        <f>0.7*S158</f>
        <v>23831.734627272726</v>
      </c>
      <c r="U158" s="70">
        <v>128</v>
      </c>
      <c r="V158" s="71">
        <f>1.25*L158</f>
        <v>137.5</v>
      </c>
      <c r="W158">
        <f>U158-(L158/8)</f>
        <v>114.25</v>
      </c>
      <c r="X158">
        <f>1.25*L158/(2*(-0.7914))</f>
        <v>-86.871367197371754</v>
      </c>
      <c r="Y158">
        <f>(((-0.7914)*W158)/V158-0.8506)*X158</f>
        <v>131.01778493808442</v>
      </c>
      <c r="Z158">
        <f>IF(Y158&gt;U158,Y158,U158)</f>
        <v>131.01778493808442</v>
      </c>
      <c r="AA158">
        <f>(Z158-W158)/V158</f>
        <v>0.12194752682243214</v>
      </c>
      <c r="AB158">
        <f>(-0.7914)*AA158+0.8506</f>
        <v>0.75409072727272719</v>
      </c>
      <c r="AC158">
        <f>Z158*AB158*365</f>
        <v>36061.743306311975</v>
      </c>
      <c r="AD158" s="12">
        <f>AC158*0.7</f>
        <v>25243.22031441838</v>
      </c>
      <c r="AE158" s="4">
        <f>E158*F158*12</f>
        <v>6193.4400000000005</v>
      </c>
      <c r="AF158">
        <f>AD158-AE158</f>
        <v>19049.780314418378</v>
      </c>
    </row>
    <row r="159" spans="1:32" ht="16" thickBot="1" x14ac:dyDescent="0.4">
      <c r="A159" s="69" t="s">
        <v>316</v>
      </c>
      <c r="B159" s="70" t="s">
        <v>203</v>
      </c>
      <c r="C159" s="70" t="s">
        <v>107</v>
      </c>
      <c r="D159" s="70">
        <v>2</v>
      </c>
      <c r="E159" s="70">
        <v>4000</v>
      </c>
      <c r="F159" s="70">
        <v>0.35339999999999999</v>
      </c>
      <c r="G159" s="4">
        <f>E159*12*F159</f>
        <v>16963.2</v>
      </c>
      <c r="H159" s="70">
        <v>560</v>
      </c>
      <c r="I159" s="70">
        <v>0.35339999999999999</v>
      </c>
      <c r="J159" s="70">
        <v>218</v>
      </c>
      <c r="K159" s="70">
        <v>681</v>
      </c>
      <c r="L159">
        <f>K159-J159</f>
        <v>463</v>
      </c>
      <c r="M159">
        <f>H159-J159</f>
        <v>342</v>
      </c>
      <c r="N159">
        <f>0.8*M159/L159+0.1</f>
        <v>0.69092872570194386</v>
      </c>
      <c r="O159" s="70">
        <v>0.35339999999999999</v>
      </c>
      <c r="P159">
        <v>100</v>
      </c>
      <c r="Q159">
        <f>0.8*(P159-J159)/L159+0.1</f>
        <v>-0.10388768898488121</v>
      </c>
      <c r="R159">
        <f>-0.7917*Q159+0.8507</f>
        <v>0.93294788336933043</v>
      </c>
      <c r="S159">
        <f>365*P159*R159</f>
        <v>34052.597742980564</v>
      </c>
      <c r="T159" s="12">
        <f>0.7*S159</f>
        <v>23836.818420086394</v>
      </c>
      <c r="U159" s="70">
        <v>218</v>
      </c>
      <c r="V159" s="71">
        <f>1.25*L159</f>
        <v>578.75</v>
      </c>
      <c r="W159">
        <f>U159-(L159/8)</f>
        <v>160.125</v>
      </c>
      <c r="X159">
        <f>1.25*L159/(2*(-0.7914))</f>
        <v>-365.6494819307556</v>
      </c>
      <c r="Y159">
        <f>(((-0.7914)*W159)/V159-0.8506)*X159</f>
        <v>391.08394933030075</v>
      </c>
      <c r="Z159">
        <f>IF(Y159&gt;U159,Y159,U159)</f>
        <v>391.08394933030075</v>
      </c>
      <c r="AA159">
        <f>(Z159-W159)/V159</f>
        <v>0.39906513923162118</v>
      </c>
      <c r="AB159">
        <f>(-0.7914)*AA159+0.8506</f>
        <v>0.53477984881209495</v>
      </c>
      <c r="AC159">
        <f>Z159*AB159*365</f>
        <v>76337.492582928768</v>
      </c>
      <c r="AD159" s="12">
        <f>AC159*0.7</f>
        <v>53436.244808050134</v>
      </c>
      <c r="AE159" s="4">
        <f>E159*F159*12</f>
        <v>16963.199999999997</v>
      </c>
      <c r="AF159">
        <f>AD159-AE159</f>
        <v>36473.044808050137</v>
      </c>
    </row>
    <row r="160" spans="1:32" ht="16" thickBot="1" x14ac:dyDescent="0.4">
      <c r="A160" s="69" t="s">
        <v>317</v>
      </c>
      <c r="B160" s="70" t="s">
        <v>127</v>
      </c>
      <c r="C160" s="70" t="s">
        <v>123</v>
      </c>
      <c r="D160" s="70">
        <v>2</v>
      </c>
      <c r="E160" s="70">
        <v>1700</v>
      </c>
      <c r="F160" s="70">
        <v>0.32879999999999998</v>
      </c>
      <c r="G160" s="4">
        <f>E160*12*F160</f>
        <v>6707.5199999999995</v>
      </c>
      <c r="H160" s="70">
        <v>425</v>
      </c>
      <c r="I160" s="70">
        <v>0.32879999999999998</v>
      </c>
      <c r="J160" s="70">
        <v>176</v>
      </c>
      <c r="K160" s="70">
        <v>469</v>
      </c>
      <c r="L160">
        <f>K160-J160</f>
        <v>293</v>
      </c>
      <c r="M160">
        <f>H160-J160</f>
        <v>249</v>
      </c>
      <c r="N160">
        <f>0.8*M160/L160+0.1</f>
        <v>0.779863481228669</v>
      </c>
      <c r="O160" s="70">
        <v>0.32879999999999998</v>
      </c>
      <c r="P160">
        <v>100</v>
      </c>
      <c r="Q160">
        <f>0.8*(P160-J160)/L160+0.1</f>
        <v>-0.10750853242320821</v>
      </c>
      <c r="R160">
        <f>-0.7917*Q160+0.8507</f>
        <v>0.93581450511945397</v>
      </c>
      <c r="S160">
        <f>365*P160*R160</f>
        <v>34157.229436860071</v>
      </c>
      <c r="T160" s="12">
        <f>0.7*S160</f>
        <v>23910.060605802049</v>
      </c>
      <c r="U160" s="70">
        <v>176</v>
      </c>
      <c r="V160" s="71">
        <f>1.25*L160</f>
        <v>366.25</v>
      </c>
      <c r="W160">
        <f>U160-(L160/8)</f>
        <v>139.375</v>
      </c>
      <c r="X160">
        <f>1.25*L160/(2*(-0.7914))</f>
        <v>-231.39373262572656</v>
      </c>
      <c r="Y160">
        <f>(((-0.7914)*W160)/V160-0.8506)*X160</f>
        <v>266.511008971443</v>
      </c>
      <c r="Z160">
        <f>IF(Y160&gt;U160,Y160,U160)</f>
        <v>266.511008971443</v>
      </c>
      <c r="AA160">
        <f>(Z160-W160)/V160</f>
        <v>0.34712903473431539</v>
      </c>
      <c r="AB160">
        <f>(-0.7914)*AA160+0.8506</f>
        <v>0.57588208191126289</v>
      </c>
      <c r="AC160">
        <f>Z160*AB160*365</f>
        <v>56019.803865042239</v>
      </c>
      <c r="AD160" s="12">
        <f>AC160*0.7</f>
        <v>39213.862705529566</v>
      </c>
      <c r="AE160" s="4">
        <f>E160*F160*12</f>
        <v>6707.5199999999986</v>
      </c>
      <c r="AF160">
        <f>AD160-AE160</f>
        <v>32506.342705529569</v>
      </c>
    </row>
    <row r="161" spans="1:32" ht="16" thickBot="1" x14ac:dyDescent="0.4">
      <c r="A161" s="69" t="s">
        <v>318</v>
      </c>
      <c r="B161" s="70" t="s">
        <v>117</v>
      </c>
      <c r="C161" s="70" t="s">
        <v>123</v>
      </c>
      <c r="D161" s="70">
        <v>1</v>
      </c>
      <c r="E161" s="70">
        <v>1000</v>
      </c>
      <c r="F161" s="70">
        <v>0.36990000000000001</v>
      </c>
      <c r="G161" s="4">
        <f>E161*12*F161</f>
        <v>4438.8</v>
      </c>
      <c r="H161" s="70">
        <v>240</v>
      </c>
      <c r="I161" s="70">
        <v>0.36990000000000001</v>
      </c>
      <c r="J161" s="70">
        <v>140</v>
      </c>
      <c r="K161" s="70">
        <v>288</v>
      </c>
      <c r="L161">
        <f>K161-J161</f>
        <v>148</v>
      </c>
      <c r="M161">
        <f>H161-J161</f>
        <v>100</v>
      </c>
      <c r="N161">
        <f>0.8*M161/L161+0.1</f>
        <v>0.64054054054054055</v>
      </c>
      <c r="O161" s="70">
        <v>0.36990000000000001</v>
      </c>
      <c r="P161">
        <v>100</v>
      </c>
      <c r="Q161">
        <f>0.8*(P161-J161)/L161+0.1</f>
        <v>-0.11621621621621622</v>
      </c>
      <c r="R161">
        <f>-0.7917*Q161+0.8507</f>
        <v>0.9427083783783784</v>
      </c>
      <c r="S161">
        <f>365*P161*R161</f>
        <v>34408.855810810812</v>
      </c>
      <c r="T161" s="12">
        <f>0.7*S161</f>
        <v>24086.199067567566</v>
      </c>
      <c r="U161" s="70">
        <v>140</v>
      </c>
      <c r="V161" s="71">
        <f>1.25*L161</f>
        <v>185</v>
      </c>
      <c r="W161">
        <f>U161-(L161/8)</f>
        <v>121.5</v>
      </c>
      <c r="X161">
        <f>1.25*L161/(2*(-0.7914))</f>
        <v>-116.88147586555472</v>
      </c>
      <c r="Y161">
        <f>(((-0.7914)*W161)/V161-0.8506)*X161</f>
        <v>160.16938337124085</v>
      </c>
      <c r="Z161">
        <f>IF(Y161&gt;U161,Y161,U161)</f>
        <v>160.16938337124085</v>
      </c>
      <c r="AA161">
        <f>(Z161-W161)/V161</f>
        <v>0.20902369389859921</v>
      </c>
      <c r="AB161">
        <f>(-0.7914)*AA161+0.8506</f>
        <v>0.68517864864864864</v>
      </c>
      <c r="AC161">
        <f>Z161*AB161*365</f>
        <v>40056.794203415862</v>
      </c>
      <c r="AD161" s="12">
        <f>AC161*0.7</f>
        <v>28039.755942391101</v>
      </c>
      <c r="AE161" s="4">
        <f>E161*F161*12</f>
        <v>4438.8</v>
      </c>
      <c r="AF161">
        <f>AD161-AE161</f>
        <v>23600.955942391101</v>
      </c>
    </row>
    <row r="162" spans="1:32" ht="16" thickBot="1" x14ac:dyDescent="0.4">
      <c r="A162" s="69" t="s">
        <v>319</v>
      </c>
      <c r="B162" s="70" t="s">
        <v>258</v>
      </c>
      <c r="C162" s="70" t="s">
        <v>107</v>
      </c>
      <c r="D162" s="70">
        <v>1</v>
      </c>
      <c r="E162" s="70">
        <v>900</v>
      </c>
      <c r="F162" s="70">
        <v>0.29039999999999999</v>
      </c>
      <c r="G162" s="4">
        <f>E162*12*F162</f>
        <v>3136.3199999999997</v>
      </c>
      <c r="H162" s="70">
        <v>318</v>
      </c>
      <c r="I162" s="70">
        <v>0.29039999999999999</v>
      </c>
      <c r="J162" s="70">
        <v>176</v>
      </c>
      <c r="K162" s="70">
        <v>440</v>
      </c>
      <c r="L162">
        <f>K162-J162</f>
        <v>264</v>
      </c>
      <c r="M162">
        <f>H162-J162</f>
        <v>142</v>
      </c>
      <c r="N162">
        <f>0.8*M162/L162+0.1</f>
        <v>0.53030303030303039</v>
      </c>
      <c r="O162" s="70">
        <v>0.29039999999999999</v>
      </c>
      <c r="P162">
        <v>100</v>
      </c>
      <c r="Q162">
        <f>0.8*(P162-J162)/L162+0.1</f>
        <v>-0.13030303030303031</v>
      </c>
      <c r="R162">
        <f>-0.7917*Q162+0.8507</f>
        <v>0.95386090909090915</v>
      </c>
      <c r="S162">
        <f>365*P162*R162</f>
        <v>34815.923181818187</v>
      </c>
      <c r="T162" s="12">
        <f>0.7*S162</f>
        <v>24371.146227272729</v>
      </c>
      <c r="U162" s="70">
        <v>176</v>
      </c>
      <c r="V162" s="71">
        <f>1.25*L162</f>
        <v>330</v>
      </c>
      <c r="W162">
        <f>U162-(L162/8)</f>
        <v>143</v>
      </c>
      <c r="X162">
        <f>1.25*L162/(2*(-0.7914))</f>
        <v>-208.49128127369218</v>
      </c>
      <c r="Y162">
        <f>(((-0.7914)*W162)/V162-0.8506)*X162</f>
        <v>248.84268385140257</v>
      </c>
      <c r="Z162">
        <f>IF(Y162&gt;U162,Y162,U162)</f>
        <v>248.84268385140257</v>
      </c>
      <c r="AA162">
        <f>(Z162-W162)/V162</f>
        <v>0.32073540561031083</v>
      </c>
      <c r="AB162">
        <f>(-0.7914)*AA162+0.8506</f>
        <v>0.59677000000000002</v>
      </c>
      <c r="AC162">
        <f>Z162*AB162*365</f>
        <v>54203.174681330551</v>
      </c>
      <c r="AD162" s="12">
        <f>AC162*0.7</f>
        <v>37942.222276931381</v>
      </c>
      <c r="AE162" s="4">
        <f>E162*F162*12</f>
        <v>3136.32</v>
      </c>
      <c r="AF162">
        <f>AD162-AE162</f>
        <v>34805.902276931381</v>
      </c>
    </row>
    <row r="163" spans="1:32" ht="16" thickBot="1" x14ac:dyDescent="0.4">
      <c r="A163" s="69" t="s">
        <v>320</v>
      </c>
      <c r="B163" s="70" t="s">
        <v>109</v>
      </c>
      <c r="C163" s="70" t="s">
        <v>107</v>
      </c>
      <c r="D163" s="70">
        <v>2</v>
      </c>
      <c r="E163" s="70">
        <v>1200</v>
      </c>
      <c r="F163" s="70">
        <v>0.34789999999999999</v>
      </c>
      <c r="G163" s="4">
        <f>E163*12*F163</f>
        <v>5009.76</v>
      </c>
      <c r="H163" s="70">
        <v>133</v>
      </c>
      <c r="I163" s="70">
        <v>0.34789999999999999</v>
      </c>
      <c r="J163" s="70">
        <v>111</v>
      </c>
      <c r="K163" s="70">
        <v>149</v>
      </c>
      <c r="L163">
        <f>K163-J163</f>
        <v>38</v>
      </c>
      <c r="M163">
        <f>H163-J163</f>
        <v>22</v>
      </c>
      <c r="N163">
        <f>0.8*M163/L163+0.1</f>
        <v>0.56315789473684219</v>
      </c>
      <c r="O163" s="70">
        <v>0.34789999999999999</v>
      </c>
      <c r="P163">
        <v>100</v>
      </c>
      <c r="Q163" s="23">
        <f>0.8*(P163-J163)/L163+0.1</f>
        <v>-0.13157894736842107</v>
      </c>
      <c r="R163" s="23">
        <f>-0.7917*Q163+0.8507</f>
        <v>0.95487105263157901</v>
      </c>
      <c r="S163">
        <f>365*P163*R163</f>
        <v>34852.793421052636</v>
      </c>
      <c r="T163" s="12">
        <f>0.7*S163</f>
        <v>24396.955394736844</v>
      </c>
      <c r="U163" s="70">
        <v>111</v>
      </c>
      <c r="V163" s="71">
        <f>1.25*L163</f>
        <v>47.5</v>
      </c>
      <c r="W163">
        <f>U163-(L163/8)</f>
        <v>106.25</v>
      </c>
      <c r="X163">
        <f>1.25*L163/(2*(-0.7914))</f>
        <v>-30.010108668182966</v>
      </c>
      <c r="Y163">
        <f>(((-0.7914)*W163)/V163-0.8506)*X163</f>
        <v>78.651598433156423</v>
      </c>
      <c r="Z163">
        <f>IF(Y163&gt;U163,Y163,U163)</f>
        <v>111</v>
      </c>
      <c r="AA163">
        <f>(Z163-W163)/V163</f>
        <v>0.1</v>
      </c>
      <c r="AB163">
        <f>(-0.7914)*AA163+0.8506</f>
        <v>0.77146000000000003</v>
      </c>
      <c r="AC163">
        <f>Z163*AB163*365</f>
        <v>31255.701900000004</v>
      </c>
      <c r="AD163" s="12">
        <f>AC163*0.7</f>
        <v>21878.991330000001</v>
      </c>
      <c r="AE163" s="4">
        <f>E163*F163*12</f>
        <v>5009.7599999999993</v>
      </c>
      <c r="AF163">
        <f>AD163-AE163</f>
        <v>16869.231330000002</v>
      </c>
    </row>
    <row r="164" spans="1:32" ht="16" thickBot="1" x14ac:dyDescent="0.4">
      <c r="A164" s="69" t="s">
        <v>321</v>
      </c>
      <c r="B164" s="70" t="s">
        <v>129</v>
      </c>
      <c r="C164" s="70" t="s">
        <v>123</v>
      </c>
      <c r="D164" s="70">
        <v>1</v>
      </c>
      <c r="E164" s="70">
        <v>975</v>
      </c>
      <c r="F164" s="70">
        <v>0.50139999999999996</v>
      </c>
      <c r="G164" s="4">
        <f>E164*12*F164</f>
        <v>5866.3799999999992</v>
      </c>
      <c r="H164" s="70">
        <v>192</v>
      </c>
      <c r="I164" s="70">
        <v>0.50139999999999996</v>
      </c>
      <c r="J164" s="70">
        <v>145</v>
      </c>
      <c r="K164" s="70">
        <v>300</v>
      </c>
      <c r="L164">
        <f>K164-J164</f>
        <v>155</v>
      </c>
      <c r="M164">
        <f>H164-J164</f>
        <v>47</v>
      </c>
      <c r="N164">
        <f>0.8*M164/L164+0.1</f>
        <v>0.34258064516129033</v>
      </c>
      <c r="O164" s="70">
        <v>0.50139999999999996</v>
      </c>
      <c r="P164">
        <v>100</v>
      </c>
      <c r="Q164">
        <f>0.8*(P164-J164)/L164+0.1</f>
        <v>-0.13225806451612904</v>
      </c>
      <c r="R164">
        <f>-0.7917*Q164+0.8507</f>
        <v>0.95540870967741931</v>
      </c>
      <c r="S164">
        <f>365*P164*R164</f>
        <v>34872.417903225803</v>
      </c>
      <c r="T164" s="12">
        <f>0.7*S164</f>
        <v>24410.692532258061</v>
      </c>
      <c r="U164" s="70">
        <v>145</v>
      </c>
      <c r="V164" s="71">
        <f>1.25*L164</f>
        <v>193.75</v>
      </c>
      <c r="W164">
        <f>U164-(L164/8)</f>
        <v>125.625</v>
      </c>
      <c r="X164">
        <f>1.25*L164/(2*(-0.7914))</f>
        <v>-122.40965377811473</v>
      </c>
      <c r="Y164">
        <f>(((-0.7914)*W164)/V164-0.8506)*X164</f>
        <v>166.9341515036644</v>
      </c>
      <c r="Z164">
        <f>IF(Y164&gt;U164,Y164,U164)</f>
        <v>166.9341515036644</v>
      </c>
      <c r="AA164">
        <f>(Z164-W164)/V164</f>
        <v>0.21320852388988076</v>
      </c>
      <c r="AB164">
        <f>(-0.7914)*AA164+0.8506</f>
        <v>0.68186677419354835</v>
      </c>
      <c r="AC164">
        <f>Z164*AB164*365</f>
        <v>41546.800756817363</v>
      </c>
      <c r="AD164" s="12">
        <f>AC164*0.7</f>
        <v>29082.760529772153</v>
      </c>
      <c r="AE164" s="4">
        <f>E164*F164*12</f>
        <v>5866.3799999999992</v>
      </c>
      <c r="AF164">
        <f>AD164-AE164</f>
        <v>23216.380529772156</v>
      </c>
    </row>
    <row r="165" spans="1:32" ht="16" thickBot="1" x14ac:dyDescent="0.4">
      <c r="A165" s="69" t="s">
        <v>322</v>
      </c>
      <c r="B165" s="70" t="s">
        <v>174</v>
      </c>
      <c r="C165" s="70" t="s">
        <v>107</v>
      </c>
      <c r="D165" s="70">
        <v>2</v>
      </c>
      <c r="E165" s="70">
        <v>1400</v>
      </c>
      <c r="F165" s="70">
        <v>0.52600000000000002</v>
      </c>
      <c r="G165" s="4">
        <f>E165*12*F165</f>
        <v>8836.8000000000011</v>
      </c>
      <c r="H165" s="70">
        <v>151</v>
      </c>
      <c r="I165" s="70">
        <v>0.52600000000000002</v>
      </c>
      <c r="J165" s="70">
        <v>120</v>
      </c>
      <c r="K165" s="70">
        <v>188</v>
      </c>
      <c r="L165">
        <f>K165-J165</f>
        <v>68</v>
      </c>
      <c r="M165">
        <f>H165-J165</f>
        <v>31</v>
      </c>
      <c r="N165">
        <f>0.8*M165/L165+0.1</f>
        <v>0.46470588235294119</v>
      </c>
      <c r="O165" s="70">
        <v>0.52600000000000002</v>
      </c>
      <c r="P165">
        <v>100</v>
      </c>
      <c r="Q165">
        <f>0.8*(P165-J165)/L165+0.1</f>
        <v>-0.13529411764705881</v>
      </c>
      <c r="R165">
        <f>-0.7917*Q165+0.8507</f>
        <v>0.9578123529411765</v>
      </c>
      <c r="S165">
        <f>365*P165*R165</f>
        <v>34960.150882352944</v>
      </c>
      <c r="T165" s="12">
        <f>0.7*S165</f>
        <v>24472.105617647059</v>
      </c>
      <c r="U165" s="70">
        <v>120</v>
      </c>
      <c r="V165" s="71">
        <f>1.25*L165</f>
        <v>85</v>
      </c>
      <c r="W165">
        <f>U165-(L165/8)</f>
        <v>111.5</v>
      </c>
      <c r="X165">
        <f>1.25*L165/(2*(-0.7914))</f>
        <v>-53.702299722011624</v>
      </c>
      <c r="Y165">
        <f>(((-0.7914)*W165)/V165-0.8506)*X165</f>
        <v>101.42917614354309</v>
      </c>
      <c r="Z165">
        <f>IF(Y165&gt;U165,Y165,U165)</f>
        <v>120</v>
      </c>
      <c r="AA165">
        <f>(Z165-W165)/V165</f>
        <v>0.1</v>
      </c>
      <c r="AB165">
        <f>(-0.7914)*AA165+0.8506</f>
        <v>0.77146000000000003</v>
      </c>
      <c r="AC165">
        <f>Z165*AB165*365</f>
        <v>33789.948000000004</v>
      </c>
      <c r="AD165" s="12">
        <f>AC165*0.7</f>
        <v>23652.963600000003</v>
      </c>
      <c r="AE165" s="4">
        <f>E165*F165*12</f>
        <v>8836.7999999999993</v>
      </c>
      <c r="AF165">
        <f>AD165-AE165</f>
        <v>14816.163600000003</v>
      </c>
    </row>
    <row r="166" spans="1:32" ht="16" thickBot="1" x14ac:dyDescent="0.4">
      <c r="A166" s="69" t="s">
        <v>323</v>
      </c>
      <c r="B166" s="70" t="s">
        <v>106</v>
      </c>
      <c r="C166" s="70" t="s">
        <v>107</v>
      </c>
      <c r="D166" s="70">
        <v>2</v>
      </c>
      <c r="E166" s="70">
        <v>1100</v>
      </c>
      <c r="F166" s="70">
        <v>8.2199999999999995E-2</v>
      </c>
      <c r="G166" s="4">
        <f>E166*12*F166</f>
        <v>1085.04</v>
      </c>
      <c r="H166" s="70">
        <v>142</v>
      </c>
      <c r="I166" s="70">
        <v>8.2199999999999995E-2</v>
      </c>
      <c r="J166" s="70">
        <v>111</v>
      </c>
      <c r="K166" s="70">
        <v>148</v>
      </c>
      <c r="L166">
        <f>K166-J166</f>
        <v>37</v>
      </c>
      <c r="M166">
        <f>H166-J166</f>
        <v>31</v>
      </c>
      <c r="N166">
        <f>0.8*M166/L166+0.1</f>
        <v>0.77027027027027029</v>
      </c>
      <c r="O166" s="70">
        <v>8.2199999999999995E-2</v>
      </c>
      <c r="P166">
        <v>100</v>
      </c>
      <c r="Q166">
        <f>0.8*(P166-J166)/L166+0.1</f>
        <v>-0.13783783783783785</v>
      </c>
      <c r="R166">
        <f>-0.7917*Q166+0.8507</f>
        <v>0.95982621621621622</v>
      </c>
      <c r="S166">
        <f>365*P166*R166</f>
        <v>35033.656891891893</v>
      </c>
      <c r="T166" s="12">
        <f>0.7*S166</f>
        <v>24523.559824324322</v>
      </c>
      <c r="U166" s="70">
        <v>111</v>
      </c>
      <c r="V166" s="71">
        <f>1.25*L166</f>
        <v>46.25</v>
      </c>
      <c r="W166">
        <f>U166-(L166/8)</f>
        <v>106.375</v>
      </c>
      <c r="X166">
        <f>1.25*L166/(2*(-0.7914))</f>
        <v>-29.22036896638868</v>
      </c>
      <c r="Y166">
        <f>(((-0.7914)*W166)/V166-0.8506)*X166</f>
        <v>78.042345842810207</v>
      </c>
      <c r="Z166">
        <f>IF(Y166&gt;U166,Y166,U166)</f>
        <v>111</v>
      </c>
      <c r="AA166">
        <f>(Z166-W166)/V166</f>
        <v>0.1</v>
      </c>
      <c r="AB166">
        <f>(-0.7914)*AA166+0.8506</f>
        <v>0.77146000000000003</v>
      </c>
      <c r="AC166">
        <f>Z166*AB166*365</f>
        <v>31255.701900000004</v>
      </c>
      <c r="AD166" s="12">
        <f>AC166*0.7</f>
        <v>21878.991330000001</v>
      </c>
      <c r="AE166" s="4">
        <f>E166*F166*12</f>
        <v>1085.04</v>
      </c>
      <c r="AF166">
        <f>AD166-AE166</f>
        <v>20793.95133</v>
      </c>
    </row>
    <row r="167" spans="1:32" ht="16" thickBot="1" x14ac:dyDescent="0.4">
      <c r="A167" s="69" t="s">
        <v>324</v>
      </c>
      <c r="B167" s="70" t="s">
        <v>191</v>
      </c>
      <c r="C167" s="70" t="s">
        <v>107</v>
      </c>
      <c r="D167" s="70">
        <v>2</v>
      </c>
      <c r="E167" s="70">
        <v>4500</v>
      </c>
      <c r="F167" s="70">
        <v>0.68220000000000003</v>
      </c>
      <c r="G167" s="4">
        <f>E167*12*F167</f>
        <v>36838.800000000003</v>
      </c>
      <c r="H167" s="70">
        <v>432</v>
      </c>
      <c r="I167" s="70">
        <v>0.68220000000000003</v>
      </c>
      <c r="J167" s="70">
        <v>273</v>
      </c>
      <c r="K167" s="70">
        <v>853</v>
      </c>
      <c r="L167">
        <f>K167-J167</f>
        <v>580</v>
      </c>
      <c r="M167">
        <f>H167-J167</f>
        <v>159</v>
      </c>
      <c r="N167">
        <f>0.8*M167/L167+0.1</f>
        <v>0.31931034482758625</v>
      </c>
      <c r="O167" s="70">
        <v>0.68220000000000003</v>
      </c>
      <c r="P167">
        <v>100</v>
      </c>
      <c r="Q167">
        <f>0.8*(P167-J167)/L167+0.1</f>
        <v>-0.13862068965517241</v>
      </c>
      <c r="R167">
        <f>-0.7917*Q167+0.8507</f>
        <v>0.96044600000000002</v>
      </c>
      <c r="S167">
        <f>365*P167*R167</f>
        <v>35056.279000000002</v>
      </c>
      <c r="T167" s="12">
        <f>0.7*S167</f>
        <v>24539.3953</v>
      </c>
      <c r="U167" s="70">
        <v>273</v>
      </c>
      <c r="V167" s="71">
        <f>1.25*L167</f>
        <v>725</v>
      </c>
      <c r="W167">
        <f>U167-(L167/8)</f>
        <v>200.5</v>
      </c>
      <c r="X167">
        <f>1.25*L167/(2*(-0.7914))</f>
        <v>-458.04902704068741</v>
      </c>
      <c r="Y167">
        <f>(((-0.7914)*W167)/V167-0.8506)*X167</f>
        <v>489.86650240080877</v>
      </c>
      <c r="Z167">
        <f>IF(Y167&gt;U167,Y167,U167)</f>
        <v>489.86650240080877</v>
      </c>
      <c r="AA167">
        <f>(Z167-W167)/V167</f>
        <v>0.39912621020801209</v>
      </c>
      <c r="AB167">
        <f>(-0.7914)*AA167+0.8506</f>
        <v>0.53473151724137924</v>
      </c>
      <c r="AC167">
        <f>Z167*AB167*365</f>
        <v>95610.676197196954</v>
      </c>
      <c r="AD167" s="12">
        <f>AC167*0.7</f>
        <v>66927.47333803786</v>
      </c>
      <c r="AE167" s="4">
        <f>E167*F167*12</f>
        <v>36838.800000000003</v>
      </c>
      <c r="AF167">
        <f>AD167-AE167</f>
        <v>30088.673338037857</v>
      </c>
    </row>
    <row r="168" spans="1:32" ht="16" thickBot="1" x14ac:dyDescent="0.4">
      <c r="A168" s="69" t="s">
        <v>325</v>
      </c>
      <c r="B168" s="70" t="s">
        <v>157</v>
      </c>
      <c r="C168" s="70" t="s">
        <v>107</v>
      </c>
      <c r="D168" s="70">
        <v>2</v>
      </c>
      <c r="E168" s="70">
        <v>1400</v>
      </c>
      <c r="F168" s="70">
        <v>0.2712</v>
      </c>
      <c r="G168" s="4">
        <f>E168*12*F168</f>
        <v>4556.16</v>
      </c>
      <c r="H168" s="70">
        <v>322</v>
      </c>
      <c r="I168" s="70">
        <v>0.2712</v>
      </c>
      <c r="J168" s="70">
        <v>168</v>
      </c>
      <c r="K168" s="70">
        <v>392</v>
      </c>
      <c r="L168">
        <f>K168-J168</f>
        <v>224</v>
      </c>
      <c r="M168">
        <f>H168-J168</f>
        <v>154</v>
      </c>
      <c r="N168">
        <f>0.8*M168/L168+0.1</f>
        <v>0.65</v>
      </c>
      <c r="O168" s="70">
        <v>0.2712</v>
      </c>
      <c r="P168">
        <v>100</v>
      </c>
      <c r="Q168">
        <f>0.8*(P168-J168)/L168+0.1</f>
        <v>-0.14285714285714288</v>
      </c>
      <c r="R168">
        <f>-0.7917*Q168+0.8507</f>
        <v>0.96379999999999999</v>
      </c>
      <c r="S168">
        <f>365*P168*R168</f>
        <v>35178.699999999997</v>
      </c>
      <c r="T168" s="12">
        <f>0.7*S168</f>
        <v>24625.089999999997</v>
      </c>
      <c r="U168" s="70">
        <v>168</v>
      </c>
      <c r="V168" s="71">
        <f>1.25*L168</f>
        <v>280</v>
      </c>
      <c r="W168">
        <f>U168-(L168/8)</f>
        <v>140</v>
      </c>
      <c r="X168">
        <f>1.25*L168/(2*(-0.7914))</f>
        <v>-176.90169320192064</v>
      </c>
      <c r="Y168">
        <f>(((-0.7914)*W168)/V168-0.8506)*X168</f>
        <v>220.47258023755367</v>
      </c>
      <c r="Z168">
        <f>IF(Y168&gt;U168,Y168,U168)</f>
        <v>220.47258023755367</v>
      </c>
      <c r="AA168">
        <f>(Z168-W168)/V168</f>
        <v>0.28740207227697739</v>
      </c>
      <c r="AB168">
        <f>(-0.7914)*AA168+0.8506</f>
        <v>0.62315000000000009</v>
      </c>
      <c r="AC168">
        <f>Z168*AB168*365</f>
        <v>50146.433256886528</v>
      </c>
      <c r="AD168" s="12">
        <f>AC168*0.7</f>
        <v>35102.503279820565</v>
      </c>
      <c r="AE168" s="4">
        <f>E168*F168*12</f>
        <v>4556.16</v>
      </c>
      <c r="AF168">
        <f>AD168-AE168</f>
        <v>30546.343279820565</v>
      </c>
    </row>
    <row r="169" spans="1:32" ht="16" thickBot="1" x14ac:dyDescent="0.4">
      <c r="A169" s="69" t="s">
        <v>326</v>
      </c>
      <c r="B169" s="70" t="s">
        <v>290</v>
      </c>
      <c r="C169" s="70" t="s">
        <v>107</v>
      </c>
      <c r="D169" s="70">
        <v>2</v>
      </c>
      <c r="E169" s="70">
        <v>2000</v>
      </c>
      <c r="F169" s="70">
        <v>0.41099999999999998</v>
      </c>
      <c r="G169" s="4">
        <f>E169*12*F169</f>
        <v>9864</v>
      </c>
      <c r="H169" s="70">
        <v>429</v>
      </c>
      <c r="I169" s="70">
        <v>0.41099999999999998</v>
      </c>
      <c r="J169" s="70">
        <v>221</v>
      </c>
      <c r="K169" s="70">
        <v>617</v>
      </c>
      <c r="L169">
        <f>K169-J169</f>
        <v>396</v>
      </c>
      <c r="M169">
        <f>H169-J169</f>
        <v>208</v>
      </c>
      <c r="N169">
        <f>0.8*M169/L169+0.1</f>
        <v>0.52020202020202022</v>
      </c>
      <c r="O169" s="70">
        <v>0.41099999999999998</v>
      </c>
      <c r="P169">
        <v>100</v>
      </c>
      <c r="Q169">
        <f>0.8*(P169-J169)/L169+0.1</f>
        <v>-0.14444444444444446</v>
      </c>
      <c r="R169">
        <f>-0.7917*Q169+0.8507</f>
        <v>0.96505666666666667</v>
      </c>
      <c r="S169">
        <f>365*P169*R169</f>
        <v>35224.568333333336</v>
      </c>
      <c r="T169" s="12">
        <f>0.7*S169</f>
        <v>24657.197833333335</v>
      </c>
      <c r="U169" s="70">
        <v>221</v>
      </c>
      <c r="V169" s="71">
        <f>1.25*L169</f>
        <v>495</v>
      </c>
      <c r="W169">
        <f>U169-(L169/8)</f>
        <v>171.5</v>
      </c>
      <c r="X169">
        <f>1.25*L169/(2*(-0.7914))</f>
        <v>-312.73692191053829</v>
      </c>
      <c r="Y169">
        <f>(((-0.7914)*W169)/V169-0.8506)*X169</f>
        <v>351.76402577710388</v>
      </c>
      <c r="Z169">
        <f>IF(Y169&gt;U169,Y169,U169)</f>
        <v>351.76402577710388</v>
      </c>
      <c r="AA169">
        <f>(Z169-W169)/V169</f>
        <v>0.36416974904465432</v>
      </c>
      <c r="AB169">
        <f>(-0.7914)*AA169+0.8506</f>
        <v>0.56239606060606062</v>
      </c>
      <c r="AC169">
        <f>Z169*AB169*365</f>
        <v>72208.206361389777</v>
      </c>
      <c r="AD169" s="12">
        <f>AC169*0.7</f>
        <v>50545.744452972838</v>
      </c>
      <c r="AE169" s="4">
        <f>E169*F169*12</f>
        <v>9864</v>
      </c>
      <c r="AF169">
        <f>AD169-AE169</f>
        <v>40681.744452972838</v>
      </c>
    </row>
    <row r="170" spans="1:32" ht="16" thickBot="1" x14ac:dyDescent="0.4">
      <c r="A170" s="69" t="s">
        <v>327</v>
      </c>
      <c r="B170" s="70" t="s">
        <v>111</v>
      </c>
      <c r="C170" s="70" t="s">
        <v>107</v>
      </c>
      <c r="D170" s="70">
        <v>2</v>
      </c>
      <c r="E170" s="70">
        <v>920</v>
      </c>
      <c r="F170" s="70">
        <v>0.4521</v>
      </c>
      <c r="G170" s="4">
        <f>E170*12*F170</f>
        <v>4991.1840000000002</v>
      </c>
      <c r="H170" s="70">
        <v>123</v>
      </c>
      <c r="I170" s="70">
        <v>0.4521</v>
      </c>
      <c r="J170" s="70">
        <v>111</v>
      </c>
      <c r="K170" s="70">
        <v>147</v>
      </c>
      <c r="L170">
        <f>K170-J170</f>
        <v>36</v>
      </c>
      <c r="M170">
        <f>H170-J170</f>
        <v>12</v>
      </c>
      <c r="N170">
        <f>0.8*M170/L170+0.1</f>
        <v>0.3666666666666667</v>
      </c>
      <c r="O170" s="70">
        <v>0.4521</v>
      </c>
      <c r="P170">
        <v>100</v>
      </c>
      <c r="Q170">
        <f>0.8*(P170-J170)/L170+0.1</f>
        <v>-0.14444444444444446</v>
      </c>
      <c r="R170">
        <f>-0.7917*Q170+0.8507</f>
        <v>0.96505666666666667</v>
      </c>
      <c r="S170">
        <f>365*P170*R170</f>
        <v>35224.568333333336</v>
      </c>
      <c r="T170" s="12">
        <f>0.7*S170</f>
        <v>24657.197833333335</v>
      </c>
      <c r="U170" s="70">
        <v>111</v>
      </c>
      <c r="V170" s="71">
        <f>1.25*L170</f>
        <v>45</v>
      </c>
      <c r="W170">
        <f>U170-(L170/8)</f>
        <v>106.5</v>
      </c>
      <c r="X170">
        <f>1.25*L170/(2*(-0.7914))</f>
        <v>-28.430629264594391</v>
      </c>
      <c r="Y170">
        <f>(((-0.7914)*W170)/V170-0.8506)*X170</f>
        <v>77.433093252463991</v>
      </c>
      <c r="Z170">
        <f>IF(Y170&gt;U170,Y170,U170)</f>
        <v>111</v>
      </c>
      <c r="AA170">
        <f>(Z170-W170)/V170</f>
        <v>0.1</v>
      </c>
      <c r="AB170">
        <f>(-0.7914)*AA170+0.8506</f>
        <v>0.77146000000000003</v>
      </c>
      <c r="AC170">
        <f>Z170*AB170*365</f>
        <v>31255.701900000004</v>
      </c>
      <c r="AD170" s="12">
        <f>AC170*0.7</f>
        <v>21878.991330000001</v>
      </c>
      <c r="AE170" s="4">
        <f>E170*F170*12</f>
        <v>4991.1840000000002</v>
      </c>
      <c r="AF170">
        <f>AD170-AE170</f>
        <v>16887.80733</v>
      </c>
    </row>
    <row r="171" spans="1:32" ht="16" thickBot="1" x14ac:dyDescent="0.4">
      <c r="A171" s="69" t="s">
        <v>328</v>
      </c>
      <c r="B171" s="70" t="s">
        <v>329</v>
      </c>
      <c r="C171" s="70" t="s">
        <v>123</v>
      </c>
      <c r="D171" s="70">
        <v>1</v>
      </c>
      <c r="E171" s="70">
        <v>800</v>
      </c>
      <c r="F171" s="70">
        <v>0.45479999999999998</v>
      </c>
      <c r="G171" s="4">
        <f>E171*12*F171</f>
        <v>4366.08</v>
      </c>
      <c r="H171" s="70">
        <v>325</v>
      </c>
      <c r="I171" s="70">
        <v>0.45479999999999998</v>
      </c>
      <c r="J171" s="70">
        <v>186</v>
      </c>
      <c r="K171" s="70">
        <v>465</v>
      </c>
      <c r="L171">
        <f>K171-J171</f>
        <v>279</v>
      </c>
      <c r="M171">
        <f>H171-J171</f>
        <v>139</v>
      </c>
      <c r="N171">
        <f>0.8*M171/L171+0.1</f>
        <v>0.49856630824372761</v>
      </c>
      <c r="O171" s="70">
        <v>0.45479999999999998</v>
      </c>
      <c r="P171">
        <v>100</v>
      </c>
      <c r="Q171">
        <f>0.8*(P171-J171)/L171+0.1</f>
        <v>-0.14659498207885302</v>
      </c>
      <c r="R171">
        <f>-0.7917*Q171+0.8507</f>
        <v>0.96675924731182794</v>
      </c>
      <c r="S171">
        <f>365*P171*R171</f>
        <v>35286.712526881718</v>
      </c>
      <c r="T171" s="12">
        <f>0.7*S171</f>
        <v>24700.698768817201</v>
      </c>
      <c r="U171" s="70">
        <v>186</v>
      </c>
      <c r="V171" s="71">
        <f>1.25*L171</f>
        <v>348.75</v>
      </c>
      <c r="W171">
        <f>U171-(L171/8)</f>
        <v>151.125</v>
      </c>
      <c r="X171">
        <f>1.25*L171/(2*(-0.7914))</f>
        <v>-220.33737680060653</v>
      </c>
      <c r="Y171">
        <f>(((-0.7914)*W171)/V171-0.8506)*X171</f>
        <v>262.98147270659592</v>
      </c>
      <c r="Z171">
        <f>IF(Y171&gt;U171,Y171,U171)</f>
        <v>262.98147270659592</v>
      </c>
      <c r="AA171">
        <f>(Z171-W171)/V171</f>
        <v>0.32073540561031089</v>
      </c>
      <c r="AB171">
        <f>(-0.7914)*AA171+0.8506</f>
        <v>0.59677000000000002</v>
      </c>
      <c r="AC171">
        <f>Z171*AB171*365</f>
        <v>57282.900515497065</v>
      </c>
      <c r="AD171" s="12">
        <f>AC171*0.7</f>
        <v>40098.030360847944</v>
      </c>
      <c r="AE171" s="4">
        <f>E171*F171*12</f>
        <v>4366.08</v>
      </c>
      <c r="AF171">
        <f>AD171-AE171</f>
        <v>35731.950360847943</v>
      </c>
    </row>
    <row r="172" spans="1:32" ht="16" thickBot="1" x14ac:dyDescent="0.4">
      <c r="A172" s="69" t="s">
        <v>330</v>
      </c>
      <c r="B172" s="70" t="s">
        <v>331</v>
      </c>
      <c r="C172" s="70" t="s">
        <v>107</v>
      </c>
      <c r="D172" s="70">
        <v>1</v>
      </c>
      <c r="E172" s="70">
        <v>1200</v>
      </c>
      <c r="F172" s="70">
        <v>0.79730000000000001</v>
      </c>
      <c r="G172" s="4">
        <f>E172*12*F172</f>
        <v>11481.12</v>
      </c>
      <c r="H172" s="70">
        <v>204</v>
      </c>
      <c r="I172" s="70">
        <v>0.79730000000000001</v>
      </c>
      <c r="J172" s="70">
        <v>173</v>
      </c>
      <c r="K172" s="70">
        <v>395</v>
      </c>
      <c r="L172">
        <f>K172-J172</f>
        <v>222</v>
      </c>
      <c r="M172">
        <f>H172-J172</f>
        <v>31</v>
      </c>
      <c r="N172">
        <f>0.8*M172/L172+0.1</f>
        <v>0.21171171171171171</v>
      </c>
      <c r="O172" s="70">
        <v>0.79730000000000001</v>
      </c>
      <c r="P172">
        <v>100</v>
      </c>
      <c r="Q172">
        <f>0.8*(P172-J172)/L172+0.1</f>
        <v>-0.16306306306306309</v>
      </c>
      <c r="R172">
        <f>-0.7917*Q172+0.8507</f>
        <v>0.97979702702702709</v>
      </c>
      <c r="S172">
        <f>365*P172*R172</f>
        <v>35762.59148648649</v>
      </c>
      <c r="T172" s="12">
        <f>0.7*S172</f>
        <v>25033.814040540543</v>
      </c>
      <c r="U172" s="70">
        <v>173</v>
      </c>
      <c r="V172" s="71">
        <f>1.25*L172</f>
        <v>277.5</v>
      </c>
      <c r="W172">
        <f>U172-(L172/8)</f>
        <v>145.25</v>
      </c>
      <c r="X172">
        <f>1.25*L172/(2*(-0.7914))</f>
        <v>-175.32221379833206</v>
      </c>
      <c r="Y172">
        <f>(((-0.7914)*W172)/V172-0.8506)*X172</f>
        <v>221.75407505686127</v>
      </c>
      <c r="Z172">
        <f>IF(Y172&gt;U172,Y172,U172)</f>
        <v>221.75407505686127</v>
      </c>
      <c r="AA172">
        <f>(Z172-W172)/V172</f>
        <v>0.27569036056526586</v>
      </c>
      <c r="AB172">
        <f>(-0.7914)*AA172+0.8506</f>
        <v>0.63241864864864861</v>
      </c>
      <c r="AC172">
        <f>Z172*AB172*365</f>
        <v>51188.115555123783</v>
      </c>
      <c r="AD172" s="12">
        <f>AC172*0.7</f>
        <v>35831.680888586649</v>
      </c>
      <c r="AE172" s="4">
        <f>E172*F172*12</f>
        <v>11481.119999999999</v>
      </c>
      <c r="AF172">
        <f>AD172-AE172</f>
        <v>24350.56088858665</v>
      </c>
    </row>
    <row r="173" spans="1:32" ht="16" thickBot="1" x14ac:dyDescent="0.4">
      <c r="A173" s="69" t="s">
        <v>332</v>
      </c>
      <c r="B173" s="70" t="s">
        <v>176</v>
      </c>
      <c r="C173" s="70" t="s">
        <v>123</v>
      </c>
      <c r="D173" s="70">
        <v>1</v>
      </c>
      <c r="E173" s="70">
        <v>1000</v>
      </c>
      <c r="F173" s="70">
        <v>0.63009999999999999</v>
      </c>
      <c r="G173" s="4">
        <f>E173*12*F173</f>
        <v>7561.2</v>
      </c>
      <c r="H173" s="70">
        <v>221</v>
      </c>
      <c r="I173" s="70">
        <v>0.63009999999999999</v>
      </c>
      <c r="J173" s="70">
        <v>190</v>
      </c>
      <c r="K173" s="70">
        <v>462</v>
      </c>
      <c r="L173">
        <f>K173-J173</f>
        <v>272</v>
      </c>
      <c r="M173">
        <f>H173-J173</f>
        <v>31</v>
      </c>
      <c r="N173">
        <f>0.8*M173/L173+0.1</f>
        <v>0.19117647058823531</v>
      </c>
      <c r="O173" s="70">
        <v>0.63009999999999999</v>
      </c>
      <c r="P173">
        <v>100</v>
      </c>
      <c r="Q173">
        <f>0.8*(P173-J173)/L173+0.1</f>
        <v>-0.16470588235294117</v>
      </c>
      <c r="R173">
        <f>-0.7917*Q173+0.8507</f>
        <v>0.98109764705882352</v>
      </c>
      <c r="S173">
        <f>365*P173*R173</f>
        <v>35810.06411764706</v>
      </c>
      <c r="T173" s="12">
        <f>0.7*S173</f>
        <v>25067.04488235294</v>
      </c>
      <c r="U173" s="70">
        <v>190</v>
      </c>
      <c r="V173" s="71">
        <f>1.25*L173</f>
        <v>340</v>
      </c>
      <c r="W173">
        <f>U173-(L173/8)</f>
        <v>156</v>
      </c>
      <c r="X173">
        <f>1.25*L173/(2*(-0.7914))</f>
        <v>-214.8091988880465</v>
      </c>
      <c r="Y173">
        <f>(((-0.7914)*W173)/V173-0.8506)*X173</f>
        <v>260.71670457417235</v>
      </c>
      <c r="Z173">
        <f>IF(Y173&gt;U173,Y173,U173)</f>
        <v>260.71670457417235</v>
      </c>
      <c r="AA173">
        <f>(Z173-W173)/V173</f>
        <v>0.30799030757109513</v>
      </c>
      <c r="AB173">
        <f>(-0.7914)*AA173+0.8506</f>
        <v>0.60685647058823533</v>
      </c>
      <c r="AC173">
        <f>Z173*AB173*365</f>
        <v>57749.430993866423</v>
      </c>
      <c r="AD173" s="12">
        <f>AC173*0.7</f>
        <v>40424.601695706493</v>
      </c>
      <c r="AE173" s="4">
        <f>E173*F173*12</f>
        <v>7561.2000000000007</v>
      </c>
      <c r="AF173">
        <f>AD173-AE173</f>
        <v>32863.401695706489</v>
      </c>
    </row>
    <row r="174" spans="1:32" ht="16" thickBot="1" x14ac:dyDescent="0.4">
      <c r="A174" s="69" t="s">
        <v>333</v>
      </c>
      <c r="B174" s="70" t="s">
        <v>334</v>
      </c>
      <c r="C174" s="70" t="s">
        <v>123</v>
      </c>
      <c r="D174" s="70">
        <v>1</v>
      </c>
      <c r="E174" s="70">
        <v>1200</v>
      </c>
      <c r="F174" s="70">
        <v>0.44929999999999998</v>
      </c>
      <c r="G174" s="4">
        <f>E174*12*F174</f>
        <v>6469.92</v>
      </c>
      <c r="H174" s="70">
        <v>187</v>
      </c>
      <c r="I174" s="70">
        <v>0.44929999999999998</v>
      </c>
      <c r="J174" s="70">
        <v>141</v>
      </c>
      <c r="K174" s="70">
        <v>263</v>
      </c>
      <c r="L174">
        <f>K174-J174</f>
        <v>122</v>
      </c>
      <c r="M174">
        <f>H174-J174</f>
        <v>46</v>
      </c>
      <c r="N174">
        <f>0.8*M174/L174+0.1</f>
        <v>0.40163934426229508</v>
      </c>
      <c r="O174" s="70">
        <v>0.44929999999999998</v>
      </c>
      <c r="P174">
        <v>100</v>
      </c>
      <c r="Q174">
        <f>0.8*(P174-J174)/L174+0.1</f>
        <v>-0.16885245901639348</v>
      </c>
      <c r="R174">
        <f>-0.7917*Q174+0.8507</f>
        <v>0.98438049180327869</v>
      </c>
      <c r="S174">
        <f>365*P174*R174</f>
        <v>35929.88795081967</v>
      </c>
      <c r="T174" s="12">
        <f>0.7*S174</f>
        <v>25150.921565573768</v>
      </c>
      <c r="U174" s="70">
        <v>141</v>
      </c>
      <c r="V174" s="71">
        <f>1.25*L174</f>
        <v>152.5</v>
      </c>
      <c r="W174">
        <f>U174-(L174/8)</f>
        <v>125.75</v>
      </c>
      <c r="X174">
        <f>1.25*L174/(2*(-0.7914))</f>
        <v>-96.348243618903211</v>
      </c>
      <c r="Y174">
        <f>(((-0.7914)*W174)/V174-0.8506)*X174</f>
        <v>144.82881602223907</v>
      </c>
      <c r="Z174">
        <f>IF(Y174&gt;U174,Y174,U174)</f>
        <v>144.82881602223907</v>
      </c>
      <c r="AA174">
        <f>(Z174-W174)/V174</f>
        <v>0.12510699030976438</v>
      </c>
      <c r="AB174">
        <f>(-0.7914)*AA174+0.8506</f>
        <v>0.75159032786885249</v>
      </c>
      <c r="AC174">
        <f>Z174*AB174*365</f>
        <v>39730.957121439518</v>
      </c>
      <c r="AD174" s="12">
        <f>AC174*0.7</f>
        <v>27811.669985007662</v>
      </c>
      <c r="AE174" s="4">
        <f>E174*F174*12</f>
        <v>6469.92</v>
      </c>
      <c r="AF174">
        <f>AD174-AE174</f>
        <v>21341.749985007664</v>
      </c>
    </row>
    <row r="175" spans="1:32" ht="16" thickBot="1" x14ac:dyDescent="0.4">
      <c r="A175" s="69" t="s">
        <v>335</v>
      </c>
      <c r="B175" s="70" t="s">
        <v>147</v>
      </c>
      <c r="C175" s="70" t="s">
        <v>107</v>
      </c>
      <c r="D175" s="70">
        <v>2</v>
      </c>
      <c r="E175" s="70">
        <v>3500</v>
      </c>
      <c r="F175" s="70">
        <v>0.39729999999999999</v>
      </c>
      <c r="G175" s="4">
        <f>E175*12*F175</f>
        <v>16686.599999999999</v>
      </c>
      <c r="H175" s="70">
        <v>343</v>
      </c>
      <c r="I175" s="70">
        <v>0.39729999999999999</v>
      </c>
      <c r="J175" s="70">
        <v>194</v>
      </c>
      <c r="K175" s="70">
        <v>471</v>
      </c>
      <c r="L175">
        <f>K175-J175</f>
        <v>277</v>
      </c>
      <c r="M175">
        <f>H175-J175</f>
        <v>149</v>
      </c>
      <c r="N175">
        <f>0.8*M175/L175+0.1</f>
        <v>0.53032490974729241</v>
      </c>
      <c r="O175" s="70">
        <v>0.39729999999999999</v>
      </c>
      <c r="P175">
        <v>100</v>
      </c>
      <c r="Q175">
        <f>0.8*(P175-J175)/L175+0.1</f>
        <v>-0.17148014440433215</v>
      </c>
      <c r="R175">
        <f>-0.7917*Q175+0.8507</f>
        <v>0.98646083032490983</v>
      </c>
      <c r="S175">
        <f>365*P175*R175</f>
        <v>36005.820306859212</v>
      </c>
      <c r="T175" s="12">
        <f>0.7*S175</f>
        <v>25204.074214801447</v>
      </c>
      <c r="U175" s="70">
        <v>194</v>
      </c>
      <c r="V175" s="71">
        <f>1.25*L175</f>
        <v>346.25</v>
      </c>
      <c r="W175">
        <f>U175-(L175/8)</f>
        <v>159.375</v>
      </c>
      <c r="X175">
        <f>1.25*L175/(2*(-0.7914))</f>
        <v>-218.75789739701796</v>
      </c>
      <c r="Y175">
        <f>(((-0.7914)*W175)/V175-0.8506)*X175</f>
        <v>265.76296752590349</v>
      </c>
      <c r="Z175">
        <f>IF(Y175&gt;U175,Y175,U175)</f>
        <v>265.76296752590349</v>
      </c>
      <c r="AA175">
        <f>(Z175-W175)/V175</f>
        <v>0.3072576679448476</v>
      </c>
      <c r="AB175">
        <f>(-0.7914)*AA175+0.8506</f>
        <v>0.60743628158844765</v>
      </c>
      <c r="AC175">
        <f>Z175*AB175*365</f>
        <v>58923.435103913864</v>
      </c>
      <c r="AD175" s="12">
        <f>AC175*0.7</f>
        <v>41246.404572739702</v>
      </c>
      <c r="AE175" s="4">
        <f>E175*F175*12</f>
        <v>16686.599999999999</v>
      </c>
      <c r="AF175">
        <f>AD175-AE175</f>
        <v>24559.804572739704</v>
      </c>
    </row>
    <row r="176" spans="1:32" ht="16" thickBot="1" x14ac:dyDescent="0.4">
      <c r="A176" s="69" t="s">
        <v>336</v>
      </c>
      <c r="B176" s="70" t="s">
        <v>337</v>
      </c>
      <c r="C176" s="70" t="s">
        <v>107</v>
      </c>
      <c r="D176" s="70">
        <v>1</v>
      </c>
      <c r="E176" s="70">
        <v>600</v>
      </c>
      <c r="F176" s="70">
        <v>0.43840000000000001</v>
      </c>
      <c r="G176" s="4">
        <f>E176*12*F176</f>
        <v>3156.48</v>
      </c>
      <c r="H176" s="70">
        <v>182</v>
      </c>
      <c r="I176" s="70">
        <v>0.43840000000000001</v>
      </c>
      <c r="J176" s="70">
        <v>132</v>
      </c>
      <c r="K176" s="70">
        <v>226</v>
      </c>
      <c r="L176">
        <f>K176-J176</f>
        <v>94</v>
      </c>
      <c r="M176">
        <f>H176-J176</f>
        <v>50</v>
      </c>
      <c r="N176">
        <f>0.8*M176/L176+0.1</f>
        <v>0.52553191489361706</v>
      </c>
      <c r="O176" s="70">
        <v>0.43840000000000001</v>
      </c>
      <c r="P176">
        <v>100</v>
      </c>
      <c r="Q176">
        <f>0.8*(P176-J176)/L176+0.1</f>
        <v>-0.17234042553191489</v>
      </c>
      <c r="R176">
        <f>-0.7917*Q176+0.8507</f>
        <v>0.98714191489361702</v>
      </c>
      <c r="S176">
        <f>365*P176*R176</f>
        <v>36030.679893617023</v>
      </c>
      <c r="T176" s="12">
        <f>0.7*S176</f>
        <v>25221.475925531915</v>
      </c>
      <c r="U176" s="70">
        <v>132</v>
      </c>
      <c r="V176" s="71">
        <f>1.25*L176</f>
        <v>117.5</v>
      </c>
      <c r="W176">
        <f>U176-(L176/8)</f>
        <v>120.25</v>
      </c>
      <c r="X176">
        <f>1.25*L176/(2*(-0.7914))</f>
        <v>-74.235531968663125</v>
      </c>
      <c r="Y176">
        <f>(((-0.7914)*W176)/V176-0.8506)*X176</f>
        <v>123.26974349254485</v>
      </c>
      <c r="Z176">
        <f>IF(Y176&gt;U176,Y176,U176)</f>
        <v>132</v>
      </c>
      <c r="AA176">
        <f>(Z176-W176)/V176</f>
        <v>0.1</v>
      </c>
      <c r="AB176">
        <f>(-0.7914)*AA176+0.8506</f>
        <v>0.77146000000000003</v>
      </c>
      <c r="AC176">
        <f>Z176*AB176*365</f>
        <v>37168.942800000004</v>
      </c>
      <c r="AD176" s="12">
        <f>AC176*0.7</f>
        <v>26018.259960000003</v>
      </c>
      <c r="AE176" s="4">
        <f>E176*F176*12</f>
        <v>3156.4800000000005</v>
      </c>
      <c r="AF176">
        <f>AD176-AE176</f>
        <v>22861.779960000003</v>
      </c>
    </row>
    <row r="177" spans="1:32" ht="16" thickBot="1" x14ac:dyDescent="0.4">
      <c r="A177" s="69" t="s">
        <v>338</v>
      </c>
      <c r="B177" s="70" t="s">
        <v>339</v>
      </c>
      <c r="C177" s="70" t="s">
        <v>107</v>
      </c>
      <c r="D177" s="70">
        <v>2</v>
      </c>
      <c r="E177" s="70">
        <v>1900</v>
      </c>
      <c r="F177" s="70">
        <v>0.21640000000000001</v>
      </c>
      <c r="G177" s="4">
        <f>E177*12*F177</f>
        <v>4933.92</v>
      </c>
      <c r="H177" s="70">
        <v>308</v>
      </c>
      <c r="I177" s="70">
        <v>0.21640000000000001</v>
      </c>
      <c r="J177" s="70">
        <v>168</v>
      </c>
      <c r="K177" s="70">
        <v>364</v>
      </c>
      <c r="L177">
        <f>K177-J177</f>
        <v>196</v>
      </c>
      <c r="M177">
        <f>H177-J177</f>
        <v>140</v>
      </c>
      <c r="N177">
        <f>0.8*M177/L177+0.1</f>
        <v>0.67142857142857137</v>
      </c>
      <c r="O177" s="70">
        <v>0.21640000000000001</v>
      </c>
      <c r="P177">
        <v>100</v>
      </c>
      <c r="Q177">
        <f>0.8*(P177-J177)/L177+0.1</f>
        <v>-0.17755102040816331</v>
      </c>
      <c r="R177">
        <f>-0.7917*Q177+0.8507</f>
        <v>0.9912671428571429</v>
      </c>
      <c r="S177">
        <f>365*P177*R177</f>
        <v>36181.250714285714</v>
      </c>
      <c r="T177" s="12">
        <f>0.7*S177</f>
        <v>25326.875499999998</v>
      </c>
      <c r="U177" s="70">
        <v>168</v>
      </c>
      <c r="V177" s="71">
        <f>1.25*L177</f>
        <v>245</v>
      </c>
      <c r="W177">
        <f>U177-(L177/8)</f>
        <v>143.5</v>
      </c>
      <c r="X177">
        <f>1.25*L177/(2*(-0.7914))</f>
        <v>-154.78898155168056</v>
      </c>
      <c r="Y177">
        <f>(((-0.7914)*W177)/V177-0.8506)*X177</f>
        <v>203.41350770785948</v>
      </c>
      <c r="Z177">
        <f>IF(Y177&gt;U177,Y177,U177)</f>
        <v>203.41350770785948</v>
      </c>
      <c r="AA177">
        <f>(Z177-W177)/V177</f>
        <v>0.24454492941983461</v>
      </c>
      <c r="AB177">
        <f>(-0.7914)*AA177+0.8506</f>
        <v>0.65706714285714285</v>
      </c>
      <c r="AC177">
        <f>Z177*AB177*365</f>
        <v>48784.561299775713</v>
      </c>
      <c r="AD177" s="12">
        <f>AC177*0.7</f>
        <v>34149.192909842997</v>
      </c>
      <c r="AE177" s="4">
        <f>E177*F177*12</f>
        <v>4933.92</v>
      </c>
      <c r="AF177">
        <f>AD177-AE177</f>
        <v>29215.272909842999</v>
      </c>
    </row>
    <row r="178" spans="1:32" ht="16" thickBot="1" x14ac:dyDescent="0.4">
      <c r="A178" s="69" t="s">
        <v>340</v>
      </c>
      <c r="B178" s="70" t="s">
        <v>184</v>
      </c>
      <c r="C178" s="70" t="s">
        <v>123</v>
      </c>
      <c r="D178" s="70">
        <v>1</v>
      </c>
      <c r="E178" s="70">
        <v>1185</v>
      </c>
      <c r="F178" s="70">
        <v>0.27950000000000003</v>
      </c>
      <c r="G178" s="4">
        <f>E178*12*F178</f>
        <v>3974.4900000000002</v>
      </c>
      <c r="H178" s="70">
        <v>289</v>
      </c>
      <c r="I178" s="70">
        <v>0.27950000000000003</v>
      </c>
      <c r="J178" s="70">
        <v>157</v>
      </c>
      <c r="K178" s="70">
        <v>320</v>
      </c>
      <c r="L178">
        <f>K178-J178</f>
        <v>163</v>
      </c>
      <c r="M178">
        <f>H178-J178</f>
        <v>132</v>
      </c>
      <c r="N178">
        <f>0.8*M178/L178+0.1</f>
        <v>0.74785276073619633</v>
      </c>
      <c r="O178" s="70">
        <v>0.27950000000000003</v>
      </c>
      <c r="P178">
        <v>100</v>
      </c>
      <c r="Q178">
        <f>0.8*(P178-J178)/L178+0.1</f>
        <v>-0.17975460122699385</v>
      </c>
      <c r="R178">
        <f>-0.7917*Q178+0.8507</f>
        <v>0.99301171779141106</v>
      </c>
      <c r="S178">
        <f>365*P178*R178</f>
        <v>36244.927699386506</v>
      </c>
      <c r="T178" s="12">
        <f>0.7*S178</f>
        <v>25371.449389570553</v>
      </c>
      <c r="U178" s="70">
        <v>157</v>
      </c>
      <c r="V178" s="71">
        <f>1.25*L178</f>
        <v>203.75</v>
      </c>
      <c r="W178">
        <f>U178-(L178/8)</f>
        <v>136.625</v>
      </c>
      <c r="X178">
        <f>1.25*L178/(2*(-0.7914))</f>
        <v>-128.72757139246903</v>
      </c>
      <c r="Y178">
        <f>(((-0.7914)*W178)/V178-0.8506)*X178</f>
        <v>177.80817222643415</v>
      </c>
      <c r="Z178">
        <f>IF(Y178&gt;U178,Y178,U178)</f>
        <v>177.80817222643415</v>
      </c>
      <c r="AA178">
        <f>(Z178-W178)/V178</f>
        <v>0.20212599865734554</v>
      </c>
      <c r="AB178">
        <f>(-0.7914)*AA178+0.8506</f>
        <v>0.69063748466257679</v>
      </c>
      <c r="AC178">
        <f>Z178*AB178*365</f>
        <v>44822.360918903876</v>
      </c>
      <c r="AD178" s="12">
        <f>AC178*0.7</f>
        <v>31375.652643232712</v>
      </c>
      <c r="AE178" s="4">
        <f>E178*F178*12</f>
        <v>3974.4900000000007</v>
      </c>
      <c r="AF178">
        <f>AD178-AE178</f>
        <v>27401.16264323271</v>
      </c>
    </row>
    <row r="179" spans="1:32" ht="16" thickBot="1" x14ac:dyDescent="0.4">
      <c r="A179" s="69" t="s">
        <v>341</v>
      </c>
      <c r="B179" s="70" t="s">
        <v>121</v>
      </c>
      <c r="C179" s="70" t="s">
        <v>123</v>
      </c>
      <c r="D179" s="70">
        <v>1</v>
      </c>
      <c r="E179" s="70">
        <v>900</v>
      </c>
      <c r="F179" s="70">
        <v>0.47949999999999998</v>
      </c>
      <c r="G179" s="4">
        <f>E179*12*F179</f>
        <v>5178.5999999999995</v>
      </c>
      <c r="H179" s="70">
        <v>256</v>
      </c>
      <c r="I179" s="70">
        <v>0.47949999999999998</v>
      </c>
      <c r="J179" s="70">
        <v>152</v>
      </c>
      <c r="K179" s="70">
        <v>300</v>
      </c>
      <c r="L179">
        <f>K179-J179</f>
        <v>148</v>
      </c>
      <c r="M179">
        <f>H179-J179</f>
        <v>104</v>
      </c>
      <c r="N179">
        <f>0.8*M179/L179+0.1</f>
        <v>0.66216216216216217</v>
      </c>
      <c r="O179" s="70">
        <v>0.47949999999999998</v>
      </c>
      <c r="P179">
        <v>100</v>
      </c>
      <c r="Q179">
        <f>0.8*(P179-J179)/L179+0.1</f>
        <v>-0.18108108108108109</v>
      </c>
      <c r="R179">
        <f>-0.7917*Q179+0.8507</f>
        <v>0.99406189189189187</v>
      </c>
      <c r="S179">
        <f>365*P179*R179</f>
        <v>36283.259054054055</v>
      </c>
      <c r="T179" s="12">
        <f>0.7*S179</f>
        <v>25398.281337837838</v>
      </c>
      <c r="U179" s="70">
        <v>152</v>
      </c>
      <c r="V179" s="71">
        <f>1.25*L179</f>
        <v>185</v>
      </c>
      <c r="W179">
        <f>U179-(L179/8)</f>
        <v>133.5</v>
      </c>
      <c r="X179">
        <f>1.25*L179/(2*(-0.7914))</f>
        <v>-116.88147586555472</v>
      </c>
      <c r="Y179">
        <f>(((-0.7914)*W179)/V179-0.8506)*X179</f>
        <v>166.16938337124085</v>
      </c>
      <c r="Z179">
        <f>IF(Y179&gt;U179,Y179,U179)</f>
        <v>166.16938337124085</v>
      </c>
      <c r="AA179">
        <f>(Z179-W179)/V179</f>
        <v>0.17659126146616677</v>
      </c>
      <c r="AB179">
        <f>(-0.7914)*AA179+0.8506</f>
        <v>0.71084567567567558</v>
      </c>
      <c r="AC179">
        <f>Z179*AB179*365</f>
        <v>43114.08747368613</v>
      </c>
      <c r="AD179" s="12">
        <f>AC179*0.7</f>
        <v>30179.861231580289</v>
      </c>
      <c r="AE179" s="4">
        <f>E179*F179*12</f>
        <v>5178.6000000000004</v>
      </c>
      <c r="AF179">
        <f>AD179-AE179</f>
        <v>25001.261231580291</v>
      </c>
    </row>
    <row r="180" spans="1:32" ht="16" thickBot="1" x14ac:dyDescent="0.4">
      <c r="A180" s="69" t="s">
        <v>342</v>
      </c>
      <c r="B180" s="70" t="s">
        <v>188</v>
      </c>
      <c r="C180" s="70" t="s">
        <v>107</v>
      </c>
      <c r="D180" s="70">
        <v>2</v>
      </c>
      <c r="E180" s="70">
        <v>4000</v>
      </c>
      <c r="F180" s="70">
        <v>0.31509999999999999</v>
      </c>
      <c r="G180" s="4">
        <f>E180*12*F180</f>
        <v>15124.8</v>
      </c>
      <c r="H180" s="70">
        <v>284</v>
      </c>
      <c r="I180" s="70">
        <v>0.31509999999999999</v>
      </c>
      <c r="J180" s="70">
        <v>204</v>
      </c>
      <c r="K180" s="70">
        <v>494</v>
      </c>
      <c r="L180">
        <f>K180-J180</f>
        <v>290</v>
      </c>
      <c r="M180">
        <f>H180-J180</f>
        <v>80</v>
      </c>
      <c r="N180">
        <f>0.8*M180/L180+0.1</f>
        <v>0.32068965517241377</v>
      </c>
      <c r="O180" s="70">
        <v>0.31509999999999999</v>
      </c>
      <c r="P180">
        <v>100</v>
      </c>
      <c r="Q180">
        <f>0.8*(P180-J180)/L180+0.1</f>
        <v>-0.18689655172413791</v>
      </c>
      <c r="R180">
        <f>-0.7917*Q180+0.8507</f>
        <v>0.99866600000000005</v>
      </c>
      <c r="S180">
        <f>365*P180*R180</f>
        <v>36451.309000000001</v>
      </c>
      <c r="T180" s="12">
        <f>0.7*S180</f>
        <v>25515.916300000001</v>
      </c>
      <c r="U180" s="70">
        <v>204</v>
      </c>
      <c r="V180" s="71">
        <f>1.25*L180</f>
        <v>362.5</v>
      </c>
      <c r="W180">
        <f>U180-(L180/8)</f>
        <v>167.75</v>
      </c>
      <c r="X180">
        <f>1.25*L180/(2*(-0.7914))</f>
        <v>-229.0245135203437</v>
      </c>
      <c r="Y180">
        <f>(((-0.7914)*W180)/V180-0.8506)*X180</f>
        <v>278.68325120040436</v>
      </c>
      <c r="Z180">
        <f>IF(Y180&gt;U180,Y180,U180)</f>
        <v>278.68325120040436</v>
      </c>
      <c r="AA180">
        <f>(Z180-W180)/V180</f>
        <v>0.30602276193214994</v>
      </c>
      <c r="AB180">
        <f>(-0.7914)*AA180+0.8506</f>
        <v>0.60841358620689656</v>
      </c>
      <c r="AC180">
        <f>Z180*AB180*365</f>
        <v>61887.456841701925</v>
      </c>
      <c r="AD180" s="12">
        <f>AC180*0.7</f>
        <v>43321.219789191346</v>
      </c>
      <c r="AE180" s="4">
        <f>E180*F180*12</f>
        <v>15124.8</v>
      </c>
      <c r="AF180">
        <f>AD180-AE180</f>
        <v>28196.419789191346</v>
      </c>
    </row>
    <row r="181" spans="1:32" ht="16" thickBot="1" x14ac:dyDescent="0.4">
      <c r="A181" s="69" t="s">
        <v>343</v>
      </c>
      <c r="B181" s="70" t="s">
        <v>334</v>
      </c>
      <c r="C181" s="70" t="s">
        <v>123</v>
      </c>
      <c r="D181" s="70">
        <v>2</v>
      </c>
      <c r="E181" s="70">
        <v>1900</v>
      </c>
      <c r="F181" s="70">
        <v>0.50960000000000005</v>
      </c>
      <c r="G181" s="4">
        <f>E181*12*F181</f>
        <v>11618.880000000001</v>
      </c>
      <c r="H181" s="70">
        <v>225</v>
      </c>
      <c r="I181" s="70">
        <v>0.50960000000000005</v>
      </c>
      <c r="J181" s="70">
        <v>157</v>
      </c>
      <c r="K181" s="70">
        <v>314</v>
      </c>
      <c r="L181">
        <f>K181-J181</f>
        <v>157</v>
      </c>
      <c r="M181">
        <f>H181-J181</f>
        <v>68</v>
      </c>
      <c r="N181">
        <f>0.8*M181/L181+0.1</f>
        <v>0.44649681528662422</v>
      </c>
      <c r="O181" s="70">
        <v>0.50960000000000005</v>
      </c>
      <c r="P181">
        <v>100</v>
      </c>
      <c r="Q181">
        <f>0.8*(P181-J181)/L181+0.1</f>
        <v>-0.19044585987261145</v>
      </c>
      <c r="R181">
        <f>-0.7917*Q181+0.8507</f>
        <v>1.0014759872611465</v>
      </c>
      <c r="S181">
        <f>365*P181*R181</f>
        <v>36553.873535031846</v>
      </c>
      <c r="T181" s="12">
        <f>0.7*S181</f>
        <v>25587.71147452229</v>
      </c>
      <c r="U181" s="70">
        <v>157</v>
      </c>
      <c r="V181" s="71">
        <f>1.25*L181</f>
        <v>196.25</v>
      </c>
      <c r="W181">
        <f>U181-(L181/8)</f>
        <v>137.375</v>
      </c>
      <c r="X181">
        <f>1.25*L181/(2*(-0.7914))</f>
        <v>-123.98913318170331</v>
      </c>
      <c r="Y181">
        <f>(((-0.7914)*W181)/V181-0.8506)*X181</f>
        <v>174.15265668435686</v>
      </c>
      <c r="Z181">
        <f>IF(Y181&gt;U181,Y181,U181)</f>
        <v>174.15265668435686</v>
      </c>
      <c r="AA181">
        <f>(Z181-W181)/V181</f>
        <v>0.18740207227697761</v>
      </c>
      <c r="AB181">
        <f>(-0.7914)*AA181+0.8506</f>
        <v>0.70228999999999997</v>
      </c>
      <c r="AC181">
        <f>Z181*AB181*365</f>
        <v>44641.569280942793</v>
      </c>
      <c r="AD181" s="12">
        <f>AC181*0.7</f>
        <v>31249.098496659954</v>
      </c>
      <c r="AE181" s="4">
        <f>E181*F181*12</f>
        <v>11618.880000000001</v>
      </c>
      <c r="AF181">
        <f>AD181-AE181</f>
        <v>19630.218496659953</v>
      </c>
    </row>
    <row r="182" spans="1:32" ht="16" thickBot="1" x14ac:dyDescent="0.4">
      <c r="A182" s="69" t="s">
        <v>344</v>
      </c>
      <c r="B182" s="70" t="s">
        <v>219</v>
      </c>
      <c r="C182" s="70" t="s">
        <v>123</v>
      </c>
      <c r="D182" s="70">
        <v>2</v>
      </c>
      <c r="E182" s="70">
        <v>2400</v>
      </c>
      <c r="F182" s="70">
        <v>0.68220000000000003</v>
      </c>
      <c r="G182" s="4">
        <f>E182*12*F182</f>
        <v>19647.36</v>
      </c>
      <c r="H182" s="70">
        <v>729</v>
      </c>
      <c r="I182" s="70">
        <v>0.68220000000000003</v>
      </c>
      <c r="J182" s="70">
        <v>516</v>
      </c>
      <c r="K182" s="70">
        <v>1650</v>
      </c>
      <c r="L182">
        <f>K182-J182</f>
        <v>1134</v>
      </c>
      <c r="M182">
        <f>H182-J182</f>
        <v>213</v>
      </c>
      <c r="N182">
        <f>0.8*M182/L182+0.1</f>
        <v>0.2502645502645503</v>
      </c>
      <c r="O182" s="70">
        <v>0.68220000000000003</v>
      </c>
      <c r="P182">
        <v>100</v>
      </c>
      <c r="Q182">
        <f>0.8*(P182-J182)/L182+0.1</f>
        <v>-0.19347442680776014</v>
      </c>
      <c r="R182">
        <f>-0.7917*Q182+0.8507</f>
        <v>1.0038737037037038</v>
      </c>
      <c r="S182">
        <f>365*P182*R182</f>
        <v>36641.390185185184</v>
      </c>
      <c r="T182" s="12">
        <f>0.7*S182</f>
        <v>25648.973129629627</v>
      </c>
      <c r="U182" s="70">
        <v>516</v>
      </c>
      <c r="V182" s="71">
        <f>1.25*L182</f>
        <v>1417.5</v>
      </c>
      <c r="W182">
        <f>U182-(L182/8)</f>
        <v>374.25</v>
      </c>
      <c r="X182">
        <f>1.25*L182/(2*(-0.7914))</f>
        <v>-895.56482183472326</v>
      </c>
      <c r="Y182">
        <f>(((-0.7914)*W182)/V182-0.8506)*X182</f>
        <v>948.8924374526157</v>
      </c>
      <c r="Z182">
        <f>IF(Y182&gt;U182,Y182,U182)</f>
        <v>948.8924374526157</v>
      </c>
      <c r="AA182">
        <f>(Z182-W182)/V182</f>
        <v>0.40539149026639554</v>
      </c>
      <c r="AB182">
        <f>(-0.7914)*AA182+0.8506</f>
        <v>0.52977317460317463</v>
      </c>
      <c r="AC182">
        <f>Z182*AB182*365</f>
        <v>183484.68201536904</v>
      </c>
      <c r="AD182" s="12">
        <f>AC182*0.7</f>
        <v>128439.27741075831</v>
      </c>
      <c r="AE182" s="4">
        <f>E182*F182*12</f>
        <v>19647.36</v>
      </c>
      <c r="AF182">
        <f>AD182-AE182</f>
        <v>108791.91741075831</v>
      </c>
    </row>
    <row r="183" spans="1:32" ht="16" thickBot="1" x14ac:dyDescent="0.4">
      <c r="A183" s="69" t="s">
        <v>345</v>
      </c>
      <c r="B183" s="70" t="s">
        <v>133</v>
      </c>
      <c r="C183" s="70" t="s">
        <v>107</v>
      </c>
      <c r="D183" s="70">
        <v>2</v>
      </c>
      <c r="E183" s="70">
        <v>2000</v>
      </c>
      <c r="F183" s="70">
        <v>0.31230000000000002</v>
      </c>
      <c r="G183" s="4">
        <f>E183*12*F183</f>
        <v>7495.2000000000007</v>
      </c>
      <c r="H183" s="70">
        <v>237</v>
      </c>
      <c r="I183" s="70">
        <v>0.31230000000000002</v>
      </c>
      <c r="J183" s="70">
        <v>160</v>
      </c>
      <c r="K183" s="70">
        <v>323</v>
      </c>
      <c r="L183">
        <f>K183-J183</f>
        <v>163</v>
      </c>
      <c r="M183">
        <f>H183-J183</f>
        <v>77</v>
      </c>
      <c r="N183">
        <f>0.8*M183/L183+0.1</f>
        <v>0.47791411042944787</v>
      </c>
      <c r="O183" s="70">
        <v>0.31230000000000002</v>
      </c>
      <c r="P183">
        <v>100</v>
      </c>
      <c r="Q183">
        <f>0.8*(P183-J183)/L183+0.1</f>
        <v>-0.19447852760736198</v>
      </c>
      <c r="R183">
        <f>-0.7917*Q183+0.8507</f>
        <v>1.0046686503067486</v>
      </c>
      <c r="S183">
        <f>365*P183*R183</f>
        <v>36670.405736196321</v>
      </c>
      <c r="T183" s="12">
        <f>0.7*S183</f>
        <v>25669.284015337424</v>
      </c>
      <c r="U183" s="70">
        <v>160</v>
      </c>
      <c r="V183" s="71">
        <f>1.25*L183</f>
        <v>203.75</v>
      </c>
      <c r="W183">
        <f>U183-(L183/8)</f>
        <v>139.625</v>
      </c>
      <c r="X183">
        <f>1.25*L183/(2*(-0.7914))</f>
        <v>-128.72757139246903</v>
      </c>
      <c r="Y183">
        <f>(((-0.7914)*W183)/V183-0.8506)*X183</f>
        <v>179.30817222643412</v>
      </c>
      <c r="Z183">
        <f>IF(Y183&gt;U183,Y183,U183)</f>
        <v>179.30817222643412</v>
      </c>
      <c r="AA183">
        <f>(Z183-W183)/V183</f>
        <v>0.19476403546716134</v>
      </c>
      <c r="AB183">
        <f>(-0.7914)*AA183+0.8506</f>
        <v>0.69646374233128849</v>
      </c>
      <c r="AC183">
        <f>Z183*AB183*365</f>
        <v>45581.798840683012</v>
      </c>
      <c r="AD183" s="12">
        <f>AC183*0.7</f>
        <v>31907.259188478107</v>
      </c>
      <c r="AE183" s="4">
        <f>E183*F183*12</f>
        <v>7495.2000000000007</v>
      </c>
      <c r="AF183">
        <f>AD183-AE183</f>
        <v>24412.059188478106</v>
      </c>
    </row>
    <row r="184" spans="1:32" ht="16" thickBot="1" x14ac:dyDescent="0.4">
      <c r="A184" s="69" t="s">
        <v>346</v>
      </c>
      <c r="B184" s="70" t="s">
        <v>339</v>
      </c>
      <c r="C184" s="70" t="s">
        <v>107</v>
      </c>
      <c r="D184" s="70">
        <v>1</v>
      </c>
      <c r="E184" s="70">
        <v>1600</v>
      </c>
      <c r="F184" s="70">
        <v>0.82469999999999999</v>
      </c>
      <c r="G184" s="4">
        <f>E184*12*F184</f>
        <v>15834.24</v>
      </c>
      <c r="H184" s="70">
        <v>174</v>
      </c>
      <c r="I184" s="70">
        <v>0.82469999999999999</v>
      </c>
      <c r="J184" s="70">
        <v>160</v>
      </c>
      <c r="K184" s="70">
        <v>321</v>
      </c>
      <c r="L184">
        <f>K184-J184</f>
        <v>161</v>
      </c>
      <c r="M184">
        <f>H184-J184</f>
        <v>14</v>
      </c>
      <c r="N184">
        <f>0.8*M184/L184+0.1</f>
        <v>0.16956521739130437</v>
      </c>
      <c r="O184" s="70">
        <v>0.82469999999999999</v>
      </c>
      <c r="P184">
        <v>100</v>
      </c>
      <c r="Q184">
        <f>0.8*(P184-J184)/L184+0.1</f>
        <v>-0.19813664596273292</v>
      </c>
      <c r="R184">
        <f>-0.7917*Q184+0.8507</f>
        <v>1.0075647826086958</v>
      </c>
      <c r="S184">
        <f>365*P184*R184</f>
        <v>36776.114565217395</v>
      </c>
      <c r="T184" s="12">
        <f>0.7*S184</f>
        <v>25743.280195652176</v>
      </c>
      <c r="U184" s="70">
        <v>160</v>
      </c>
      <c r="V184" s="71">
        <f>1.25*L184</f>
        <v>201.25</v>
      </c>
      <c r="W184">
        <f>U184-(L184/8)</f>
        <v>139.875</v>
      </c>
      <c r="X184">
        <f>1.25*L184/(2*(-0.7914))</f>
        <v>-127.14809198888047</v>
      </c>
      <c r="Y184">
        <f>(((-0.7914)*W184)/V184-0.8506)*X184</f>
        <v>178.08966704574172</v>
      </c>
      <c r="Z184">
        <f>IF(Y184&gt;U184,Y184,U184)</f>
        <v>178.08966704574172</v>
      </c>
      <c r="AA184">
        <f>(Z184-W184)/V184</f>
        <v>0.18988654432666693</v>
      </c>
      <c r="AB184">
        <f>(-0.7914)*AA184+0.8506</f>
        <v>0.70032378881987578</v>
      </c>
      <c r="AC184">
        <f>Z184*AB184*365</f>
        <v>45522.95708692757</v>
      </c>
      <c r="AD184" s="12">
        <f>AC184*0.7</f>
        <v>31866.069960849298</v>
      </c>
      <c r="AE184" s="4">
        <f>E184*F184*12</f>
        <v>15834.24</v>
      </c>
      <c r="AF184">
        <f>AD184-AE184</f>
        <v>16031.829960849298</v>
      </c>
    </row>
    <row r="185" spans="1:32" ht="16" thickBot="1" x14ac:dyDescent="0.4">
      <c r="A185" s="69" t="s">
        <v>347</v>
      </c>
      <c r="B185" s="70" t="s">
        <v>172</v>
      </c>
      <c r="C185" s="70" t="s">
        <v>107</v>
      </c>
      <c r="D185" s="70">
        <v>2</v>
      </c>
      <c r="E185" s="70">
        <v>4000</v>
      </c>
      <c r="F185" s="70">
        <v>0.31509999999999999</v>
      </c>
      <c r="G185" s="4">
        <f>E185*12*F185</f>
        <v>15124.8</v>
      </c>
      <c r="H185" s="70">
        <v>302</v>
      </c>
      <c r="I185" s="70">
        <v>0.31509999999999999</v>
      </c>
      <c r="J185" s="70">
        <v>220</v>
      </c>
      <c r="K185" s="70">
        <v>534</v>
      </c>
      <c r="L185">
        <f>K185-J185</f>
        <v>314</v>
      </c>
      <c r="M185">
        <f>H185-J185</f>
        <v>82</v>
      </c>
      <c r="N185">
        <f>0.8*M185/L185+0.1</f>
        <v>0.30891719745222934</v>
      </c>
      <c r="O185" s="70">
        <v>0.31509999999999999</v>
      </c>
      <c r="P185">
        <v>100</v>
      </c>
      <c r="Q185">
        <f>0.8*(P185-J185)/L185+0.1</f>
        <v>-0.2057324840764331</v>
      </c>
      <c r="R185">
        <f>-0.7917*Q185+0.8507</f>
        <v>1.0135784076433121</v>
      </c>
      <c r="S185">
        <f>365*P185*R185</f>
        <v>36995.61187898089</v>
      </c>
      <c r="T185" s="12">
        <f>0.7*S185</f>
        <v>25896.928315286623</v>
      </c>
      <c r="U185" s="70">
        <v>220</v>
      </c>
      <c r="V185" s="71">
        <f>1.25*L185</f>
        <v>392.5</v>
      </c>
      <c r="W185">
        <f>U185-(L185/8)</f>
        <v>180.75</v>
      </c>
      <c r="X185">
        <f>1.25*L185/(2*(-0.7914))</f>
        <v>-247.97826636340662</v>
      </c>
      <c r="Y185">
        <f>(((-0.7914)*W185)/V185-0.8506)*X185</f>
        <v>301.30531336871366</v>
      </c>
      <c r="Z185">
        <f>IF(Y185&gt;U185,Y185,U185)</f>
        <v>301.30531336871366</v>
      </c>
      <c r="AA185">
        <f>(Z185-W185)/V185</f>
        <v>0.30714729520691375</v>
      </c>
      <c r="AB185">
        <f>(-0.7914)*AA185+0.8506</f>
        <v>0.60752363057324854</v>
      </c>
      <c r="AC185">
        <f>Z185*AB185*365</f>
        <v>66813.285729401527</v>
      </c>
      <c r="AD185" s="12">
        <f>AC185*0.7</f>
        <v>46769.300010581064</v>
      </c>
      <c r="AE185" s="4">
        <f>E185*F185*12</f>
        <v>15124.8</v>
      </c>
      <c r="AF185">
        <f>AD185-AE185</f>
        <v>31644.500010581065</v>
      </c>
    </row>
    <row r="186" spans="1:32" ht="16" thickBot="1" x14ac:dyDescent="0.4">
      <c r="A186" s="69" t="s">
        <v>348</v>
      </c>
      <c r="B186" s="70" t="s">
        <v>129</v>
      </c>
      <c r="C186" s="70" t="s">
        <v>107</v>
      </c>
      <c r="D186" s="70">
        <v>2</v>
      </c>
      <c r="E186" s="70">
        <v>1325</v>
      </c>
      <c r="F186" s="70">
        <v>0.29320000000000002</v>
      </c>
      <c r="G186" s="4">
        <f>E186*12*F186</f>
        <v>4661.88</v>
      </c>
      <c r="H186" s="70">
        <v>283</v>
      </c>
      <c r="I186" s="70">
        <v>0.29320000000000002</v>
      </c>
      <c r="J186" s="70">
        <v>161</v>
      </c>
      <c r="K186" s="70">
        <v>319</v>
      </c>
      <c r="L186">
        <f>K186-J186</f>
        <v>158</v>
      </c>
      <c r="M186">
        <f>H186-J186</f>
        <v>122</v>
      </c>
      <c r="N186">
        <f>0.8*M186/L186+0.1</f>
        <v>0.71772151898734182</v>
      </c>
      <c r="O186" s="70">
        <v>0.29320000000000002</v>
      </c>
      <c r="P186">
        <v>100</v>
      </c>
      <c r="Q186">
        <f>0.8*(P186-J186)/L186+0.1</f>
        <v>-0.20886075949367092</v>
      </c>
      <c r="R186">
        <f>-0.7917*Q186+0.8507</f>
        <v>1.0160550632911391</v>
      </c>
      <c r="S186">
        <f>365*P186*R186</f>
        <v>37086.009810126576</v>
      </c>
      <c r="T186" s="12">
        <f>0.7*S186</f>
        <v>25960.2068670886</v>
      </c>
      <c r="U186" s="70">
        <v>161</v>
      </c>
      <c r="V186" s="71">
        <f>1.25*L186</f>
        <v>197.5</v>
      </c>
      <c r="W186">
        <f>U186-(L186/8)</f>
        <v>141.25</v>
      </c>
      <c r="X186">
        <f>1.25*L186/(2*(-0.7914))</f>
        <v>-124.7788728834976</v>
      </c>
      <c r="Y186">
        <f>(((-0.7914)*W186)/V186-0.8506)*X186</f>
        <v>176.76190927470307</v>
      </c>
      <c r="Z186">
        <f>IF(Y186&gt;U186,Y186,U186)</f>
        <v>176.76190927470307</v>
      </c>
      <c r="AA186">
        <f>(Z186-W186)/V186</f>
        <v>0.17980713556811681</v>
      </c>
      <c r="AB186">
        <f>(-0.7914)*AA186+0.8506</f>
        <v>0.70830063291139234</v>
      </c>
      <c r="AC186">
        <f>Z186*AB186*365</f>
        <v>45698.208858072881</v>
      </c>
      <c r="AD186" s="12">
        <f>AC186*0.7</f>
        <v>31988.746200651014</v>
      </c>
      <c r="AE186" s="4">
        <f>E186*F186*12</f>
        <v>4661.88</v>
      </c>
      <c r="AF186">
        <f>AD186-AE186</f>
        <v>27326.866200651013</v>
      </c>
    </row>
    <row r="187" spans="1:32" ht="16" thickBot="1" x14ac:dyDescent="0.4">
      <c r="A187" s="69" t="s">
        <v>349</v>
      </c>
      <c r="B187" s="70" t="s">
        <v>121</v>
      </c>
      <c r="C187" s="70" t="s">
        <v>123</v>
      </c>
      <c r="D187" s="70">
        <v>2</v>
      </c>
      <c r="E187" s="70">
        <v>1400</v>
      </c>
      <c r="F187" s="70">
        <v>0.49320000000000003</v>
      </c>
      <c r="G187" s="4">
        <f>E187*12*F187</f>
        <v>8285.76</v>
      </c>
      <c r="H187" s="70">
        <v>284</v>
      </c>
      <c r="I187" s="70">
        <v>0.49320000000000003</v>
      </c>
      <c r="J187" s="70">
        <v>175</v>
      </c>
      <c r="K187" s="70">
        <v>368</v>
      </c>
      <c r="L187">
        <f>K187-J187</f>
        <v>193</v>
      </c>
      <c r="M187">
        <f>H187-J187</f>
        <v>109</v>
      </c>
      <c r="N187">
        <f>0.8*M187/L187+0.1</f>
        <v>0.55181347150259075</v>
      </c>
      <c r="O187" s="70">
        <v>0.49320000000000003</v>
      </c>
      <c r="P187">
        <v>100</v>
      </c>
      <c r="Q187">
        <f>0.8*(P187-J187)/L187+0.1</f>
        <v>-0.21088082901554403</v>
      </c>
      <c r="R187">
        <f>-0.7917*Q187+0.8507</f>
        <v>1.0176543523316062</v>
      </c>
      <c r="S187">
        <f>365*P187*R187</f>
        <v>37144.383860103626</v>
      </c>
      <c r="T187" s="12">
        <f>0.7*S187</f>
        <v>26001.068702072538</v>
      </c>
      <c r="U187" s="70">
        <v>175</v>
      </c>
      <c r="V187" s="71">
        <f>1.25*L187</f>
        <v>241.25</v>
      </c>
      <c r="W187">
        <f>U187-(L187/8)</f>
        <v>150.875</v>
      </c>
      <c r="X187">
        <f>1.25*L187/(2*(-0.7914))</f>
        <v>-152.41976244629771</v>
      </c>
      <c r="Y187">
        <f>(((-0.7914)*W187)/V187-0.8506)*X187</f>
        <v>205.08574993682083</v>
      </c>
      <c r="Z187">
        <f>IF(Y187&gt;U187,Y187,U187)</f>
        <v>205.08574993682083</v>
      </c>
      <c r="AA187">
        <f>(Z187-W187)/V187</f>
        <v>0.22470777175884282</v>
      </c>
      <c r="AB187">
        <f>(-0.7914)*AA187+0.8506</f>
        <v>0.6727662694300518</v>
      </c>
      <c r="AC187">
        <f>Z187*AB187*365</f>
        <v>50360.79283786469</v>
      </c>
      <c r="AD187" s="12">
        <f>AC187*0.7</f>
        <v>35252.554986505282</v>
      </c>
      <c r="AE187" s="4">
        <f>E187*F187*12</f>
        <v>8285.76</v>
      </c>
      <c r="AF187">
        <f>AD187-AE187</f>
        <v>26966.79498650528</v>
      </c>
    </row>
    <row r="188" spans="1:32" ht="16" thickBot="1" x14ac:dyDescent="0.4">
      <c r="A188" s="69" t="s">
        <v>350</v>
      </c>
      <c r="B188" s="70" t="s">
        <v>294</v>
      </c>
      <c r="C188" s="70" t="s">
        <v>123</v>
      </c>
      <c r="D188" s="70">
        <v>2</v>
      </c>
      <c r="E188" s="70">
        <v>1100</v>
      </c>
      <c r="F188" s="70">
        <v>0.48220000000000002</v>
      </c>
      <c r="G188" s="4">
        <f>E188*12*F188</f>
        <v>6365.04</v>
      </c>
      <c r="H188" s="70">
        <v>426</v>
      </c>
      <c r="I188" s="70">
        <v>0.48220000000000002</v>
      </c>
      <c r="J188" s="70">
        <v>246</v>
      </c>
      <c r="K188" s="70">
        <v>616</v>
      </c>
      <c r="L188">
        <f>K188-J188</f>
        <v>370</v>
      </c>
      <c r="M188">
        <f>H188-J188</f>
        <v>180</v>
      </c>
      <c r="N188">
        <f>0.8*M188/L188+0.1</f>
        <v>0.48918918918918919</v>
      </c>
      <c r="O188" s="70">
        <v>0.48220000000000002</v>
      </c>
      <c r="P188">
        <v>100</v>
      </c>
      <c r="Q188">
        <f>0.8*(P188-J188)/L188+0.1</f>
        <v>-0.21567567567567572</v>
      </c>
      <c r="R188">
        <f>-0.7917*Q188+0.8507</f>
        <v>1.0214504324324325</v>
      </c>
      <c r="S188">
        <f>365*P188*R188</f>
        <v>37282.940783783786</v>
      </c>
      <c r="T188" s="12">
        <f>0.7*S188</f>
        <v>26098.058548648649</v>
      </c>
      <c r="U188" s="70">
        <v>246</v>
      </c>
      <c r="V188" s="71">
        <f>1.25*L188</f>
        <v>462.5</v>
      </c>
      <c r="W188">
        <f>U188-(L188/8)</f>
        <v>199.75</v>
      </c>
      <c r="X188">
        <f>1.25*L188/(2*(-0.7914))</f>
        <v>-292.20368966388679</v>
      </c>
      <c r="Y188">
        <f>(((-0.7914)*W188)/V188-0.8506)*X188</f>
        <v>348.42345842810215</v>
      </c>
      <c r="Z188">
        <f>IF(Y188&gt;U188,Y188,U188)</f>
        <v>348.42345842810215</v>
      </c>
      <c r="AA188">
        <f>(Z188-W188)/V188</f>
        <v>0.32145612633103166</v>
      </c>
      <c r="AB188">
        <f>(-0.7914)*AA188+0.8506</f>
        <v>0.59619962162162166</v>
      </c>
      <c r="AC188">
        <f>Z188*AB188*365</f>
        <v>75821.425938809931</v>
      </c>
      <c r="AD188" s="12">
        <f>AC188*0.7</f>
        <v>53074.998157166949</v>
      </c>
      <c r="AE188" s="4">
        <f>E188*F188*12</f>
        <v>6365.0400000000009</v>
      </c>
      <c r="AF188">
        <f>AD188-AE188</f>
        <v>46709.958157166948</v>
      </c>
    </row>
    <row r="189" spans="1:32" ht="16" thickBot="1" x14ac:dyDescent="0.4">
      <c r="A189" s="69" t="s">
        <v>351</v>
      </c>
      <c r="B189" s="70" t="s">
        <v>119</v>
      </c>
      <c r="C189" s="70" t="s">
        <v>123</v>
      </c>
      <c r="D189" s="70">
        <v>2</v>
      </c>
      <c r="E189" s="70">
        <v>1200</v>
      </c>
      <c r="F189" s="70">
        <v>0.61919999999999997</v>
      </c>
      <c r="G189" s="4">
        <f>E189*12*F189</f>
        <v>8916.48</v>
      </c>
      <c r="H189" s="70">
        <v>169</v>
      </c>
      <c r="I189" s="70">
        <v>0.61919999999999997</v>
      </c>
      <c r="J189" s="70">
        <v>160</v>
      </c>
      <c r="K189" s="70">
        <v>310</v>
      </c>
      <c r="L189">
        <f>K189-J189</f>
        <v>150</v>
      </c>
      <c r="M189">
        <f>H189-J189</f>
        <v>9</v>
      </c>
      <c r="N189">
        <f>0.8*M189/L189+0.1</f>
        <v>0.14800000000000002</v>
      </c>
      <c r="O189" s="70">
        <v>0.61919999999999997</v>
      </c>
      <c r="P189">
        <v>100</v>
      </c>
      <c r="Q189">
        <f>0.8*(P189-J189)/L189+0.1</f>
        <v>-0.22</v>
      </c>
      <c r="R189">
        <f>-0.7917*Q189+0.8507</f>
        <v>1.0248740000000001</v>
      </c>
      <c r="S189">
        <f>365*P189*R189</f>
        <v>37407.901000000005</v>
      </c>
      <c r="T189" s="12">
        <f>0.7*S189</f>
        <v>26185.530700000003</v>
      </c>
      <c r="U189" s="70">
        <v>160</v>
      </c>
      <c r="V189" s="71">
        <f>1.25*L189</f>
        <v>187.5</v>
      </c>
      <c r="W189">
        <f>U189-(L189/8)</f>
        <v>141.25</v>
      </c>
      <c r="X189">
        <f>1.25*L189/(2*(-0.7914))</f>
        <v>-118.4609552691433</v>
      </c>
      <c r="Y189">
        <f>(((-0.7914)*W189)/V189-0.8506)*X189</f>
        <v>171.38788855193332</v>
      </c>
      <c r="Z189">
        <f>IF(Y189&gt;U189,Y189,U189)</f>
        <v>171.38788855193332</v>
      </c>
      <c r="AA189">
        <f>(Z189-W189)/V189</f>
        <v>0.16073540561031102</v>
      </c>
      <c r="AB189">
        <f>(-0.7914)*AA189+0.8506</f>
        <v>0.72339399999999987</v>
      </c>
      <c r="AC189">
        <f>Z189*AB189*365</f>
        <v>45253.054141665089</v>
      </c>
      <c r="AD189" s="12">
        <f>AC189*0.7</f>
        <v>31677.137899165558</v>
      </c>
      <c r="AE189" s="4">
        <f>E189*F189*12</f>
        <v>8916.48</v>
      </c>
      <c r="AF189">
        <f>AD189-AE189</f>
        <v>22760.657899165559</v>
      </c>
    </row>
    <row r="190" spans="1:32" ht="16" thickBot="1" x14ac:dyDescent="0.4">
      <c r="A190" s="69" t="s">
        <v>352</v>
      </c>
      <c r="B190" s="70" t="s">
        <v>176</v>
      </c>
      <c r="C190" s="70" t="s">
        <v>107</v>
      </c>
      <c r="D190" s="70">
        <v>2</v>
      </c>
      <c r="E190" s="70">
        <v>900</v>
      </c>
      <c r="F190" s="70">
        <v>0.52049999999999996</v>
      </c>
      <c r="G190" s="4">
        <f>E190*12*F190</f>
        <v>5621.4</v>
      </c>
      <c r="H190" s="70">
        <v>230</v>
      </c>
      <c r="I190" s="70">
        <v>0.52049999999999996</v>
      </c>
      <c r="J190" s="70">
        <v>154</v>
      </c>
      <c r="K190" s="70">
        <v>286</v>
      </c>
      <c r="L190">
        <f>K190-J190</f>
        <v>132</v>
      </c>
      <c r="M190">
        <f>H190-J190</f>
        <v>76</v>
      </c>
      <c r="N190">
        <f>0.8*M190/L190+0.1</f>
        <v>0.56060606060606066</v>
      </c>
      <c r="O190" s="70">
        <v>0.52049999999999996</v>
      </c>
      <c r="P190">
        <v>100</v>
      </c>
      <c r="Q190">
        <f>0.8*(P190-J190)/L190+0.1</f>
        <v>-0.22727272727272727</v>
      </c>
      <c r="R190">
        <f>-0.7917*Q190+0.8507</f>
        <v>1.0306318181818181</v>
      </c>
      <c r="S190">
        <f>365*P190*R190</f>
        <v>37618.061363636363</v>
      </c>
      <c r="T190" s="12">
        <f>0.7*S190</f>
        <v>26332.642954545452</v>
      </c>
      <c r="U190" s="70">
        <v>154</v>
      </c>
      <c r="V190" s="71">
        <f>1.25*L190</f>
        <v>165</v>
      </c>
      <c r="W190">
        <f>U190-(L190/8)</f>
        <v>137.5</v>
      </c>
      <c r="X190">
        <f>1.25*L190/(2*(-0.7914))</f>
        <v>-104.24564063684609</v>
      </c>
      <c r="Y190">
        <f>(((-0.7914)*W190)/V190-0.8506)*X190</f>
        <v>157.42134192570128</v>
      </c>
      <c r="Z190">
        <f>IF(Y190&gt;U190,Y190,U190)</f>
        <v>157.42134192570128</v>
      </c>
      <c r="AA190">
        <f>(Z190-W190)/V190</f>
        <v>0.12073540561031082</v>
      </c>
      <c r="AB190">
        <f>(-0.7914)*AA190+0.8506</f>
        <v>0.75505</v>
      </c>
      <c r="AC190">
        <f>Z190*AB190*365</f>
        <v>43384.259240665277</v>
      </c>
      <c r="AD190" s="12">
        <f>AC190*0.7</f>
        <v>30368.981468465692</v>
      </c>
      <c r="AE190" s="4">
        <f>E190*F190*12</f>
        <v>5621.4</v>
      </c>
      <c r="AF190">
        <f>AD190-AE190</f>
        <v>24747.581468465694</v>
      </c>
    </row>
    <row r="191" spans="1:32" ht="16" thickBot="1" x14ac:dyDescent="0.4">
      <c r="A191" s="69" t="s">
        <v>353</v>
      </c>
      <c r="B191" s="70" t="s">
        <v>182</v>
      </c>
      <c r="C191" s="70" t="s">
        <v>123</v>
      </c>
      <c r="D191" s="70">
        <v>2</v>
      </c>
      <c r="E191" s="70">
        <v>4200</v>
      </c>
      <c r="F191" s="70">
        <v>0.5726</v>
      </c>
      <c r="G191" s="4">
        <f>E191*12*F191</f>
        <v>28859.040000000001</v>
      </c>
      <c r="H191" s="70">
        <v>441</v>
      </c>
      <c r="I191" s="70">
        <v>0.5726</v>
      </c>
      <c r="J191" s="70">
        <v>278</v>
      </c>
      <c r="K191" s="70">
        <v>711</v>
      </c>
      <c r="L191">
        <f>K191-J191</f>
        <v>433</v>
      </c>
      <c r="M191">
        <f>H191-J191</f>
        <v>163</v>
      </c>
      <c r="N191">
        <f>0.8*M191/L191+0.1</f>
        <v>0.40115473441108551</v>
      </c>
      <c r="O191" s="70">
        <v>0.5726</v>
      </c>
      <c r="P191">
        <v>100</v>
      </c>
      <c r="Q191">
        <f>0.8*(P191-J191)/L191+0.1</f>
        <v>-0.22886836027713628</v>
      </c>
      <c r="R191">
        <f>-0.7917*Q191+0.8507</f>
        <v>1.0318950808314087</v>
      </c>
      <c r="S191">
        <f>365*P191*R191</f>
        <v>37664.170450346413</v>
      </c>
      <c r="T191" s="12">
        <f>0.7*S191</f>
        <v>26364.919315242489</v>
      </c>
      <c r="U191" s="70">
        <v>278</v>
      </c>
      <c r="V191" s="71">
        <f>1.25*L191</f>
        <v>541.25</v>
      </c>
      <c r="W191">
        <f>U191-(L191/8)</f>
        <v>223.875</v>
      </c>
      <c r="X191">
        <f>1.25*L191/(2*(-0.7914))</f>
        <v>-341.95729087692695</v>
      </c>
      <c r="Y191">
        <f>(((-0.7914)*W191)/V191-0.8506)*X191</f>
        <v>402.80637161991405</v>
      </c>
      <c r="Z191">
        <f>IF(Y191&gt;U191,Y191,U191)</f>
        <v>402.80637161991405</v>
      </c>
      <c r="AA191">
        <f>(Z191-W191)/V191</f>
        <v>0.33058913925157329</v>
      </c>
      <c r="AB191">
        <f>(-0.7914)*AA191+0.8506</f>
        <v>0.58897175519630496</v>
      </c>
      <c r="AC191">
        <f>Z191*AB191*365</f>
        <v>86593.175129491079</v>
      </c>
      <c r="AD191" s="12">
        <f>AC191*0.7</f>
        <v>60615.222590643752</v>
      </c>
      <c r="AE191" s="4">
        <f>E191*F191*12</f>
        <v>28859.040000000001</v>
      </c>
      <c r="AF191">
        <f>AD191-AE191</f>
        <v>31756.182590643752</v>
      </c>
    </row>
    <row r="192" spans="1:32" ht="16" thickBot="1" x14ac:dyDescent="0.4">
      <c r="A192" s="69" t="s">
        <v>354</v>
      </c>
      <c r="B192" s="70" t="s">
        <v>302</v>
      </c>
      <c r="C192" s="70" t="s">
        <v>107</v>
      </c>
      <c r="D192" s="70">
        <v>1</v>
      </c>
      <c r="E192" s="70">
        <v>1165</v>
      </c>
      <c r="F192" s="70">
        <v>0.34250000000000003</v>
      </c>
      <c r="G192" s="4">
        <f>E192*12*F192</f>
        <v>4788.1500000000005</v>
      </c>
      <c r="H192" s="70">
        <v>180</v>
      </c>
      <c r="I192" s="70">
        <v>0.34250000000000003</v>
      </c>
      <c r="J192" s="70">
        <v>135</v>
      </c>
      <c r="K192" s="70">
        <v>220</v>
      </c>
      <c r="L192">
        <f>K192-J192</f>
        <v>85</v>
      </c>
      <c r="M192">
        <f>H192-J192</f>
        <v>45</v>
      </c>
      <c r="N192">
        <f>0.8*M192/L192+0.1</f>
        <v>0.52352941176470591</v>
      </c>
      <c r="O192" s="70">
        <v>0.34250000000000003</v>
      </c>
      <c r="P192">
        <v>100</v>
      </c>
      <c r="Q192">
        <f>0.8*(P192-J192)/L192+0.1</f>
        <v>-0.22941176470588234</v>
      </c>
      <c r="R192">
        <f>-0.7917*Q192+0.8507</f>
        <v>1.0323252941176471</v>
      </c>
      <c r="S192">
        <f>365*P192*R192</f>
        <v>37679.873235294115</v>
      </c>
      <c r="T192" s="12">
        <f>0.7*S192</f>
        <v>26375.911264705879</v>
      </c>
      <c r="U192" s="70">
        <v>135</v>
      </c>
      <c r="V192" s="71">
        <f>1.25*L192</f>
        <v>106.25</v>
      </c>
      <c r="W192">
        <f>U192-(L192/8)</f>
        <v>124.375</v>
      </c>
      <c r="X192">
        <f>1.25*L192/(2*(-0.7914))</f>
        <v>-67.127874652514535</v>
      </c>
      <c r="Y192">
        <f>(((-0.7914)*W192)/V192-0.8506)*X192</f>
        <v>119.28647017942887</v>
      </c>
      <c r="Z192">
        <f>IF(Y192&gt;U192,Y192,U192)</f>
        <v>135</v>
      </c>
      <c r="AA192">
        <f>(Z192-W192)/V192</f>
        <v>0.1</v>
      </c>
      <c r="AB192">
        <f>(-0.7914)*AA192+0.8506</f>
        <v>0.77146000000000003</v>
      </c>
      <c r="AC192">
        <f>Z192*AB192*365</f>
        <v>38013.691500000001</v>
      </c>
      <c r="AD192" s="12">
        <f>AC192*0.7</f>
        <v>26609.584049999998</v>
      </c>
      <c r="AE192" s="4">
        <f>E192*F192*12</f>
        <v>4788.1500000000005</v>
      </c>
      <c r="AF192">
        <f>AD192-AE192</f>
        <v>21821.434049999996</v>
      </c>
    </row>
    <row r="193" spans="1:32" ht="16" thickBot="1" x14ac:dyDescent="0.4">
      <c r="A193" s="69" t="s">
        <v>355</v>
      </c>
      <c r="B193" s="70" t="s">
        <v>334</v>
      </c>
      <c r="C193" s="70" t="s">
        <v>107</v>
      </c>
      <c r="D193" s="70">
        <v>1</v>
      </c>
      <c r="E193" s="70">
        <v>1300</v>
      </c>
      <c r="F193" s="70">
        <v>0.56710000000000005</v>
      </c>
      <c r="G193" s="4">
        <f>E193*12*F193</f>
        <v>8846.76</v>
      </c>
      <c r="H193" s="70">
        <v>149</v>
      </c>
      <c r="I193" s="70">
        <v>0.56710000000000005</v>
      </c>
      <c r="J193" s="70">
        <v>126</v>
      </c>
      <c r="K193" s="70">
        <v>188</v>
      </c>
      <c r="L193">
        <f>K193-J193</f>
        <v>62</v>
      </c>
      <c r="M193">
        <f>H193-J193</f>
        <v>23</v>
      </c>
      <c r="N193">
        <f>0.8*M193/L193+0.1</f>
        <v>0.39677419354838717</v>
      </c>
      <c r="O193" s="70">
        <v>0.56710000000000005</v>
      </c>
      <c r="P193">
        <v>100</v>
      </c>
      <c r="Q193">
        <f>0.8*(P193-J193)/L193+0.1</f>
        <v>-0.23548387096774195</v>
      </c>
      <c r="R193">
        <f>-0.7917*Q193+0.8507</f>
        <v>1.0371325806451612</v>
      </c>
      <c r="S193">
        <f>365*P193*R193</f>
        <v>37855.339193548381</v>
      </c>
      <c r="T193" s="12">
        <f>0.7*S193</f>
        <v>26498.737435483865</v>
      </c>
      <c r="U193" s="70">
        <v>126</v>
      </c>
      <c r="V193" s="71">
        <f>1.25*L193</f>
        <v>77.5</v>
      </c>
      <c r="W193">
        <f>U193-(L193/8)</f>
        <v>118.25</v>
      </c>
      <c r="X193">
        <f>1.25*L193/(2*(-0.7914))</f>
        <v>-48.963861511245895</v>
      </c>
      <c r="Y193">
        <f>(((-0.7914)*W193)/V193-0.8506)*X193</f>
        <v>100.77366060146578</v>
      </c>
      <c r="Z193">
        <f>IF(Y193&gt;U193,Y193,U193)</f>
        <v>126</v>
      </c>
      <c r="AA193">
        <f>(Z193-W193)/V193</f>
        <v>0.1</v>
      </c>
      <c r="AB193">
        <f>(-0.7914)*AA193+0.8506</f>
        <v>0.77146000000000003</v>
      </c>
      <c r="AC193">
        <f>Z193*AB193*365</f>
        <v>35479.445400000004</v>
      </c>
      <c r="AD193" s="12">
        <f>AC193*0.7</f>
        <v>24835.611780000003</v>
      </c>
      <c r="AE193" s="4">
        <f>E193*F193*12</f>
        <v>8846.76</v>
      </c>
      <c r="AF193">
        <f>AD193-AE193</f>
        <v>15988.851780000003</v>
      </c>
    </row>
    <row r="194" spans="1:32" ht="16" thickBot="1" x14ac:dyDescent="0.4">
      <c r="A194" s="69" t="s">
        <v>356</v>
      </c>
      <c r="B194" s="70" t="s">
        <v>357</v>
      </c>
      <c r="C194" s="70" t="s">
        <v>107</v>
      </c>
      <c r="D194" s="70">
        <v>1</v>
      </c>
      <c r="E194" s="70">
        <v>1800</v>
      </c>
      <c r="F194" s="70">
        <v>0.32879999999999998</v>
      </c>
      <c r="G194" s="4">
        <f>E194*12*F194</f>
        <v>7102.08</v>
      </c>
      <c r="H194" s="70">
        <v>362</v>
      </c>
      <c r="I194" s="70">
        <v>0.32879999999999998</v>
      </c>
      <c r="J194" s="70">
        <v>199</v>
      </c>
      <c r="K194" s="70">
        <v>432</v>
      </c>
      <c r="L194">
        <f>K194-J194</f>
        <v>233</v>
      </c>
      <c r="M194">
        <f>H194-J194</f>
        <v>163</v>
      </c>
      <c r="N194">
        <f>0.8*M194/L194+0.1</f>
        <v>0.65965665236051507</v>
      </c>
      <c r="O194" s="70">
        <v>0.32879999999999998</v>
      </c>
      <c r="P194">
        <v>100</v>
      </c>
      <c r="Q194">
        <f>0.8*(P194-J194)/L194+0.1</f>
        <v>-0.23991416309012878</v>
      </c>
      <c r="R194">
        <f>-0.7917*Q194+0.8507</f>
        <v>1.040640042918455</v>
      </c>
      <c r="S194">
        <f>365*P194*R194</f>
        <v>37983.361566523607</v>
      </c>
      <c r="T194" s="12">
        <f>0.7*S194</f>
        <v>26588.353096566523</v>
      </c>
      <c r="U194" s="70">
        <v>199</v>
      </c>
      <c r="V194" s="71">
        <f>1.25*L194</f>
        <v>291.25</v>
      </c>
      <c r="W194">
        <f>U194-(L194/8)</f>
        <v>169.875</v>
      </c>
      <c r="X194">
        <f>1.25*L194/(2*(-0.7914))</f>
        <v>-184.00935051806925</v>
      </c>
      <c r="Y194">
        <f>(((-0.7914)*W194)/V194-0.8506)*X194</f>
        <v>241.45585355066973</v>
      </c>
      <c r="Z194">
        <f>IF(Y194&gt;U194,Y194,U194)</f>
        <v>241.45585355066973</v>
      </c>
      <c r="AA194">
        <f>(Z194-W194)/V194</f>
        <v>0.24577117098942397</v>
      </c>
      <c r="AB194">
        <f>(-0.7914)*AA194+0.8506</f>
        <v>0.65609669527896985</v>
      </c>
      <c r="AC194">
        <f>Z194*AB194*365</f>
        <v>57822.711463180429</v>
      </c>
      <c r="AD194" s="12">
        <f>AC194*0.7</f>
        <v>40475.898024226299</v>
      </c>
      <c r="AE194" s="4">
        <f>E194*F194*12</f>
        <v>7102.079999999999</v>
      </c>
      <c r="AF194">
        <f>AD194-AE194</f>
        <v>33373.818024226297</v>
      </c>
    </row>
    <row r="195" spans="1:32" ht="16" thickBot="1" x14ac:dyDescent="0.4">
      <c r="A195" s="69" t="s">
        <v>358</v>
      </c>
      <c r="B195" s="70" t="s">
        <v>131</v>
      </c>
      <c r="C195" s="70" t="s">
        <v>107</v>
      </c>
      <c r="D195" s="70">
        <v>2</v>
      </c>
      <c r="E195" s="70">
        <v>1665</v>
      </c>
      <c r="F195" s="70">
        <v>0.30680000000000002</v>
      </c>
      <c r="G195" s="4">
        <f>E195*12*F195</f>
        <v>6129.8640000000005</v>
      </c>
      <c r="H195" s="70">
        <v>169</v>
      </c>
      <c r="I195" s="70">
        <v>0.30680000000000002</v>
      </c>
      <c r="J195" s="70">
        <v>130</v>
      </c>
      <c r="K195" s="70">
        <v>200</v>
      </c>
      <c r="L195">
        <f>K195-J195</f>
        <v>70</v>
      </c>
      <c r="M195">
        <f>H195-J195</f>
        <v>39</v>
      </c>
      <c r="N195">
        <f>0.8*M195/L195+0.1</f>
        <v>0.54571428571428571</v>
      </c>
      <c r="O195" s="70">
        <v>0.30680000000000002</v>
      </c>
      <c r="P195">
        <v>100</v>
      </c>
      <c r="Q195">
        <f>0.8*(P195-J195)/L195+0.1</f>
        <v>-0.24285714285714285</v>
      </c>
      <c r="R195">
        <f>-0.7917*Q195+0.8507</f>
        <v>1.04297</v>
      </c>
      <c r="S195">
        <f>365*P195*R195</f>
        <v>38068.404999999999</v>
      </c>
      <c r="T195" s="12">
        <f>0.7*S195</f>
        <v>26647.883499999996</v>
      </c>
      <c r="U195" s="70">
        <v>130</v>
      </c>
      <c r="V195" s="71">
        <f>1.25*L195</f>
        <v>87.5</v>
      </c>
      <c r="W195">
        <f>U195-(L195/8)</f>
        <v>121.25</v>
      </c>
      <c r="X195">
        <f>1.25*L195/(2*(-0.7914))</f>
        <v>-55.281779125600202</v>
      </c>
      <c r="Y195">
        <f>(((-0.7914)*W195)/V195-0.8506)*X195</f>
        <v>107.64768132423553</v>
      </c>
      <c r="Z195">
        <f>IF(Y195&gt;U195,Y195,U195)</f>
        <v>130</v>
      </c>
      <c r="AA195">
        <f>(Z195-W195)/V195</f>
        <v>0.1</v>
      </c>
      <c r="AB195">
        <f>(-0.7914)*AA195+0.8506</f>
        <v>0.77146000000000003</v>
      </c>
      <c r="AC195">
        <f>Z195*AB195*365</f>
        <v>36605.777000000002</v>
      </c>
      <c r="AD195" s="12">
        <f>AC195*0.7</f>
        <v>25624.043900000001</v>
      </c>
      <c r="AE195" s="4">
        <f>E195*F195*12</f>
        <v>6129.8639999999996</v>
      </c>
      <c r="AF195">
        <f>AD195-AE195</f>
        <v>19494.179900000003</v>
      </c>
    </row>
    <row r="196" spans="1:32" ht="16" thickBot="1" x14ac:dyDescent="0.4">
      <c r="A196" s="69" t="s">
        <v>359</v>
      </c>
      <c r="B196" s="70" t="s">
        <v>186</v>
      </c>
      <c r="C196" s="70" t="s">
        <v>123</v>
      </c>
      <c r="D196" s="70">
        <v>2</v>
      </c>
      <c r="E196" s="70">
        <v>4000</v>
      </c>
      <c r="F196" s="70">
        <v>1.9199999999999998E-2</v>
      </c>
      <c r="G196" s="4">
        <f>E196*12*F196</f>
        <v>921.59999999999991</v>
      </c>
      <c r="H196" s="70">
        <v>739</v>
      </c>
      <c r="I196" s="70">
        <v>1.9199999999999998E-2</v>
      </c>
      <c r="J196" s="70">
        <v>306</v>
      </c>
      <c r="K196" s="70">
        <v>781</v>
      </c>
      <c r="L196">
        <f>K196-J196</f>
        <v>475</v>
      </c>
      <c r="M196">
        <f>H196-J196</f>
        <v>433</v>
      </c>
      <c r="N196">
        <f>0.8*M196/L196+0.1</f>
        <v>0.82926315789473692</v>
      </c>
      <c r="O196" s="70">
        <v>1.9199999999999998E-2</v>
      </c>
      <c r="P196">
        <v>100</v>
      </c>
      <c r="Q196">
        <f>0.8*(P196-J196)/L196+0.1</f>
        <v>-0.24694736842105267</v>
      </c>
      <c r="R196">
        <f>-0.7917*Q196+0.8507</f>
        <v>1.0462082315789474</v>
      </c>
      <c r="S196">
        <f>365*P196*R196</f>
        <v>38186.600452631581</v>
      </c>
      <c r="T196" s="12">
        <f>0.7*S196</f>
        <v>26730.620316842105</v>
      </c>
      <c r="U196" s="70">
        <v>306</v>
      </c>
      <c r="V196" s="71">
        <f>1.25*L196</f>
        <v>593.75</v>
      </c>
      <c r="W196">
        <f>U196-(L196/8)</f>
        <v>246.625</v>
      </c>
      <c r="X196">
        <f>1.25*L196/(2*(-0.7914))</f>
        <v>-375.12635835228707</v>
      </c>
      <c r="Y196">
        <f>(((-0.7914)*W196)/V196-0.8506)*X196</f>
        <v>442.3949804144554</v>
      </c>
      <c r="Z196">
        <f>IF(Y196&gt;U196,Y196,U196)</f>
        <v>442.3949804144554</v>
      </c>
      <c r="AA196">
        <f>(Z196-W196)/V196</f>
        <v>0.32971786175066176</v>
      </c>
      <c r="AB196">
        <f>(-0.7914)*AA196+0.8506</f>
        <v>0.58966128421052633</v>
      </c>
      <c r="AC196">
        <f>Z196*AB196*365</f>
        <v>95215.065182009625</v>
      </c>
      <c r="AD196" s="12">
        <f>AC196*0.7</f>
        <v>66650.54562740674</v>
      </c>
      <c r="AE196" s="4">
        <f>E196*F196*12</f>
        <v>921.59999999999991</v>
      </c>
      <c r="AF196">
        <f>AD196-AE196</f>
        <v>65728.945627406734</v>
      </c>
    </row>
    <row r="197" spans="1:32" ht="16" thickBot="1" x14ac:dyDescent="0.4">
      <c r="A197" s="69" t="s">
        <v>360</v>
      </c>
      <c r="B197" s="70" t="s">
        <v>199</v>
      </c>
      <c r="C197" s="70" t="s">
        <v>107</v>
      </c>
      <c r="D197" s="70">
        <v>2</v>
      </c>
      <c r="E197" s="70">
        <v>5600</v>
      </c>
      <c r="F197" s="70">
        <v>0.31780000000000003</v>
      </c>
      <c r="G197" s="4">
        <f>E197*12*F197</f>
        <v>21356.160000000003</v>
      </c>
      <c r="H197" s="70">
        <v>478</v>
      </c>
      <c r="I197" s="70">
        <v>0.31780000000000003</v>
      </c>
      <c r="J197" s="70">
        <v>265</v>
      </c>
      <c r="K197" s="70">
        <v>644</v>
      </c>
      <c r="L197">
        <f>K197-J197</f>
        <v>379</v>
      </c>
      <c r="M197">
        <f>H197-J197</f>
        <v>213</v>
      </c>
      <c r="N197">
        <f>0.8*M197/L197+0.1</f>
        <v>0.54960422163588396</v>
      </c>
      <c r="O197" s="70">
        <v>0.31780000000000003</v>
      </c>
      <c r="P197">
        <v>100</v>
      </c>
      <c r="Q197">
        <f>0.8*(P197-J197)/L197+0.1</f>
        <v>-0.24828496042216361</v>
      </c>
      <c r="R197">
        <f>-0.7917*Q197+0.8507</f>
        <v>1.0472672031662269</v>
      </c>
      <c r="S197">
        <f>365*P197*R197</f>
        <v>38225.252915567282</v>
      </c>
      <c r="T197" s="12">
        <f>0.7*S197</f>
        <v>26757.677040897095</v>
      </c>
      <c r="U197" s="70">
        <v>265</v>
      </c>
      <c r="V197" s="71">
        <f>1.25*L197</f>
        <v>473.75</v>
      </c>
      <c r="W197">
        <f>U197-(L197/8)</f>
        <v>217.625</v>
      </c>
      <c r="X197">
        <f>1.25*L197/(2*(-0.7914))</f>
        <v>-299.31134698003541</v>
      </c>
      <c r="Y197">
        <f>(((-0.7914)*W197)/V197-0.8506)*X197</f>
        <v>363.40673174121815</v>
      </c>
      <c r="Z197">
        <f>IF(Y197&gt;U197,Y197,U197)</f>
        <v>363.40673174121815</v>
      </c>
      <c r="AA197">
        <f>(Z197-W197)/V197</f>
        <v>0.30771869496827048</v>
      </c>
      <c r="AB197">
        <f>(-0.7914)*AA197+0.8506</f>
        <v>0.60707142480211074</v>
      </c>
      <c r="AC197">
        <f>Z197*AB197*365</f>
        <v>80524.052483599211</v>
      </c>
      <c r="AD197" s="12">
        <f>AC197*0.7</f>
        <v>56366.836738519443</v>
      </c>
      <c r="AE197" s="4">
        <f>E197*F197*12</f>
        <v>21356.16</v>
      </c>
      <c r="AF197">
        <f>AD197-AE197</f>
        <v>35010.67673851944</v>
      </c>
    </row>
    <row r="198" spans="1:32" ht="16" thickBot="1" x14ac:dyDescent="0.4">
      <c r="A198" s="69" t="s">
        <v>361</v>
      </c>
      <c r="B198" s="70" t="s">
        <v>206</v>
      </c>
      <c r="C198" s="70" t="s">
        <v>123</v>
      </c>
      <c r="D198" s="70">
        <v>2</v>
      </c>
      <c r="E198" s="70">
        <v>4200</v>
      </c>
      <c r="F198" s="70">
        <v>0.61099999999999999</v>
      </c>
      <c r="G198" s="4">
        <f>E198*12*F198</f>
        <v>30794.399999999998</v>
      </c>
      <c r="H198" s="70">
        <v>437</v>
      </c>
      <c r="I198" s="70">
        <v>0.61099999999999999</v>
      </c>
      <c r="J198" s="70">
        <v>319</v>
      </c>
      <c r="K198" s="70">
        <v>815</v>
      </c>
      <c r="L198">
        <f>K198-J198</f>
        <v>496</v>
      </c>
      <c r="M198">
        <f>H198-J198</f>
        <v>118</v>
      </c>
      <c r="N198">
        <f>0.8*M198/L198+0.1</f>
        <v>0.29032258064516131</v>
      </c>
      <c r="O198" s="70">
        <v>0.61099999999999999</v>
      </c>
      <c r="P198">
        <v>100</v>
      </c>
      <c r="Q198">
        <f>0.8*(P198-J198)/L198+0.1</f>
        <v>-0.25322580645161297</v>
      </c>
      <c r="R198">
        <f>-0.7917*Q198+0.8507</f>
        <v>1.0511788709677421</v>
      </c>
      <c r="S198">
        <f>365*P198*R198</f>
        <v>38368.028790322584</v>
      </c>
      <c r="T198" s="12">
        <f>0.7*S198</f>
        <v>26857.620153225806</v>
      </c>
      <c r="U198" s="70">
        <v>319</v>
      </c>
      <c r="V198" s="71">
        <f>1.25*L198</f>
        <v>620</v>
      </c>
      <c r="W198">
        <f>U198-(L198/8)</f>
        <v>257</v>
      </c>
      <c r="X198">
        <f>1.25*L198/(2*(-0.7914))</f>
        <v>-391.71089208996716</v>
      </c>
      <c r="Y198">
        <f>(((-0.7914)*W198)/V198-0.8506)*X198</f>
        <v>461.68928481172605</v>
      </c>
      <c r="Z198">
        <f>IF(Y198&gt;U198,Y198,U198)</f>
        <v>461.68928481172605</v>
      </c>
      <c r="AA198">
        <f>(Z198-W198)/V198</f>
        <v>0.33014400776084846</v>
      </c>
      <c r="AB198">
        <f>(-0.7914)*AA198+0.8506</f>
        <v>0.58932403225806462</v>
      </c>
      <c r="AC198">
        <f>Z198*AB198*365</f>
        <v>99310.875706089777</v>
      </c>
      <c r="AD198" s="12">
        <f>AC198*0.7</f>
        <v>69517.612994262832</v>
      </c>
      <c r="AE198" s="4">
        <f>E198*F198*12</f>
        <v>30794.399999999998</v>
      </c>
      <c r="AF198">
        <f>AD198-AE198</f>
        <v>38723.212994262838</v>
      </c>
    </row>
    <row r="199" spans="1:32" ht="16" thickBot="1" x14ac:dyDescent="0.4">
      <c r="A199" s="69" t="s">
        <v>362</v>
      </c>
      <c r="B199" s="70" t="s">
        <v>129</v>
      </c>
      <c r="C199" s="70" t="s">
        <v>123</v>
      </c>
      <c r="D199" s="70">
        <v>2</v>
      </c>
      <c r="E199" s="70">
        <v>1550</v>
      </c>
      <c r="F199" s="70">
        <v>0.3014</v>
      </c>
      <c r="G199" s="4">
        <f>E199*12*F199</f>
        <v>5606.04</v>
      </c>
      <c r="H199" s="70">
        <v>307</v>
      </c>
      <c r="I199" s="70">
        <v>0.3014</v>
      </c>
      <c r="J199" s="70">
        <v>185</v>
      </c>
      <c r="K199" s="70">
        <v>376</v>
      </c>
      <c r="L199">
        <f>K199-J199</f>
        <v>191</v>
      </c>
      <c r="M199">
        <f>H199-J199</f>
        <v>122</v>
      </c>
      <c r="N199">
        <f>0.8*M199/L199+0.1</f>
        <v>0.61099476439790579</v>
      </c>
      <c r="O199" s="70">
        <v>0.3014</v>
      </c>
      <c r="P199">
        <v>100</v>
      </c>
      <c r="Q199">
        <f>0.8*(P199-J199)/L199+0.1</f>
        <v>-0.25602094240837692</v>
      </c>
      <c r="R199">
        <f>-0.7917*Q199+0.8507</f>
        <v>1.0533917801047119</v>
      </c>
      <c r="S199">
        <f>365*P199*R199</f>
        <v>38448.799973821988</v>
      </c>
      <c r="T199" s="12">
        <f>0.7*S199</f>
        <v>26914.159981675391</v>
      </c>
      <c r="U199" s="70">
        <v>185</v>
      </c>
      <c r="V199" s="71">
        <f>1.25*L199</f>
        <v>238.75</v>
      </c>
      <c r="W199">
        <f>U199-(L199/8)</f>
        <v>161.125</v>
      </c>
      <c r="X199">
        <f>1.25*L199/(2*(-0.7914))</f>
        <v>-150.84028304270913</v>
      </c>
      <c r="Y199">
        <f>(((-0.7914)*W199)/V199-0.8506)*X199</f>
        <v>208.8672447561284</v>
      </c>
      <c r="Z199">
        <f>IF(Y199&gt;U199,Y199,U199)</f>
        <v>208.8672447561284</v>
      </c>
      <c r="AA199">
        <f>(Z199-W199)/V199</f>
        <v>0.1999675173031556</v>
      </c>
      <c r="AB199">
        <f>(-0.7914)*AA199+0.8506</f>
        <v>0.69234570680628271</v>
      </c>
      <c r="AC199">
        <f>Z199*AB199*365</f>
        <v>52782.044172767339</v>
      </c>
      <c r="AD199" s="12">
        <f>AC199*0.7</f>
        <v>36947.430920937135</v>
      </c>
      <c r="AE199" s="4">
        <f>E199*F199*12</f>
        <v>5606.04</v>
      </c>
      <c r="AF199">
        <f>AD199-AE199</f>
        <v>31341.390920937134</v>
      </c>
    </row>
    <row r="200" spans="1:32" ht="16" thickBot="1" x14ac:dyDescent="0.4">
      <c r="A200" s="69" t="s">
        <v>363</v>
      </c>
      <c r="B200" s="70" t="s">
        <v>209</v>
      </c>
      <c r="C200" s="70" t="s">
        <v>123</v>
      </c>
      <c r="D200" s="70">
        <v>2</v>
      </c>
      <c r="E200" s="70">
        <v>4900</v>
      </c>
      <c r="F200" s="70">
        <v>0.4466</v>
      </c>
      <c r="G200" s="4">
        <f>E200*12*F200</f>
        <v>26260.079999999998</v>
      </c>
      <c r="H200" s="70">
        <v>652</v>
      </c>
      <c r="I200" s="70">
        <v>0.4466</v>
      </c>
      <c r="J200" s="70">
        <v>379</v>
      </c>
      <c r="K200" s="70">
        <v>969</v>
      </c>
      <c r="L200">
        <f>K200-J200</f>
        <v>590</v>
      </c>
      <c r="M200">
        <f>H200-J200</f>
        <v>273</v>
      </c>
      <c r="N200">
        <f>0.8*M200/L200+0.1</f>
        <v>0.47016949152542376</v>
      </c>
      <c r="O200" s="70">
        <v>0.4466</v>
      </c>
      <c r="P200">
        <v>100</v>
      </c>
      <c r="Q200">
        <f>0.8*(P200-J200)/L200+0.1</f>
        <v>-0.27830508474576277</v>
      </c>
      <c r="R200">
        <f>-0.7917*Q200+0.8507</f>
        <v>1.0710341355932205</v>
      </c>
      <c r="S200">
        <f>365*P200*R200</f>
        <v>39092.745949152544</v>
      </c>
      <c r="T200" s="12">
        <f>0.7*S200</f>
        <v>27364.92216440678</v>
      </c>
      <c r="U200" s="70">
        <v>379</v>
      </c>
      <c r="V200" s="71">
        <f>1.25*L200</f>
        <v>737.5</v>
      </c>
      <c r="W200">
        <f>U200-(L200/8)</f>
        <v>305.25</v>
      </c>
      <c r="X200">
        <f>1.25*L200/(2*(-0.7914))</f>
        <v>-465.94642405863027</v>
      </c>
      <c r="Y200">
        <f>(((-0.7914)*W200)/V200-0.8506)*X200</f>
        <v>548.95902830427099</v>
      </c>
      <c r="Z200">
        <f>IF(Y200&gt;U200,Y200,U200)</f>
        <v>548.95902830427099</v>
      </c>
      <c r="AA200">
        <f>(Z200-W200)/V200</f>
        <v>0.33045291973460472</v>
      </c>
      <c r="AB200">
        <f>(-0.7914)*AA200+0.8506</f>
        <v>0.58907955932203393</v>
      </c>
      <c r="AC200">
        <f>Z200*AB200*365</f>
        <v>118033.89800495614</v>
      </c>
      <c r="AD200" s="12">
        <f>AC200*0.7</f>
        <v>82623.728603469295</v>
      </c>
      <c r="AE200" s="4">
        <f>E200*F200*12</f>
        <v>26260.080000000002</v>
      </c>
      <c r="AF200">
        <f>AD200-AE200</f>
        <v>56363.648603469293</v>
      </c>
    </row>
    <row r="201" spans="1:32" ht="16" thickBot="1" x14ac:dyDescent="0.4">
      <c r="A201" s="69" t="s">
        <v>364</v>
      </c>
      <c r="B201" s="70" t="s">
        <v>127</v>
      </c>
      <c r="C201" s="70" t="s">
        <v>123</v>
      </c>
      <c r="D201" s="70">
        <v>1</v>
      </c>
      <c r="E201" s="70">
        <v>1400</v>
      </c>
      <c r="F201" s="70">
        <v>0.2712</v>
      </c>
      <c r="G201" s="4">
        <f>E201*12*F201</f>
        <v>4556.16</v>
      </c>
      <c r="H201" s="70">
        <v>305</v>
      </c>
      <c r="I201" s="70">
        <v>0.2712</v>
      </c>
      <c r="J201" s="70">
        <v>173</v>
      </c>
      <c r="K201" s="70">
        <v>322</v>
      </c>
      <c r="L201">
        <f>K201-J201</f>
        <v>149</v>
      </c>
      <c r="M201">
        <f>H201-J201</f>
        <v>132</v>
      </c>
      <c r="N201">
        <f>0.8*M201/L201+0.1</f>
        <v>0.8087248322147651</v>
      </c>
      <c r="O201" s="70">
        <v>0.2712</v>
      </c>
      <c r="P201">
        <v>100</v>
      </c>
      <c r="Q201">
        <f>0.8*(P201-J201)/L201+0.1</f>
        <v>-0.29194630872483229</v>
      </c>
      <c r="R201">
        <f>-0.7917*Q201+0.8507</f>
        <v>1.0818338926174498</v>
      </c>
      <c r="S201">
        <f>365*P201*R201</f>
        <v>39486.937080536918</v>
      </c>
      <c r="T201" s="12">
        <f>0.7*S201</f>
        <v>27640.855956375843</v>
      </c>
      <c r="U201" s="70">
        <v>173</v>
      </c>
      <c r="V201" s="71">
        <f>1.25*L201</f>
        <v>186.25</v>
      </c>
      <c r="W201">
        <f>U201-(L201/8)</f>
        <v>154.375</v>
      </c>
      <c r="X201">
        <f>1.25*L201/(2*(-0.7914))</f>
        <v>-117.67121556734901</v>
      </c>
      <c r="Y201">
        <f>(((-0.7914)*W201)/V201-0.8506)*X201</f>
        <v>177.27863596158707</v>
      </c>
      <c r="Z201">
        <f>IF(Y201&gt;U201,Y201,U201)</f>
        <v>177.27863596158707</v>
      </c>
      <c r="AA201">
        <f>(Z201-W201)/V201</f>
        <v>0.12297254207563528</v>
      </c>
      <c r="AB201">
        <f>(-0.7914)*AA201+0.8506</f>
        <v>0.75327953020134231</v>
      </c>
      <c r="AC201">
        <f>Z201*AB201*365</f>
        <v>48742.234178335872</v>
      </c>
      <c r="AD201" s="12">
        <f>AC201*0.7</f>
        <v>34119.563924835107</v>
      </c>
      <c r="AE201" s="4">
        <f>E201*F201*12</f>
        <v>4556.16</v>
      </c>
      <c r="AF201">
        <f>AD201-AE201</f>
        <v>29563.403924835107</v>
      </c>
    </row>
    <row r="202" spans="1:32" ht="16" thickBot="1" x14ac:dyDescent="0.4">
      <c r="A202" s="69" t="s">
        <v>365</v>
      </c>
      <c r="B202" s="70" t="s">
        <v>211</v>
      </c>
      <c r="C202" s="70" t="s">
        <v>107</v>
      </c>
      <c r="D202" s="70">
        <v>2</v>
      </c>
      <c r="E202" s="70">
        <v>3600</v>
      </c>
      <c r="F202" s="70">
        <v>0.2329</v>
      </c>
      <c r="G202" s="4">
        <f>E202*12*F202</f>
        <v>10061.280000000001</v>
      </c>
      <c r="H202" s="70">
        <v>663</v>
      </c>
      <c r="I202" s="70">
        <v>0.2329</v>
      </c>
      <c r="J202" s="70">
        <v>332</v>
      </c>
      <c r="K202" s="70">
        <v>805</v>
      </c>
      <c r="L202">
        <f>K202-J202</f>
        <v>473</v>
      </c>
      <c r="M202">
        <f>H202-J202</f>
        <v>331</v>
      </c>
      <c r="N202">
        <f>0.8*M202/L202+0.1</f>
        <v>0.65983086680761105</v>
      </c>
      <c r="O202" s="70">
        <v>0.2329</v>
      </c>
      <c r="P202">
        <v>100</v>
      </c>
      <c r="Q202">
        <f>0.8*(P202-J202)/L202+0.1</f>
        <v>-0.29238900634249476</v>
      </c>
      <c r="R202">
        <f>-0.7917*Q202+0.8507</f>
        <v>1.082184376321353</v>
      </c>
      <c r="S202">
        <f>365*P202*R202</f>
        <v>39499.729735729386</v>
      </c>
      <c r="T202" s="12">
        <f>0.7*S202</f>
        <v>27649.810815010569</v>
      </c>
      <c r="U202" s="70">
        <v>332</v>
      </c>
      <c r="V202" s="71">
        <f>1.25*L202</f>
        <v>591.25</v>
      </c>
      <c r="W202">
        <f>U202-(L202/8)</f>
        <v>272.875</v>
      </c>
      <c r="X202">
        <f>1.25*L202/(2*(-0.7914))</f>
        <v>-373.54687894869852</v>
      </c>
      <c r="Y202">
        <f>(((-0.7914)*W202)/V202-0.8506)*X202</f>
        <v>454.17647523376291</v>
      </c>
      <c r="Z202">
        <f>IF(Y202&gt;U202,Y202,U202)</f>
        <v>454.17647523376291</v>
      </c>
      <c r="AA202">
        <f>(Z202-W202)/V202</f>
        <v>0.30664097291122694</v>
      </c>
      <c r="AB202">
        <f>(-0.7914)*AA202+0.8506</f>
        <v>0.60792433403805501</v>
      </c>
      <c r="AC202">
        <f>Z202*AB202*365</f>
        <v>100778.29990341632</v>
      </c>
      <c r="AD202" s="12">
        <f>AC202*0.7</f>
        <v>70544.809932391421</v>
      </c>
      <c r="AE202" s="4">
        <f>E202*F202*12</f>
        <v>10061.279999999999</v>
      </c>
      <c r="AF202">
        <f>AD202-AE202</f>
        <v>60483.529932391422</v>
      </c>
    </row>
    <row r="203" spans="1:32" ht="16" thickBot="1" x14ac:dyDescent="0.4">
      <c r="A203" s="69" t="s">
        <v>366</v>
      </c>
      <c r="B203" s="70" t="s">
        <v>176</v>
      </c>
      <c r="C203" s="70" t="s">
        <v>123</v>
      </c>
      <c r="D203" s="70">
        <v>2</v>
      </c>
      <c r="E203" s="70">
        <v>1200</v>
      </c>
      <c r="F203" s="70">
        <v>0.36990000000000001</v>
      </c>
      <c r="G203" s="4">
        <f>E203*12*F203</f>
        <v>5326.56</v>
      </c>
      <c r="H203" s="70">
        <v>316</v>
      </c>
      <c r="I203" s="70">
        <v>0.36990000000000001</v>
      </c>
      <c r="J203" s="70">
        <v>205</v>
      </c>
      <c r="K203" s="70">
        <v>411</v>
      </c>
      <c r="L203">
        <f>K203-J203</f>
        <v>206</v>
      </c>
      <c r="M203">
        <f>H203-J203</f>
        <v>111</v>
      </c>
      <c r="N203">
        <f>0.8*M203/L203+0.1</f>
        <v>0.53106796116504862</v>
      </c>
      <c r="O203" s="70">
        <v>0.36990000000000001</v>
      </c>
      <c r="P203">
        <v>100</v>
      </c>
      <c r="Q203">
        <f>0.8*(P203-J203)/L203+0.1</f>
        <v>-0.30776699029126209</v>
      </c>
      <c r="R203">
        <f>-0.7917*Q203+0.8507</f>
        <v>1.0943591262135921</v>
      </c>
      <c r="S203">
        <f>365*P203*R203</f>
        <v>39944.108106796113</v>
      </c>
      <c r="T203" s="12">
        <f>0.7*S203</f>
        <v>27960.875674757277</v>
      </c>
      <c r="U203" s="70">
        <v>205</v>
      </c>
      <c r="V203" s="71">
        <f>1.25*L203</f>
        <v>257.5</v>
      </c>
      <c r="W203">
        <f>U203-(L203/8)</f>
        <v>179.25</v>
      </c>
      <c r="X203">
        <f>1.25*L203/(2*(-0.7914))</f>
        <v>-162.68637856962346</v>
      </c>
      <c r="Y203">
        <f>(((-0.7914)*W203)/V203-0.8506)*X203</f>
        <v>228.0060336113217</v>
      </c>
      <c r="Z203">
        <f>IF(Y203&gt;U203,Y203,U203)</f>
        <v>228.0060336113217</v>
      </c>
      <c r="AA203">
        <f>(Z203-W203)/V203</f>
        <v>0.18934381984979301</v>
      </c>
      <c r="AB203">
        <f>(-0.7914)*AA203+0.8506</f>
        <v>0.70075330097087385</v>
      </c>
      <c r="AC203">
        <f>Z203*AB203*365</f>
        <v>58318.232953459541</v>
      </c>
      <c r="AD203" s="12">
        <f>AC203*0.7</f>
        <v>40822.763067421678</v>
      </c>
      <c r="AE203" s="4">
        <f>E203*F203*12</f>
        <v>5326.5599999999995</v>
      </c>
      <c r="AF203">
        <f>AD203-AE203</f>
        <v>35496.20306742168</v>
      </c>
    </row>
    <row r="204" spans="1:32" ht="16" thickBot="1" x14ac:dyDescent="0.4">
      <c r="A204" s="69" t="s">
        <v>367</v>
      </c>
      <c r="B204" s="70" t="s">
        <v>294</v>
      </c>
      <c r="C204" s="70" t="s">
        <v>123</v>
      </c>
      <c r="D204" s="70">
        <v>1</v>
      </c>
      <c r="E204" s="70">
        <v>900</v>
      </c>
      <c r="F204" s="70">
        <v>0.43009999999999998</v>
      </c>
      <c r="G204" s="4">
        <f>E204*12*F204</f>
        <v>4645.08</v>
      </c>
      <c r="H204" s="70">
        <v>444</v>
      </c>
      <c r="I204" s="70">
        <v>0.43009999999999998</v>
      </c>
      <c r="J204" s="70">
        <v>252</v>
      </c>
      <c r="K204" s="70">
        <v>547</v>
      </c>
      <c r="L204">
        <f>K204-J204</f>
        <v>295</v>
      </c>
      <c r="M204">
        <f>H204-J204</f>
        <v>192</v>
      </c>
      <c r="N204">
        <f>0.8*M204/L204+0.1</f>
        <v>0.62067796610169501</v>
      </c>
      <c r="O204" s="70">
        <v>0.43009999999999998</v>
      </c>
      <c r="P204">
        <v>100</v>
      </c>
      <c r="Q204">
        <f>0.8*(P204-J204)/L204+0.1</f>
        <v>-0.31220338983050855</v>
      </c>
      <c r="R204">
        <f>-0.7917*Q204+0.8507</f>
        <v>1.0978714237288136</v>
      </c>
      <c r="S204">
        <f>365*P204*R204</f>
        <v>40072.3069661017</v>
      </c>
      <c r="T204" s="12">
        <f>0.7*S204</f>
        <v>28050.614876271189</v>
      </c>
      <c r="U204" s="70">
        <v>252</v>
      </c>
      <c r="V204" s="71">
        <f>1.25*L204</f>
        <v>368.75</v>
      </c>
      <c r="W204">
        <f>U204-(L204/8)</f>
        <v>215.125</v>
      </c>
      <c r="X204">
        <f>1.25*L204/(2*(-0.7914))</f>
        <v>-232.97321202931514</v>
      </c>
      <c r="Y204">
        <f>(((-0.7914)*W204)/V204-0.8506)*X204</f>
        <v>305.72951415213544</v>
      </c>
      <c r="Z204">
        <f>IF(Y204&gt;U204,Y204,U204)</f>
        <v>305.72951415213544</v>
      </c>
      <c r="AA204">
        <f>(Z204-W204)/V204</f>
        <v>0.24570715702274018</v>
      </c>
      <c r="AB204">
        <f>(-0.7914)*AA204+0.8506</f>
        <v>0.65614735593220341</v>
      </c>
      <c r="AC204">
        <f>Z204*AB204*365</f>
        <v>73220.318504596711</v>
      </c>
      <c r="AD204" s="12">
        <f>AC204*0.7</f>
        <v>51254.222953217693</v>
      </c>
      <c r="AE204" s="4">
        <f>E204*F204*12</f>
        <v>4645.08</v>
      </c>
      <c r="AF204">
        <f>AD204-AE204</f>
        <v>46609.142953217692</v>
      </c>
    </row>
    <row r="205" spans="1:32" ht="16" thickBot="1" x14ac:dyDescent="0.4">
      <c r="A205" s="69" t="s">
        <v>368</v>
      </c>
      <c r="B205" s="70" t="s">
        <v>193</v>
      </c>
      <c r="C205" s="70" t="s">
        <v>123</v>
      </c>
      <c r="D205" s="70">
        <v>2</v>
      </c>
      <c r="E205" s="70">
        <v>4500</v>
      </c>
      <c r="F205" s="70">
        <v>0.43009999999999998</v>
      </c>
      <c r="G205" s="4">
        <f>E205*12*F205</f>
        <v>23225.399999999998</v>
      </c>
      <c r="H205" s="70">
        <v>994</v>
      </c>
      <c r="I205" s="70">
        <v>0.43009999999999998</v>
      </c>
      <c r="J205" s="70">
        <v>530</v>
      </c>
      <c r="K205" s="70">
        <v>1354</v>
      </c>
      <c r="L205">
        <f>K205-J205</f>
        <v>824</v>
      </c>
      <c r="M205">
        <f>H205-J205</f>
        <v>464</v>
      </c>
      <c r="N205">
        <f>0.8*M205/L205+0.1</f>
        <v>0.55048543689320395</v>
      </c>
      <c r="O205" s="70">
        <v>0.43009999999999998</v>
      </c>
      <c r="P205">
        <v>100</v>
      </c>
      <c r="Q205">
        <f>0.8*(P205-J205)/L205+0.1</f>
        <v>-0.31747572815533975</v>
      </c>
      <c r="R205">
        <f>-0.7917*Q205+0.8507</f>
        <v>1.1020455339805824</v>
      </c>
      <c r="S205">
        <f>365*P205*R205</f>
        <v>40224.661990291257</v>
      </c>
      <c r="T205" s="12">
        <f>0.7*S205</f>
        <v>28157.263393203877</v>
      </c>
      <c r="U205" s="70">
        <v>530</v>
      </c>
      <c r="V205" s="71">
        <f>1.25*L205</f>
        <v>1030</v>
      </c>
      <c r="W205">
        <f>U205-(L205/8)</f>
        <v>427</v>
      </c>
      <c r="X205">
        <f>1.25*L205/(2*(-0.7914))</f>
        <v>-650.74551427849383</v>
      </c>
      <c r="Y205">
        <f>(((-0.7914)*W205)/V205-0.8506)*X205</f>
        <v>767.0241344452869</v>
      </c>
      <c r="Z205">
        <f>IF(Y205&gt;U205,Y205,U205)</f>
        <v>767.0241344452869</v>
      </c>
      <c r="AA205">
        <f>(Z205-W205)/V205</f>
        <v>0.3301205188789193</v>
      </c>
      <c r="AB205">
        <f>(-0.7914)*AA205+0.8506</f>
        <v>0.58934262135922322</v>
      </c>
      <c r="AC205">
        <f>Z205*AB205*365</f>
        <v>164994.60512451775</v>
      </c>
      <c r="AD205" s="12">
        <f>AC205*0.7</f>
        <v>115496.22358716241</v>
      </c>
      <c r="AE205" s="4">
        <f>E205*F205*12</f>
        <v>23225.399999999998</v>
      </c>
      <c r="AF205">
        <f>AD205-AE205</f>
        <v>92270.82358716242</v>
      </c>
    </row>
    <row r="206" spans="1:32" ht="16" thickBot="1" x14ac:dyDescent="0.4">
      <c r="A206" s="69" t="s">
        <v>369</v>
      </c>
      <c r="B206" s="70" t="s">
        <v>219</v>
      </c>
      <c r="C206" s="70" t="s">
        <v>123</v>
      </c>
      <c r="D206" s="70">
        <v>1</v>
      </c>
      <c r="E206" s="70">
        <v>1500</v>
      </c>
      <c r="F206" s="70">
        <v>0.41099999999999998</v>
      </c>
      <c r="G206" s="4">
        <f>E206*12*F206</f>
        <v>7398</v>
      </c>
      <c r="H206" s="70">
        <v>860</v>
      </c>
      <c r="I206" s="70">
        <v>0.41099999999999998</v>
      </c>
      <c r="J206" s="70">
        <v>486</v>
      </c>
      <c r="K206" s="70">
        <v>1215</v>
      </c>
      <c r="L206">
        <f>K206-J206</f>
        <v>729</v>
      </c>
      <c r="M206">
        <f>H206-J206</f>
        <v>374</v>
      </c>
      <c r="N206">
        <f>0.8*M206/L206+0.1</f>
        <v>0.51042524005486967</v>
      </c>
      <c r="O206" s="70">
        <v>0.41099999999999998</v>
      </c>
      <c r="P206">
        <v>100</v>
      </c>
      <c r="Q206">
        <f>0.8*(P206-J206)/L206+0.1</f>
        <v>-0.32359396433470511</v>
      </c>
      <c r="R206">
        <f>-0.7917*Q206+0.8507</f>
        <v>1.1068893415637859</v>
      </c>
      <c r="S206">
        <f>365*P206*R206</f>
        <v>40401.460967078187</v>
      </c>
      <c r="T206" s="12">
        <f>0.7*S206</f>
        <v>28281.02267695473</v>
      </c>
      <c r="U206" s="70">
        <v>486</v>
      </c>
      <c r="V206" s="71">
        <f>1.25*L206</f>
        <v>911.25</v>
      </c>
      <c r="W206">
        <f>U206-(L206/8)</f>
        <v>394.875</v>
      </c>
      <c r="X206">
        <f>1.25*L206/(2*(-0.7914))</f>
        <v>-575.72024260803641</v>
      </c>
      <c r="Y206">
        <f>(((-0.7914)*W206)/V206-0.8506)*X206</f>
        <v>687.14513836239576</v>
      </c>
      <c r="Z206">
        <f>IF(Y206&gt;U206,Y206,U206)</f>
        <v>687.14513836239576</v>
      </c>
      <c r="AA206">
        <f>(Z206-W206)/V206</f>
        <v>0.32073540561031083</v>
      </c>
      <c r="AB206">
        <f>(-0.7914)*AA206+0.8506</f>
        <v>0.59677000000000002</v>
      </c>
      <c r="AC206">
        <f>Z206*AB206*365</f>
        <v>149674.67554049232</v>
      </c>
      <c r="AD206" s="12">
        <f>AC206*0.7</f>
        <v>104772.27287834462</v>
      </c>
      <c r="AE206" s="4">
        <f>E206*F206*12</f>
        <v>7398</v>
      </c>
      <c r="AF206">
        <f>AD206-AE206</f>
        <v>97374.272878344622</v>
      </c>
    </row>
    <row r="207" spans="1:32" ht="16" thickBot="1" x14ac:dyDescent="0.4">
      <c r="A207" s="69" t="s">
        <v>370</v>
      </c>
      <c r="B207" s="70" t="s">
        <v>283</v>
      </c>
      <c r="C207" s="70" t="s">
        <v>107</v>
      </c>
      <c r="D207" s="70">
        <v>2</v>
      </c>
      <c r="E207" s="70">
        <v>1400</v>
      </c>
      <c r="F207" s="70">
        <v>0.52329999999999999</v>
      </c>
      <c r="G207" s="4">
        <f>E207*12*F207</f>
        <v>8791.44</v>
      </c>
      <c r="H207" s="70">
        <v>430</v>
      </c>
      <c r="I207" s="70">
        <v>0.52329999999999999</v>
      </c>
      <c r="J207" s="70">
        <v>262</v>
      </c>
      <c r="K207" s="70">
        <v>567</v>
      </c>
      <c r="L207">
        <f>K207-J207</f>
        <v>305</v>
      </c>
      <c r="M207">
        <f>H207-J207</f>
        <v>168</v>
      </c>
      <c r="N207">
        <f>0.8*M207/L207+0.1</f>
        <v>0.54065573770491804</v>
      </c>
      <c r="O207" s="70">
        <v>0.52329999999999999</v>
      </c>
      <c r="P207">
        <v>100</v>
      </c>
      <c r="Q207">
        <f>0.8*(P207-J207)/L207+0.1</f>
        <v>-0.32491803278688525</v>
      </c>
      <c r="R207">
        <f>-0.7917*Q207+0.8507</f>
        <v>1.1079376065573769</v>
      </c>
      <c r="S207">
        <f>365*P207*R207</f>
        <v>40439.722639344262</v>
      </c>
      <c r="T207" s="12">
        <f>0.7*S207</f>
        <v>28307.805847540982</v>
      </c>
      <c r="U207" s="70">
        <v>262</v>
      </c>
      <c r="V207" s="71">
        <f>1.25*L207</f>
        <v>381.25</v>
      </c>
      <c r="W207">
        <f>U207-(L207/8)</f>
        <v>223.875</v>
      </c>
      <c r="X207">
        <f>1.25*L207/(2*(-0.7914))</f>
        <v>-240.87060904725803</v>
      </c>
      <c r="Y207">
        <f>(((-0.7914)*W207)/V207-0.8506)*X207</f>
        <v>316.82204005559771</v>
      </c>
      <c r="Z207">
        <f>IF(Y207&gt;U207,Y207,U207)</f>
        <v>316.82204005559771</v>
      </c>
      <c r="AA207">
        <f>(Z207-W207)/V207</f>
        <v>0.24379551489992843</v>
      </c>
      <c r="AB207">
        <f>(-0.7914)*AA207+0.8506</f>
        <v>0.65766022950819669</v>
      </c>
      <c r="AC207">
        <f>Z207*AB207*365</f>
        <v>76051.858285320108</v>
      </c>
      <c r="AD207" s="12">
        <f>AC207*0.7</f>
        <v>53236.300799724071</v>
      </c>
      <c r="AE207" s="4">
        <f>E207*F207*12</f>
        <v>8791.44</v>
      </c>
      <c r="AF207">
        <f>AD207-AE207</f>
        <v>44444.860799724069</v>
      </c>
    </row>
    <row r="208" spans="1:32" ht="16" thickBot="1" x14ac:dyDescent="0.4">
      <c r="A208" s="69" t="s">
        <v>371</v>
      </c>
      <c r="B208" s="70" t="s">
        <v>334</v>
      </c>
      <c r="C208" s="70" t="s">
        <v>107</v>
      </c>
      <c r="D208" s="70">
        <v>2</v>
      </c>
      <c r="E208" s="70">
        <v>1700</v>
      </c>
      <c r="F208" s="70">
        <v>0.32050000000000001</v>
      </c>
      <c r="G208" s="4">
        <f>E208*12*F208</f>
        <v>6538.2</v>
      </c>
      <c r="H208" s="70">
        <v>210</v>
      </c>
      <c r="I208" s="70">
        <v>0.32050000000000001</v>
      </c>
      <c r="J208" s="70">
        <v>152</v>
      </c>
      <c r="K208" s="70">
        <v>247</v>
      </c>
      <c r="L208">
        <f>K208-J208</f>
        <v>95</v>
      </c>
      <c r="M208">
        <f>H208-J208</f>
        <v>58</v>
      </c>
      <c r="N208">
        <f>0.8*M208/L208+0.1</f>
        <v>0.58842105263157907</v>
      </c>
      <c r="O208" s="70">
        <v>0.32050000000000001</v>
      </c>
      <c r="P208">
        <v>100</v>
      </c>
      <c r="Q208">
        <f>0.8*(P208-J208)/L208+0.1</f>
        <v>-0.33789473684210525</v>
      </c>
      <c r="R208">
        <f>-0.7917*Q208+0.8507</f>
        <v>1.1182112631578947</v>
      </c>
      <c r="S208">
        <f>365*P208*R208</f>
        <v>40814.711105263152</v>
      </c>
      <c r="T208" s="12">
        <f>0.7*S208</f>
        <v>28570.297773684204</v>
      </c>
      <c r="U208" s="70">
        <v>152</v>
      </c>
      <c r="V208" s="71">
        <f>1.25*L208</f>
        <v>118.75</v>
      </c>
      <c r="W208">
        <f>U208-(L208/8)</f>
        <v>140.125</v>
      </c>
      <c r="X208">
        <f>1.25*L208/(2*(-0.7914))</f>
        <v>-75.025271670457414</v>
      </c>
      <c r="Y208">
        <f>(((-0.7914)*W208)/V208-0.8506)*X208</f>
        <v>133.87899608289106</v>
      </c>
      <c r="Z208">
        <f>IF(Y208&gt;U208,Y208,U208)</f>
        <v>152</v>
      </c>
      <c r="AA208">
        <f>(Z208-W208)/V208</f>
        <v>0.1</v>
      </c>
      <c r="AB208">
        <f>(-0.7914)*AA208+0.8506</f>
        <v>0.77146000000000003</v>
      </c>
      <c r="AC208">
        <f>Z208*AB208*365</f>
        <v>42800.6008</v>
      </c>
      <c r="AD208" s="12">
        <f>AC208*0.7</f>
        <v>29960.420559999999</v>
      </c>
      <c r="AE208" s="4">
        <f>E208*F208*12</f>
        <v>6538.2000000000007</v>
      </c>
      <c r="AF208">
        <f>AD208-AE208</f>
        <v>23422.220559999998</v>
      </c>
    </row>
    <row r="209" spans="1:32" ht="16" thickBot="1" x14ac:dyDescent="0.4">
      <c r="A209" s="69" t="s">
        <v>372</v>
      </c>
      <c r="B209" s="70" t="s">
        <v>117</v>
      </c>
      <c r="C209" s="70" t="s">
        <v>107</v>
      </c>
      <c r="D209" s="70">
        <v>2</v>
      </c>
      <c r="E209" s="70">
        <v>1300</v>
      </c>
      <c r="F209" s="70">
        <v>0.74250000000000005</v>
      </c>
      <c r="G209" s="4">
        <f>E209*12*F209</f>
        <v>11583</v>
      </c>
      <c r="H209" s="70">
        <v>139</v>
      </c>
      <c r="I209" s="70">
        <v>0.74250000000000005</v>
      </c>
      <c r="J209" s="70">
        <v>125</v>
      </c>
      <c r="K209" s="70">
        <v>170</v>
      </c>
      <c r="L209">
        <f>K209-J209</f>
        <v>45</v>
      </c>
      <c r="M209">
        <f>H209-J209</f>
        <v>14</v>
      </c>
      <c r="N209">
        <f>0.8*M209/L209+0.1</f>
        <v>0.34888888888888892</v>
      </c>
      <c r="O209" s="70">
        <v>0.74250000000000005</v>
      </c>
      <c r="P209">
        <v>100</v>
      </c>
      <c r="Q209">
        <f>0.8*(P209-J209)/L209+0.1</f>
        <v>-0.34444444444444444</v>
      </c>
      <c r="R209">
        <f>-0.7917*Q209+0.8507</f>
        <v>1.1233966666666666</v>
      </c>
      <c r="S209">
        <f>365*P209*R209</f>
        <v>41003.978333333333</v>
      </c>
      <c r="T209" s="12">
        <f>0.7*S209</f>
        <v>28702.784833333331</v>
      </c>
      <c r="U209" s="70">
        <v>125</v>
      </c>
      <c r="V209" s="71">
        <f>1.25*L209</f>
        <v>56.25</v>
      </c>
      <c r="W209">
        <f>U209-(L209/8)</f>
        <v>119.375</v>
      </c>
      <c r="X209">
        <f>1.25*L209/(2*(-0.7914))</f>
        <v>-35.538286580742991</v>
      </c>
      <c r="Y209">
        <f>(((-0.7914)*W209)/V209-0.8506)*X209</f>
        <v>89.916366565580006</v>
      </c>
      <c r="Z209">
        <f>IF(Y209&gt;U209,Y209,U209)</f>
        <v>125</v>
      </c>
      <c r="AA209">
        <f>(Z209-W209)/V209</f>
        <v>0.1</v>
      </c>
      <c r="AB209">
        <f>(-0.7914)*AA209+0.8506</f>
        <v>0.77146000000000003</v>
      </c>
      <c r="AC209">
        <f>Z209*AB209*365</f>
        <v>35197.862500000003</v>
      </c>
      <c r="AD209" s="12">
        <f>AC209*0.7</f>
        <v>24638.50375</v>
      </c>
      <c r="AE209" s="4">
        <f>E209*F209*12</f>
        <v>11583.000000000002</v>
      </c>
      <c r="AF209">
        <f>AD209-AE209</f>
        <v>13055.503749999998</v>
      </c>
    </row>
    <row r="210" spans="1:32" ht="16" thickBot="1" x14ac:dyDescent="0.4">
      <c r="A210" s="69" t="s">
        <v>373</v>
      </c>
      <c r="B210" s="70" t="s">
        <v>117</v>
      </c>
      <c r="C210" s="70" t="s">
        <v>123</v>
      </c>
      <c r="D210" s="70">
        <v>2</v>
      </c>
      <c r="E210" s="70">
        <v>1480</v>
      </c>
      <c r="F210" s="70">
        <v>0.44109999999999999</v>
      </c>
      <c r="G210" s="4">
        <f>E210*12*F210</f>
        <v>7833.9359999999997</v>
      </c>
      <c r="H210" s="70">
        <v>249</v>
      </c>
      <c r="I210" s="70">
        <v>0.44109999999999999</v>
      </c>
      <c r="J210" s="70">
        <v>175</v>
      </c>
      <c r="K210" s="70">
        <v>310</v>
      </c>
      <c r="L210">
        <f>K210-J210</f>
        <v>135</v>
      </c>
      <c r="M210">
        <f>H210-J210</f>
        <v>74</v>
      </c>
      <c r="N210">
        <f>0.8*M210/L210+0.1</f>
        <v>0.53851851851851851</v>
      </c>
      <c r="O210" s="70">
        <v>0.44109999999999999</v>
      </c>
      <c r="P210">
        <v>100</v>
      </c>
      <c r="Q210">
        <f>0.8*(P210-J210)/L210+0.1</f>
        <v>-0.34444444444444444</v>
      </c>
      <c r="R210">
        <f>-0.7917*Q210+0.8507</f>
        <v>1.1233966666666666</v>
      </c>
      <c r="S210">
        <f>365*P210*R210</f>
        <v>41003.978333333333</v>
      </c>
      <c r="T210" s="12">
        <f>0.7*S210</f>
        <v>28702.784833333331</v>
      </c>
      <c r="U210" s="70">
        <v>175</v>
      </c>
      <c r="V210" s="71">
        <f>1.25*L210</f>
        <v>168.75</v>
      </c>
      <c r="W210">
        <f>U210-(L210/8)</f>
        <v>158.125</v>
      </c>
      <c r="X210">
        <f>1.25*L210/(2*(-0.7914))</f>
        <v>-106.61485974222896</v>
      </c>
      <c r="Y210">
        <f>(((-0.7914)*W210)/V210-0.8506)*X210</f>
        <v>169.74909969673993</v>
      </c>
      <c r="Z210">
        <f>IF(Y210&gt;U210,Y210,U210)</f>
        <v>175</v>
      </c>
      <c r="AA210">
        <f>(Z210-W210)/V210</f>
        <v>0.1</v>
      </c>
      <c r="AB210">
        <f>(-0.7914)*AA210+0.8506</f>
        <v>0.77146000000000003</v>
      </c>
      <c r="AC210">
        <f>Z210*AB210*365</f>
        <v>49277.007500000007</v>
      </c>
      <c r="AD210" s="12">
        <f>AC210*0.7</f>
        <v>34493.905250000003</v>
      </c>
      <c r="AE210" s="4">
        <f>E210*F210*12</f>
        <v>7833.9359999999997</v>
      </c>
      <c r="AF210">
        <f>AD210-AE210</f>
        <v>26659.969250000002</v>
      </c>
    </row>
    <row r="211" spans="1:32" ht="16" thickBot="1" x14ac:dyDescent="0.4">
      <c r="A211" s="69" t="s">
        <v>374</v>
      </c>
      <c r="B211" s="70" t="s">
        <v>329</v>
      </c>
      <c r="C211" s="70" t="s">
        <v>107</v>
      </c>
      <c r="D211" s="70">
        <v>2</v>
      </c>
      <c r="E211" s="70">
        <v>1000</v>
      </c>
      <c r="F211" s="70">
        <v>0.41920000000000002</v>
      </c>
      <c r="G211" s="4">
        <f>E211*12*F211</f>
        <v>5030.4000000000005</v>
      </c>
      <c r="H211" s="70">
        <v>266</v>
      </c>
      <c r="I211" s="70">
        <v>0.41920000000000002</v>
      </c>
      <c r="J211" s="70">
        <v>192</v>
      </c>
      <c r="K211" s="70">
        <v>357</v>
      </c>
      <c r="L211">
        <f>K211-J211</f>
        <v>165</v>
      </c>
      <c r="M211">
        <f>H211-J211</f>
        <v>74</v>
      </c>
      <c r="N211">
        <f>0.8*M211/L211+0.1</f>
        <v>0.45878787878787886</v>
      </c>
      <c r="O211" s="70">
        <v>0.41920000000000002</v>
      </c>
      <c r="P211">
        <v>100</v>
      </c>
      <c r="Q211">
        <f>0.8*(P211-J211)/L211+0.1</f>
        <v>-0.34606060606060607</v>
      </c>
      <c r="R211">
        <f>-0.7917*Q211+0.8507</f>
        <v>1.1246761818181819</v>
      </c>
      <c r="S211">
        <f>365*P211*R211</f>
        <v>41050.680636363635</v>
      </c>
      <c r="T211" s="12">
        <f>0.7*S211</f>
        <v>28735.476445454544</v>
      </c>
      <c r="U211" s="70">
        <v>192</v>
      </c>
      <c r="V211" s="71">
        <f>1.25*L211</f>
        <v>206.25</v>
      </c>
      <c r="W211">
        <f>U211-(L211/8)</f>
        <v>171.375</v>
      </c>
      <c r="X211">
        <f>1.25*L211/(2*(-0.7914))</f>
        <v>-130.30705079605761</v>
      </c>
      <c r="Y211">
        <f>(((-0.7914)*W211)/V211-0.8506)*X211</f>
        <v>196.52667740712661</v>
      </c>
      <c r="Z211">
        <f>IF(Y211&gt;U211,Y211,U211)</f>
        <v>196.52667740712661</v>
      </c>
      <c r="AA211">
        <f>(Z211-W211)/V211</f>
        <v>0.12194752682243207</v>
      </c>
      <c r="AB211">
        <f>(-0.7914)*AA211+0.8506</f>
        <v>0.7540907272727273</v>
      </c>
      <c r="AC211">
        <f>Z211*AB211*365</f>
        <v>54092.614959467959</v>
      </c>
      <c r="AD211" s="12">
        <f>AC211*0.7</f>
        <v>37864.830471627567</v>
      </c>
      <c r="AE211" s="4">
        <f>E211*F211*12</f>
        <v>5030.4000000000005</v>
      </c>
      <c r="AF211">
        <f>AD211-AE211</f>
        <v>32834.430471627566</v>
      </c>
    </row>
    <row r="212" spans="1:32" ht="16" thickBot="1" x14ac:dyDescent="0.4">
      <c r="A212" s="69" t="s">
        <v>375</v>
      </c>
      <c r="B212" s="70" t="s">
        <v>159</v>
      </c>
      <c r="C212" s="70" t="s">
        <v>107</v>
      </c>
      <c r="D212" s="70">
        <v>2</v>
      </c>
      <c r="E212" s="70">
        <v>1300</v>
      </c>
      <c r="F212" s="70">
        <v>0.47949999999999998</v>
      </c>
      <c r="G212" s="4">
        <f>E212*12*F212</f>
        <v>7480.2</v>
      </c>
      <c r="H212" s="70">
        <v>377</v>
      </c>
      <c r="I212" s="70">
        <v>0.47949999999999998</v>
      </c>
      <c r="J212" s="70">
        <v>228</v>
      </c>
      <c r="K212" s="70">
        <v>457</v>
      </c>
      <c r="L212">
        <f>K212-J212</f>
        <v>229</v>
      </c>
      <c r="M212">
        <f>H212-J212</f>
        <v>149</v>
      </c>
      <c r="N212">
        <f>0.8*M212/L212+0.1</f>
        <v>0.62052401746724895</v>
      </c>
      <c r="O212" s="70">
        <v>0.47949999999999998</v>
      </c>
      <c r="P212">
        <v>100</v>
      </c>
      <c r="Q212">
        <f>0.8*(P212-J212)/L212+0.1</f>
        <v>-0.34716157205240172</v>
      </c>
      <c r="R212">
        <f>-0.7917*Q212+0.8507</f>
        <v>1.1255478165938864</v>
      </c>
      <c r="S212">
        <f>365*P212*R212</f>
        <v>41082.49530567685</v>
      </c>
      <c r="T212" s="12">
        <f>0.7*S212</f>
        <v>28757.746713973793</v>
      </c>
      <c r="U212" s="70">
        <v>228</v>
      </c>
      <c r="V212" s="71">
        <f>1.25*L212</f>
        <v>286.25</v>
      </c>
      <c r="W212">
        <f>U212-(L212/8)</f>
        <v>199.375</v>
      </c>
      <c r="X212">
        <f>1.25*L212/(2*(-0.7914))</f>
        <v>-180.8503917108921</v>
      </c>
      <c r="Y212">
        <f>(((-0.7914)*W212)/V212-0.8506)*X212</f>
        <v>253.51884318928481</v>
      </c>
      <c r="Z212">
        <f>IF(Y212&gt;U212,Y212,U212)</f>
        <v>253.51884318928481</v>
      </c>
      <c r="AA212">
        <f>(Z212-W212)/V212</f>
        <v>0.18914879716780719</v>
      </c>
      <c r="AB212">
        <f>(-0.7914)*AA212+0.8506</f>
        <v>0.70090764192139743</v>
      </c>
      <c r="AC212">
        <f>Z212*AB212*365</f>
        <v>64858.052515291376</v>
      </c>
      <c r="AD212" s="12">
        <f>AC212*0.7</f>
        <v>45400.636760703957</v>
      </c>
      <c r="AE212" s="4">
        <f>E212*F212*12</f>
        <v>7480.2000000000007</v>
      </c>
      <c r="AF212">
        <f>AD212-AE212</f>
        <v>37920.43676070396</v>
      </c>
    </row>
    <row r="213" spans="1:32" ht="16" thickBot="1" x14ac:dyDescent="0.4">
      <c r="A213" s="69" t="s">
        <v>376</v>
      </c>
      <c r="B213" s="70" t="s">
        <v>331</v>
      </c>
      <c r="C213" s="70" t="s">
        <v>107</v>
      </c>
      <c r="D213" s="70">
        <v>2</v>
      </c>
      <c r="E213" s="70">
        <v>1600</v>
      </c>
      <c r="F213" s="70">
        <v>0.68769999999999998</v>
      </c>
      <c r="G213" s="4">
        <f>E213*12*F213</f>
        <v>13203.84</v>
      </c>
      <c r="H213" s="70">
        <v>245</v>
      </c>
      <c r="I213" s="70">
        <v>0.68769999999999998</v>
      </c>
      <c r="J213" s="70">
        <v>228</v>
      </c>
      <c r="K213" s="70">
        <v>456</v>
      </c>
      <c r="L213">
        <f>K213-J213</f>
        <v>228</v>
      </c>
      <c r="M213">
        <f>H213-J213</f>
        <v>17</v>
      </c>
      <c r="N213">
        <f>0.8*M213/L213+0.1</f>
        <v>0.15964912280701754</v>
      </c>
      <c r="O213" s="70">
        <v>0.68769999999999998</v>
      </c>
      <c r="P213">
        <v>100</v>
      </c>
      <c r="Q213">
        <f>0.8*(P213-J213)/L213+0.1</f>
        <v>-0.34912280701754383</v>
      </c>
      <c r="R213">
        <f>-0.7917*Q213+0.8507</f>
        <v>1.1271005263157894</v>
      </c>
      <c r="S213">
        <f>365*P213*R213</f>
        <v>41139.169210526314</v>
      </c>
      <c r="T213" s="12">
        <f>0.7*S213</f>
        <v>28797.418447368418</v>
      </c>
      <c r="U213" s="70">
        <v>228</v>
      </c>
      <c r="V213" s="71">
        <f>1.25*L213</f>
        <v>285</v>
      </c>
      <c r="W213">
        <f>U213-(L213/8)</f>
        <v>199.5</v>
      </c>
      <c r="X213">
        <f>1.25*L213/(2*(-0.7914))</f>
        <v>-180.06065200909779</v>
      </c>
      <c r="Y213">
        <f>(((-0.7914)*W213)/V213-0.8506)*X213</f>
        <v>252.90959059893862</v>
      </c>
      <c r="Z213">
        <f>IF(Y213&gt;U213,Y213,U213)</f>
        <v>252.90959059893862</v>
      </c>
      <c r="AA213">
        <f>(Z213-W213)/V213</f>
        <v>0.18740207227697761</v>
      </c>
      <c r="AB213">
        <f>(-0.7914)*AA213+0.8506</f>
        <v>0.70228999999999997</v>
      </c>
      <c r="AC213">
        <f>Z213*AB213*365</f>
        <v>64829.794879330933</v>
      </c>
      <c r="AD213" s="12">
        <f>AC213*0.7</f>
        <v>45380.856415531649</v>
      </c>
      <c r="AE213" s="4">
        <f>E213*F213*12</f>
        <v>13203.84</v>
      </c>
      <c r="AF213">
        <f>AD213-AE213</f>
        <v>32177.016415531649</v>
      </c>
    </row>
    <row r="214" spans="1:32" ht="16" thickBot="1" x14ac:dyDescent="0.4">
      <c r="A214" s="69" t="s">
        <v>377</v>
      </c>
      <c r="B214" s="70" t="s">
        <v>331</v>
      </c>
      <c r="C214" s="70" t="s">
        <v>123</v>
      </c>
      <c r="D214" s="70">
        <v>1</v>
      </c>
      <c r="E214" s="70">
        <v>1000</v>
      </c>
      <c r="F214" s="70">
        <v>0.58899999999999997</v>
      </c>
      <c r="G214" s="4">
        <f>E214*12*F214</f>
        <v>7068</v>
      </c>
      <c r="H214" s="70">
        <v>197</v>
      </c>
      <c r="I214" s="70">
        <v>0.58899999999999997</v>
      </c>
      <c r="J214" s="70">
        <v>155</v>
      </c>
      <c r="K214" s="70">
        <v>252</v>
      </c>
      <c r="L214">
        <f>K214-J214</f>
        <v>97</v>
      </c>
      <c r="M214">
        <f>H214-J214</f>
        <v>42</v>
      </c>
      <c r="N214">
        <f>0.8*M214/L214+0.1</f>
        <v>0.44639175257731956</v>
      </c>
      <c r="O214" s="70">
        <v>0.58899999999999997</v>
      </c>
      <c r="P214">
        <v>100</v>
      </c>
      <c r="Q214">
        <f>0.8*(P214-J214)/L214+0.1</f>
        <v>-0.35360824742268038</v>
      </c>
      <c r="R214">
        <f>-0.7917*Q214+0.8507</f>
        <v>1.130651649484536</v>
      </c>
      <c r="S214">
        <f>365*P214*R214</f>
        <v>41268.785206185566</v>
      </c>
      <c r="T214" s="12">
        <f>0.7*S214</f>
        <v>28888.149644329893</v>
      </c>
      <c r="U214" s="70">
        <v>155</v>
      </c>
      <c r="V214" s="71">
        <f>1.25*L214</f>
        <v>121.25</v>
      </c>
      <c r="W214">
        <f>U214-(L214/8)</f>
        <v>142.875</v>
      </c>
      <c r="X214">
        <f>1.25*L214/(2*(-0.7914))</f>
        <v>-76.604751074045993</v>
      </c>
      <c r="Y214">
        <f>(((-0.7914)*W214)/V214-0.8506)*X214</f>
        <v>136.59750126358352</v>
      </c>
      <c r="Z214">
        <f>IF(Y214&gt;U214,Y214,U214)</f>
        <v>155</v>
      </c>
      <c r="AA214">
        <f>(Z214-W214)/V214</f>
        <v>0.1</v>
      </c>
      <c r="AB214">
        <f>(-0.7914)*AA214+0.8506</f>
        <v>0.77146000000000003</v>
      </c>
      <c r="AC214">
        <f>Z214*AB214*365</f>
        <v>43645.349500000004</v>
      </c>
      <c r="AD214" s="12">
        <f>AC214*0.7</f>
        <v>30551.744650000001</v>
      </c>
      <c r="AE214" s="4">
        <f>E214*F214*12</f>
        <v>7068</v>
      </c>
      <c r="AF214">
        <f>AD214-AE214</f>
        <v>23483.744650000001</v>
      </c>
    </row>
    <row r="215" spans="1:32" ht="16" thickBot="1" x14ac:dyDescent="0.4">
      <c r="A215" s="69" t="s">
        <v>378</v>
      </c>
      <c r="B215" s="70" t="s">
        <v>109</v>
      </c>
      <c r="C215" s="70" t="s">
        <v>123</v>
      </c>
      <c r="D215" s="70">
        <v>2</v>
      </c>
      <c r="E215" s="70">
        <v>1300</v>
      </c>
      <c r="F215" s="70">
        <v>0.6603</v>
      </c>
      <c r="G215" s="4">
        <f>E215*12*F215</f>
        <v>10300.68</v>
      </c>
      <c r="H215" s="70">
        <v>186</v>
      </c>
      <c r="I215" s="70">
        <v>0.6603</v>
      </c>
      <c r="J215" s="70">
        <v>136</v>
      </c>
      <c r="K215" s="70">
        <v>336</v>
      </c>
      <c r="L215">
        <f>K215-J215</f>
        <v>200</v>
      </c>
      <c r="M215">
        <f>H215-J215</f>
        <v>50</v>
      </c>
      <c r="N215">
        <f>0.8*M215/L215+0.1</f>
        <v>0.30000000000000004</v>
      </c>
      <c r="O215" s="70">
        <v>0.6603</v>
      </c>
      <c r="P215">
        <v>189.81539724643201</v>
      </c>
      <c r="Q215">
        <f>0.8*(P215-J215)/L215+0.1</f>
        <v>0.31526158898572809</v>
      </c>
      <c r="R215">
        <f>-0.7917*Q215+0.8507</f>
        <v>0.60110739999999907</v>
      </c>
      <c r="S215">
        <f>365*P215*R215</f>
        <v>41646.295570350951</v>
      </c>
      <c r="T215" s="12">
        <f>0.7*S215</f>
        <v>29152.406899245663</v>
      </c>
      <c r="U215" s="70">
        <v>136</v>
      </c>
      <c r="V215" s="71">
        <f>1.25*L215</f>
        <v>250</v>
      </c>
      <c r="W215">
        <f>U215-(L215/8)</f>
        <v>111</v>
      </c>
      <c r="X215">
        <f>1.25*L215/(2*(-0.7914))</f>
        <v>-157.94794035885772</v>
      </c>
      <c r="Y215">
        <f>(((-0.7914)*W215)/V215-0.8506)*X215</f>
        <v>189.8505180692444</v>
      </c>
      <c r="Z215">
        <f>IF(Y215&gt;U215,Y215,U215)</f>
        <v>189.8505180692444</v>
      </c>
      <c r="AA215">
        <f>(Z215-W215)/V215</f>
        <v>0.31540207227697759</v>
      </c>
      <c r="AB215">
        <f>(-0.7914)*AA215+0.8506</f>
        <v>0.60099079999999994</v>
      </c>
      <c r="AC215">
        <f>Z215*AB215*365</f>
        <v>41645.921378220119</v>
      </c>
      <c r="AD215" s="12">
        <f>AC215*0.7</f>
        <v>29152.144964754079</v>
      </c>
      <c r="AE215" s="4">
        <f>E215*F215*12</f>
        <v>10300.68</v>
      </c>
      <c r="AF215">
        <f>AD215-AE215</f>
        <v>18851.464964754079</v>
      </c>
    </row>
    <row r="216" spans="1:32" ht="16" thickBot="1" x14ac:dyDescent="0.4">
      <c r="A216" s="69" t="s">
        <v>379</v>
      </c>
      <c r="B216" s="70" t="s">
        <v>337</v>
      </c>
      <c r="C216" s="70" t="s">
        <v>123</v>
      </c>
      <c r="D216" s="70">
        <v>2</v>
      </c>
      <c r="E216" s="70">
        <v>1000</v>
      </c>
      <c r="F216" s="70">
        <v>0.46850000000000003</v>
      </c>
      <c r="G216" s="4">
        <f>E216*12*F216</f>
        <v>5622</v>
      </c>
      <c r="H216" s="70">
        <v>301</v>
      </c>
      <c r="I216" s="70">
        <v>0.46850000000000003</v>
      </c>
      <c r="J216" s="70">
        <v>202</v>
      </c>
      <c r="K216" s="70">
        <v>374</v>
      </c>
      <c r="L216">
        <f>K216-J216</f>
        <v>172</v>
      </c>
      <c r="M216">
        <f>H216-J216</f>
        <v>99</v>
      </c>
      <c r="N216">
        <f>0.8*M216/L216+0.1</f>
        <v>0.56046511627906981</v>
      </c>
      <c r="O216" s="70">
        <v>0.46850000000000003</v>
      </c>
      <c r="P216">
        <v>100</v>
      </c>
      <c r="Q216">
        <f>0.8*(P216-J216)/L216+0.1</f>
        <v>-0.37441860465116283</v>
      </c>
      <c r="R216">
        <f>-0.7917*Q216+0.8507</f>
        <v>1.1471272093023255</v>
      </c>
      <c r="S216">
        <f>365*P216*R216</f>
        <v>41870.143139534877</v>
      </c>
      <c r="T216" s="12">
        <f>0.7*S216</f>
        <v>29309.100197674412</v>
      </c>
      <c r="U216" s="70">
        <v>202</v>
      </c>
      <c r="V216" s="71">
        <f>1.25*L216</f>
        <v>215</v>
      </c>
      <c r="W216">
        <f>U216-(L216/8)</f>
        <v>180.5</v>
      </c>
      <c r="X216">
        <f>1.25*L216/(2*(-0.7914))</f>
        <v>-135.83522870861765</v>
      </c>
      <c r="Y216">
        <f>(((-0.7914)*W216)/V216-0.8506)*X216</f>
        <v>205.79144553955018</v>
      </c>
      <c r="Z216">
        <f>IF(Y216&gt;U216,Y216,U216)</f>
        <v>205.79144553955018</v>
      </c>
      <c r="AA216">
        <f>(Z216-W216)/V216</f>
        <v>0.11763463041651247</v>
      </c>
      <c r="AB216">
        <f>(-0.7914)*AA216+0.8506</f>
        <v>0.75750395348837207</v>
      </c>
      <c r="AC216">
        <f>Z216*AB216*365</f>
        <v>56899.05926045814</v>
      </c>
      <c r="AD216" s="12">
        <f>AC216*0.7</f>
        <v>39829.341482320699</v>
      </c>
      <c r="AE216" s="4">
        <f>E216*F216*12</f>
        <v>5622</v>
      </c>
      <c r="AF216">
        <f>AD216-AE216</f>
        <v>34207.341482320699</v>
      </c>
    </row>
    <row r="217" spans="1:32" ht="16" thickBot="1" x14ac:dyDescent="0.4">
      <c r="A217" s="69" t="s">
        <v>380</v>
      </c>
      <c r="B217" s="70" t="s">
        <v>135</v>
      </c>
      <c r="C217" s="70" t="s">
        <v>123</v>
      </c>
      <c r="D217" s="70">
        <v>1</v>
      </c>
      <c r="E217" s="70">
        <v>1300</v>
      </c>
      <c r="F217" s="70">
        <v>0.44929999999999998</v>
      </c>
      <c r="G217" s="4">
        <f>E217*12*F217</f>
        <v>7009.08</v>
      </c>
      <c r="H217" s="70">
        <v>238</v>
      </c>
      <c r="I217" s="70">
        <v>0.44929999999999998</v>
      </c>
      <c r="J217" s="70">
        <v>181</v>
      </c>
      <c r="K217" s="70">
        <v>316</v>
      </c>
      <c r="L217">
        <f>K217-J217</f>
        <v>135</v>
      </c>
      <c r="M217">
        <f>H217-J217</f>
        <v>57</v>
      </c>
      <c r="N217">
        <f>0.8*M217/L217+0.1</f>
        <v>0.43777777777777782</v>
      </c>
      <c r="O217" s="70">
        <v>0.44929999999999998</v>
      </c>
      <c r="P217">
        <v>100</v>
      </c>
      <c r="Q217">
        <f>0.8*(P217-J217)/L217+0.1</f>
        <v>-0.38</v>
      </c>
      <c r="R217">
        <f>-0.7917*Q217+0.8507</f>
        <v>1.151546</v>
      </c>
      <c r="S217">
        <f>365*P217*R217</f>
        <v>42031.428999999996</v>
      </c>
      <c r="T217" s="12">
        <f>0.7*S217</f>
        <v>29422.000299999996</v>
      </c>
      <c r="U217" s="70">
        <v>181</v>
      </c>
      <c r="V217" s="71">
        <f>1.25*L217</f>
        <v>168.75</v>
      </c>
      <c r="W217">
        <f>U217-(L217/8)</f>
        <v>164.125</v>
      </c>
      <c r="X217">
        <f>1.25*L217/(2*(-0.7914))</f>
        <v>-106.61485974222896</v>
      </c>
      <c r="Y217">
        <f>(((-0.7914)*W217)/V217-0.8506)*X217</f>
        <v>172.74909969673993</v>
      </c>
      <c r="Z217">
        <f>IF(Y217&gt;U217,Y217,U217)</f>
        <v>181</v>
      </c>
      <c r="AA217">
        <f>(Z217-W217)/V217</f>
        <v>0.1</v>
      </c>
      <c r="AB217">
        <f>(-0.7914)*AA217+0.8506</f>
        <v>0.77146000000000003</v>
      </c>
      <c r="AC217">
        <f>Z217*AB217*365</f>
        <v>50966.504900000007</v>
      </c>
      <c r="AD217" s="12">
        <f>AC217*0.7</f>
        <v>35676.55343</v>
      </c>
      <c r="AE217" s="4">
        <f>E217*F217*12</f>
        <v>7009.079999999999</v>
      </c>
      <c r="AF217">
        <f>AD217-AE217</f>
        <v>28667.473430000002</v>
      </c>
    </row>
    <row r="218" spans="1:32" ht="16" thickBot="1" x14ac:dyDescent="0.4">
      <c r="A218" s="69" t="s">
        <v>381</v>
      </c>
      <c r="B218" s="70" t="s">
        <v>164</v>
      </c>
      <c r="C218" s="70" t="s">
        <v>123</v>
      </c>
      <c r="D218" s="70">
        <v>2</v>
      </c>
      <c r="E218" s="70">
        <v>1600</v>
      </c>
      <c r="F218" s="70">
        <v>0.60819999999999996</v>
      </c>
      <c r="G218" s="4">
        <f>E218*12*F218</f>
        <v>11677.439999999999</v>
      </c>
      <c r="H218" s="70">
        <v>312</v>
      </c>
      <c r="I218" s="70">
        <v>0.60819999999999996</v>
      </c>
      <c r="J218" s="70">
        <v>220</v>
      </c>
      <c r="K218" s="70">
        <v>418</v>
      </c>
      <c r="L218">
        <f>K218-J218</f>
        <v>198</v>
      </c>
      <c r="M218">
        <f>H218-J218</f>
        <v>92</v>
      </c>
      <c r="N218">
        <f>0.8*M218/L218+0.1</f>
        <v>0.47171717171717176</v>
      </c>
      <c r="O218" s="70">
        <v>0.60819999999999996</v>
      </c>
      <c r="P218">
        <v>100</v>
      </c>
      <c r="Q218">
        <f>0.8*(P218-J218)/L218+0.1</f>
        <v>-0.38484848484848488</v>
      </c>
      <c r="R218">
        <f>-0.7917*Q218+0.8507</f>
        <v>1.1553845454545455</v>
      </c>
      <c r="S218">
        <f>365*P218*R218</f>
        <v>42171.535909090911</v>
      </c>
      <c r="T218" s="12">
        <f>0.7*S218</f>
        <v>29520.075136363637</v>
      </c>
      <c r="U218" s="70">
        <v>220</v>
      </c>
      <c r="V218" s="71">
        <f>1.25*L218</f>
        <v>247.5</v>
      </c>
      <c r="W218">
        <f>U218-(L218/8)</f>
        <v>195.25</v>
      </c>
      <c r="X218">
        <f>1.25*L218/(2*(-0.7914))</f>
        <v>-156.36846095526914</v>
      </c>
      <c r="Y218">
        <f>(((-0.7914)*W218)/V218-0.8506)*X218</f>
        <v>230.63201288855194</v>
      </c>
      <c r="Z218">
        <f>IF(Y218&gt;U218,Y218,U218)</f>
        <v>230.63201288855194</v>
      </c>
      <c r="AA218">
        <f>(Z218-W218)/V218</f>
        <v>0.1429576278325331</v>
      </c>
      <c r="AB218">
        <f>(-0.7914)*AA218+0.8506</f>
        <v>0.73746333333333336</v>
      </c>
      <c r="AC218">
        <f>Z218*AB218*365</f>
        <v>62080.16834433125</v>
      </c>
      <c r="AD218" s="12">
        <f>AC218*0.7</f>
        <v>43456.117841031875</v>
      </c>
      <c r="AE218" s="4">
        <f>E218*F218*12</f>
        <v>11677.439999999999</v>
      </c>
      <c r="AF218">
        <f>AD218-AE218</f>
        <v>31778.677841031877</v>
      </c>
    </row>
    <row r="219" spans="1:32" ht="16" thickBot="1" x14ac:dyDescent="0.4">
      <c r="A219" s="69" t="s">
        <v>382</v>
      </c>
      <c r="B219" s="70" t="s">
        <v>182</v>
      </c>
      <c r="C219" s="70" t="s">
        <v>107</v>
      </c>
      <c r="D219" s="70">
        <v>2</v>
      </c>
      <c r="E219" s="70">
        <v>3300</v>
      </c>
      <c r="F219" s="70">
        <v>0.4219</v>
      </c>
      <c r="G219" s="4">
        <f>E219*12*F219</f>
        <v>16707.240000000002</v>
      </c>
      <c r="H219" s="70">
        <v>378</v>
      </c>
      <c r="I219" s="70">
        <v>0.4219</v>
      </c>
      <c r="J219" s="70">
        <v>264</v>
      </c>
      <c r="K219" s="70">
        <v>532</v>
      </c>
      <c r="L219">
        <f>K219-J219</f>
        <v>268</v>
      </c>
      <c r="M219">
        <f>H219-J219</f>
        <v>114</v>
      </c>
      <c r="N219">
        <f>0.8*M219/L219+0.1</f>
        <v>0.44029850746268662</v>
      </c>
      <c r="O219" s="70">
        <v>0.4219</v>
      </c>
      <c r="P219">
        <v>100</v>
      </c>
      <c r="Q219">
        <f>0.8*(P219-J219)/L219+0.1</f>
        <v>-0.38955223880597023</v>
      </c>
      <c r="R219">
        <f>-0.7917*Q219+0.8507</f>
        <v>1.1591085074626866</v>
      </c>
      <c r="S219">
        <f>365*P219*R219</f>
        <v>42307.460522388057</v>
      </c>
      <c r="T219" s="12">
        <f>0.7*S219</f>
        <v>29615.222365671638</v>
      </c>
      <c r="U219" s="70">
        <v>264</v>
      </c>
      <c r="V219" s="71">
        <f>1.25*L219</f>
        <v>335</v>
      </c>
      <c r="W219">
        <f>U219-(L219/8)</f>
        <v>230.5</v>
      </c>
      <c r="X219">
        <f>1.25*L219/(2*(-0.7914))</f>
        <v>-211.65024008086934</v>
      </c>
      <c r="Y219">
        <f>(((-0.7914)*W219)/V219-0.8506)*X219</f>
        <v>295.27969421278743</v>
      </c>
      <c r="Z219">
        <f>IF(Y219&gt;U219,Y219,U219)</f>
        <v>295.27969421278743</v>
      </c>
      <c r="AA219">
        <f>(Z219-W219)/V219</f>
        <v>0.19337222153070877</v>
      </c>
      <c r="AB219">
        <f>(-0.7914)*AA219+0.8506</f>
        <v>0.69756522388059716</v>
      </c>
      <c r="AC219">
        <f>Z219*AB219*365</f>
        <v>75181.548790342131</v>
      </c>
      <c r="AD219" s="12">
        <f>AC219*0.7</f>
        <v>52627.084153239492</v>
      </c>
      <c r="AE219" s="4">
        <f>E219*F219*12</f>
        <v>16707.239999999998</v>
      </c>
      <c r="AF219">
        <f>AD219-AE219</f>
        <v>35919.844153239494</v>
      </c>
    </row>
    <row r="220" spans="1:32" ht="16" thickBot="1" x14ac:dyDescent="0.4">
      <c r="A220" s="69" t="s">
        <v>383</v>
      </c>
      <c r="B220" s="70" t="s">
        <v>186</v>
      </c>
      <c r="C220" s="70" t="s">
        <v>107</v>
      </c>
      <c r="D220" s="70">
        <v>2</v>
      </c>
      <c r="E220" s="70">
        <v>2695</v>
      </c>
      <c r="F220" s="70">
        <v>0.2356</v>
      </c>
      <c r="G220" s="4">
        <f>E220*12*F220</f>
        <v>7619.3040000000001</v>
      </c>
      <c r="H220" s="70">
        <v>443</v>
      </c>
      <c r="I220" s="70">
        <v>0.2356</v>
      </c>
      <c r="J220" s="70">
        <v>265</v>
      </c>
      <c r="K220" s="70">
        <v>534</v>
      </c>
      <c r="L220">
        <f>K220-J220</f>
        <v>269</v>
      </c>
      <c r="M220">
        <f>H220-J220</f>
        <v>178</v>
      </c>
      <c r="N220">
        <f>0.8*M220/L220+0.1</f>
        <v>0.6293680297397769</v>
      </c>
      <c r="O220" s="70">
        <v>0.2356</v>
      </c>
      <c r="P220">
        <v>100</v>
      </c>
      <c r="Q220">
        <f>0.8*(P220-J220)/L220+0.1</f>
        <v>-0.39070631970260228</v>
      </c>
      <c r="R220">
        <f>-0.7917*Q220+0.8507</f>
        <v>1.1600221933085502</v>
      </c>
      <c r="S220">
        <f>365*P220*R220</f>
        <v>42340.810055762078</v>
      </c>
      <c r="T220" s="12">
        <f>0.7*S220</f>
        <v>29638.567039033453</v>
      </c>
      <c r="U220" s="70">
        <v>265</v>
      </c>
      <c r="V220" s="71">
        <f>1.25*L220</f>
        <v>336.25</v>
      </c>
      <c r="W220">
        <f>U220-(L220/8)</f>
        <v>231.375</v>
      </c>
      <c r="X220">
        <f>1.25*L220/(2*(-0.7914))</f>
        <v>-212.43997978266364</v>
      </c>
      <c r="Y220">
        <f>(((-0.7914)*W220)/V220-0.8506)*X220</f>
        <v>296.38894680313371</v>
      </c>
      <c r="Z220">
        <f>IF(Y220&gt;U220,Y220,U220)</f>
        <v>296.38894680313371</v>
      </c>
      <c r="AA220">
        <f>(Z220-W220)/V220</f>
        <v>0.19335002766731213</v>
      </c>
      <c r="AB220">
        <f>(-0.7914)*AA220+0.8506</f>
        <v>0.69758278810408925</v>
      </c>
      <c r="AC220">
        <f>Z220*AB220*365</f>
        <v>75465.877174070076</v>
      </c>
      <c r="AD220" s="12">
        <f>AC220*0.7</f>
        <v>52826.114021849047</v>
      </c>
      <c r="AE220" s="4">
        <f>E220*F220*12</f>
        <v>7619.3040000000001</v>
      </c>
      <c r="AF220">
        <f>AD220-AE220</f>
        <v>45206.810021849044</v>
      </c>
    </row>
    <row r="221" spans="1:32" ht="16" thickBot="1" x14ac:dyDescent="0.4">
      <c r="A221" s="69" t="s">
        <v>384</v>
      </c>
      <c r="B221" s="70" t="s">
        <v>209</v>
      </c>
      <c r="C221" s="70" t="s">
        <v>107</v>
      </c>
      <c r="D221" s="70">
        <v>2</v>
      </c>
      <c r="E221" s="70">
        <v>3000</v>
      </c>
      <c r="F221" s="70">
        <v>0.70409999999999995</v>
      </c>
      <c r="G221" s="4">
        <f>E221*12*F221</f>
        <v>25347.599999999999</v>
      </c>
      <c r="H221" s="70">
        <v>329</v>
      </c>
      <c r="I221" s="70">
        <v>0.70409999999999995</v>
      </c>
      <c r="J221" s="70">
        <v>270</v>
      </c>
      <c r="K221" s="70">
        <v>544</v>
      </c>
      <c r="L221">
        <f>K221-J221</f>
        <v>274</v>
      </c>
      <c r="M221">
        <f>H221-J221</f>
        <v>59</v>
      </c>
      <c r="N221">
        <f>0.8*M221/L221+0.1</f>
        <v>0.27226277372262775</v>
      </c>
      <c r="O221" s="70">
        <v>0.70409999999999995</v>
      </c>
      <c r="P221">
        <v>100</v>
      </c>
      <c r="Q221">
        <f>0.8*(P221-J221)/L221+0.1</f>
        <v>-0.39635036496350362</v>
      </c>
      <c r="R221">
        <f>-0.7917*Q221+0.8507</f>
        <v>1.1644905839416058</v>
      </c>
      <c r="S221">
        <f>365*P221*R221</f>
        <v>42503.906313868611</v>
      </c>
      <c r="T221" s="12">
        <f>0.7*S221</f>
        <v>29752.734419708024</v>
      </c>
      <c r="U221" s="70">
        <v>270</v>
      </c>
      <c r="V221" s="71">
        <f>1.25*L221</f>
        <v>342.5</v>
      </c>
      <c r="W221">
        <f>U221-(L221/8)</f>
        <v>235.75</v>
      </c>
      <c r="X221">
        <f>1.25*L221/(2*(-0.7914))</f>
        <v>-216.38867829163507</v>
      </c>
      <c r="Y221">
        <f>(((-0.7914)*W221)/V221-0.8506)*X221</f>
        <v>301.93520975486479</v>
      </c>
      <c r="Z221">
        <f>IF(Y221&gt;U221,Y221,U221)</f>
        <v>301.93520975486479</v>
      </c>
      <c r="AA221">
        <f>(Z221-W221)/V221</f>
        <v>0.19324148833537164</v>
      </c>
      <c r="AB221">
        <f>(-0.7914)*AA221+0.8506</f>
        <v>0.69766868613138688</v>
      </c>
      <c r="AC221">
        <f>Z221*AB221*365</f>
        <v>76887.520496565645</v>
      </c>
      <c r="AD221" s="12">
        <f>AC221*0.7</f>
        <v>53821.264347595948</v>
      </c>
      <c r="AE221" s="4">
        <f>E221*F221*12</f>
        <v>25347.599999999999</v>
      </c>
      <c r="AF221">
        <f>AD221-AE221</f>
        <v>28473.66434759595</v>
      </c>
    </row>
    <row r="222" spans="1:32" ht="16" thickBot="1" x14ac:dyDescent="0.4">
      <c r="A222" s="69" t="s">
        <v>385</v>
      </c>
      <c r="B222" s="70" t="s">
        <v>193</v>
      </c>
      <c r="C222" s="70" t="s">
        <v>107</v>
      </c>
      <c r="D222" s="70">
        <v>2</v>
      </c>
      <c r="E222" s="70">
        <v>3000</v>
      </c>
      <c r="F222" s="70">
        <v>0.34250000000000003</v>
      </c>
      <c r="G222" s="4">
        <f>E222*12*F222</f>
        <v>12330.000000000002</v>
      </c>
      <c r="H222" s="70">
        <v>424</v>
      </c>
      <c r="I222" s="70">
        <v>0.34250000000000003</v>
      </c>
      <c r="J222" s="70">
        <v>270</v>
      </c>
      <c r="K222" s="70">
        <v>543</v>
      </c>
      <c r="L222">
        <f>K222-J222</f>
        <v>273</v>
      </c>
      <c r="M222">
        <f>H222-J222</f>
        <v>154</v>
      </c>
      <c r="N222">
        <f>0.8*M222/L222+0.1</f>
        <v>0.55128205128205132</v>
      </c>
      <c r="O222" s="70">
        <v>0.34250000000000003</v>
      </c>
      <c r="P222">
        <v>100</v>
      </c>
      <c r="Q222">
        <f>0.8*(P222-J222)/L222+0.1</f>
        <v>-0.3981684981684982</v>
      </c>
      <c r="R222">
        <f>-0.7917*Q222+0.8507</f>
        <v>1.1659299999999999</v>
      </c>
      <c r="S222">
        <f>365*P222*R222</f>
        <v>42556.445</v>
      </c>
      <c r="T222" s="12">
        <f>0.7*S222</f>
        <v>29789.511499999997</v>
      </c>
      <c r="U222" s="70">
        <v>270</v>
      </c>
      <c r="V222" s="71">
        <f>1.25*L222</f>
        <v>341.25</v>
      </c>
      <c r="W222">
        <f>U222-(L222/8)</f>
        <v>235.875</v>
      </c>
      <c r="X222">
        <f>1.25*L222/(2*(-0.7914))</f>
        <v>-215.5989385898408</v>
      </c>
      <c r="Y222">
        <f>(((-0.7914)*W222)/V222-0.8506)*X222</f>
        <v>301.32595716451863</v>
      </c>
      <c r="Z222">
        <f>IF(Y222&gt;U222,Y222,U222)</f>
        <v>301.32595716451863</v>
      </c>
      <c r="AA222">
        <f>(Z222-W222)/V222</f>
        <v>0.19179767667258205</v>
      </c>
      <c r="AB222">
        <f>(-0.7914)*AA222+0.8506</f>
        <v>0.69881131868131863</v>
      </c>
      <c r="AC222">
        <f>Z222*AB222*365</f>
        <v>76858.046159852442</v>
      </c>
      <c r="AD222" s="12">
        <f>AC222*0.7</f>
        <v>53800.632311896705</v>
      </c>
      <c r="AE222" s="4">
        <f>E222*F222*12</f>
        <v>12330</v>
      </c>
      <c r="AF222">
        <f>AD222-AE222</f>
        <v>41470.632311896705</v>
      </c>
    </row>
    <row r="223" spans="1:32" ht="16" thickBot="1" x14ac:dyDescent="0.4">
      <c r="A223" s="69" t="s">
        <v>386</v>
      </c>
      <c r="B223" s="70" t="s">
        <v>206</v>
      </c>
      <c r="C223" s="70" t="s">
        <v>107</v>
      </c>
      <c r="D223" s="70">
        <v>2</v>
      </c>
      <c r="E223" s="70">
        <v>3300</v>
      </c>
      <c r="F223" s="70">
        <v>0.31780000000000003</v>
      </c>
      <c r="G223" s="4">
        <f>E223*12*F223</f>
        <v>12584.880000000001</v>
      </c>
      <c r="H223" s="70">
        <v>461</v>
      </c>
      <c r="I223" s="70">
        <v>0.31780000000000003</v>
      </c>
      <c r="J223" s="70">
        <v>270</v>
      </c>
      <c r="K223" s="70">
        <v>543</v>
      </c>
      <c r="L223">
        <f>K223-J223</f>
        <v>273</v>
      </c>
      <c r="M223">
        <f>H223-J223</f>
        <v>191</v>
      </c>
      <c r="N223">
        <f>0.8*M223/L223+0.1</f>
        <v>0.65970695970695969</v>
      </c>
      <c r="O223" s="70">
        <v>0.31780000000000003</v>
      </c>
      <c r="P223">
        <v>100</v>
      </c>
      <c r="Q223">
        <f>0.8*(P223-J223)/L223+0.1</f>
        <v>-0.3981684981684982</v>
      </c>
      <c r="R223">
        <f>-0.7917*Q223+0.8507</f>
        <v>1.1659299999999999</v>
      </c>
      <c r="S223">
        <f>365*P223*R223</f>
        <v>42556.445</v>
      </c>
      <c r="T223" s="12">
        <f>0.7*S223</f>
        <v>29789.511499999997</v>
      </c>
      <c r="U223" s="70">
        <v>270</v>
      </c>
      <c r="V223" s="71">
        <f>1.25*L223</f>
        <v>341.25</v>
      </c>
      <c r="W223">
        <f>U223-(L223/8)</f>
        <v>235.875</v>
      </c>
      <c r="X223">
        <f>1.25*L223/(2*(-0.7914))</f>
        <v>-215.5989385898408</v>
      </c>
      <c r="Y223">
        <f>(((-0.7914)*W223)/V223-0.8506)*X223</f>
        <v>301.32595716451863</v>
      </c>
      <c r="Z223">
        <f>IF(Y223&gt;U223,Y223,U223)</f>
        <v>301.32595716451863</v>
      </c>
      <c r="AA223">
        <f>(Z223-W223)/V223</f>
        <v>0.19179767667258205</v>
      </c>
      <c r="AB223">
        <f>(-0.7914)*AA223+0.8506</f>
        <v>0.69881131868131863</v>
      </c>
      <c r="AC223">
        <f>Z223*AB223*365</f>
        <v>76858.046159852442</v>
      </c>
      <c r="AD223" s="12">
        <f>AC223*0.7</f>
        <v>53800.632311896705</v>
      </c>
      <c r="AE223" s="4">
        <f>E223*F223*12</f>
        <v>12584.880000000001</v>
      </c>
      <c r="AF223">
        <f>AD223-AE223</f>
        <v>41215.752311896707</v>
      </c>
    </row>
    <row r="224" spans="1:32" ht="16" thickBot="1" x14ac:dyDescent="0.4">
      <c r="A224" s="69" t="s">
        <v>387</v>
      </c>
      <c r="B224" s="70" t="s">
        <v>164</v>
      </c>
      <c r="C224" s="70" t="s">
        <v>123</v>
      </c>
      <c r="D224" s="70">
        <v>1</v>
      </c>
      <c r="E224" s="70">
        <v>1400</v>
      </c>
      <c r="F224" s="70">
        <v>0.76160000000000005</v>
      </c>
      <c r="G224" s="4">
        <f>E224*12*F224</f>
        <v>12794.880000000001</v>
      </c>
      <c r="H224" s="70">
        <v>240</v>
      </c>
      <c r="I224" s="70">
        <v>0.76160000000000005</v>
      </c>
      <c r="J224" s="70">
        <v>209</v>
      </c>
      <c r="K224" s="70">
        <v>384</v>
      </c>
      <c r="L224">
        <f>K224-J224</f>
        <v>175</v>
      </c>
      <c r="M224">
        <f>H224-J224</f>
        <v>31</v>
      </c>
      <c r="N224">
        <f>0.8*M224/L224+0.1</f>
        <v>0.24171428571428571</v>
      </c>
      <c r="O224" s="70">
        <v>0.76160000000000005</v>
      </c>
      <c r="P224">
        <v>100</v>
      </c>
      <c r="Q224">
        <f>0.8*(P224-J224)/L224+0.1</f>
        <v>-0.39828571428571424</v>
      </c>
      <c r="R224">
        <f>-0.7917*Q224+0.8507</f>
        <v>1.1660227999999999</v>
      </c>
      <c r="S224">
        <f>365*P224*R224</f>
        <v>42559.832199999997</v>
      </c>
      <c r="T224" s="12">
        <f>0.7*S224</f>
        <v>29791.882539999995</v>
      </c>
      <c r="U224" s="70">
        <v>209</v>
      </c>
      <c r="V224" s="71">
        <f>1.25*L224</f>
        <v>218.75</v>
      </c>
      <c r="W224">
        <f>U224-(L224/8)</f>
        <v>187.125</v>
      </c>
      <c r="X224">
        <f>1.25*L224/(2*(-0.7914))</f>
        <v>-138.2044478140005</v>
      </c>
      <c r="Y224">
        <f>(((-0.7914)*W224)/V224-0.8506)*X224</f>
        <v>211.11920331058883</v>
      </c>
      <c r="Z224">
        <f>IF(Y224&gt;U224,Y224,U224)</f>
        <v>211.11920331058883</v>
      </c>
      <c r="AA224">
        <f>(Z224-W224)/V224</f>
        <v>0.10968778656269179</v>
      </c>
      <c r="AB224">
        <f>(-0.7914)*AA224+0.8506</f>
        <v>0.76379308571428572</v>
      </c>
      <c r="AC224">
        <f>Z224*AB224*365</f>
        <v>58856.75652879975</v>
      </c>
      <c r="AD224" s="12">
        <f>AC224*0.7</f>
        <v>41199.72957015982</v>
      </c>
      <c r="AE224" s="4">
        <f>E224*F224*12</f>
        <v>12794.880000000001</v>
      </c>
      <c r="AF224">
        <f>AD224-AE224</f>
        <v>28404.849570159819</v>
      </c>
    </row>
    <row r="225" spans="1:32" ht="16" thickBot="1" x14ac:dyDescent="0.4">
      <c r="A225" s="69" t="s">
        <v>388</v>
      </c>
      <c r="B225" s="70" t="s">
        <v>133</v>
      </c>
      <c r="C225" s="70" t="s">
        <v>123</v>
      </c>
      <c r="D225" s="70">
        <v>1</v>
      </c>
      <c r="E225" s="70">
        <v>1600</v>
      </c>
      <c r="F225" s="70">
        <v>0.4521</v>
      </c>
      <c r="G225" s="4">
        <f>E225*12*F225</f>
        <v>8680.32</v>
      </c>
      <c r="H225" s="70">
        <v>297</v>
      </c>
      <c r="I225" s="70">
        <v>0.4521</v>
      </c>
      <c r="J225" s="70">
        <v>225</v>
      </c>
      <c r="K225" s="70">
        <v>406</v>
      </c>
      <c r="L225">
        <f>K225-J225</f>
        <v>181</v>
      </c>
      <c r="M225">
        <f>H225-J225</f>
        <v>72</v>
      </c>
      <c r="N225">
        <f>0.8*M225/L225+0.1</f>
        <v>0.41823204419889504</v>
      </c>
      <c r="O225" s="70">
        <v>0.4521</v>
      </c>
      <c r="P225">
        <v>100</v>
      </c>
      <c r="Q225">
        <f>0.8*(P225-J225)/L225+0.1</f>
        <v>-0.45248618784530392</v>
      </c>
      <c r="R225">
        <f>-0.7917*Q225+0.8507</f>
        <v>1.2089333149171271</v>
      </c>
      <c r="S225">
        <f>365*P225*R225</f>
        <v>44126.065994475139</v>
      </c>
      <c r="T225" s="12">
        <f>0.7*S225</f>
        <v>30888.246196132593</v>
      </c>
      <c r="U225" s="70">
        <v>225</v>
      </c>
      <c r="V225" s="71">
        <f>1.25*L225</f>
        <v>226.25</v>
      </c>
      <c r="W225">
        <f>U225-(L225/8)</f>
        <v>202.375</v>
      </c>
      <c r="X225">
        <f>1.25*L225/(2*(-0.7914))</f>
        <v>-142.94288602476624</v>
      </c>
      <c r="Y225">
        <f>(((-0.7914)*W225)/V225-0.8506)*X225</f>
        <v>222.77471885266615</v>
      </c>
      <c r="Z225">
        <f>IF(Y225&gt;U225,Y225,U225)</f>
        <v>225</v>
      </c>
      <c r="AA225">
        <f>(Z225-W225)/V225</f>
        <v>0.1</v>
      </c>
      <c r="AB225">
        <f>(-0.7914)*AA225+0.8506</f>
        <v>0.77146000000000003</v>
      </c>
      <c r="AC225">
        <f>Z225*AB225*365</f>
        <v>63356.152500000004</v>
      </c>
      <c r="AD225" s="12">
        <f>AC225*0.7</f>
        <v>44349.306750000003</v>
      </c>
      <c r="AE225" s="4">
        <f>E225*F225*12</f>
        <v>8680.32</v>
      </c>
      <c r="AF225">
        <f>AD225-AE225</f>
        <v>35668.986750000004</v>
      </c>
    </row>
    <row r="226" spans="1:32" ht="16" thickBot="1" x14ac:dyDescent="0.4">
      <c r="A226" s="69" t="s">
        <v>389</v>
      </c>
      <c r="B226" s="70" t="s">
        <v>357</v>
      </c>
      <c r="C226" s="70" t="s">
        <v>123</v>
      </c>
      <c r="D226" s="70">
        <v>1</v>
      </c>
      <c r="E226" s="70">
        <v>2500</v>
      </c>
      <c r="F226" s="70">
        <v>0.4274</v>
      </c>
      <c r="G226" s="4">
        <f>E226*12*F226</f>
        <v>12822</v>
      </c>
      <c r="H226" s="70">
        <v>474</v>
      </c>
      <c r="I226" s="70">
        <v>0.4274</v>
      </c>
      <c r="J226" s="70">
        <v>333</v>
      </c>
      <c r="K226" s="70">
        <v>665</v>
      </c>
      <c r="L226">
        <f>K226-J226</f>
        <v>332</v>
      </c>
      <c r="M226">
        <f>H226-J226</f>
        <v>141</v>
      </c>
      <c r="N226">
        <f>0.8*M226/L226+0.1</f>
        <v>0.43975903614457834</v>
      </c>
      <c r="O226" s="70">
        <v>0.4274</v>
      </c>
      <c r="P226">
        <v>100</v>
      </c>
      <c r="Q226">
        <f>0.8*(P226-J226)/L226+0.1</f>
        <v>-0.46144578313253015</v>
      </c>
      <c r="R226">
        <f>-0.7917*Q226+0.8507</f>
        <v>1.2160266265060242</v>
      </c>
      <c r="S226">
        <f>365*P226*R226</f>
        <v>44384.971867469882</v>
      </c>
      <c r="T226" s="12">
        <f>0.7*S226</f>
        <v>31069.480307228914</v>
      </c>
      <c r="U226" s="70">
        <v>333</v>
      </c>
      <c r="V226" s="71">
        <f>1.25*L226</f>
        <v>415</v>
      </c>
      <c r="W226">
        <f>U226-(L226/8)</f>
        <v>291.5</v>
      </c>
      <c r="X226">
        <f>1.25*L226/(2*(-0.7914))</f>
        <v>-262.19358099570383</v>
      </c>
      <c r="Y226">
        <f>(((-0.7914)*W226)/V226-0.8506)*X226</f>
        <v>368.77185999494566</v>
      </c>
      <c r="Z226">
        <f>IF(Y226&gt;U226,Y226,U226)</f>
        <v>368.77185999494566</v>
      </c>
      <c r="AA226">
        <f>(Z226-W226)/V226</f>
        <v>0.18619725299986906</v>
      </c>
      <c r="AB226">
        <f>(-0.7914)*AA226+0.8506</f>
        <v>0.70324349397590369</v>
      </c>
      <c r="AC226">
        <f>Z226*AB226*365</f>
        <v>94657.790125536005</v>
      </c>
      <c r="AD226" s="12">
        <f>AC226*0.7</f>
        <v>66260.453087875198</v>
      </c>
      <c r="AE226" s="4">
        <f>E226*F226*12</f>
        <v>12822</v>
      </c>
      <c r="AF226">
        <f>AD226-AE226</f>
        <v>53438.453087875198</v>
      </c>
    </row>
    <row r="227" spans="1:32" ht="16" thickBot="1" x14ac:dyDescent="0.4">
      <c r="A227" s="69" t="s">
        <v>390</v>
      </c>
      <c r="B227" s="70" t="s">
        <v>337</v>
      </c>
      <c r="C227" s="70" t="s">
        <v>123</v>
      </c>
      <c r="D227" s="70">
        <v>1</v>
      </c>
      <c r="E227" s="70">
        <v>700</v>
      </c>
      <c r="F227" s="70">
        <v>0.13969999999999999</v>
      </c>
      <c r="G227" s="4">
        <f>E227*12*F227</f>
        <v>1173.48</v>
      </c>
      <c r="H227" s="70">
        <v>363</v>
      </c>
      <c r="I227" s="70">
        <v>0.13969999999999999</v>
      </c>
      <c r="J227" s="70">
        <v>215</v>
      </c>
      <c r="K227" s="70">
        <v>377</v>
      </c>
      <c r="L227">
        <f>K227-J227</f>
        <v>162</v>
      </c>
      <c r="M227">
        <f>H227-J227</f>
        <v>148</v>
      </c>
      <c r="N227">
        <f>0.8*M227/L227+0.1</f>
        <v>0.83086419753086416</v>
      </c>
      <c r="O227" s="70">
        <v>0.13969999999999999</v>
      </c>
      <c r="P227">
        <v>100</v>
      </c>
      <c r="Q227">
        <f>0.8*(P227-J227)/L227+0.1</f>
        <v>-0.46790123456790123</v>
      </c>
      <c r="R227">
        <f>-0.7917*Q227+0.8507</f>
        <v>1.2211374074074075</v>
      </c>
      <c r="S227">
        <f>365*P227*R227</f>
        <v>44571.515370370376</v>
      </c>
      <c r="T227" s="12">
        <f>0.7*S227</f>
        <v>31200.060759259261</v>
      </c>
      <c r="U227" s="70">
        <v>215</v>
      </c>
      <c r="V227" s="71">
        <f>1.25*L227</f>
        <v>202.5</v>
      </c>
      <c r="W227">
        <f>U227-(L227/8)</f>
        <v>194.75</v>
      </c>
      <c r="X227">
        <f>1.25*L227/(2*(-0.7914))</f>
        <v>-127.93783169067476</v>
      </c>
      <c r="Y227">
        <f>(((-0.7914)*W227)/V227-0.8506)*X227</f>
        <v>206.19891963608794</v>
      </c>
      <c r="Z227">
        <f>IF(Y227&gt;U227,Y227,U227)</f>
        <v>215</v>
      </c>
      <c r="AA227">
        <f>(Z227-W227)/V227</f>
        <v>0.1</v>
      </c>
      <c r="AB227">
        <f>(-0.7914)*AA227+0.8506</f>
        <v>0.77146000000000003</v>
      </c>
      <c r="AC227">
        <f>Z227*AB227*365</f>
        <v>60540.323499999999</v>
      </c>
      <c r="AD227" s="12">
        <f>AC227*0.7</f>
        <v>42378.226449999995</v>
      </c>
      <c r="AE227" s="4">
        <f>E227*F227*12</f>
        <v>1173.48</v>
      </c>
      <c r="AF227">
        <f>AD227-AE227</f>
        <v>41204.746449999991</v>
      </c>
    </row>
    <row r="228" spans="1:32" ht="16" thickBot="1" x14ac:dyDescent="0.4">
      <c r="A228" s="69" t="s">
        <v>391</v>
      </c>
      <c r="B228" s="70" t="s">
        <v>174</v>
      </c>
      <c r="C228" s="70" t="s">
        <v>123</v>
      </c>
      <c r="D228" s="70">
        <v>1</v>
      </c>
      <c r="E228" s="70">
        <v>1300</v>
      </c>
      <c r="F228" s="70">
        <v>0.21099999999999999</v>
      </c>
      <c r="G228" s="4">
        <f>E228*12*F228</f>
        <v>3291.6</v>
      </c>
      <c r="H228" s="70">
        <v>429</v>
      </c>
      <c r="I228" s="70">
        <v>0.21099999999999999</v>
      </c>
      <c r="J228" s="70">
        <v>263</v>
      </c>
      <c r="K228" s="70">
        <v>489</v>
      </c>
      <c r="L228">
        <f>K228-J228</f>
        <v>226</v>
      </c>
      <c r="M228">
        <f>H228-J228</f>
        <v>166</v>
      </c>
      <c r="N228">
        <f>0.8*M228/L228+0.1</f>
        <v>0.68761061946902657</v>
      </c>
      <c r="O228" s="70">
        <v>0.21099999999999999</v>
      </c>
      <c r="P228">
        <v>100</v>
      </c>
      <c r="Q228">
        <f>0.8*(P228-J228)/L228+0.1</f>
        <v>-0.47699115044247797</v>
      </c>
      <c r="R228">
        <f>-0.7917*Q228+0.8507</f>
        <v>1.2283338938053099</v>
      </c>
      <c r="S228">
        <f>365*P228*R228</f>
        <v>44834.187123893811</v>
      </c>
      <c r="T228" s="12">
        <f>0.7*S228</f>
        <v>31383.930986725667</v>
      </c>
      <c r="U228" s="70">
        <v>263</v>
      </c>
      <c r="V228" s="71">
        <f>1.25*L228</f>
        <v>282.5</v>
      </c>
      <c r="W228">
        <f>U228-(L228/8)</f>
        <v>234.75</v>
      </c>
      <c r="X228">
        <f>1.25*L228/(2*(-0.7914))</f>
        <v>-178.48117260550922</v>
      </c>
      <c r="Y228">
        <f>(((-0.7914)*W228)/V228-0.8506)*X228</f>
        <v>269.19108541824613</v>
      </c>
      <c r="Z228">
        <f>IF(Y228&gt;U228,Y228,U228)</f>
        <v>269.19108541824613</v>
      </c>
      <c r="AA228">
        <f>(Z228-W228)/V228</f>
        <v>0.12191534661326064</v>
      </c>
      <c r="AB228">
        <f>(-0.7914)*AA228+0.8506</f>
        <v>0.75411619469026558</v>
      </c>
      <c r="AC228">
        <f>Z228*AB228*365</f>
        <v>74095.495297754751</v>
      </c>
      <c r="AD228" s="12">
        <f>AC228*0.7</f>
        <v>51866.846708428326</v>
      </c>
      <c r="AE228" s="4">
        <f>E228*F228*12</f>
        <v>3291.6000000000004</v>
      </c>
      <c r="AF228">
        <f>AD228-AE228</f>
        <v>48575.246708428327</v>
      </c>
    </row>
    <row r="229" spans="1:32" ht="16" thickBot="1" x14ac:dyDescent="0.4">
      <c r="A229" s="69" t="s">
        <v>392</v>
      </c>
      <c r="B229" s="70" t="s">
        <v>329</v>
      </c>
      <c r="C229" s="70" t="s">
        <v>123</v>
      </c>
      <c r="D229" s="70">
        <v>2</v>
      </c>
      <c r="E229" s="70">
        <v>900</v>
      </c>
      <c r="F229" s="70">
        <v>0.70960000000000001</v>
      </c>
      <c r="G229" s="4">
        <f>E229*12*F229</f>
        <v>7663.68</v>
      </c>
      <c r="H229" s="70">
        <v>256</v>
      </c>
      <c r="I229" s="70">
        <v>0.70960000000000001</v>
      </c>
      <c r="J229" s="70">
        <v>209</v>
      </c>
      <c r="K229" s="70">
        <v>358</v>
      </c>
      <c r="L229">
        <f>K229-J229</f>
        <v>149</v>
      </c>
      <c r="M229">
        <f>H229-J229</f>
        <v>47</v>
      </c>
      <c r="N229">
        <f>0.8*M229/L229+0.1</f>
        <v>0.3523489932885906</v>
      </c>
      <c r="O229" s="70">
        <v>0.70960000000000001</v>
      </c>
      <c r="P229">
        <v>100</v>
      </c>
      <c r="Q229">
        <f>0.8*(P229-J229)/L229+0.1</f>
        <v>-0.4852348993288591</v>
      </c>
      <c r="R229">
        <f>-0.7917*Q229+0.8507</f>
        <v>1.2348604697986578</v>
      </c>
      <c r="S229">
        <f>365*P229*R229</f>
        <v>45072.407147651007</v>
      </c>
      <c r="T229" s="12">
        <f>0.7*S229</f>
        <v>31550.685003355702</v>
      </c>
      <c r="U229" s="70">
        <v>209</v>
      </c>
      <c r="V229" s="71">
        <f>1.25*L229</f>
        <v>186.25</v>
      </c>
      <c r="W229">
        <f>U229-(L229/8)</f>
        <v>190.375</v>
      </c>
      <c r="X229">
        <f>1.25*L229/(2*(-0.7914))</f>
        <v>-117.67121556734901</v>
      </c>
      <c r="Y229">
        <f>(((-0.7914)*W229)/V229-0.8506)*X229</f>
        <v>195.27863596158707</v>
      </c>
      <c r="Z229">
        <f>IF(Y229&gt;U229,Y229,U229)</f>
        <v>209</v>
      </c>
      <c r="AA229">
        <f>(Z229-W229)/V229</f>
        <v>0.1</v>
      </c>
      <c r="AB229">
        <f>(-0.7914)*AA229+0.8506</f>
        <v>0.77146000000000003</v>
      </c>
      <c r="AC229">
        <f>Z229*AB229*365</f>
        <v>58850.826099999998</v>
      </c>
      <c r="AD229" s="12">
        <f>AC229*0.7</f>
        <v>41195.578269999998</v>
      </c>
      <c r="AE229" s="4">
        <f>E229*F229*12</f>
        <v>7663.68</v>
      </c>
      <c r="AF229">
        <f>AD229-AE229</f>
        <v>33531.898269999998</v>
      </c>
    </row>
    <row r="230" spans="1:32" ht="16" thickBot="1" x14ac:dyDescent="0.4">
      <c r="A230" s="69" t="s">
        <v>393</v>
      </c>
      <c r="B230" s="70" t="s">
        <v>137</v>
      </c>
      <c r="C230" s="70" t="s">
        <v>123</v>
      </c>
      <c r="D230" s="70">
        <v>2</v>
      </c>
      <c r="E230" s="70">
        <v>1900</v>
      </c>
      <c r="F230" s="70">
        <v>0.54249999999999998</v>
      </c>
      <c r="G230" s="4">
        <f>E230*12*F230</f>
        <v>12369</v>
      </c>
      <c r="H230" s="70">
        <v>536</v>
      </c>
      <c r="I230" s="70">
        <v>0.54249999999999998</v>
      </c>
      <c r="J230" s="70">
        <v>386</v>
      </c>
      <c r="K230" s="70">
        <v>773</v>
      </c>
      <c r="L230">
        <f>K230-J230</f>
        <v>387</v>
      </c>
      <c r="M230">
        <f>H230-J230</f>
        <v>150</v>
      </c>
      <c r="N230">
        <f>0.8*M230/L230+0.1</f>
        <v>0.41007751937984493</v>
      </c>
      <c r="O230" s="70">
        <v>0.54249999999999998</v>
      </c>
      <c r="P230">
        <v>100</v>
      </c>
      <c r="Q230">
        <f>0.8*(P230-J230)/L230+0.1</f>
        <v>-0.49121447028423781</v>
      </c>
      <c r="R230">
        <f>-0.7917*Q230+0.8507</f>
        <v>1.2395944961240311</v>
      </c>
      <c r="S230">
        <f>365*P230*R230</f>
        <v>45245.199108527137</v>
      </c>
      <c r="T230" s="12">
        <f>0.7*S230</f>
        <v>31671.639375968993</v>
      </c>
      <c r="U230" s="70">
        <v>386</v>
      </c>
      <c r="V230" s="71">
        <f>1.25*L230</f>
        <v>483.75</v>
      </c>
      <c r="W230">
        <f>U230-(L230/8)</f>
        <v>337.625</v>
      </c>
      <c r="X230">
        <f>1.25*L230/(2*(-0.7914))</f>
        <v>-305.62926459438967</v>
      </c>
      <c r="Y230">
        <f>(((-0.7914)*W230)/V230-0.8506)*X230</f>
        <v>428.78075246398782</v>
      </c>
      <c r="Z230">
        <f>IF(Y230&gt;U230,Y230,U230)</f>
        <v>428.78075246398782</v>
      </c>
      <c r="AA230">
        <f>(Z230-W230)/V230</f>
        <v>0.18843566400824358</v>
      </c>
      <c r="AB230">
        <f>(-0.7914)*AA230+0.8506</f>
        <v>0.70147201550387606</v>
      </c>
      <c r="AC230">
        <f>Z230*AB230*365</f>
        <v>109783.86000366647</v>
      </c>
      <c r="AD230" s="12">
        <f>AC230*0.7</f>
        <v>76848.702002566526</v>
      </c>
      <c r="AE230" s="4">
        <f>E230*F230*12</f>
        <v>12369</v>
      </c>
      <c r="AF230">
        <f>AD230-AE230</f>
        <v>64479.702002566526</v>
      </c>
    </row>
    <row r="231" spans="1:32" ht="16" thickBot="1" x14ac:dyDescent="0.4">
      <c r="A231" s="69" t="s">
        <v>394</v>
      </c>
      <c r="B231" s="70" t="s">
        <v>331</v>
      </c>
      <c r="C231" s="70" t="s">
        <v>123</v>
      </c>
      <c r="D231" s="70">
        <v>2</v>
      </c>
      <c r="E231" s="70">
        <v>1500</v>
      </c>
      <c r="F231" s="70">
        <v>0.61919999999999997</v>
      </c>
      <c r="G231" s="4">
        <f>E231*12*F231</f>
        <v>11145.6</v>
      </c>
      <c r="H231" s="70">
        <v>195</v>
      </c>
      <c r="I231" s="70">
        <v>0.61919999999999997</v>
      </c>
      <c r="J231" s="70">
        <v>158</v>
      </c>
      <c r="K231" s="70">
        <v>236</v>
      </c>
      <c r="L231">
        <f>K231-J231</f>
        <v>78</v>
      </c>
      <c r="M231">
        <f>H231-J231</f>
        <v>37</v>
      </c>
      <c r="N231">
        <f>0.8*M231/L231+0.1</f>
        <v>0.47948717948717956</v>
      </c>
      <c r="O231" s="70">
        <v>0.61919999999999997</v>
      </c>
      <c r="P231">
        <v>100</v>
      </c>
      <c r="Q231">
        <f>0.8*(P231-J231)/L231+0.1</f>
        <v>-0.494871794871795</v>
      </c>
      <c r="R231">
        <f>-0.7917*Q231+0.8507</f>
        <v>1.2424900000000001</v>
      </c>
      <c r="S231">
        <f>365*P231*R231</f>
        <v>45350.885000000002</v>
      </c>
      <c r="T231" s="12">
        <f>0.7*S231</f>
        <v>31745.619500000001</v>
      </c>
      <c r="U231" s="70">
        <v>158</v>
      </c>
      <c r="V231" s="71">
        <f>1.25*L231</f>
        <v>97.5</v>
      </c>
      <c r="W231">
        <f>U231-(L231/8)</f>
        <v>148.25</v>
      </c>
      <c r="X231">
        <f>1.25*L231/(2*(-0.7914))</f>
        <v>-61.59969673995451</v>
      </c>
      <c r="Y231">
        <f>(((-0.7914)*W231)/V231-0.8506)*X231</f>
        <v>126.52170204700532</v>
      </c>
      <c r="Z231">
        <f>IF(Y231&gt;U231,Y231,U231)</f>
        <v>158</v>
      </c>
      <c r="AA231">
        <f>(Z231-W231)/V231</f>
        <v>0.1</v>
      </c>
      <c r="AB231">
        <f>(-0.7914)*AA231+0.8506</f>
        <v>0.77146000000000003</v>
      </c>
      <c r="AC231">
        <f>Z231*AB231*365</f>
        <v>44490.0982</v>
      </c>
      <c r="AD231" s="12">
        <f>AC231*0.7</f>
        <v>31143.068739999999</v>
      </c>
      <c r="AE231" s="4">
        <f>E231*F231*12</f>
        <v>11145.599999999999</v>
      </c>
      <c r="AF231">
        <f>AD231-AE231</f>
        <v>19997.46874</v>
      </c>
    </row>
    <row r="232" spans="1:32" ht="16" thickBot="1" x14ac:dyDescent="0.4">
      <c r="A232" s="69" t="s">
        <v>395</v>
      </c>
      <c r="B232" s="70" t="s">
        <v>337</v>
      </c>
      <c r="C232" s="70" t="s">
        <v>107</v>
      </c>
      <c r="D232" s="70">
        <v>2</v>
      </c>
      <c r="E232" s="70">
        <v>800</v>
      </c>
      <c r="F232" s="70">
        <v>0.53149999999999997</v>
      </c>
      <c r="G232" s="4">
        <f>E232*12*F232</f>
        <v>5102.3999999999996</v>
      </c>
      <c r="H232" s="70">
        <v>241</v>
      </c>
      <c r="I232" s="70">
        <v>0.53149999999999997</v>
      </c>
      <c r="J232" s="70">
        <v>157</v>
      </c>
      <c r="K232" s="70">
        <v>340</v>
      </c>
      <c r="L232">
        <f>K232-J232</f>
        <v>183</v>
      </c>
      <c r="M232">
        <f>H232-J232</f>
        <v>84</v>
      </c>
      <c r="N232">
        <f>0.8*M232/L232+0.1</f>
        <v>0.46721311475409844</v>
      </c>
      <c r="O232" s="70">
        <v>0.53149999999999997</v>
      </c>
      <c r="P232">
        <v>180</v>
      </c>
      <c r="Q232">
        <f>0.8*(P232-J232)/L232+0.1</f>
        <v>0.20054644808743172</v>
      </c>
      <c r="R232">
        <f>-0.7917*Q232+0.8507</f>
        <v>0.69192737704918028</v>
      </c>
      <c r="S232">
        <f>365*P232*R232</f>
        <v>45459.628672131148</v>
      </c>
      <c r="T232" s="12">
        <f>0.7*S232</f>
        <v>31821.7400704918</v>
      </c>
      <c r="U232" s="70">
        <v>157</v>
      </c>
      <c r="V232" s="71">
        <f>1.25*L232</f>
        <v>228.75</v>
      </c>
      <c r="W232">
        <f>U232-(L232/8)</f>
        <v>134.125</v>
      </c>
      <c r="X232">
        <f>1.25*L232/(2*(-0.7914))</f>
        <v>-144.52236542835482</v>
      </c>
      <c r="Y232">
        <f>(((-0.7914)*W232)/V232-0.8506)*X232</f>
        <v>189.99322403335862</v>
      </c>
      <c r="Z232">
        <f>IF(Y232&gt;U232,Y232,U232)</f>
        <v>189.99322403335862</v>
      </c>
      <c r="AA232">
        <f>(Z232-W232)/V232</f>
        <v>0.24423267336987373</v>
      </c>
      <c r="AB232">
        <f>(-0.7914)*AA232+0.8506</f>
        <v>0.65731426229508194</v>
      </c>
      <c r="AC232">
        <f>Z232*AB232*365</f>
        <v>45583.118402241242</v>
      </c>
      <c r="AD232" s="12">
        <f>AC232*0.7</f>
        <v>31908.182881568868</v>
      </c>
      <c r="AE232" s="4">
        <f>E232*F232*12</f>
        <v>5102.3999999999996</v>
      </c>
      <c r="AF232">
        <f>AD232-AE232</f>
        <v>26805.78288156887</v>
      </c>
    </row>
    <row r="233" spans="1:32" ht="16" thickBot="1" x14ac:dyDescent="0.4">
      <c r="A233" s="69" t="s">
        <v>396</v>
      </c>
      <c r="B233" s="70" t="s">
        <v>329</v>
      </c>
      <c r="C233" s="70" t="s">
        <v>107</v>
      </c>
      <c r="D233" s="70">
        <v>1</v>
      </c>
      <c r="E233" s="70">
        <v>700</v>
      </c>
      <c r="F233" s="70">
        <v>0.56989999999999996</v>
      </c>
      <c r="G233" s="4">
        <f>E233*12*F233</f>
        <v>4787.16</v>
      </c>
      <c r="H233" s="70">
        <v>245</v>
      </c>
      <c r="I233" s="70">
        <v>0.56989999999999996</v>
      </c>
      <c r="J233" s="70">
        <v>192</v>
      </c>
      <c r="K233" s="70">
        <v>313</v>
      </c>
      <c r="L233">
        <f>K233-J233</f>
        <v>121</v>
      </c>
      <c r="M233">
        <f>H233-J233</f>
        <v>53</v>
      </c>
      <c r="N233">
        <f>0.8*M233/L233+0.1</f>
        <v>0.45041322314049592</v>
      </c>
      <c r="O233" s="70">
        <v>0.56989999999999996</v>
      </c>
      <c r="P233">
        <v>100</v>
      </c>
      <c r="Q233">
        <f>0.8*(P233-J233)/L233+0.1</f>
        <v>-0.50826446280991744</v>
      </c>
      <c r="R233">
        <f>-0.7917*Q233+0.8507</f>
        <v>1.2530929752066116</v>
      </c>
      <c r="S233">
        <f>365*P233*R233</f>
        <v>45737.893595041322</v>
      </c>
      <c r="T233" s="12">
        <f>0.7*S233</f>
        <v>32016.525516528924</v>
      </c>
      <c r="U233" s="70">
        <v>192</v>
      </c>
      <c r="V233" s="71">
        <f>1.25*L233</f>
        <v>151.25</v>
      </c>
      <c r="W233">
        <f>U233-(L233/8)</f>
        <v>176.875</v>
      </c>
      <c r="X233">
        <f>1.25*L233/(2*(-0.7914))</f>
        <v>-95.558503917108922</v>
      </c>
      <c r="Y233">
        <f>(((-0.7914)*W233)/V233-0.8506)*X233</f>
        <v>169.71956343189285</v>
      </c>
      <c r="Z233">
        <f>IF(Y233&gt;U233,Y233,U233)</f>
        <v>192</v>
      </c>
      <c r="AA233">
        <f>(Z233-W233)/V233</f>
        <v>0.1</v>
      </c>
      <c r="AB233">
        <f>(-0.7914)*AA233+0.8506</f>
        <v>0.77146000000000003</v>
      </c>
      <c r="AC233">
        <f>Z233*AB233*365</f>
        <v>54063.916799999999</v>
      </c>
      <c r="AD233" s="12">
        <f>AC233*0.7</f>
        <v>37844.741759999997</v>
      </c>
      <c r="AE233" s="4">
        <f>E233*F233*12</f>
        <v>4787.16</v>
      </c>
      <c r="AF233">
        <f>AD233-AE233</f>
        <v>33057.581760000001</v>
      </c>
    </row>
    <row r="234" spans="1:32" ht="16" thickBot="1" x14ac:dyDescent="0.4">
      <c r="A234" s="69" t="s">
        <v>397</v>
      </c>
      <c r="B234" s="70" t="s">
        <v>137</v>
      </c>
      <c r="C234" s="70" t="s">
        <v>123</v>
      </c>
      <c r="D234" s="70">
        <v>1</v>
      </c>
      <c r="E234" s="70">
        <v>1400</v>
      </c>
      <c r="F234" s="70">
        <v>0.90410000000000001</v>
      </c>
      <c r="G234" s="4">
        <f>E234*12*F234</f>
        <v>15188.880000000001</v>
      </c>
      <c r="H234" s="70">
        <v>244</v>
      </c>
      <c r="I234" s="70">
        <v>0.90410000000000001</v>
      </c>
      <c r="J234" s="70">
        <v>222</v>
      </c>
      <c r="K234" s="70">
        <v>381</v>
      </c>
      <c r="L234">
        <f>K234-J234</f>
        <v>159</v>
      </c>
      <c r="M234">
        <f>H234-J234</f>
        <v>22</v>
      </c>
      <c r="N234">
        <f>0.8*M234/L234+0.1</f>
        <v>0.21069182389937108</v>
      </c>
      <c r="O234" s="70">
        <v>0.90410000000000001</v>
      </c>
      <c r="P234">
        <v>100</v>
      </c>
      <c r="Q234">
        <f>0.8*(P234-J234)/L234+0.1</f>
        <v>-0.51383647798742149</v>
      </c>
      <c r="R234">
        <f>-0.7917*Q234+0.8507</f>
        <v>1.2575043396226415</v>
      </c>
      <c r="S234">
        <f>365*P234*R234</f>
        <v>45898.908396226412</v>
      </c>
      <c r="T234" s="12">
        <f>0.7*S234</f>
        <v>32129.235877358486</v>
      </c>
      <c r="U234" s="70">
        <v>222</v>
      </c>
      <c r="V234" s="71">
        <f>1.25*L234</f>
        <v>198.75</v>
      </c>
      <c r="W234">
        <f>U234-(L234/8)</f>
        <v>202.125</v>
      </c>
      <c r="X234">
        <f>1.25*L234/(2*(-0.7914))</f>
        <v>-125.56861258529189</v>
      </c>
      <c r="Y234">
        <f>(((-0.7914)*W234)/V234-0.8506)*X234</f>
        <v>207.87116186504929</v>
      </c>
      <c r="Z234">
        <f>IF(Y234&gt;U234,Y234,U234)</f>
        <v>222</v>
      </c>
      <c r="AA234">
        <f>(Z234-W234)/V234</f>
        <v>0.1</v>
      </c>
      <c r="AB234">
        <f>(-0.7914)*AA234+0.8506</f>
        <v>0.77146000000000003</v>
      </c>
      <c r="AC234">
        <f>Z234*AB234*365</f>
        <v>62511.403800000007</v>
      </c>
      <c r="AD234" s="12">
        <f>AC234*0.7</f>
        <v>43757.982660000001</v>
      </c>
      <c r="AE234" s="4">
        <f>E234*F234*12</f>
        <v>15188.880000000001</v>
      </c>
      <c r="AF234">
        <f>AD234-AE234</f>
        <v>28569.10266</v>
      </c>
    </row>
    <row r="235" spans="1:32" ht="16" thickBot="1" x14ac:dyDescent="0.4">
      <c r="A235" s="69" t="s">
        <v>398</v>
      </c>
      <c r="B235" s="70" t="s">
        <v>283</v>
      </c>
      <c r="C235" s="70" t="s">
        <v>123</v>
      </c>
      <c r="D235" s="70">
        <v>2</v>
      </c>
      <c r="E235" s="70">
        <v>1600</v>
      </c>
      <c r="F235" s="70">
        <v>0.48770000000000002</v>
      </c>
      <c r="G235" s="4">
        <f>E235*12*F235</f>
        <v>9363.84</v>
      </c>
      <c r="H235" s="70">
        <v>696</v>
      </c>
      <c r="I235" s="70">
        <v>0.48770000000000002</v>
      </c>
      <c r="J235" s="70">
        <v>449</v>
      </c>
      <c r="K235" s="70">
        <v>899</v>
      </c>
      <c r="L235">
        <f>K235-J235</f>
        <v>450</v>
      </c>
      <c r="M235">
        <f>H235-J235</f>
        <v>247</v>
      </c>
      <c r="N235">
        <f>0.8*M235/L235+0.1</f>
        <v>0.53911111111111121</v>
      </c>
      <c r="O235" s="70">
        <v>0.48770000000000002</v>
      </c>
      <c r="P235">
        <v>100</v>
      </c>
      <c r="Q235">
        <f>0.8*(P235-J235)/L235+0.1</f>
        <v>-0.52044444444444449</v>
      </c>
      <c r="R235">
        <f>-0.7917*Q235+0.8507</f>
        <v>1.2627358666666666</v>
      </c>
      <c r="S235">
        <f>365*P235*R235</f>
        <v>46089.859133333332</v>
      </c>
      <c r="T235" s="12">
        <f>0.7*S235</f>
        <v>32262.90139333333</v>
      </c>
      <c r="U235" s="70">
        <v>449</v>
      </c>
      <c r="V235" s="71">
        <f>1.25*L235</f>
        <v>562.5</v>
      </c>
      <c r="W235">
        <f>U235-(L235/8)</f>
        <v>392.75</v>
      </c>
      <c r="X235">
        <f>1.25*L235/(2*(-0.7914))</f>
        <v>-355.38286580742988</v>
      </c>
      <c r="Y235">
        <f>(((-0.7914)*W235)/V235-0.8506)*X235</f>
        <v>498.66366565579983</v>
      </c>
      <c r="Z235">
        <f>IF(Y235&gt;U235,Y235,U235)</f>
        <v>498.66366565579983</v>
      </c>
      <c r="AA235">
        <f>(Z235-W235)/V235</f>
        <v>0.18829096116586636</v>
      </c>
      <c r="AB235">
        <f>(-0.7914)*AA235+0.8506</f>
        <v>0.70158653333333343</v>
      </c>
      <c r="AC235">
        <f>Z235*AB235*365</f>
        <v>127697.33505766194</v>
      </c>
      <c r="AD235" s="12">
        <f>AC235*0.7</f>
        <v>89388.13454036336</v>
      </c>
      <c r="AE235" s="4">
        <f>E235*F235*12</f>
        <v>9363.84</v>
      </c>
      <c r="AF235">
        <f>AD235-AE235</f>
        <v>80024.294540363364</v>
      </c>
    </row>
    <row r="236" spans="1:32" ht="16" thickBot="1" x14ac:dyDescent="0.4">
      <c r="A236" s="69" t="s">
        <v>399</v>
      </c>
      <c r="B236" s="70" t="s">
        <v>357</v>
      </c>
      <c r="C236" s="70" t="s">
        <v>123</v>
      </c>
      <c r="D236" s="70">
        <v>2</v>
      </c>
      <c r="E236" s="70">
        <v>3600</v>
      </c>
      <c r="F236" s="70">
        <v>0.39729999999999999</v>
      </c>
      <c r="G236" s="4">
        <f>E236*12*F236</f>
        <v>17163.36</v>
      </c>
      <c r="H236" s="70">
        <v>491</v>
      </c>
      <c r="I236" s="70">
        <v>0.39729999999999999</v>
      </c>
      <c r="J236" s="70">
        <v>336</v>
      </c>
      <c r="K236" s="70">
        <v>624</v>
      </c>
      <c r="L236">
        <f>K236-J236</f>
        <v>288</v>
      </c>
      <c r="M236">
        <f>H236-J236</f>
        <v>155</v>
      </c>
      <c r="N236">
        <f>0.8*M236/L236+0.1</f>
        <v>0.53055555555555556</v>
      </c>
      <c r="O236" s="70">
        <v>0.39729999999999999</v>
      </c>
      <c r="P236">
        <v>100</v>
      </c>
      <c r="Q236">
        <f>0.8*(P236-J236)/L236+0.1</f>
        <v>-0.55555555555555558</v>
      </c>
      <c r="R236">
        <f>-0.7917*Q236+0.8507</f>
        <v>1.2905333333333333</v>
      </c>
      <c r="S236">
        <f>365*P236*R236</f>
        <v>47104.466666666667</v>
      </c>
      <c r="T236" s="12">
        <f>0.7*S236</f>
        <v>32973.126666666663</v>
      </c>
      <c r="U236" s="70">
        <v>336</v>
      </c>
      <c r="V236" s="71">
        <f>1.25*L236</f>
        <v>360</v>
      </c>
      <c r="W236">
        <f>U236-(L236/8)</f>
        <v>300</v>
      </c>
      <c r="X236">
        <f>1.25*L236/(2*(-0.7914))</f>
        <v>-227.44503411675512</v>
      </c>
      <c r="Y236">
        <f>(((-0.7914)*W236)/V236-0.8506)*X236</f>
        <v>343.46474601971192</v>
      </c>
      <c r="Z236">
        <f>IF(Y236&gt;U236,Y236,U236)</f>
        <v>343.46474601971192</v>
      </c>
      <c r="AA236">
        <f>(Z236-W236)/V236</f>
        <v>0.1207354056103109</v>
      </c>
      <c r="AB236">
        <f>(-0.7914)*AA236+0.8506</f>
        <v>0.75505</v>
      </c>
      <c r="AC236">
        <f>Z236*AB236*365</f>
        <v>94656.56561599698</v>
      </c>
      <c r="AD236" s="12">
        <f>AC236*0.7</f>
        <v>66259.59593119788</v>
      </c>
      <c r="AE236" s="4">
        <f>E236*F236*12</f>
        <v>17163.36</v>
      </c>
      <c r="AF236">
        <f>AD236-AE236</f>
        <v>49096.23593119788</v>
      </c>
    </row>
    <row r="237" spans="1:32" ht="16" thickBot="1" x14ac:dyDescent="0.4">
      <c r="A237" s="69" t="s">
        <v>400</v>
      </c>
      <c r="B237" s="70" t="s">
        <v>131</v>
      </c>
      <c r="C237" s="70" t="s">
        <v>123</v>
      </c>
      <c r="D237" s="70">
        <v>2</v>
      </c>
      <c r="E237" s="70">
        <v>1725</v>
      </c>
      <c r="F237" s="70">
        <v>0.48220000000000002</v>
      </c>
      <c r="G237" s="4">
        <f>E237*12*F237</f>
        <v>9981.5400000000009</v>
      </c>
      <c r="H237" s="70">
        <v>242</v>
      </c>
      <c r="I237" s="70">
        <v>0.48220000000000002</v>
      </c>
      <c r="J237" s="70">
        <v>195</v>
      </c>
      <c r="K237" s="70">
        <v>305</v>
      </c>
      <c r="L237">
        <f>K237-J237</f>
        <v>110</v>
      </c>
      <c r="M237">
        <f>H237-J237</f>
        <v>47</v>
      </c>
      <c r="N237">
        <f>0.8*M237/L237+0.1</f>
        <v>0.44181818181818189</v>
      </c>
      <c r="O237" s="70">
        <v>0.48220000000000002</v>
      </c>
      <c r="P237">
        <v>100</v>
      </c>
      <c r="Q237">
        <f>0.8*(P237-J237)/L237+0.1</f>
        <v>-0.59090909090909094</v>
      </c>
      <c r="R237">
        <f>-0.7917*Q237+0.8507</f>
        <v>1.3185227272727273</v>
      </c>
      <c r="S237">
        <f>365*P237*R237</f>
        <v>48126.079545454551</v>
      </c>
      <c r="T237" s="12">
        <f>0.7*S237</f>
        <v>33688.255681818184</v>
      </c>
      <c r="U237" s="70">
        <v>195</v>
      </c>
      <c r="V237" s="71">
        <f>1.25*L237</f>
        <v>137.5</v>
      </c>
      <c r="W237">
        <f>U237-(L237/8)</f>
        <v>181.25</v>
      </c>
      <c r="X237">
        <f>1.25*L237/(2*(-0.7914))</f>
        <v>-86.871367197371754</v>
      </c>
      <c r="Y237">
        <f>(((-0.7914)*W237)/V237-0.8506)*X237</f>
        <v>164.51778493808442</v>
      </c>
      <c r="Z237">
        <f>IF(Y237&gt;U237,Y237,U237)</f>
        <v>195</v>
      </c>
      <c r="AA237">
        <f>(Z237-W237)/V237</f>
        <v>0.1</v>
      </c>
      <c r="AB237">
        <f>(-0.7914)*AA237+0.8506</f>
        <v>0.77146000000000003</v>
      </c>
      <c r="AC237">
        <f>Z237*AB237*365</f>
        <v>54908.66550000001</v>
      </c>
      <c r="AD237" s="12">
        <f>AC237*0.7</f>
        <v>38436.065850000006</v>
      </c>
      <c r="AE237" s="4">
        <f>E237*F237*12</f>
        <v>9981.5400000000009</v>
      </c>
      <c r="AF237">
        <f>AD237-AE237</f>
        <v>28454.525850000005</v>
      </c>
    </row>
    <row r="238" spans="1:32" ht="16" thickBot="1" x14ac:dyDescent="0.4">
      <c r="A238" s="69" t="s">
        <v>401</v>
      </c>
      <c r="B238" s="70" t="s">
        <v>339</v>
      </c>
      <c r="C238" s="70" t="s">
        <v>123</v>
      </c>
      <c r="D238" s="70">
        <v>1</v>
      </c>
      <c r="E238" s="70">
        <v>1400</v>
      </c>
      <c r="F238" s="70">
        <v>0.6</v>
      </c>
      <c r="G238" s="4">
        <f>E238*12*F238</f>
        <v>10080</v>
      </c>
      <c r="H238" s="70">
        <v>308</v>
      </c>
      <c r="I238" s="70">
        <v>0.6</v>
      </c>
      <c r="J238" s="70">
        <v>226</v>
      </c>
      <c r="K238" s="70">
        <v>368</v>
      </c>
      <c r="L238">
        <f>K238-J238</f>
        <v>142</v>
      </c>
      <c r="M238">
        <f>H238-J238</f>
        <v>82</v>
      </c>
      <c r="N238">
        <f>0.8*M238/L238+0.1</f>
        <v>0.56197183098591552</v>
      </c>
      <c r="O238" s="70">
        <v>0.6</v>
      </c>
      <c r="P238">
        <v>100</v>
      </c>
      <c r="Q238">
        <f>0.8*(P238-J238)/L238+0.1</f>
        <v>-0.60985915492957754</v>
      </c>
      <c r="R238">
        <f>-0.7917*Q238+0.8507</f>
        <v>1.3335254929577465</v>
      </c>
      <c r="S238">
        <f>365*P238*R238</f>
        <v>48673.680492957748</v>
      </c>
      <c r="T238" s="12">
        <f>0.7*S238</f>
        <v>34071.576345070425</v>
      </c>
      <c r="U238" s="70">
        <v>226</v>
      </c>
      <c r="V238" s="71">
        <f>1.25*L238</f>
        <v>177.5</v>
      </c>
      <c r="W238">
        <f>U238-(L238/8)</f>
        <v>208.25</v>
      </c>
      <c r="X238">
        <f>1.25*L238/(2*(-0.7914))</f>
        <v>-112.14303765478898</v>
      </c>
      <c r="Y238">
        <f>(((-0.7914)*W238)/V238-0.8506)*X238</f>
        <v>199.5138678291635</v>
      </c>
      <c r="Z238">
        <f>IF(Y238&gt;U238,Y238,U238)</f>
        <v>226</v>
      </c>
      <c r="AA238">
        <f>(Z238-W238)/V238</f>
        <v>0.1</v>
      </c>
      <c r="AB238">
        <f>(-0.7914)*AA238+0.8506</f>
        <v>0.77146000000000003</v>
      </c>
      <c r="AC238">
        <f>Z238*AB238*365</f>
        <v>63637.735400000005</v>
      </c>
      <c r="AD238" s="12">
        <f>AC238*0.7</f>
        <v>44546.414779999999</v>
      </c>
      <c r="AE238" s="4">
        <f>E238*F238*12</f>
        <v>10080</v>
      </c>
      <c r="AF238">
        <f>AD238-AE238</f>
        <v>34466.414779999999</v>
      </c>
    </row>
    <row r="239" spans="1:32" ht="16" thickBot="1" x14ac:dyDescent="0.4">
      <c r="A239" s="69" t="s">
        <v>402</v>
      </c>
      <c r="B239" s="70" t="s">
        <v>403</v>
      </c>
      <c r="C239" s="70" t="s">
        <v>107</v>
      </c>
      <c r="D239" s="70">
        <v>2</v>
      </c>
      <c r="E239" s="70">
        <v>1700</v>
      </c>
      <c r="F239" s="70">
        <v>0.15890000000000001</v>
      </c>
      <c r="G239" s="4">
        <f>E239*12*F239</f>
        <v>3241.5600000000004</v>
      </c>
      <c r="H239" s="70">
        <v>246</v>
      </c>
      <c r="I239" s="70">
        <v>0.15890000000000001</v>
      </c>
      <c r="J239" s="70">
        <v>203</v>
      </c>
      <c r="K239" s="70">
        <v>318</v>
      </c>
      <c r="L239">
        <f>K239-J239</f>
        <v>115</v>
      </c>
      <c r="M239">
        <f>H239-J239</f>
        <v>43</v>
      </c>
      <c r="N239">
        <f>0.8*M239/L239+0.1</f>
        <v>0.39913043478260868</v>
      </c>
      <c r="O239" s="70">
        <v>0.15890000000000001</v>
      </c>
      <c r="P239">
        <v>100</v>
      </c>
      <c r="Q239">
        <f>0.8*(P239-J239)/L239+0.1</f>
        <v>-0.61652173913043484</v>
      </c>
      <c r="R239">
        <f>-0.7917*Q239+0.8507</f>
        <v>1.3388002608695653</v>
      </c>
      <c r="S239">
        <f>365*P239*R239</f>
        <v>48866.209521739132</v>
      </c>
      <c r="T239" s="12">
        <f>0.7*S239</f>
        <v>34206.346665217388</v>
      </c>
      <c r="U239" s="70">
        <v>203</v>
      </c>
      <c r="V239" s="71">
        <f>1.25*L239</f>
        <v>143.75</v>
      </c>
      <c r="W239">
        <f>U239-(L239/8)</f>
        <v>188.625</v>
      </c>
      <c r="X239">
        <f>1.25*L239/(2*(-0.7914))</f>
        <v>-90.820065706343186</v>
      </c>
      <c r="Y239">
        <f>(((-0.7914)*W239)/V239-0.8506)*X239</f>
        <v>171.56404788981553</v>
      </c>
      <c r="Z239">
        <f>IF(Y239&gt;U239,Y239,U239)</f>
        <v>203</v>
      </c>
      <c r="AA239">
        <f>(Z239-W239)/V239</f>
        <v>0.1</v>
      </c>
      <c r="AB239">
        <f>(-0.7914)*AA239+0.8506</f>
        <v>0.77146000000000003</v>
      </c>
      <c r="AC239">
        <f>Z239*AB239*365</f>
        <v>57161.328699999998</v>
      </c>
      <c r="AD239" s="12">
        <f>AC239*0.7</f>
        <v>40012.930089999994</v>
      </c>
      <c r="AE239" s="4">
        <f>E239*F239*12</f>
        <v>3241.56</v>
      </c>
      <c r="AF239">
        <f>AD239-AE239</f>
        <v>36771.370089999997</v>
      </c>
    </row>
    <row r="240" spans="1:32" ht="16" thickBot="1" x14ac:dyDescent="0.4">
      <c r="A240" s="69" t="s">
        <v>404</v>
      </c>
      <c r="B240" s="70" t="s">
        <v>302</v>
      </c>
      <c r="C240" s="70" t="s">
        <v>123</v>
      </c>
      <c r="D240" s="70">
        <v>2</v>
      </c>
      <c r="E240" s="70">
        <v>1995</v>
      </c>
      <c r="F240" s="70">
        <v>0.63839999999999997</v>
      </c>
      <c r="G240" s="4">
        <f>E240*12*F240</f>
        <v>15283.295999999998</v>
      </c>
      <c r="H240" s="70">
        <v>292</v>
      </c>
      <c r="I240" s="70">
        <v>0.63839999999999997</v>
      </c>
      <c r="J240" s="70">
        <v>224</v>
      </c>
      <c r="K240" s="70">
        <v>331</v>
      </c>
      <c r="L240">
        <f>K240-J240</f>
        <v>107</v>
      </c>
      <c r="M240">
        <f>H240-J240</f>
        <v>68</v>
      </c>
      <c r="N240">
        <f>0.8*M240/L240+0.1</f>
        <v>0.60841121495327111</v>
      </c>
      <c r="O240" s="70">
        <v>0.63839999999999997</v>
      </c>
      <c r="P240">
        <v>100</v>
      </c>
      <c r="Q240">
        <f>0.8*(P240-J240)/L240+0.1</f>
        <v>-0.82710280373831779</v>
      </c>
      <c r="R240">
        <f>-0.7917*Q240+0.8507</f>
        <v>1.5055172897196263</v>
      </c>
      <c r="S240">
        <f>365*P240*R240</f>
        <v>54951.381074766359</v>
      </c>
      <c r="T240" s="12">
        <f>0.7*S240</f>
        <v>38465.966752336448</v>
      </c>
      <c r="U240" s="70">
        <v>224</v>
      </c>
      <c r="V240" s="71">
        <f>1.25*L240</f>
        <v>133.75</v>
      </c>
      <c r="W240">
        <f>U240-(L240/8)</f>
        <v>210.625</v>
      </c>
      <c r="X240">
        <f>1.25*L240/(2*(-0.7914))</f>
        <v>-84.502148091988886</v>
      </c>
      <c r="Y240">
        <f>(((-0.7914)*W240)/V240-0.8506)*X240</f>
        <v>177.19002716704577</v>
      </c>
      <c r="Z240">
        <f>IF(Y240&gt;U240,Y240,U240)</f>
        <v>224</v>
      </c>
      <c r="AA240">
        <f>(Z240-W240)/V240</f>
        <v>0.1</v>
      </c>
      <c r="AB240">
        <f>(-0.7914)*AA240+0.8506</f>
        <v>0.77146000000000003</v>
      </c>
      <c r="AC240">
        <f>Z240*AB240*365</f>
        <v>63074.569600000003</v>
      </c>
      <c r="AD240" s="12">
        <f>AC240*0.7</f>
        <v>44152.19872</v>
      </c>
      <c r="AE240" s="4">
        <f>E240*F240*12</f>
        <v>15283.295999999998</v>
      </c>
      <c r="AF240">
        <f>AD240-AE240</f>
        <v>28868.902720000002</v>
      </c>
    </row>
    <row r="241" spans="1:32" ht="16" thickBot="1" x14ac:dyDescent="0.4">
      <c r="A241" s="69" t="s">
        <v>405</v>
      </c>
      <c r="B241" s="70" t="s">
        <v>357</v>
      </c>
      <c r="C241" s="70" t="s">
        <v>107</v>
      </c>
      <c r="D241" s="70">
        <v>2</v>
      </c>
      <c r="E241" s="70">
        <v>2600</v>
      </c>
      <c r="F241" s="70">
        <v>0.53149999999999997</v>
      </c>
      <c r="G241" s="4">
        <f>E241*12*F241</f>
        <v>16582.8</v>
      </c>
      <c r="H241" s="70">
        <v>417</v>
      </c>
      <c r="I241" s="70">
        <v>0.53149999999999997</v>
      </c>
      <c r="J241" s="70">
        <v>366</v>
      </c>
      <c r="K241" s="70">
        <v>594</v>
      </c>
      <c r="L241">
        <f>K241-J241</f>
        <v>228</v>
      </c>
      <c r="M241">
        <f>H241-J241</f>
        <v>51</v>
      </c>
      <c r="N241">
        <f>0.8*M241/L241+0.1</f>
        <v>0.27894736842105267</v>
      </c>
      <c r="O241" s="70">
        <v>0.53149999999999997</v>
      </c>
      <c r="P241">
        <v>100</v>
      </c>
      <c r="Q241">
        <f>0.8*(P241-J241)/L241+0.1</f>
        <v>-0.83333333333333337</v>
      </c>
      <c r="R241">
        <f>-0.7917*Q241+0.8507</f>
        <v>1.5104500000000001</v>
      </c>
      <c r="S241">
        <f>365*P241*R241</f>
        <v>55131.425000000003</v>
      </c>
      <c r="T241" s="12">
        <f>0.7*S241</f>
        <v>38591.997499999998</v>
      </c>
      <c r="U241" s="70">
        <v>366</v>
      </c>
      <c r="V241" s="71">
        <f>1.25*L241</f>
        <v>285</v>
      </c>
      <c r="W241">
        <f>U241-(L241/8)</f>
        <v>337.5</v>
      </c>
      <c r="X241">
        <f>1.25*L241/(2*(-0.7914))</f>
        <v>-180.06065200909779</v>
      </c>
      <c r="Y241">
        <f>(((-0.7914)*W241)/V241-0.8506)*X241</f>
        <v>321.90959059893856</v>
      </c>
      <c r="Z241">
        <f>IF(Y241&gt;U241,Y241,U241)</f>
        <v>366</v>
      </c>
      <c r="AA241">
        <f>(Z241-W241)/V241</f>
        <v>0.1</v>
      </c>
      <c r="AB241">
        <f>(-0.7914)*AA241+0.8506</f>
        <v>0.77146000000000003</v>
      </c>
      <c r="AC241">
        <f>Z241*AB241*365</f>
        <v>103059.34139999999</v>
      </c>
      <c r="AD241" s="12">
        <f>AC241*0.7</f>
        <v>72141.538979999983</v>
      </c>
      <c r="AE241" s="4">
        <f>E241*F241*12</f>
        <v>16582.8</v>
      </c>
      <c r="AF241">
        <f>AD241-AE241</f>
        <v>55558.73897999998</v>
      </c>
    </row>
    <row r="242" spans="1:32" ht="16" thickBot="1" x14ac:dyDescent="0.4">
      <c r="A242" s="69" t="s">
        <v>406</v>
      </c>
      <c r="B242" s="70" t="s">
        <v>339</v>
      </c>
      <c r="C242" s="70" t="s">
        <v>123</v>
      </c>
      <c r="D242" s="70">
        <v>2</v>
      </c>
      <c r="E242" s="70">
        <v>2000</v>
      </c>
      <c r="F242" s="70">
        <v>0.39179999999999998</v>
      </c>
      <c r="G242" s="4">
        <f>E242*12*F242</f>
        <v>9403.1999999999989</v>
      </c>
      <c r="H242" s="70">
        <v>342</v>
      </c>
      <c r="I242" s="70">
        <v>0.39179999999999998</v>
      </c>
      <c r="J242" s="70">
        <v>285</v>
      </c>
      <c r="K242" s="70">
        <v>428</v>
      </c>
      <c r="L242">
        <f>K242-J242</f>
        <v>143</v>
      </c>
      <c r="M242">
        <f>H242-J242</f>
        <v>57</v>
      </c>
      <c r="N242">
        <f>0.8*M242/L242+0.1</f>
        <v>0.4188811188811189</v>
      </c>
      <c r="O242" s="70">
        <v>0.39179999999999998</v>
      </c>
      <c r="P242">
        <v>100</v>
      </c>
      <c r="Q242">
        <f>0.8*(P242-J242)/L242+0.1</f>
        <v>-0.93496503496503502</v>
      </c>
      <c r="R242">
        <f>-0.7917*Q242+0.8507</f>
        <v>1.590911818181818</v>
      </c>
      <c r="S242">
        <f>365*P242*R242</f>
        <v>58068.281363636357</v>
      </c>
      <c r="T242" s="12">
        <f>0.7*S242</f>
        <v>40647.796954545447</v>
      </c>
      <c r="U242" s="70">
        <v>285</v>
      </c>
      <c r="V242" s="71">
        <f>1.25*L242</f>
        <v>178.75</v>
      </c>
      <c r="W242">
        <f>U242-(L242/8)</f>
        <v>267.125</v>
      </c>
      <c r="X242">
        <f>1.25*L242/(2*(-0.7914))</f>
        <v>-112.93277735658327</v>
      </c>
      <c r="Y242">
        <f>(((-0.7914)*W242)/V242-0.8506)*X242</f>
        <v>229.62312041950972</v>
      </c>
      <c r="Z242">
        <f>IF(Y242&gt;U242,Y242,U242)</f>
        <v>285</v>
      </c>
      <c r="AA242">
        <f>(Z242-W242)/V242</f>
        <v>0.1</v>
      </c>
      <c r="AB242">
        <f>(-0.7914)*AA242+0.8506</f>
        <v>0.77146000000000003</v>
      </c>
      <c r="AC242">
        <f>Z242*AB242*365</f>
        <v>80251.126500000013</v>
      </c>
      <c r="AD242" s="12">
        <f>AC242*0.7</f>
        <v>56175.788550000005</v>
      </c>
      <c r="AE242" s="4">
        <f>E242*F242*12</f>
        <v>9403.1999999999989</v>
      </c>
      <c r="AF242">
        <f>AD242-AE242</f>
        <v>46772.588550000008</v>
      </c>
    </row>
    <row r="243" spans="1:32" ht="16" thickBot="1" x14ac:dyDescent="0.4">
      <c r="A243" s="69" t="s">
        <v>407</v>
      </c>
      <c r="B243" s="70" t="s">
        <v>302</v>
      </c>
      <c r="C243" s="70" t="s">
        <v>107</v>
      </c>
      <c r="D243" s="70">
        <v>2</v>
      </c>
      <c r="E243" s="70">
        <v>1625</v>
      </c>
      <c r="F243" s="70">
        <v>0.6</v>
      </c>
      <c r="G243" s="4">
        <f>E243*12*F243</f>
        <v>11700</v>
      </c>
      <c r="H243" s="70">
        <v>260</v>
      </c>
      <c r="I243" s="70">
        <v>0.6</v>
      </c>
      <c r="J243" s="70">
        <v>220</v>
      </c>
      <c r="K243" s="70">
        <v>312</v>
      </c>
      <c r="L243">
        <f>K243-J243</f>
        <v>92</v>
      </c>
      <c r="M243">
        <f>H243-J243</f>
        <v>40</v>
      </c>
      <c r="N243">
        <f>0.8*M243/L243+0.1</f>
        <v>0.44782608695652171</v>
      </c>
      <c r="O243" s="70">
        <v>0.6</v>
      </c>
      <c r="P243">
        <v>100</v>
      </c>
      <c r="Q243">
        <f>0.8*(P243-J243)/L243+0.1</f>
        <v>-0.94347826086956521</v>
      </c>
      <c r="R243">
        <f>-0.7917*Q243+0.8507</f>
        <v>1.5976517391304348</v>
      </c>
      <c r="S243">
        <f>365*P243*R243</f>
        <v>58314.288478260867</v>
      </c>
      <c r="T243" s="12">
        <f>0.7*S243</f>
        <v>40820.001934782602</v>
      </c>
      <c r="U243" s="70">
        <v>220</v>
      </c>
      <c r="V243" s="71">
        <f>1.25*L243</f>
        <v>115</v>
      </c>
      <c r="W243">
        <f>U243-(L243/8)</f>
        <v>208.5</v>
      </c>
      <c r="X243">
        <f>1.25*L243/(2*(-0.7914))</f>
        <v>-72.656052565074546</v>
      </c>
      <c r="Y243">
        <f>(((-0.7914)*W243)/V243-0.8506)*X243</f>
        <v>166.05123831185242</v>
      </c>
      <c r="Z243">
        <f>IF(Y243&gt;U243,Y243,U243)</f>
        <v>220</v>
      </c>
      <c r="AA243">
        <f>(Z243-W243)/V243</f>
        <v>0.1</v>
      </c>
      <c r="AB243">
        <f>(-0.7914)*AA243+0.8506</f>
        <v>0.77146000000000003</v>
      </c>
      <c r="AC243">
        <f>Z243*AB243*365</f>
        <v>61948.238000000005</v>
      </c>
      <c r="AD243" s="12">
        <f>AC243*0.7</f>
        <v>43363.766600000003</v>
      </c>
      <c r="AE243" s="4">
        <f>E243*F243*12</f>
        <v>11700</v>
      </c>
      <c r="AF243">
        <f>AD243-AE243</f>
        <v>31663.766600000003</v>
      </c>
    </row>
    <row r="244" spans="1:32" ht="16" thickBot="1" x14ac:dyDescent="0.4">
      <c r="A244" s="69" t="s">
        <v>408</v>
      </c>
      <c r="B244" s="70" t="s">
        <v>174</v>
      </c>
      <c r="C244" s="70" t="s">
        <v>123</v>
      </c>
      <c r="D244" s="70">
        <v>2</v>
      </c>
      <c r="E244" s="70">
        <v>1900</v>
      </c>
      <c r="F244" s="70">
        <v>0.33150000000000002</v>
      </c>
      <c r="G244" s="4">
        <f>E244*12*F244</f>
        <v>7558.2000000000007</v>
      </c>
      <c r="H244" s="70">
        <v>441</v>
      </c>
      <c r="I244" s="70">
        <v>0.33150000000000002</v>
      </c>
      <c r="J244" s="70">
        <v>335</v>
      </c>
      <c r="K244" s="70">
        <v>502</v>
      </c>
      <c r="L244">
        <f>K244-J244</f>
        <v>167</v>
      </c>
      <c r="M244">
        <f>H244-J244</f>
        <v>106</v>
      </c>
      <c r="N244">
        <f>0.8*M244/L244+0.1</f>
        <v>0.60778443113772462</v>
      </c>
      <c r="O244" s="70">
        <v>0.33150000000000002</v>
      </c>
      <c r="P244">
        <v>100</v>
      </c>
      <c r="Q244">
        <f>0.8*(P244-J244)/L244+0.1</f>
        <v>-1.0257485029940119</v>
      </c>
      <c r="R244">
        <f>-0.7917*Q244+0.8507</f>
        <v>1.6627850898203591</v>
      </c>
      <c r="S244">
        <f>365*P244*R244</f>
        <v>60691.655778443106</v>
      </c>
      <c r="T244" s="12">
        <f>0.7*S244</f>
        <v>42484.159044910171</v>
      </c>
      <c r="U244" s="70">
        <v>335</v>
      </c>
      <c r="V244" s="71">
        <f>1.25*L244</f>
        <v>208.75</v>
      </c>
      <c r="W244">
        <f>U244-(L244/8)</f>
        <v>314.125</v>
      </c>
      <c r="X244">
        <f>1.25*L244/(2*(-0.7914))</f>
        <v>-131.88653019964619</v>
      </c>
      <c r="Y244">
        <f>(((-0.7914)*W244)/V244-0.8506)*X244</f>
        <v>269.24518258781899</v>
      </c>
      <c r="Z244">
        <f>IF(Y244&gt;U244,Y244,U244)</f>
        <v>335</v>
      </c>
      <c r="AA244">
        <f>(Z244-W244)/V244</f>
        <v>0.1</v>
      </c>
      <c r="AB244">
        <f>(-0.7914)*AA244+0.8506</f>
        <v>0.77146000000000003</v>
      </c>
      <c r="AC244">
        <f>Z244*AB244*365</f>
        <v>94330.271500000003</v>
      </c>
      <c r="AD244" s="12">
        <f>AC244*0.7</f>
        <v>66031.190050000005</v>
      </c>
      <c r="AE244" s="4">
        <f>E244*F244*12</f>
        <v>7558.2000000000007</v>
      </c>
      <c r="AF244">
        <f>AD244-AE244</f>
        <v>58472.990050000008</v>
      </c>
    </row>
    <row r="245" spans="1:32" ht="16" thickBot="1" x14ac:dyDescent="0.4">
      <c r="A245" s="69" t="s">
        <v>409</v>
      </c>
      <c r="B245" s="70" t="s">
        <v>403</v>
      </c>
      <c r="C245" s="70" t="s">
        <v>123</v>
      </c>
      <c r="D245" s="70">
        <v>1</v>
      </c>
      <c r="E245" s="70">
        <v>1400</v>
      </c>
      <c r="F245" s="70">
        <v>0.54520000000000002</v>
      </c>
      <c r="G245" s="4">
        <f>E245*12*F245</f>
        <v>9159.36</v>
      </c>
      <c r="H245" s="70">
        <v>325</v>
      </c>
      <c r="I245" s="70">
        <v>0.54520000000000002</v>
      </c>
      <c r="J245" s="70">
        <v>287</v>
      </c>
      <c r="K245" s="70">
        <v>395</v>
      </c>
      <c r="L245">
        <f>K245-J245</f>
        <v>108</v>
      </c>
      <c r="M245">
        <f>H245-J245</f>
        <v>38</v>
      </c>
      <c r="N245">
        <f>0.8*M245/L245+0.1</f>
        <v>0.38148148148148153</v>
      </c>
      <c r="O245" s="70">
        <v>0.54520000000000002</v>
      </c>
      <c r="P245">
        <v>100</v>
      </c>
      <c r="Q245">
        <f>0.8*(P245-J245)/L245+0.1</f>
        <v>-1.285185185185185</v>
      </c>
      <c r="R245">
        <f>-0.7917*Q245+0.8507</f>
        <v>1.8681811111111108</v>
      </c>
      <c r="S245">
        <f>365*P245*R245</f>
        <v>68188.61055555554</v>
      </c>
      <c r="T245" s="12">
        <f>0.7*S245</f>
        <v>47732.027388888877</v>
      </c>
      <c r="U245" s="70">
        <v>287</v>
      </c>
      <c r="V245" s="71">
        <f>1.25*L245</f>
        <v>135</v>
      </c>
      <c r="W245">
        <f>U245-(L245/8)</f>
        <v>273.5</v>
      </c>
      <c r="X245">
        <f>1.25*L245/(2*(-0.7914))</f>
        <v>-85.291887793783175</v>
      </c>
      <c r="Y245">
        <f>(((-0.7914)*W245)/V245-0.8506)*X245</f>
        <v>209.29927975739199</v>
      </c>
      <c r="Z245">
        <f>IF(Y245&gt;U245,Y245,U245)</f>
        <v>287</v>
      </c>
      <c r="AA245">
        <f>(Z245-W245)/V245</f>
        <v>0.1</v>
      </c>
      <c r="AB245">
        <f>(-0.7914)*AA245+0.8506</f>
        <v>0.77146000000000003</v>
      </c>
      <c r="AC245">
        <f>Z245*AB245*365</f>
        <v>80814.292300000001</v>
      </c>
      <c r="AD245" s="12">
        <f>AC245*0.7</f>
        <v>56570.004609999996</v>
      </c>
      <c r="AE245" s="4">
        <f>E245*F245*12</f>
        <v>9159.36</v>
      </c>
      <c r="AF245">
        <f>AD245-AE245</f>
        <v>47410.644609999996</v>
      </c>
    </row>
    <row r="246" spans="1:32" ht="16" thickBot="1" x14ac:dyDescent="0.4">
      <c r="A246" s="69" t="s">
        <v>410</v>
      </c>
      <c r="B246" s="70" t="s">
        <v>403</v>
      </c>
      <c r="C246" s="70" t="s">
        <v>107</v>
      </c>
      <c r="D246" s="70">
        <v>1</v>
      </c>
      <c r="E246" s="70">
        <v>1300</v>
      </c>
      <c r="F246" s="70">
        <v>0.52049999999999996</v>
      </c>
      <c r="G246" s="4">
        <f>E246*12*F246</f>
        <v>8119.7999999999993</v>
      </c>
      <c r="H246" s="70">
        <v>328</v>
      </c>
      <c r="I246" s="70">
        <v>0.52049999999999996</v>
      </c>
      <c r="J246" s="70">
        <v>291</v>
      </c>
      <c r="K246" s="70">
        <v>387</v>
      </c>
      <c r="L246">
        <f>K246-J246</f>
        <v>96</v>
      </c>
      <c r="M246">
        <f>H246-J246</f>
        <v>37</v>
      </c>
      <c r="N246">
        <f>0.8*M246/L246+0.1</f>
        <v>0.40833333333333333</v>
      </c>
      <c r="O246" s="70">
        <v>0.52049999999999996</v>
      </c>
      <c r="P246">
        <v>100</v>
      </c>
      <c r="Q246">
        <f>0.8*(P246-J246)/L246+0.1</f>
        <v>-1.4916666666666667</v>
      </c>
      <c r="R246">
        <f>-0.7917*Q246+0.8507</f>
        <v>2.0316524999999999</v>
      </c>
      <c r="S246">
        <f>365*P246*R246</f>
        <v>74155.316249999989</v>
      </c>
      <c r="T246" s="12">
        <f>0.7*S246</f>
        <v>51908.721374999986</v>
      </c>
      <c r="U246" s="70">
        <v>291</v>
      </c>
      <c r="V246" s="71">
        <f>1.25*L246</f>
        <v>120</v>
      </c>
      <c r="W246">
        <f>U246-(L246/8)</f>
        <v>279</v>
      </c>
      <c r="X246">
        <f>1.25*L246/(2*(-0.7914))</f>
        <v>-75.815011372251703</v>
      </c>
      <c r="Y246">
        <f>(((-0.7914)*W246)/V246-0.8506)*X246</f>
        <v>203.98824867323731</v>
      </c>
      <c r="Z246">
        <f>IF(Y246&gt;U246,Y246,U246)</f>
        <v>291</v>
      </c>
      <c r="AA246">
        <f>(Z246-W246)/V246</f>
        <v>0.1</v>
      </c>
      <c r="AB246">
        <f>(-0.7914)*AA246+0.8506</f>
        <v>0.77146000000000003</v>
      </c>
      <c r="AC246">
        <f>Z246*AB246*365</f>
        <v>81940.623900000006</v>
      </c>
      <c r="AD246" s="12">
        <f>AC246*0.7</f>
        <v>57358.436730000001</v>
      </c>
      <c r="AE246" s="4">
        <f>E246*F246*12</f>
        <v>8119.7999999999993</v>
      </c>
      <c r="AF246">
        <f>AD246-AE246</f>
        <v>49238.636729999998</v>
      </c>
    </row>
    <row r="247" spans="1:32" ht="16" thickBot="1" x14ac:dyDescent="0.4">
      <c r="A247" s="69" t="s">
        <v>411</v>
      </c>
      <c r="B247" s="70" t="s">
        <v>403</v>
      </c>
      <c r="C247" s="70" t="s">
        <v>123</v>
      </c>
      <c r="D247" s="70">
        <v>2</v>
      </c>
      <c r="E247" s="70">
        <v>1900</v>
      </c>
      <c r="F247" s="70">
        <v>0.58630000000000004</v>
      </c>
      <c r="G247" s="4">
        <f>E247*12*F247</f>
        <v>13367.640000000001</v>
      </c>
      <c r="H247" s="70">
        <v>428</v>
      </c>
      <c r="I247" s="70">
        <v>0.58630000000000004</v>
      </c>
      <c r="J247" s="70">
        <v>376</v>
      </c>
      <c r="K247" s="70">
        <v>502</v>
      </c>
      <c r="L247">
        <f>K247-J247</f>
        <v>126</v>
      </c>
      <c r="M247">
        <f>H247-J247</f>
        <v>52</v>
      </c>
      <c r="N247">
        <f>0.8*M247/L247+0.1</f>
        <v>0.43015873015873018</v>
      </c>
      <c r="O247" s="70">
        <v>0.58630000000000004</v>
      </c>
      <c r="P247">
        <v>100</v>
      </c>
      <c r="Q247">
        <f>0.8*(P247-J247)/L247+0.1</f>
        <v>-1.6523809523809523</v>
      </c>
      <c r="R247">
        <f>-0.7917*Q247+0.8507</f>
        <v>2.15889</v>
      </c>
      <c r="S247">
        <f>365*P247*R247</f>
        <v>78799.485000000001</v>
      </c>
      <c r="T247" s="12">
        <f>0.7*S247</f>
        <v>55159.639499999997</v>
      </c>
      <c r="U247" s="70">
        <v>376</v>
      </c>
      <c r="V247" s="71">
        <f>1.25*L247</f>
        <v>157.5</v>
      </c>
      <c r="W247">
        <f>U247-(L247/8)</f>
        <v>360.25</v>
      </c>
      <c r="X247">
        <f>1.25*L247/(2*(-0.7914))</f>
        <v>-99.507202426080369</v>
      </c>
      <c r="Y247">
        <f>(((-0.7914)*W247)/V247-0.8506)*X247</f>
        <v>264.76582638362396</v>
      </c>
      <c r="Z247">
        <f>IF(Y247&gt;U247,Y247,U247)</f>
        <v>376</v>
      </c>
      <c r="AA247">
        <f>(Z247-W247)/V247</f>
        <v>0.1</v>
      </c>
      <c r="AB247">
        <f>(-0.7914)*AA247+0.8506</f>
        <v>0.77146000000000003</v>
      </c>
      <c r="AC247">
        <f>Z247*AB247*365</f>
        <v>105875.1704</v>
      </c>
      <c r="AD247" s="12">
        <f>AC247*0.7</f>
        <v>74112.619279999999</v>
      </c>
      <c r="AE247" s="4">
        <f>E247*F247*12</f>
        <v>13367.64</v>
      </c>
      <c r="AF247">
        <f>AD247-AE247</f>
        <v>60744.97928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
  <sheetViews>
    <sheetView topLeftCell="E1" workbookViewId="0">
      <selection activeCell="F20" sqref="F20"/>
    </sheetView>
  </sheetViews>
  <sheetFormatPr defaultColWidth="10.6640625" defaultRowHeight="15.5" x14ac:dyDescent="0.35"/>
  <cols>
    <col min="1" max="1" width="58.33203125" customWidth="1"/>
    <col min="2" max="2" width="77.5" style="12" customWidth="1"/>
    <col min="3" max="4" width="77.5" style="23" customWidth="1"/>
    <col min="5" max="5" width="89.83203125" customWidth="1"/>
    <col min="6" max="6" width="88" customWidth="1"/>
    <col min="7" max="7" width="93" customWidth="1"/>
    <col min="8" max="8" width="164.33203125" customWidth="1"/>
  </cols>
  <sheetData>
    <row r="1" spans="1:8" x14ac:dyDescent="0.35">
      <c r="A1" s="62" t="s">
        <v>96</v>
      </c>
      <c r="B1" s="63" t="s">
        <v>97</v>
      </c>
      <c r="C1" s="64" t="s">
        <v>98</v>
      </c>
      <c r="D1" s="64" t="s">
        <v>99</v>
      </c>
      <c r="E1" s="64" t="s">
        <v>100</v>
      </c>
      <c r="F1" s="63" t="s">
        <v>101</v>
      </c>
      <c r="G1" s="65" t="s">
        <v>102</v>
      </c>
      <c r="H1" s="65" t="s">
        <v>103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5-Forecast Cash Flow + Profits</vt:lpstr>
      <vt:lpstr>6 - Sorting by Profitability</vt:lpstr>
    </vt:vector>
  </TitlesOfParts>
  <Company>Duke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zhen wang</cp:lastModifiedBy>
  <dcterms:created xsi:type="dcterms:W3CDTF">2016-02-26T18:42:49Z</dcterms:created>
  <dcterms:modified xsi:type="dcterms:W3CDTF">2019-06-10T12:42:22Z</dcterms:modified>
</cp:coreProperties>
</file>